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I348242\Documents\Analyst\Data Analysis\Teccanvass Hackathon\"/>
    </mc:Choice>
  </mc:AlternateContent>
  <xr:revisionPtr revIDLastSave="0" documentId="13_ncr:1_{BD28041D-CAA0-4AF6-B32B-D5DC009AC1FA}" xr6:coauthVersionLast="47" xr6:coauthVersionMax="47" xr10:uidLastSave="{00000000-0000-0000-0000-000000000000}"/>
  <bookViews>
    <workbookView xWindow="-108" yWindow="-108" windowWidth="23256" windowHeight="12456" tabRatio="867" firstSheet="6" activeTab="12" xr2:uid="{0ADA5B7A-4B03-48E5-92CA-137BE375CB6E}"/>
  </bookViews>
  <sheets>
    <sheet name="Helath_expenditure_GDP %" sheetId="2" r:id="rId1"/>
    <sheet name="Current expenditure per capita " sheetId="5" r:id="rId2"/>
    <sheet name="Hospital beds per 1000 popl" sheetId="7" r:id="rId3"/>
    <sheet name="Physicians per 1,000 people" sheetId="10" r:id="rId4"/>
    <sheet name="Life expectancy at birth" sheetId="8" r:id="rId5"/>
    <sheet name="Population ages 15-64" sheetId="11" r:id="rId6"/>
    <sheet name="Population ages 65 and above" sheetId="12" r:id="rId7"/>
    <sheet name="GDP (current US$)" sheetId="13" r:id="rId8"/>
    <sheet name="Population, total" sheetId="14" r:id="rId9"/>
    <sheet name="Deaths and population" sheetId="24" r:id="rId10"/>
    <sheet name="formula and Calculation" sheetId="22" r:id="rId11"/>
    <sheet name="Demand and EV score" sheetId="21" r:id="rId12"/>
    <sheet name="Dashboard" sheetId="15" r:id="rId13"/>
  </sheets>
  <definedNames>
    <definedName name="_xlnm._FilterDatabase" localSheetId="11" hidden="1">'Demand and EV score'!$B$1:$X$219</definedName>
    <definedName name="_xlchart.v1.0" hidden="1">'Current expenditure per capita '!$B$2:$B$21</definedName>
    <definedName name="_xlchart.v1.1" hidden="1">'Current expenditure per capita '!$H$1</definedName>
    <definedName name="_xlchart.v1.10" hidden="1">'Current expenditure per capita '!$B$2:$B$28</definedName>
    <definedName name="_xlchart.v1.11" hidden="1">'Current expenditure per capita '!$H$1</definedName>
    <definedName name="_xlchart.v1.12" hidden="1">'Current expenditure per capita '!$H$2:$H$21</definedName>
    <definedName name="_xlchart.v1.13" hidden="1">'Current expenditure per capita '!$H$2:$H$28</definedName>
    <definedName name="_xlchart.v1.2" hidden="1">'Current expenditure per capita '!$H$2:$H$21</definedName>
    <definedName name="_xlchart.v1.3" hidden="1">'Current expenditure per capita '!$B$1:$B$20</definedName>
    <definedName name="_xlchart.v1.4" hidden="1">'Current expenditure per capita '!$B$20:$B$21</definedName>
    <definedName name="_xlchart.v1.5" hidden="1">'Current expenditure per capita '!$B$21</definedName>
    <definedName name="_xlchart.v1.6" hidden="1">'Current expenditure per capita '!$B$22</definedName>
    <definedName name="_xlchart.v1.7" hidden="1">'Current expenditure per capita '!$B$28</definedName>
    <definedName name="_xlchart.v1.8" hidden="1">'Current expenditure per capita '!$B$2:$B$21</definedName>
    <definedName name="_xlchart.v1.9" hidden="1">'Current expenditure per capita '!$B$2:$B$27</definedName>
    <definedName name="ExternalData_1" localSheetId="9" hidden="1">'Deaths and population'!$A$1:$E$671</definedName>
    <definedName name="ExternalData_1" localSheetId="0" hidden="1">'Helath_expenditure_GDP %'!$A$1:$K$266</definedName>
    <definedName name="ExternalData_2" localSheetId="1" hidden="1">'Current expenditure per capita '!$A$1:$H$267</definedName>
    <definedName name="ExternalData_3" localSheetId="2" hidden="1">'Hospital beds per 1000 popl'!$A$1:$K$267</definedName>
    <definedName name="ExternalData_4" localSheetId="4" hidden="1">'Life expectancy at birth'!$A$1:$I$267</definedName>
    <definedName name="ExternalData_5" localSheetId="3" hidden="1">'Physicians per 1,000 people'!$A$1:$H$267</definedName>
    <definedName name="ExternalData_6" localSheetId="5" hidden="1">'Population ages 15-64'!$A$1:$I$267</definedName>
    <definedName name="ExternalData_7" localSheetId="6" hidden="1">'Population ages 65 and above'!$A$1:$I$267</definedName>
    <definedName name="ExternalData_8" localSheetId="7" hidden="1">'GDP (current US$)'!$A$1:$I$267</definedName>
    <definedName name="ExternalData_9" localSheetId="8" hidden="1">'Population, total'!$A$1:$I$267</definedName>
    <definedName name="Slicer_Country">#N/A</definedName>
    <definedName name="Slicer_IncomeGroup">#N/A</definedName>
  </definedNames>
  <calcPr calcId="191029"/>
  <pivotCaches>
    <pivotCache cacheId="0" r:id="rId14"/>
    <pivotCache cacheId="8" r:id="rId15"/>
    <pivotCache cacheId="34" r:id="rId16"/>
    <pivotCache cacheId="38" r:id="rId17"/>
    <pivotCache cacheId="41"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2" i="21" l="1"/>
  <c r="T3" i="21"/>
  <c r="U3" i="21" s="1"/>
  <c r="T2" i="21"/>
  <c r="U2" i="21" s="1"/>
  <c r="T112" i="21"/>
  <c r="U112" i="21" s="1"/>
  <c r="T106" i="21"/>
  <c r="U106" i="21" s="1"/>
  <c r="T133" i="21"/>
  <c r="U133" i="21" s="1"/>
  <c r="T115" i="21"/>
  <c r="U115" i="21" s="1"/>
  <c r="T148" i="21"/>
  <c r="U148" i="21" s="1"/>
  <c r="T5" i="21"/>
  <c r="U5" i="21" s="1"/>
  <c r="T126" i="21"/>
  <c r="U126" i="21" s="1"/>
  <c r="T8" i="21"/>
  <c r="U8" i="21" s="1"/>
  <c r="T11" i="21"/>
  <c r="U11" i="21" s="1"/>
  <c r="T23" i="21"/>
  <c r="U23" i="21" s="1"/>
  <c r="T99" i="21"/>
  <c r="U99" i="21" s="1"/>
  <c r="T7" i="21"/>
  <c r="U7" i="21" s="1"/>
  <c r="T50" i="21"/>
  <c r="U50" i="21" s="1"/>
  <c r="T14" i="21"/>
  <c r="U14" i="21" s="1"/>
  <c r="T6" i="21"/>
  <c r="U6" i="21" s="1"/>
  <c r="T12" i="21"/>
  <c r="U12" i="21" s="1"/>
  <c r="T26" i="21"/>
  <c r="U26" i="21" s="1"/>
  <c r="T4" i="21"/>
  <c r="U4" i="21" s="1"/>
  <c r="T150" i="21"/>
  <c r="U150" i="21" s="1"/>
  <c r="T15" i="21"/>
  <c r="U15" i="21" s="1"/>
  <c r="T30" i="21"/>
  <c r="U30" i="21" s="1"/>
  <c r="T17" i="21"/>
  <c r="U17" i="21" s="1"/>
  <c r="T41" i="21"/>
  <c r="U41" i="21" s="1"/>
  <c r="T16" i="21"/>
  <c r="U16" i="21" s="1"/>
  <c r="T176" i="21"/>
  <c r="U176" i="21" s="1"/>
  <c r="T9" i="21"/>
  <c r="U9" i="21" s="1"/>
  <c r="T55" i="21"/>
  <c r="U55" i="21" s="1"/>
  <c r="T22" i="21"/>
  <c r="U22" i="21" s="1"/>
  <c r="T13" i="21"/>
  <c r="U13" i="21" s="1"/>
  <c r="T34" i="21"/>
  <c r="U34" i="21" s="1"/>
  <c r="T20" i="21"/>
  <c r="U20" i="21" s="1"/>
  <c r="T46" i="21"/>
  <c r="U46" i="21" s="1"/>
  <c r="T49" i="21"/>
  <c r="U49" i="21" s="1"/>
  <c r="T73" i="21"/>
  <c r="U73" i="21" s="1"/>
  <c r="T72" i="21"/>
  <c r="U72" i="21" s="1"/>
  <c r="T36" i="21"/>
  <c r="U36" i="21" s="1"/>
  <c r="T21" i="21"/>
  <c r="U21" i="21" s="1"/>
  <c r="T171" i="21"/>
  <c r="U171" i="21" s="1"/>
  <c r="T69" i="21"/>
  <c r="U69" i="21" s="1"/>
  <c r="T28" i="21"/>
  <c r="U28" i="21" s="1"/>
  <c r="T70" i="21"/>
  <c r="U70" i="21" s="1"/>
  <c r="T52" i="21"/>
  <c r="U52" i="21" s="1"/>
  <c r="T29" i="21"/>
  <c r="U29" i="21" s="1"/>
  <c r="T145" i="21"/>
  <c r="U145" i="21" s="1"/>
  <c r="T103" i="21"/>
  <c r="U103" i="21" s="1"/>
  <c r="T196" i="21"/>
  <c r="U196" i="21" s="1"/>
  <c r="T18" i="21"/>
  <c r="U18" i="21" s="1"/>
  <c r="T181" i="21"/>
  <c r="U181" i="21" s="1"/>
  <c r="T60" i="21"/>
  <c r="U60" i="21" s="1"/>
  <c r="T10" i="21"/>
  <c r="U10" i="21" s="1"/>
  <c r="T19" i="21"/>
  <c r="U19" i="21" s="1"/>
  <c r="T111" i="21"/>
  <c r="U111" i="21" s="1"/>
  <c r="T124" i="21"/>
  <c r="U124" i="21" s="1"/>
  <c r="T65" i="21"/>
  <c r="U65" i="21" s="1"/>
  <c r="T138" i="21"/>
  <c r="U138" i="21" s="1"/>
  <c r="T185" i="21"/>
  <c r="U185" i="21" s="1"/>
  <c r="T80" i="21"/>
  <c r="U80" i="21" s="1"/>
  <c r="T121" i="21"/>
  <c r="U121" i="21" s="1"/>
  <c r="T25" i="21"/>
  <c r="U25" i="21" s="1"/>
  <c r="T156" i="21"/>
  <c r="U156" i="21" s="1"/>
  <c r="T174" i="21"/>
  <c r="U174" i="21" s="1"/>
  <c r="T42" i="21"/>
  <c r="U42" i="21" s="1"/>
  <c r="T85" i="21"/>
  <c r="U85" i="21" s="1"/>
  <c r="T51" i="21"/>
  <c r="U51" i="21" s="1"/>
  <c r="T48" i="21"/>
  <c r="U48" i="21" s="1"/>
  <c r="T163" i="21"/>
  <c r="U163" i="21" s="1"/>
  <c r="T57" i="21"/>
  <c r="U57" i="21" s="1"/>
  <c r="T98" i="21"/>
  <c r="U98" i="21" s="1"/>
  <c r="T63" i="21"/>
  <c r="U63" i="21" s="1"/>
  <c r="T114" i="21"/>
  <c r="U114" i="21" s="1"/>
  <c r="T35" i="21"/>
  <c r="U35" i="21" s="1"/>
  <c r="T183" i="21"/>
  <c r="U183" i="21" s="1"/>
  <c r="T24" i="21"/>
  <c r="U24" i="21" s="1"/>
  <c r="T89" i="21"/>
  <c r="U89" i="21" s="1"/>
  <c r="T37" i="21"/>
  <c r="U37" i="21" s="1"/>
  <c r="T38" i="21"/>
  <c r="U38" i="21" s="1"/>
  <c r="T67" i="21"/>
  <c r="U67" i="21" s="1"/>
  <c r="T40" i="21"/>
  <c r="U40" i="21" s="1"/>
  <c r="T68" i="21"/>
  <c r="U68" i="21" s="1"/>
  <c r="T47" i="21"/>
  <c r="U47" i="21" s="1"/>
  <c r="T53" i="21"/>
  <c r="U53" i="21" s="1"/>
  <c r="T170" i="21"/>
  <c r="U170" i="21" s="1"/>
  <c r="T33" i="21"/>
  <c r="U33" i="21" s="1"/>
  <c r="T172" i="21"/>
  <c r="U172" i="21" s="1"/>
  <c r="T31" i="21"/>
  <c r="U31" i="21" s="1"/>
  <c r="T61" i="21"/>
  <c r="U61" i="21" s="1"/>
  <c r="T84" i="21"/>
  <c r="U84" i="21" s="1"/>
  <c r="T140" i="21"/>
  <c r="U140" i="21" s="1"/>
  <c r="T81" i="21"/>
  <c r="U81" i="21" s="1"/>
  <c r="T39" i="21"/>
  <c r="U39" i="21" s="1"/>
  <c r="T166" i="21"/>
  <c r="U166" i="21" s="1"/>
  <c r="T82" i="21"/>
  <c r="U82" i="21" s="1"/>
  <c r="T96" i="21"/>
  <c r="U96" i="21" s="1"/>
  <c r="T136" i="21"/>
  <c r="U136" i="21" s="1"/>
  <c r="T32" i="21"/>
  <c r="U32" i="21" s="1"/>
  <c r="T157" i="21"/>
  <c r="U157" i="21" s="1"/>
  <c r="T104" i="21"/>
  <c r="U104" i="21" s="1"/>
  <c r="T74" i="21"/>
  <c r="U74" i="21" s="1"/>
  <c r="T56" i="21"/>
  <c r="U56" i="21" s="1"/>
  <c r="T190" i="21"/>
  <c r="U190" i="21" s="1"/>
  <c r="T151" i="21"/>
  <c r="U151" i="21" s="1"/>
  <c r="T66" i="21"/>
  <c r="U66" i="21" s="1"/>
  <c r="T101" i="21"/>
  <c r="U101" i="21" s="1"/>
  <c r="T193" i="21"/>
  <c r="U193" i="21" s="1"/>
  <c r="T199" i="21"/>
  <c r="U199" i="21" s="1"/>
  <c r="T44" i="21"/>
  <c r="U44" i="21" s="1"/>
  <c r="T78" i="21"/>
  <c r="U78" i="21" s="1"/>
  <c r="T153" i="21"/>
  <c r="U153" i="21" s="1"/>
  <c r="T160" i="21"/>
  <c r="U160" i="21" s="1"/>
  <c r="T203" i="21"/>
  <c r="U203" i="21" s="1"/>
  <c r="T91" i="21"/>
  <c r="U91" i="21" s="1"/>
  <c r="T122" i="21"/>
  <c r="U122" i="21" s="1"/>
  <c r="T178" i="21"/>
  <c r="U178" i="21" s="1"/>
  <c r="T64" i="21"/>
  <c r="U64" i="21" s="1"/>
  <c r="T27" i="21"/>
  <c r="U27" i="21" s="1"/>
  <c r="T76" i="21"/>
  <c r="U76" i="21" s="1"/>
  <c r="T43" i="21"/>
  <c r="U43" i="21" s="1"/>
  <c r="T108" i="21"/>
  <c r="U108" i="21" s="1"/>
  <c r="T127" i="21"/>
  <c r="U127" i="21" s="1"/>
  <c r="T88" i="21"/>
  <c r="U88" i="21" s="1"/>
  <c r="T147" i="21"/>
  <c r="U147" i="21" s="1"/>
  <c r="T58" i="21"/>
  <c r="U58" i="21" s="1"/>
  <c r="T97" i="21"/>
  <c r="U97" i="21" s="1"/>
  <c r="T77" i="21"/>
  <c r="U77" i="21" s="1"/>
  <c r="T54" i="21"/>
  <c r="U54" i="21" s="1"/>
  <c r="T129" i="21"/>
  <c r="U129" i="21" s="1"/>
  <c r="T123" i="21"/>
  <c r="U123" i="21" s="1"/>
  <c r="T216" i="21"/>
  <c r="U216" i="21" s="1"/>
  <c r="T118" i="21"/>
  <c r="U118" i="21" s="1"/>
  <c r="T146" i="21"/>
  <c r="U146" i="21" s="1"/>
  <c r="T45" i="21"/>
  <c r="U45" i="21" s="1"/>
  <c r="T125" i="21"/>
  <c r="U125" i="21" s="1"/>
  <c r="T149" i="21"/>
  <c r="U149" i="21" s="1"/>
  <c r="T59" i="21"/>
  <c r="U59" i="21" s="1"/>
  <c r="T143" i="21"/>
  <c r="U143" i="21" s="1"/>
  <c r="T134" i="21"/>
  <c r="U134" i="21" s="1"/>
  <c r="T128" i="21"/>
  <c r="U128" i="21" s="1"/>
  <c r="T102" i="21"/>
  <c r="U102" i="21" s="1"/>
  <c r="T93" i="21"/>
  <c r="U93" i="21" s="1"/>
  <c r="T191" i="21"/>
  <c r="U191" i="21" s="1"/>
  <c r="T75" i="21"/>
  <c r="U75" i="21" s="1"/>
  <c r="T186" i="21"/>
  <c r="U186" i="21" s="1"/>
  <c r="T165" i="21"/>
  <c r="U165" i="21" s="1"/>
  <c r="T94" i="21"/>
  <c r="U94" i="21" s="1"/>
  <c r="T192" i="21"/>
  <c r="U192" i="21" s="1"/>
  <c r="T87" i="21"/>
  <c r="U87" i="21" s="1"/>
  <c r="T188" i="21"/>
  <c r="U188" i="21" s="1"/>
  <c r="T184" i="21"/>
  <c r="U184" i="21" s="1"/>
  <c r="T204" i="21"/>
  <c r="U204" i="21" s="1"/>
  <c r="T95" i="21"/>
  <c r="U95" i="21" s="1"/>
  <c r="T90" i="21"/>
  <c r="U90" i="21" s="1"/>
  <c r="T202" i="21"/>
  <c r="U202" i="21" s="1"/>
  <c r="T189" i="21"/>
  <c r="U189" i="21" s="1"/>
  <c r="T83" i="21"/>
  <c r="U83" i="21" s="1"/>
  <c r="T205" i="21"/>
  <c r="U205" i="21" s="1"/>
  <c r="T194" i="21"/>
  <c r="U194" i="21" s="1"/>
  <c r="T215" i="21"/>
  <c r="U215" i="21" s="1"/>
  <c r="T79" i="21"/>
  <c r="U79" i="21" s="1"/>
  <c r="T179" i="21"/>
  <c r="U179" i="21" s="1"/>
  <c r="T210" i="21"/>
  <c r="U210" i="21" s="1"/>
  <c r="T201" i="21"/>
  <c r="U201" i="21" s="1"/>
  <c r="T142" i="21"/>
  <c r="U142" i="21" s="1"/>
  <c r="T207" i="21"/>
  <c r="U207" i="21" s="1"/>
  <c r="T187" i="21"/>
  <c r="U187" i="21" s="1"/>
  <c r="T200" i="21"/>
  <c r="U200" i="21" s="1"/>
  <c r="T211" i="21"/>
  <c r="U211" i="21" s="1"/>
  <c r="T208" i="21"/>
  <c r="U208" i="21" s="1"/>
  <c r="T197" i="21"/>
  <c r="U197" i="21" s="1"/>
  <c r="T92" i="21"/>
  <c r="U92" i="21" s="1"/>
  <c r="T209" i="21"/>
  <c r="U209" i="21" s="1"/>
  <c r="T71" i="21"/>
  <c r="U71" i="21" s="1"/>
  <c r="T195" i="21"/>
  <c r="U195" i="21" s="1"/>
  <c r="T120" i="21"/>
  <c r="U120" i="21" s="1"/>
  <c r="T135" i="21"/>
  <c r="U135" i="21" s="1"/>
  <c r="T107" i="21"/>
  <c r="U107" i="21" s="1"/>
  <c r="T206" i="21"/>
  <c r="U206" i="21" s="1"/>
  <c r="T182" i="21"/>
  <c r="U182" i="21" s="1"/>
  <c r="T168" i="21"/>
  <c r="U168" i="21" s="1"/>
  <c r="T212" i="21"/>
  <c r="U212" i="21" s="1"/>
  <c r="T213" i="21"/>
  <c r="U213" i="21" s="1"/>
  <c r="T175" i="21"/>
  <c r="U175" i="21" s="1"/>
  <c r="T177" i="21"/>
  <c r="U177" i="21" s="1"/>
  <c r="T159" i="21"/>
  <c r="U159" i="21" s="1"/>
  <c r="T198" i="21"/>
  <c r="U198" i="21" s="1"/>
  <c r="T86" i="21"/>
  <c r="U86" i="21" s="1"/>
  <c r="T164" i="21"/>
  <c r="U164" i="21" s="1"/>
  <c r="T214" i="21"/>
  <c r="U214" i="21" s="1"/>
  <c r="T139" i="21"/>
  <c r="U139" i="21" s="1"/>
  <c r="T154" i="21"/>
  <c r="U154" i="21" s="1"/>
  <c r="T116" i="21"/>
  <c r="U116" i="21" s="1"/>
  <c r="T131" i="21"/>
  <c r="U131" i="21" s="1"/>
  <c r="T219" i="21"/>
  <c r="U219" i="21" s="1"/>
  <c r="T130" i="21"/>
  <c r="U130" i="21" s="1"/>
  <c r="T141" i="21"/>
  <c r="U141" i="21" s="1"/>
  <c r="T158" i="21"/>
  <c r="U158" i="21" s="1"/>
  <c r="T218" i="21"/>
  <c r="U218" i="21" s="1"/>
  <c r="T132" i="21"/>
  <c r="U132" i="21" s="1"/>
  <c r="T113" i="21"/>
  <c r="U113" i="21" s="1"/>
  <c r="T217" i="21"/>
  <c r="U217" i="21" s="1"/>
  <c r="T173" i="21"/>
  <c r="U173" i="21" s="1"/>
  <c r="T100" i="21"/>
  <c r="U100" i="21" s="1"/>
  <c r="T109" i="21"/>
  <c r="U109" i="21" s="1"/>
  <c r="T161" i="21"/>
  <c r="U161" i="21" s="1"/>
  <c r="T155" i="21"/>
  <c r="U155" i="21" s="1"/>
  <c r="T117" i="21"/>
  <c r="U117" i="21" s="1"/>
  <c r="T169" i="21"/>
  <c r="U169" i="21" s="1"/>
  <c r="T167" i="21"/>
  <c r="U167" i="21" s="1"/>
  <c r="T119" i="21"/>
  <c r="U119" i="21" s="1"/>
  <c r="T152" i="21"/>
  <c r="U152" i="21" s="1"/>
  <c r="T137" i="21"/>
  <c r="U137" i="21" s="1"/>
  <c r="T144" i="21"/>
  <c r="U144" i="21" s="1"/>
  <c r="T110" i="21"/>
  <c r="U110" i="21" s="1"/>
  <c r="T180" i="21"/>
  <c r="U180" i="21" s="1"/>
  <c r="T105" i="21"/>
  <c r="U105" i="21" s="1"/>
  <c r="T162" i="21"/>
  <c r="U162" i="21" s="1"/>
  <c r="T62" i="21"/>
  <c r="U62" i="21" s="1"/>
  <c r="R3" i="21"/>
  <c r="S3" i="21" s="1"/>
  <c r="R2" i="21"/>
  <c r="S2" i="21" s="1"/>
  <c r="R106" i="21"/>
  <c r="S106" i="21" s="1"/>
  <c r="R133" i="21"/>
  <c r="S133" i="21" s="1"/>
  <c r="R115" i="21"/>
  <c r="S115" i="21" s="1"/>
  <c r="R148" i="21"/>
  <c r="S148" i="21" s="1"/>
  <c r="R5" i="21"/>
  <c r="S5" i="21" s="1"/>
  <c r="R126" i="21"/>
  <c r="S126" i="21" s="1"/>
  <c r="R8" i="21"/>
  <c r="S8" i="21" s="1"/>
  <c r="R11" i="21"/>
  <c r="S11" i="21" s="1"/>
  <c r="R23" i="21"/>
  <c r="S23" i="21" s="1"/>
  <c r="R99" i="21"/>
  <c r="S99" i="21" s="1"/>
  <c r="R7" i="21"/>
  <c r="S7" i="21" s="1"/>
  <c r="R50" i="21"/>
  <c r="S50" i="21" s="1"/>
  <c r="R14" i="21"/>
  <c r="S14" i="21" s="1"/>
  <c r="R6" i="21"/>
  <c r="S6" i="21" s="1"/>
  <c r="R12" i="21"/>
  <c r="S12" i="21" s="1"/>
  <c r="R26" i="21"/>
  <c r="S26" i="21" s="1"/>
  <c r="R4" i="21"/>
  <c r="S4" i="21" s="1"/>
  <c r="R150" i="21"/>
  <c r="S150" i="21" s="1"/>
  <c r="R15" i="21"/>
  <c r="S15" i="21" s="1"/>
  <c r="R30" i="21"/>
  <c r="S30" i="21" s="1"/>
  <c r="R17" i="21"/>
  <c r="S17" i="21" s="1"/>
  <c r="R41" i="21"/>
  <c r="S41" i="21" s="1"/>
  <c r="R16" i="21"/>
  <c r="S16" i="21" s="1"/>
  <c r="R176" i="21"/>
  <c r="S176" i="21" s="1"/>
  <c r="R9" i="21"/>
  <c r="S9" i="21" s="1"/>
  <c r="R55" i="21"/>
  <c r="S55" i="21" s="1"/>
  <c r="R22" i="21"/>
  <c r="S22" i="21" s="1"/>
  <c r="R13" i="21"/>
  <c r="S13" i="21" s="1"/>
  <c r="R34" i="21"/>
  <c r="S34" i="21" s="1"/>
  <c r="R20" i="21"/>
  <c r="S20" i="21" s="1"/>
  <c r="R46" i="21"/>
  <c r="S46" i="21" s="1"/>
  <c r="R49" i="21"/>
  <c r="S49" i="21" s="1"/>
  <c r="R73" i="21"/>
  <c r="S73" i="21" s="1"/>
  <c r="R72" i="21"/>
  <c r="S72" i="21" s="1"/>
  <c r="R36" i="21"/>
  <c r="S36" i="21" s="1"/>
  <c r="R21" i="21"/>
  <c r="S21" i="21" s="1"/>
  <c r="R171" i="21"/>
  <c r="S171" i="21" s="1"/>
  <c r="R69" i="21"/>
  <c r="S69" i="21" s="1"/>
  <c r="R28" i="21"/>
  <c r="S28" i="21" s="1"/>
  <c r="R70" i="21"/>
  <c r="S70" i="21" s="1"/>
  <c r="R52" i="21"/>
  <c r="S52" i="21" s="1"/>
  <c r="R29" i="21"/>
  <c r="S29" i="21" s="1"/>
  <c r="R145" i="21"/>
  <c r="S145" i="21" s="1"/>
  <c r="R103" i="21"/>
  <c r="S103" i="21" s="1"/>
  <c r="R196" i="21"/>
  <c r="S196" i="21" s="1"/>
  <c r="R18" i="21"/>
  <c r="S18" i="21" s="1"/>
  <c r="R181" i="21"/>
  <c r="S181" i="21" s="1"/>
  <c r="R60" i="21"/>
  <c r="S60" i="21" s="1"/>
  <c r="R10" i="21"/>
  <c r="S10" i="21" s="1"/>
  <c r="R19" i="21"/>
  <c r="S19" i="21" s="1"/>
  <c r="R111" i="21"/>
  <c r="S111" i="21" s="1"/>
  <c r="R124" i="21"/>
  <c r="S124" i="21" s="1"/>
  <c r="R65" i="21"/>
  <c r="S65" i="21" s="1"/>
  <c r="R138" i="21"/>
  <c r="S138" i="21" s="1"/>
  <c r="R185" i="21"/>
  <c r="S185" i="21" s="1"/>
  <c r="R80" i="21"/>
  <c r="S80" i="21" s="1"/>
  <c r="R121" i="21"/>
  <c r="S121" i="21" s="1"/>
  <c r="R25" i="21"/>
  <c r="S25" i="21" s="1"/>
  <c r="R156" i="21"/>
  <c r="S156" i="21" s="1"/>
  <c r="R174" i="21"/>
  <c r="S174" i="21" s="1"/>
  <c r="R42" i="21"/>
  <c r="S42" i="21" s="1"/>
  <c r="R85" i="21"/>
  <c r="S85" i="21" s="1"/>
  <c r="R51" i="21"/>
  <c r="S51" i="21" s="1"/>
  <c r="R48" i="21"/>
  <c r="S48" i="21" s="1"/>
  <c r="R163" i="21"/>
  <c r="S163" i="21" s="1"/>
  <c r="R57" i="21"/>
  <c r="S57" i="21" s="1"/>
  <c r="R98" i="21"/>
  <c r="S98" i="21" s="1"/>
  <c r="R63" i="21"/>
  <c r="S63" i="21" s="1"/>
  <c r="R114" i="21"/>
  <c r="S114" i="21" s="1"/>
  <c r="R35" i="21"/>
  <c r="S35" i="21" s="1"/>
  <c r="R183" i="21"/>
  <c r="S183" i="21" s="1"/>
  <c r="R24" i="21"/>
  <c r="S24" i="21" s="1"/>
  <c r="R89" i="21"/>
  <c r="S89" i="21" s="1"/>
  <c r="R37" i="21"/>
  <c r="S37" i="21" s="1"/>
  <c r="R38" i="21"/>
  <c r="S38" i="21" s="1"/>
  <c r="R67" i="21"/>
  <c r="S67" i="21" s="1"/>
  <c r="R40" i="21"/>
  <c r="S40" i="21" s="1"/>
  <c r="R68" i="21"/>
  <c r="S68" i="21" s="1"/>
  <c r="R47" i="21"/>
  <c r="S47" i="21" s="1"/>
  <c r="R53" i="21"/>
  <c r="S53" i="21" s="1"/>
  <c r="R170" i="21"/>
  <c r="S170" i="21" s="1"/>
  <c r="R33" i="21"/>
  <c r="S33" i="21" s="1"/>
  <c r="R172" i="21"/>
  <c r="S172" i="21" s="1"/>
  <c r="R31" i="21"/>
  <c r="S31" i="21" s="1"/>
  <c r="R61" i="21"/>
  <c r="S61" i="21" s="1"/>
  <c r="R84" i="21"/>
  <c r="S84" i="21" s="1"/>
  <c r="R140" i="21"/>
  <c r="S140" i="21" s="1"/>
  <c r="R81" i="21"/>
  <c r="S81" i="21" s="1"/>
  <c r="R39" i="21"/>
  <c r="S39" i="21" s="1"/>
  <c r="R166" i="21"/>
  <c r="S166" i="21" s="1"/>
  <c r="R82" i="21"/>
  <c r="S82" i="21" s="1"/>
  <c r="R96" i="21"/>
  <c r="S96" i="21" s="1"/>
  <c r="R136" i="21"/>
  <c r="S136" i="21" s="1"/>
  <c r="R32" i="21"/>
  <c r="S32" i="21" s="1"/>
  <c r="R157" i="21"/>
  <c r="S157" i="21" s="1"/>
  <c r="R104" i="21"/>
  <c r="S104" i="21" s="1"/>
  <c r="R74" i="21"/>
  <c r="S74" i="21" s="1"/>
  <c r="R56" i="21"/>
  <c r="S56" i="21" s="1"/>
  <c r="R190" i="21"/>
  <c r="S190" i="21" s="1"/>
  <c r="R151" i="21"/>
  <c r="S151" i="21" s="1"/>
  <c r="R66" i="21"/>
  <c r="S66" i="21" s="1"/>
  <c r="R101" i="21"/>
  <c r="S101" i="21" s="1"/>
  <c r="R193" i="21"/>
  <c r="S193" i="21" s="1"/>
  <c r="R199" i="21"/>
  <c r="S199" i="21" s="1"/>
  <c r="R44" i="21"/>
  <c r="S44" i="21" s="1"/>
  <c r="R78" i="21"/>
  <c r="S78" i="21" s="1"/>
  <c r="R153" i="21"/>
  <c r="S153" i="21" s="1"/>
  <c r="R160" i="21"/>
  <c r="S160" i="21" s="1"/>
  <c r="R203" i="21"/>
  <c r="S203" i="21" s="1"/>
  <c r="R91" i="21"/>
  <c r="S91" i="21" s="1"/>
  <c r="R122" i="21"/>
  <c r="S122" i="21" s="1"/>
  <c r="R178" i="21"/>
  <c r="S178" i="21" s="1"/>
  <c r="R64" i="21"/>
  <c r="S64" i="21" s="1"/>
  <c r="R27" i="21"/>
  <c r="S27" i="21" s="1"/>
  <c r="R76" i="21"/>
  <c r="S76" i="21" s="1"/>
  <c r="R43" i="21"/>
  <c r="S43" i="21" s="1"/>
  <c r="R108" i="21"/>
  <c r="S108" i="21" s="1"/>
  <c r="R127" i="21"/>
  <c r="S127" i="21" s="1"/>
  <c r="R88" i="21"/>
  <c r="S88" i="21" s="1"/>
  <c r="R147" i="21"/>
  <c r="S147" i="21" s="1"/>
  <c r="R58" i="21"/>
  <c r="S58" i="21" s="1"/>
  <c r="R97" i="21"/>
  <c r="S97" i="21" s="1"/>
  <c r="R77" i="21"/>
  <c r="S77" i="21" s="1"/>
  <c r="R54" i="21"/>
  <c r="S54" i="21" s="1"/>
  <c r="R129" i="21"/>
  <c r="S129" i="21" s="1"/>
  <c r="R123" i="21"/>
  <c r="S123" i="21" s="1"/>
  <c r="R216" i="21"/>
  <c r="S216" i="21" s="1"/>
  <c r="R118" i="21"/>
  <c r="S118" i="21" s="1"/>
  <c r="R146" i="21"/>
  <c r="S146" i="21" s="1"/>
  <c r="R45" i="21"/>
  <c r="S45" i="21" s="1"/>
  <c r="R125" i="21"/>
  <c r="S125" i="21" s="1"/>
  <c r="R149" i="21"/>
  <c r="S149" i="21" s="1"/>
  <c r="R59" i="21"/>
  <c r="S59" i="21" s="1"/>
  <c r="R143" i="21"/>
  <c r="S143" i="21" s="1"/>
  <c r="R134" i="21"/>
  <c r="S134" i="21" s="1"/>
  <c r="R128" i="21"/>
  <c r="S128" i="21" s="1"/>
  <c r="R102" i="21"/>
  <c r="S102" i="21" s="1"/>
  <c r="R93" i="21"/>
  <c r="S93" i="21" s="1"/>
  <c r="R191" i="21"/>
  <c r="S191" i="21" s="1"/>
  <c r="R75" i="21"/>
  <c r="S75" i="21" s="1"/>
  <c r="R186" i="21"/>
  <c r="S186" i="21" s="1"/>
  <c r="R165" i="21"/>
  <c r="S165" i="21" s="1"/>
  <c r="R94" i="21"/>
  <c r="S94" i="21" s="1"/>
  <c r="R192" i="21"/>
  <c r="S192" i="21" s="1"/>
  <c r="R87" i="21"/>
  <c r="S87" i="21" s="1"/>
  <c r="R188" i="21"/>
  <c r="S188" i="21" s="1"/>
  <c r="R184" i="21"/>
  <c r="S184" i="21" s="1"/>
  <c r="R204" i="21"/>
  <c r="S204" i="21" s="1"/>
  <c r="R95" i="21"/>
  <c r="S95" i="21" s="1"/>
  <c r="R90" i="21"/>
  <c r="S90" i="21" s="1"/>
  <c r="R202" i="21"/>
  <c r="S202" i="21" s="1"/>
  <c r="R189" i="21"/>
  <c r="S189" i="21" s="1"/>
  <c r="R83" i="21"/>
  <c r="S83" i="21" s="1"/>
  <c r="R205" i="21"/>
  <c r="S205" i="21" s="1"/>
  <c r="R194" i="21"/>
  <c r="S194" i="21" s="1"/>
  <c r="R215" i="21"/>
  <c r="S215" i="21" s="1"/>
  <c r="R79" i="21"/>
  <c r="S79" i="21" s="1"/>
  <c r="R179" i="21"/>
  <c r="S179" i="21" s="1"/>
  <c r="R210" i="21"/>
  <c r="S210" i="21" s="1"/>
  <c r="R201" i="21"/>
  <c r="S201" i="21" s="1"/>
  <c r="R142" i="21"/>
  <c r="S142" i="21" s="1"/>
  <c r="R207" i="21"/>
  <c r="S207" i="21" s="1"/>
  <c r="R187" i="21"/>
  <c r="S187" i="21" s="1"/>
  <c r="R200" i="21"/>
  <c r="S200" i="21" s="1"/>
  <c r="R211" i="21"/>
  <c r="S211" i="21" s="1"/>
  <c r="R208" i="21"/>
  <c r="S208" i="21" s="1"/>
  <c r="R197" i="21"/>
  <c r="S197" i="21" s="1"/>
  <c r="R92" i="21"/>
  <c r="S92" i="21" s="1"/>
  <c r="R209" i="21"/>
  <c r="S209" i="21" s="1"/>
  <c r="R71" i="21"/>
  <c r="S71" i="21" s="1"/>
  <c r="R195" i="21"/>
  <c r="S195" i="21" s="1"/>
  <c r="R120" i="21"/>
  <c r="S120" i="21" s="1"/>
  <c r="R135" i="21"/>
  <c r="S135" i="21" s="1"/>
  <c r="R107" i="21"/>
  <c r="S107" i="21" s="1"/>
  <c r="R206" i="21"/>
  <c r="S206" i="21" s="1"/>
  <c r="R182" i="21"/>
  <c r="S182" i="21" s="1"/>
  <c r="R168" i="21"/>
  <c r="S168" i="21" s="1"/>
  <c r="R212" i="21"/>
  <c r="S212" i="21" s="1"/>
  <c r="R213" i="21"/>
  <c r="S213" i="21" s="1"/>
  <c r="R175" i="21"/>
  <c r="S175" i="21" s="1"/>
  <c r="R177" i="21"/>
  <c r="S177" i="21" s="1"/>
  <c r="R159" i="21"/>
  <c r="S159" i="21" s="1"/>
  <c r="R198" i="21"/>
  <c r="S198" i="21" s="1"/>
  <c r="R86" i="21"/>
  <c r="S86" i="21" s="1"/>
  <c r="R164" i="21"/>
  <c r="S164" i="21" s="1"/>
  <c r="R214" i="21"/>
  <c r="S214" i="21" s="1"/>
  <c r="R139" i="21"/>
  <c r="S139" i="21" s="1"/>
  <c r="R154" i="21"/>
  <c r="S154" i="21" s="1"/>
  <c r="R116" i="21"/>
  <c r="S116" i="21" s="1"/>
  <c r="R131" i="21"/>
  <c r="S131" i="21" s="1"/>
  <c r="R219" i="21"/>
  <c r="S219" i="21" s="1"/>
  <c r="R130" i="21"/>
  <c r="S130" i="21" s="1"/>
  <c r="R141" i="21"/>
  <c r="S141" i="21" s="1"/>
  <c r="R158" i="21"/>
  <c r="S158" i="21" s="1"/>
  <c r="R218" i="21"/>
  <c r="S218" i="21" s="1"/>
  <c r="R132" i="21"/>
  <c r="S132" i="21" s="1"/>
  <c r="R113" i="21"/>
  <c r="S113" i="21" s="1"/>
  <c r="R217" i="21"/>
  <c r="S217" i="21" s="1"/>
  <c r="R173" i="21"/>
  <c r="S173" i="21" s="1"/>
  <c r="R100" i="21"/>
  <c r="S100" i="21" s="1"/>
  <c r="R109" i="21"/>
  <c r="S109" i="21" s="1"/>
  <c r="R161" i="21"/>
  <c r="S161" i="21" s="1"/>
  <c r="R155" i="21"/>
  <c r="S155" i="21" s="1"/>
  <c r="R117" i="21"/>
  <c r="S117" i="21" s="1"/>
  <c r="R169" i="21"/>
  <c r="S169" i="21" s="1"/>
  <c r="R167" i="21"/>
  <c r="S167" i="21" s="1"/>
  <c r="R119" i="21"/>
  <c r="S119" i="21" s="1"/>
  <c r="R152" i="21"/>
  <c r="S152" i="21" s="1"/>
  <c r="R137" i="21"/>
  <c r="S137" i="21" s="1"/>
  <c r="R144" i="21"/>
  <c r="S144" i="21" s="1"/>
  <c r="R110" i="21"/>
  <c r="S110" i="21" s="1"/>
  <c r="R180" i="21"/>
  <c r="S180" i="21" s="1"/>
  <c r="R105" i="21"/>
  <c r="S105" i="21" s="1"/>
  <c r="R162" i="21"/>
  <c r="S162" i="21" s="1"/>
  <c r="R62" i="21"/>
  <c r="S62" i="21" s="1"/>
  <c r="P3" i="21"/>
  <c r="Q3" i="21" s="1"/>
  <c r="P2" i="21"/>
  <c r="Q2" i="21" s="1"/>
  <c r="P112" i="21"/>
  <c r="Q112" i="21" s="1"/>
  <c r="P106" i="21"/>
  <c r="Q106" i="21" s="1"/>
  <c r="P133" i="21"/>
  <c r="Q133" i="21" s="1"/>
  <c r="P115" i="21"/>
  <c r="Q115" i="21" s="1"/>
  <c r="P148" i="21"/>
  <c r="Q148" i="21" s="1"/>
  <c r="P5" i="21"/>
  <c r="Q5" i="21" s="1"/>
  <c r="P126" i="21"/>
  <c r="Q126" i="21" s="1"/>
  <c r="P8" i="21"/>
  <c r="Q8" i="21" s="1"/>
  <c r="P11" i="21"/>
  <c r="Q11" i="21" s="1"/>
  <c r="P23" i="21"/>
  <c r="Q23" i="21" s="1"/>
  <c r="P99" i="21"/>
  <c r="Q99" i="21" s="1"/>
  <c r="P7" i="21"/>
  <c r="Q7" i="21" s="1"/>
  <c r="P50" i="21"/>
  <c r="Q50" i="21" s="1"/>
  <c r="P14" i="21"/>
  <c r="Q14" i="21" s="1"/>
  <c r="P6" i="21"/>
  <c r="Q6" i="21" s="1"/>
  <c r="P12" i="21"/>
  <c r="Q12" i="21" s="1"/>
  <c r="P26" i="21"/>
  <c r="Q26" i="21" s="1"/>
  <c r="P4" i="21"/>
  <c r="Q4" i="21" s="1"/>
  <c r="P150" i="21"/>
  <c r="Q150" i="21" s="1"/>
  <c r="P15" i="21"/>
  <c r="Q15" i="21" s="1"/>
  <c r="P30" i="21"/>
  <c r="Q30" i="21" s="1"/>
  <c r="P17" i="21"/>
  <c r="Q17" i="21" s="1"/>
  <c r="P41" i="21"/>
  <c r="Q41" i="21" s="1"/>
  <c r="P16" i="21"/>
  <c r="Q16" i="21" s="1"/>
  <c r="P176" i="21"/>
  <c r="Q176" i="21" s="1"/>
  <c r="P9" i="21"/>
  <c r="Q9" i="21" s="1"/>
  <c r="P55" i="21"/>
  <c r="Q55" i="21" s="1"/>
  <c r="P22" i="21"/>
  <c r="Q22" i="21" s="1"/>
  <c r="P13" i="21"/>
  <c r="Q13" i="21" s="1"/>
  <c r="P34" i="21"/>
  <c r="Q34" i="21" s="1"/>
  <c r="P20" i="21"/>
  <c r="Q20" i="21" s="1"/>
  <c r="P46" i="21"/>
  <c r="Q46" i="21" s="1"/>
  <c r="P49" i="21"/>
  <c r="Q49" i="21" s="1"/>
  <c r="P73" i="21"/>
  <c r="Q73" i="21" s="1"/>
  <c r="P72" i="21"/>
  <c r="Q72" i="21" s="1"/>
  <c r="P36" i="21"/>
  <c r="Q36" i="21" s="1"/>
  <c r="P21" i="21"/>
  <c r="Q21" i="21" s="1"/>
  <c r="P171" i="21"/>
  <c r="Q171" i="21" s="1"/>
  <c r="P69" i="21"/>
  <c r="Q69" i="21" s="1"/>
  <c r="P28" i="21"/>
  <c r="Q28" i="21" s="1"/>
  <c r="P70" i="21"/>
  <c r="Q70" i="21" s="1"/>
  <c r="P52" i="21"/>
  <c r="Q52" i="21" s="1"/>
  <c r="P29" i="21"/>
  <c r="Q29" i="21" s="1"/>
  <c r="P145" i="21"/>
  <c r="Q145" i="21" s="1"/>
  <c r="P103" i="21"/>
  <c r="Q103" i="21" s="1"/>
  <c r="P196" i="21"/>
  <c r="Q196" i="21" s="1"/>
  <c r="P18" i="21"/>
  <c r="Q18" i="21" s="1"/>
  <c r="P181" i="21"/>
  <c r="Q181" i="21" s="1"/>
  <c r="P60" i="21"/>
  <c r="Q60" i="21" s="1"/>
  <c r="P10" i="21"/>
  <c r="Q10" i="21" s="1"/>
  <c r="P19" i="21"/>
  <c r="Q19" i="21" s="1"/>
  <c r="P111" i="21"/>
  <c r="Q111" i="21" s="1"/>
  <c r="P124" i="21"/>
  <c r="Q124" i="21" s="1"/>
  <c r="P65" i="21"/>
  <c r="Q65" i="21" s="1"/>
  <c r="P138" i="21"/>
  <c r="Q138" i="21" s="1"/>
  <c r="P185" i="21"/>
  <c r="Q185" i="21" s="1"/>
  <c r="P80" i="21"/>
  <c r="Q80" i="21" s="1"/>
  <c r="P121" i="21"/>
  <c r="Q121" i="21" s="1"/>
  <c r="P25" i="21"/>
  <c r="Q25" i="21" s="1"/>
  <c r="P156" i="21"/>
  <c r="Q156" i="21" s="1"/>
  <c r="P174" i="21"/>
  <c r="Q174" i="21" s="1"/>
  <c r="P42" i="21"/>
  <c r="Q42" i="21" s="1"/>
  <c r="P85" i="21"/>
  <c r="Q85" i="21" s="1"/>
  <c r="P51" i="21"/>
  <c r="Q51" i="21" s="1"/>
  <c r="P48" i="21"/>
  <c r="Q48" i="21" s="1"/>
  <c r="P163" i="21"/>
  <c r="Q163" i="21" s="1"/>
  <c r="P57" i="21"/>
  <c r="Q57" i="21" s="1"/>
  <c r="P98" i="21"/>
  <c r="Q98" i="21" s="1"/>
  <c r="P63" i="21"/>
  <c r="Q63" i="21" s="1"/>
  <c r="P114" i="21"/>
  <c r="Q114" i="21" s="1"/>
  <c r="P35" i="21"/>
  <c r="Q35" i="21" s="1"/>
  <c r="P183" i="21"/>
  <c r="Q183" i="21" s="1"/>
  <c r="P24" i="21"/>
  <c r="Q24" i="21" s="1"/>
  <c r="P89" i="21"/>
  <c r="Q89" i="21" s="1"/>
  <c r="P37" i="21"/>
  <c r="Q37" i="21" s="1"/>
  <c r="P38" i="21"/>
  <c r="Q38" i="21" s="1"/>
  <c r="P67" i="21"/>
  <c r="Q67" i="21" s="1"/>
  <c r="P40" i="21"/>
  <c r="Q40" i="21" s="1"/>
  <c r="P68" i="21"/>
  <c r="Q68" i="21" s="1"/>
  <c r="P47" i="21"/>
  <c r="Q47" i="21" s="1"/>
  <c r="P53" i="21"/>
  <c r="Q53" i="21" s="1"/>
  <c r="P170" i="21"/>
  <c r="Q170" i="21" s="1"/>
  <c r="P33" i="21"/>
  <c r="Q33" i="21" s="1"/>
  <c r="P172" i="21"/>
  <c r="Q172" i="21" s="1"/>
  <c r="P31" i="21"/>
  <c r="Q31" i="21" s="1"/>
  <c r="P61" i="21"/>
  <c r="Q61" i="21" s="1"/>
  <c r="P84" i="21"/>
  <c r="Q84" i="21" s="1"/>
  <c r="P140" i="21"/>
  <c r="Q140" i="21" s="1"/>
  <c r="P81" i="21"/>
  <c r="Q81" i="21" s="1"/>
  <c r="P39" i="21"/>
  <c r="Q39" i="21" s="1"/>
  <c r="P166" i="21"/>
  <c r="Q166" i="21" s="1"/>
  <c r="P82" i="21"/>
  <c r="Q82" i="21" s="1"/>
  <c r="P96" i="21"/>
  <c r="Q96" i="21" s="1"/>
  <c r="P136" i="21"/>
  <c r="Q136" i="21" s="1"/>
  <c r="P32" i="21"/>
  <c r="Q32" i="21" s="1"/>
  <c r="P157" i="21"/>
  <c r="Q157" i="21" s="1"/>
  <c r="P104" i="21"/>
  <c r="Q104" i="21" s="1"/>
  <c r="P74" i="21"/>
  <c r="Q74" i="21" s="1"/>
  <c r="P56" i="21"/>
  <c r="Q56" i="21" s="1"/>
  <c r="P190" i="21"/>
  <c r="Q190" i="21" s="1"/>
  <c r="P151" i="21"/>
  <c r="Q151" i="21" s="1"/>
  <c r="P66" i="21"/>
  <c r="Q66" i="21" s="1"/>
  <c r="P101" i="21"/>
  <c r="Q101" i="21" s="1"/>
  <c r="P193" i="21"/>
  <c r="Q193" i="21" s="1"/>
  <c r="P199" i="21"/>
  <c r="Q199" i="21" s="1"/>
  <c r="P44" i="21"/>
  <c r="Q44" i="21" s="1"/>
  <c r="P78" i="21"/>
  <c r="Q78" i="21" s="1"/>
  <c r="P153" i="21"/>
  <c r="Q153" i="21" s="1"/>
  <c r="P160" i="21"/>
  <c r="Q160" i="21" s="1"/>
  <c r="P203" i="21"/>
  <c r="Q203" i="21" s="1"/>
  <c r="P91" i="21"/>
  <c r="Q91" i="21" s="1"/>
  <c r="P122" i="21"/>
  <c r="Q122" i="21" s="1"/>
  <c r="P178" i="21"/>
  <c r="Q178" i="21" s="1"/>
  <c r="P64" i="21"/>
  <c r="Q64" i="21" s="1"/>
  <c r="P27" i="21"/>
  <c r="Q27" i="21" s="1"/>
  <c r="P76" i="21"/>
  <c r="Q76" i="21" s="1"/>
  <c r="P43" i="21"/>
  <c r="Q43" i="21" s="1"/>
  <c r="P108" i="21"/>
  <c r="Q108" i="21" s="1"/>
  <c r="P127" i="21"/>
  <c r="Q127" i="21" s="1"/>
  <c r="P88" i="21"/>
  <c r="Q88" i="21" s="1"/>
  <c r="P147" i="21"/>
  <c r="Q147" i="21" s="1"/>
  <c r="P58" i="21"/>
  <c r="Q58" i="21" s="1"/>
  <c r="P97" i="21"/>
  <c r="Q97" i="21" s="1"/>
  <c r="P77" i="21"/>
  <c r="Q77" i="21" s="1"/>
  <c r="P54" i="21"/>
  <c r="Q54" i="21" s="1"/>
  <c r="P129" i="21"/>
  <c r="Q129" i="21" s="1"/>
  <c r="P123" i="21"/>
  <c r="Q123" i="21" s="1"/>
  <c r="P216" i="21"/>
  <c r="Q216" i="21" s="1"/>
  <c r="P118" i="21"/>
  <c r="Q118" i="21" s="1"/>
  <c r="P146" i="21"/>
  <c r="Q146" i="21" s="1"/>
  <c r="P45" i="21"/>
  <c r="Q45" i="21" s="1"/>
  <c r="P125" i="21"/>
  <c r="Q125" i="21" s="1"/>
  <c r="P149" i="21"/>
  <c r="Q149" i="21" s="1"/>
  <c r="P59" i="21"/>
  <c r="Q59" i="21" s="1"/>
  <c r="P143" i="21"/>
  <c r="Q143" i="21" s="1"/>
  <c r="P134" i="21"/>
  <c r="Q134" i="21" s="1"/>
  <c r="P128" i="21"/>
  <c r="Q128" i="21" s="1"/>
  <c r="P102" i="21"/>
  <c r="Q102" i="21" s="1"/>
  <c r="P93" i="21"/>
  <c r="Q93" i="21" s="1"/>
  <c r="P191" i="21"/>
  <c r="Q191" i="21" s="1"/>
  <c r="P75" i="21"/>
  <c r="Q75" i="21" s="1"/>
  <c r="P186" i="21"/>
  <c r="Q186" i="21" s="1"/>
  <c r="P165" i="21"/>
  <c r="Q165" i="21" s="1"/>
  <c r="P94" i="21"/>
  <c r="Q94" i="21" s="1"/>
  <c r="P192" i="21"/>
  <c r="Q192" i="21" s="1"/>
  <c r="P87" i="21"/>
  <c r="Q87" i="21" s="1"/>
  <c r="P188" i="21"/>
  <c r="Q188" i="21" s="1"/>
  <c r="P184" i="21"/>
  <c r="Q184" i="21" s="1"/>
  <c r="P204" i="21"/>
  <c r="Q204" i="21" s="1"/>
  <c r="P95" i="21"/>
  <c r="Q95" i="21" s="1"/>
  <c r="P90" i="21"/>
  <c r="Q90" i="21" s="1"/>
  <c r="P202" i="21"/>
  <c r="Q202" i="21" s="1"/>
  <c r="P189" i="21"/>
  <c r="Q189" i="21" s="1"/>
  <c r="P83" i="21"/>
  <c r="Q83" i="21" s="1"/>
  <c r="P205" i="21"/>
  <c r="Q205" i="21" s="1"/>
  <c r="P194" i="21"/>
  <c r="Q194" i="21" s="1"/>
  <c r="P215" i="21"/>
  <c r="Q215" i="21" s="1"/>
  <c r="P79" i="21"/>
  <c r="Q79" i="21" s="1"/>
  <c r="P179" i="21"/>
  <c r="Q179" i="21" s="1"/>
  <c r="P210" i="21"/>
  <c r="Q210" i="21" s="1"/>
  <c r="P201" i="21"/>
  <c r="Q201" i="21" s="1"/>
  <c r="P142" i="21"/>
  <c r="Q142" i="21" s="1"/>
  <c r="P207" i="21"/>
  <c r="Q207" i="21" s="1"/>
  <c r="P187" i="21"/>
  <c r="Q187" i="21" s="1"/>
  <c r="P200" i="21"/>
  <c r="Q200" i="21" s="1"/>
  <c r="P211" i="21"/>
  <c r="Q211" i="21" s="1"/>
  <c r="P208" i="21"/>
  <c r="Q208" i="21" s="1"/>
  <c r="P197" i="21"/>
  <c r="Q197" i="21" s="1"/>
  <c r="P92" i="21"/>
  <c r="Q92" i="21" s="1"/>
  <c r="P209" i="21"/>
  <c r="Q209" i="21" s="1"/>
  <c r="P71" i="21"/>
  <c r="Q71" i="21" s="1"/>
  <c r="P195" i="21"/>
  <c r="Q195" i="21" s="1"/>
  <c r="P120" i="21"/>
  <c r="Q120" i="21" s="1"/>
  <c r="P135" i="21"/>
  <c r="Q135" i="21" s="1"/>
  <c r="P107" i="21"/>
  <c r="Q107" i="21" s="1"/>
  <c r="P206" i="21"/>
  <c r="Q206" i="21" s="1"/>
  <c r="P182" i="21"/>
  <c r="Q182" i="21" s="1"/>
  <c r="P168" i="21"/>
  <c r="Q168" i="21" s="1"/>
  <c r="P212" i="21"/>
  <c r="Q212" i="21" s="1"/>
  <c r="P213" i="21"/>
  <c r="Q213" i="21" s="1"/>
  <c r="P175" i="21"/>
  <c r="Q175" i="21" s="1"/>
  <c r="P177" i="21"/>
  <c r="Q177" i="21" s="1"/>
  <c r="P159" i="21"/>
  <c r="Q159" i="21" s="1"/>
  <c r="P198" i="21"/>
  <c r="Q198" i="21" s="1"/>
  <c r="P86" i="21"/>
  <c r="Q86" i="21" s="1"/>
  <c r="P164" i="21"/>
  <c r="Q164" i="21" s="1"/>
  <c r="P214" i="21"/>
  <c r="Q214" i="21" s="1"/>
  <c r="P139" i="21"/>
  <c r="Q139" i="21" s="1"/>
  <c r="P154" i="21"/>
  <c r="Q154" i="21" s="1"/>
  <c r="P116" i="21"/>
  <c r="Q116" i="21" s="1"/>
  <c r="P131" i="21"/>
  <c r="Q131" i="21" s="1"/>
  <c r="P219" i="21"/>
  <c r="Q219" i="21" s="1"/>
  <c r="P130" i="21"/>
  <c r="Q130" i="21" s="1"/>
  <c r="P141" i="21"/>
  <c r="Q141" i="21" s="1"/>
  <c r="P158" i="21"/>
  <c r="Q158" i="21" s="1"/>
  <c r="P218" i="21"/>
  <c r="Q218" i="21" s="1"/>
  <c r="P132" i="21"/>
  <c r="Q132" i="21" s="1"/>
  <c r="P113" i="21"/>
  <c r="Q113" i="21" s="1"/>
  <c r="P217" i="21"/>
  <c r="Q217" i="21" s="1"/>
  <c r="P173" i="21"/>
  <c r="Q173" i="21" s="1"/>
  <c r="P100" i="21"/>
  <c r="Q100" i="21" s="1"/>
  <c r="P109" i="21"/>
  <c r="Q109" i="21" s="1"/>
  <c r="P161" i="21"/>
  <c r="Q161" i="21" s="1"/>
  <c r="P155" i="21"/>
  <c r="Q155" i="21" s="1"/>
  <c r="P117" i="21"/>
  <c r="Q117" i="21" s="1"/>
  <c r="P169" i="21"/>
  <c r="Q169" i="21" s="1"/>
  <c r="P167" i="21"/>
  <c r="Q167" i="21" s="1"/>
  <c r="P119" i="21"/>
  <c r="Q119" i="21" s="1"/>
  <c r="P152" i="21"/>
  <c r="Q152" i="21" s="1"/>
  <c r="P137" i="21"/>
  <c r="Q137" i="21" s="1"/>
  <c r="P144" i="21"/>
  <c r="Q144" i="21" s="1"/>
  <c r="P110" i="21"/>
  <c r="Q110" i="21" s="1"/>
  <c r="P180" i="21"/>
  <c r="Q180" i="21" s="1"/>
  <c r="P105" i="21"/>
  <c r="Q105" i="21" s="1"/>
  <c r="P162" i="21"/>
  <c r="Q162" i="21" s="1"/>
  <c r="P62" i="21"/>
  <c r="Q62" i="21" s="1"/>
  <c r="N3" i="21"/>
  <c r="O3" i="21" s="1"/>
  <c r="N2" i="21"/>
  <c r="O2" i="21" s="1"/>
  <c r="N112" i="21"/>
  <c r="O112" i="21" s="1"/>
  <c r="N106" i="21"/>
  <c r="O106" i="21" s="1"/>
  <c r="N133" i="21"/>
  <c r="O133" i="21" s="1"/>
  <c r="N115" i="21"/>
  <c r="O115" i="21" s="1"/>
  <c r="N148" i="21"/>
  <c r="O148" i="21" s="1"/>
  <c r="N5" i="21"/>
  <c r="O5" i="21" s="1"/>
  <c r="N126" i="21"/>
  <c r="O126" i="21" s="1"/>
  <c r="N8" i="21"/>
  <c r="O8" i="21" s="1"/>
  <c r="N11" i="21"/>
  <c r="O11" i="21" s="1"/>
  <c r="N23" i="21"/>
  <c r="O23" i="21" s="1"/>
  <c r="N99" i="21"/>
  <c r="O99" i="21" s="1"/>
  <c r="N7" i="21"/>
  <c r="O7" i="21" s="1"/>
  <c r="N50" i="21"/>
  <c r="O50" i="21" s="1"/>
  <c r="N14" i="21"/>
  <c r="O14" i="21" s="1"/>
  <c r="N6" i="21"/>
  <c r="O6" i="21" s="1"/>
  <c r="N12" i="21"/>
  <c r="O12" i="21" s="1"/>
  <c r="N26" i="21"/>
  <c r="O26" i="21" s="1"/>
  <c r="N4" i="21"/>
  <c r="O4" i="21" s="1"/>
  <c r="N150" i="21"/>
  <c r="O150" i="21" s="1"/>
  <c r="N15" i="21"/>
  <c r="O15" i="21" s="1"/>
  <c r="N30" i="21"/>
  <c r="O30" i="21" s="1"/>
  <c r="N17" i="21"/>
  <c r="O17" i="21" s="1"/>
  <c r="N41" i="21"/>
  <c r="O41" i="21" s="1"/>
  <c r="N16" i="21"/>
  <c r="O16" i="21" s="1"/>
  <c r="N176" i="21"/>
  <c r="O176" i="21" s="1"/>
  <c r="N9" i="21"/>
  <c r="O9" i="21" s="1"/>
  <c r="N55" i="21"/>
  <c r="O55" i="21" s="1"/>
  <c r="N22" i="21"/>
  <c r="O22" i="21" s="1"/>
  <c r="N13" i="21"/>
  <c r="O13" i="21" s="1"/>
  <c r="N34" i="21"/>
  <c r="O34" i="21" s="1"/>
  <c r="N20" i="21"/>
  <c r="O20" i="21" s="1"/>
  <c r="N46" i="21"/>
  <c r="O46" i="21" s="1"/>
  <c r="N49" i="21"/>
  <c r="O49" i="21" s="1"/>
  <c r="N73" i="21"/>
  <c r="O73" i="21" s="1"/>
  <c r="N72" i="21"/>
  <c r="O72" i="21" s="1"/>
  <c r="N36" i="21"/>
  <c r="O36" i="21" s="1"/>
  <c r="N21" i="21"/>
  <c r="O21" i="21" s="1"/>
  <c r="N171" i="21"/>
  <c r="O171" i="21" s="1"/>
  <c r="N69" i="21"/>
  <c r="O69" i="21" s="1"/>
  <c r="N28" i="21"/>
  <c r="O28" i="21" s="1"/>
  <c r="N70" i="21"/>
  <c r="O70" i="21" s="1"/>
  <c r="N52" i="21"/>
  <c r="O52" i="21" s="1"/>
  <c r="N29" i="21"/>
  <c r="O29" i="21" s="1"/>
  <c r="N145" i="21"/>
  <c r="O145" i="21" s="1"/>
  <c r="N103" i="21"/>
  <c r="O103" i="21" s="1"/>
  <c r="N196" i="21"/>
  <c r="O196" i="21" s="1"/>
  <c r="N18" i="21"/>
  <c r="O18" i="21" s="1"/>
  <c r="N181" i="21"/>
  <c r="O181" i="21" s="1"/>
  <c r="N60" i="21"/>
  <c r="O60" i="21" s="1"/>
  <c r="N10" i="21"/>
  <c r="O10" i="21" s="1"/>
  <c r="N19" i="21"/>
  <c r="O19" i="21" s="1"/>
  <c r="N111" i="21"/>
  <c r="O111" i="21" s="1"/>
  <c r="N124" i="21"/>
  <c r="O124" i="21" s="1"/>
  <c r="N65" i="21"/>
  <c r="O65" i="21" s="1"/>
  <c r="N138" i="21"/>
  <c r="O138" i="21" s="1"/>
  <c r="N185" i="21"/>
  <c r="O185" i="21" s="1"/>
  <c r="N80" i="21"/>
  <c r="O80" i="21" s="1"/>
  <c r="N121" i="21"/>
  <c r="O121" i="21" s="1"/>
  <c r="N25" i="21"/>
  <c r="O25" i="21" s="1"/>
  <c r="N156" i="21"/>
  <c r="O156" i="21" s="1"/>
  <c r="N174" i="21"/>
  <c r="O174" i="21" s="1"/>
  <c r="N42" i="21"/>
  <c r="O42" i="21" s="1"/>
  <c r="N85" i="21"/>
  <c r="O85" i="21" s="1"/>
  <c r="N51" i="21"/>
  <c r="O51" i="21" s="1"/>
  <c r="N48" i="21"/>
  <c r="O48" i="21" s="1"/>
  <c r="N163" i="21"/>
  <c r="O163" i="21" s="1"/>
  <c r="N57" i="21"/>
  <c r="O57" i="21" s="1"/>
  <c r="N98" i="21"/>
  <c r="O98" i="21" s="1"/>
  <c r="N63" i="21"/>
  <c r="O63" i="21" s="1"/>
  <c r="N114" i="21"/>
  <c r="O114" i="21" s="1"/>
  <c r="N35" i="21"/>
  <c r="O35" i="21" s="1"/>
  <c r="N183" i="21"/>
  <c r="O183" i="21" s="1"/>
  <c r="N24" i="21"/>
  <c r="O24" i="21" s="1"/>
  <c r="N89" i="21"/>
  <c r="O89" i="21" s="1"/>
  <c r="N37" i="21"/>
  <c r="O37" i="21" s="1"/>
  <c r="N38" i="21"/>
  <c r="O38" i="21" s="1"/>
  <c r="N67" i="21"/>
  <c r="O67" i="21" s="1"/>
  <c r="N40" i="21"/>
  <c r="O40" i="21" s="1"/>
  <c r="N68" i="21"/>
  <c r="O68" i="21" s="1"/>
  <c r="N47" i="21"/>
  <c r="O47" i="21" s="1"/>
  <c r="N53" i="21"/>
  <c r="O53" i="21" s="1"/>
  <c r="N170" i="21"/>
  <c r="O170" i="21" s="1"/>
  <c r="N33" i="21"/>
  <c r="O33" i="21" s="1"/>
  <c r="N172" i="21"/>
  <c r="O172" i="21" s="1"/>
  <c r="N31" i="21"/>
  <c r="O31" i="21" s="1"/>
  <c r="N61" i="21"/>
  <c r="O61" i="21" s="1"/>
  <c r="N84" i="21"/>
  <c r="O84" i="21" s="1"/>
  <c r="N140" i="21"/>
  <c r="O140" i="21" s="1"/>
  <c r="N81" i="21"/>
  <c r="O81" i="21" s="1"/>
  <c r="N39" i="21"/>
  <c r="O39" i="21" s="1"/>
  <c r="N166" i="21"/>
  <c r="O166" i="21" s="1"/>
  <c r="N82" i="21"/>
  <c r="O82" i="21" s="1"/>
  <c r="N96" i="21"/>
  <c r="O96" i="21" s="1"/>
  <c r="N136" i="21"/>
  <c r="O136" i="21" s="1"/>
  <c r="N32" i="21"/>
  <c r="O32" i="21" s="1"/>
  <c r="N157" i="21"/>
  <c r="O157" i="21" s="1"/>
  <c r="N104" i="21"/>
  <c r="O104" i="21" s="1"/>
  <c r="N74" i="21"/>
  <c r="O74" i="21" s="1"/>
  <c r="N56" i="21"/>
  <c r="O56" i="21" s="1"/>
  <c r="N190" i="21"/>
  <c r="O190" i="21" s="1"/>
  <c r="N151" i="21"/>
  <c r="O151" i="21" s="1"/>
  <c r="N66" i="21"/>
  <c r="O66" i="21" s="1"/>
  <c r="N101" i="21"/>
  <c r="O101" i="21" s="1"/>
  <c r="N193" i="21"/>
  <c r="O193" i="21" s="1"/>
  <c r="N199" i="21"/>
  <c r="O199" i="21" s="1"/>
  <c r="N44" i="21"/>
  <c r="O44" i="21" s="1"/>
  <c r="N78" i="21"/>
  <c r="O78" i="21" s="1"/>
  <c r="N153" i="21"/>
  <c r="O153" i="21" s="1"/>
  <c r="N160" i="21"/>
  <c r="O160" i="21" s="1"/>
  <c r="N203" i="21"/>
  <c r="O203" i="21" s="1"/>
  <c r="N91" i="21"/>
  <c r="O91" i="21" s="1"/>
  <c r="N122" i="21"/>
  <c r="O122" i="21" s="1"/>
  <c r="N178" i="21"/>
  <c r="O178" i="21" s="1"/>
  <c r="N64" i="21"/>
  <c r="O64" i="21" s="1"/>
  <c r="N27" i="21"/>
  <c r="O27" i="21" s="1"/>
  <c r="N76" i="21"/>
  <c r="O76" i="21" s="1"/>
  <c r="N43" i="21"/>
  <c r="O43" i="21" s="1"/>
  <c r="N108" i="21"/>
  <c r="O108" i="21" s="1"/>
  <c r="N127" i="21"/>
  <c r="O127" i="21" s="1"/>
  <c r="N88" i="21"/>
  <c r="O88" i="21" s="1"/>
  <c r="N147" i="21"/>
  <c r="O147" i="21" s="1"/>
  <c r="N58" i="21"/>
  <c r="O58" i="21" s="1"/>
  <c r="N97" i="21"/>
  <c r="O97" i="21" s="1"/>
  <c r="N77" i="21"/>
  <c r="O77" i="21" s="1"/>
  <c r="N54" i="21"/>
  <c r="O54" i="21" s="1"/>
  <c r="N129" i="21"/>
  <c r="O129" i="21" s="1"/>
  <c r="N123" i="21"/>
  <c r="O123" i="21" s="1"/>
  <c r="N216" i="21"/>
  <c r="O216" i="21" s="1"/>
  <c r="N118" i="21"/>
  <c r="O118" i="21" s="1"/>
  <c r="N146" i="21"/>
  <c r="O146" i="21" s="1"/>
  <c r="N45" i="21"/>
  <c r="O45" i="21" s="1"/>
  <c r="N125" i="21"/>
  <c r="O125" i="21" s="1"/>
  <c r="N149" i="21"/>
  <c r="O149" i="21" s="1"/>
  <c r="N59" i="21"/>
  <c r="O59" i="21" s="1"/>
  <c r="N143" i="21"/>
  <c r="O143" i="21" s="1"/>
  <c r="N134" i="21"/>
  <c r="O134" i="21" s="1"/>
  <c r="N128" i="21"/>
  <c r="O128" i="21" s="1"/>
  <c r="N102" i="21"/>
  <c r="O102" i="21" s="1"/>
  <c r="N93" i="21"/>
  <c r="O93" i="21" s="1"/>
  <c r="N191" i="21"/>
  <c r="O191" i="21" s="1"/>
  <c r="N75" i="21"/>
  <c r="O75" i="21" s="1"/>
  <c r="N186" i="21"/>
  <c r="O186" i="21" s="1"/>
  <c r="N165" i="21"/>
  <c r="O165" i="21" s="1"/>
  <c r="N94" i="21"/>
  <c r="O94" i="21" s="1"/>
  <c r="N192" i="21"/>
  <c r="O192" i="21" s="1"/>
  <c r="N87" i="21"/>
  <c r="O87" i="21" s="1"/>
  <c r="N188" i="21"/>
  <c r="O188" i="21" s="1"/>
  <c r="N184" i="21"/>
  <c r="O184" i="21" s="1"/>
  <c r="N204" i="21"/>
  <c r="O204" i="21" s="1"/>
  <c r="N95" i="21"/>
  <c r="O95" i="21" s="1"/>
  <c r="N90" i="21"/>
  <c r="O90" i="21" s="1"/>
  <c r="N202" i="21"/>
  <c r="O202" i="21" s="1"/>
  <c r="N189" i="21"/>
  <c r="O189" i="21" s="1"/>
  <c r="N83" i="21"/>
  <c r="O83" i="21" s="1"/>
  <c r="N205" i="21"/>
  <c r="O205" i="21" s="1"/>
  <c r="N194" i="21"/>
  <c r="O194" i="21" s="1"/>
  <c r="N215" i="21"/>
  <c r="O215" i="21" s="1"/>
  <c r="N79" i="21"/>
  <c r="O79" i="21" s="1"/>
  <c r="N179" i="21"/>
  <c r="O179" i="21" s="1"/>
  <c r="N210" i="21"/>
  <c r="O210" i="21" s="1"/>
  <c r="N201" i="21"/>
  <c r="O201" i="21" s="1"/>
  <c r="N142" i="21"/>
  <c r="O142" i="21" s="1"/>
  <c r="N207" i="21"/>
  <c r="O207" i="21" s="1"/>
  <c r="N187" i="21"/>
  <c r="O187" i="21" s="1"/>
  <c r="N200" i="21"/>
  <c r="O200" i="21" s="1"/>
  <c r="N211" i="21"/>
  <c r="O211" i="21" s="1"/>
  <c r="N208" i="21"/>
  <c r="O208" i="21" s="1"/>
  <c r="N197" i="21"/>
  <c r="O197" i="21" s="1"/>
  <c r="N92" i="21"/>
  <c r="O92" i="21" s="1"/>
  <c r="N209" i="21"/>
  <c r="O209" i="21" s="1"/>
  <c r="N71" i="21"/>
  <c r="O71" i="21" s="1"/>
  <c r="N195" i="21"/>
  <c r="O195" i="21" s="1"/>
  <c r="N120" i="21"/>
  <c r="O120" i="21" s="1"/>
  <c r="N135" i="21"/>
  <c r="O135" i="21" s="1"/>
  <c r="N107" i="21"/>
  <c r="O107" i="21" s="1"/>
  <c r="N206" i="21"/>
  <c r="O206" i="21" s="1"/>
  <c r="N182" i="21"/>
  <c r="O182" i="21" s="1"/>
  <c r="N168" i="21"/>
  <c r="O168" i="21" s="1"/>
  <c r="N212" i="21"/>
  <c r="O212" i="21" s="1"/>
  <c r="N213" i="21"/>
  <c r="O213" i="21" s="1"/>
  <c r="N175" i="21"/>
  <c r="O175" i="21" s="1"/>
  <c r="N177" i="21"/>
  <c r="O177" i="21" s="1"/>
  <c r="N159" i="21"/>
  <c r="O159" i="21" s="1"/>
  <c r="N198" i="21"/>
  <c r="O198" i="21" s="1"/>
  <c r="N86" i="21"/>
  <c r="O86" i="21" s="1"/>
  <c r="N164" i="21"/>
  <c r="O164" i="21" s="1"/>
  <c r="N214" i="21"/>
  <c r="O214" i="21" s="1"/>
  <c r="N139" i="21"/>
  <c r="O139" i="21" s="1"/>
  <c r="N154" i="21"/>
  <c r="O154" i="21" s="1"/>
  <c r="N116" i="21"/>
  <c r="O116" i="21" s="1"/>
  <c r="N131" i="21"/>
  <c r="O131" i="21" s="1"/>
  <c r="N219" i="21"/>
  <c r="O219" i="21" s="1"/>
  <c r="N130" i="21"/>
  <c r="O130" i="21" s="1"/>
  <c r="N141" i="21"/>
  <c r="O141" i="21" s="1"/>
  <c r="N158" i="21"/>
  <c r="O158" i="21" s="1"/>
  <c r="N218" i="21"/>
  <c r="O218" i="21" s="1"/>
  <c r="N132" i="21"/>
  <c r="O132" i="21" s="1"/>
  <c r="N113" i="21"/>
  <c r="O113" i="21" s="1"/>
  <c r="N217" i="21"/>
  <c r="O217" i="21" s="1"/>
  <c r="N173" i="21"/>
  <c r="O173" i="21" s="1"/>
  <c r="N100" i="21"/>
  <c r="O100" i="21" s="1"/>
  <c r="N109" i="21"/>
  <c r="O109" i="21" s="1"/>
  <c r="N161" i="21"/>
  <c r="O161" i="21" s="1"/>
  <c r="N155" i="21"/>
  <c r="O155" i="21" s="1"/>
  <c r="N117" i="21"/>
  <c r="O117" i="21" s="1"/>
  <c r="N169" i="21"/>
  <c r="O169" i="21" s="1"/>
  <c r="N167" i="21"/>
  <c r="O167" i="21" s="1"/>
  <c r="N119" i="21"/>
  <c r="O119" i="21" s="1"/>
  <c r="N152" i="21"/>
  <c r="O152" i="21" s="1"/>
  <c r="N137" i="21"/>
  <c r="O137" i="21" s="1"/>
  <c r="N144" i="21"/>
  <c r="O144" i="21" s="1"/>
  <c r="N110" i="21"/>
  <c r="O110" i="21" s="1"/>
  <c r="N180" i="21"/>
  <c r="O180" i="21" s="1"/>
  <c r="N105" i="21"/>
  <c r="O105" i="21" s="1"/>
  <c r="N162" i="21"/>
  <c r="O162" i="21" s="1"/>
  <c r="N62" i="21"/>
  <c r="O62" i="21" s="1"/>
  <c r="L3" i="21"/>
  <c r="M3" i="21" s="1"/>
  <c r="L2" i="21"/>
  <c r="M2" i="21" s="1"/>
  <c r="L112" i="21"/>
  <c r="M112" i="21" s="1"/>
  <c r="L106" i="21"/>
  <c r="M106" i="21" s="1"/>
  <c r="L133" i="21"/>
  <c r="M133" i="21" s="1"/>
  <c r="L115" i="21"/>
  <c r="M115" i="21" s="1"/>
  <c r="L148" i="21"/>
  <c r="M148" i="21" s="1"/>
  <c r="L5" i="21"/>
  <c r="M5" i="21" s="1"/>
  <c r="L126" i="21"/>
  <c r="M126" i="21" s="1"/>
  <c r="L8" i="21"/>
  <c r="M8" i="21" s="1"/>
  <c r="L11" i="21"/>
  <c r="M11" i="21" s="1"/>
  <c r="L23" i="21"/>
  <c r="M23" i="21" s="1"/>
  <c r="L99" i="21"/>
  <c r="M99" i="21" s="1"/>
  <c r="L7" i="21"/>
  <c r="M7" i="21" s="1"/>
  <c r="L50" i="21"/>
  <c r="M50" i="21" s="1"/>
  <c r="L14" i="21"/>
  <c r="M14" i="21" s="1"/>
  <c r="L6" i="21"/>
  <c r="M6" i="21" s="1"/>
  <c r="L12" i="21"/>
  <c r="M12" i="21" s="1"/>
  <c r="L26" i="21"/>
  <c r="M26" i="21" s="1"/>
  <c r="L4" i="21"/>
  <c r="M4" i="21" s="1"/>
  <c r="L150" i="21"/>
  <c r="M150" i="21" s="1"/>
  <c r="L15" i="21"/>
  <c r="M15" i="21" s="1"/>
  <c r="L30" i="21"/>
  <c r="M30" i="21" s="1"/>
  <c r="L17" i="21"/>
  <c r="M17" i="21" s="1"/>
  <c r="L41" i="21"/>
  <c r="M41" i="21" s="1"/>
  <c r="L16" i="21"/>
  <c r="M16" i="21" s="1"/>
  <c r="L176" i="21"/>
  <c r="M176" i="21" s="1"/>
  <c r="L9" i="21"/>
  <c r="M9" i="21" s="1"/>
  <c r="L55" i="21"/>
  <c r="M55" i="21" s="1"/>
  <c r="L22" i="21"/>
  <c r="M22" i="21" s="1"/>
  <c r="L13" i="21"/>
  <c r="M13" i="21" s="1"/>
  <c r="L34" i="21"/>
  <c r="M34" i="21" s="1"/>
  <c r="L20" i="21"/>
  <c r="M20" i="21" s="1"/>
  <c r="L46" i="21"/>
  <c r="M46" i="21" s="1"/>
  <c r="L49" i="21"/>
  <c r="M49" i="21" s="1"/>
  <c r="L73" i="21"/>
  <c r="M73" i="21" s="1"/>
  <c r="L72" i="21"/>
  <c r="M72" i="21" s="1"/>
  <c r="L36" i="21"/>
  <c r="M36" i="21" s="1"/>
  <c r="L21" i="21"/>
  <c r="M21" i="21" s="1"/>
  <c r="L171" i="21"/>
  <c r="M171" i="21" s="1"/>
  <c r="L69" i="21"/>
  <c r="M69" i="21" s="1"/>
  <c r="L28" i="21"/>
  <c r="M28" i="21" s="1"/>
  <c r="L70" i="21"/>
  <c r="M70" i="21" s="1"/>
  <c r="L52" i="21"/>
  <c r="M52" i="21" s="1"/>
  <c r="L29" i="21"/>
  <c r="M29" i="21" s="1"/>
  <c r="L145" i="21"/>
  <c r="M145" i="21" s="1"/>
  <c r="L103" i="21"/>
  <c r="M103" i="21" s="1"/>
  <c r="L196" i="21"/>
  <c r="M196" i="21" s="1"/>
  <c r="L18" i="21"/>
  <c r="M18" i="21" s="1"/>
  <c r="L181" i="21"/>
  <c r="M181" i="21" s="1"/>
  <c r="L60" i="21"/>
  <c r="M60" i="21" s="1"/>
  <c r="L10" i="21"/>
  <c r="M10" i="21" s="1"/>
  <c r="L19" i="21"/>
  <c r="M19" i="21" s="1"/>
  <c r="L111" i="21"/>
  <c r="M111" i="21" s="1"/>
  <c r="L124" i="21"/>
  <c r="M124" i="21" s="1"/>
  <c r="L65" i="21"/>
  <c r="M65" i="21" s="1"/>
  <c r="L138" i="21"/>
  <c r="M138" i="21" s="1"/>
  <c r="L185" i="21"/>
  <c r="M185" i="21" s="1"/>
  <c r="L80" i="21"/>
  <c r="M80" i="21" s="1"/>
  <c r="L121" i="21"/>
  <c r="M121" i="21" s="1"/>
  <c r="L25" i="21"/>
  <c r="M25" i="21" s="1"/>
  <c r="L156" i="21"/>
  <c r="M156" i="21" s="1"/>
  <c r="L174" i="21"/>
  <c r="M174" i="21" s="1"/>
  <c r="L42" i="21"/>
  <c r="M42" i="21" s="1"/>
  <c r="L85" i="21"/>
  <c r="M85" i="21" s="1"/>
  <c r="L51" i="21"/>
  <c r="M51" i="21" s="1"/>
  <c r="L48" i="21"/>
  <c r="M48" i="21" s="1"/>
  <c r="L163" i="21"/>
  <c r="M163" i="21" s="1"/>
  <c r="L57" i="21"/>
  <c r="M57" i="21" s="1"/>
  <c r="L98" i="21"/>
  <c r="M98" i="21" s="1"/>
  <c r="L63" i="21"/>
  <c r="M63" i="21" s="1"/>
  <c r="L114" i="21"/>
  <c r="M114" i="21" s="1"/>
  <c r="L35" i="21"/>
  <c r="M35" i="21" s="1"/>
  <c r="L183" i="21"/>
  <c r="M183" i="21" s="1"/>
  <c r="L24" i="21"/>
  <c r="M24" i="21" s="1"/>
  <c r="L89" i="21"/>
  <c r="M89" i="21" s="1"/>
  <c r="L37" i="21"/>
  <c r="M37" i="21" s="1"/>
  <c r="L38" i="21"/>
  <c r="M38" i="21" s="1"/>
  <c r="L67" i="21"/>
  <c r="M67" i="21" s="1"/>
  <c r="L40" i="21"/>
  <c r="M40" i="21" s="1"/>
  <c r="L68" i="21"/>
  <c r="M68" i="21" s="1"/>
  <c r="L47" i="21"/>
  <c r="M47" i="21" s="1"/>
  <c r="L53" i="21"/>
  <c r="M53" i="21" s="1"/>
  <c r="L170" i="21"/>
  <c r="M170" i="21" s="1"/>
  <c r="L33" i="21"/>
  <c r="M33" i="21" s="1"/>
  <c r="L172" i="21"/>
  <c r="M172" i="21" s="1"/>
  <c r="L31" i="21"/>
  <c r="M31" i="21" s="1"/>
  <c r="L61" i="21"/>
  <c r="M61" i="21" s="1"/>
  <c r="L84" i="21"/>
  <c r="M84" i="21" s="1"/>
  <c r="L140" i="21"/>
  <c r="M140" i="21" s="1"/>
  <c r="L81" i="21"/>
  <c r="M81" i="21" s="1"/>
  <c r="L39" i="21"/>
  <c r="M39" i="21" s="1"/>
  <c r="L166" i="21"/>
  <c r="M166" i="21" s="1"/>
  <c r="L82" i="21"/>
  <c r="M82" i="21" s="1"/>
  <c r="L96" i="21"/>
  <c r="M96" i="21" s="1"/>
  <c r="L136" i="21"/>
  <c r="M136" i="21" s="1"/>
  <c r="L32" i="21"/>
  <c r="M32" i="21" s="1"/>
  <c r="L157" i="21"/>
  <c r="M157" i="21" s="1"/>
  <c r="L104" i="21"/>
  <c r="M104" i="21" s="1"/>
  <c r="L74" i="21"/>
  <c r="M74" i="21" s="1"/>
  <c r="L56" i="21"/>
  <c r="M56" i="21" s="1"/>
  <c r="L190" i="21"/>
  <c r="M190" i="21" s="1"/>
  <c r="L151" i="21"/>
  <c r="M151" i="21" s="1"/>
  <c r="L66" i="21"/>
  <c r="M66" i="21" s="1"/>
  <c r="L101" i="21"/>
  <c r="M101" i="21" s="1"/>
  <c r="L193" i="21"/>
  <c r="M193" i="21" s="1"/>
  <c r="L199" i="21"/>
  <c r="M199" i="21" s="1"/>
  <c r="L44" i="21"/>
  <c r="M44" i="21" s="1"/>
  <c r="L78" i="21"/>
  <c r="M78" i="21" s="1"/>
  <c r="L153" i="21"/>
  <c r="M153" i="21" s="1"/>
  <c r="L160" i="21"/>
  <c r="M160" i="21" s="1"/>
  <c r="L203" i="21"/>
  <c r="M203" i="21" s="1"/>
  <c r="L91" i="21"/>
  <c r="M91" i="21" s="1"/>
  <c r="L122" i="21"/>
  <c r="M122" i="21" s="1"/>
  <c r="L178" i="21"/>
  <c r="M178" i="21" s="1"/>
  <c r="L64" i="21"/>
  <c r="M64" i="21" s="1"/>
  <c r="L27" i="21"/>
  <c r="M27" i="21" s="1"/>
  <c r="L76" i="21"/>
  <c r="M76" i="21" s="1"/>
  <c r="L43" i="21"/>
  <c r="M43" i="21" s="1"/>
  <c r="L108" i="21"/>
  <c r="M108" i="21" s="1"/>
  <c r="L127" i="21"/>
  <c r="M127" i="21" s="1"/>
  <c r="L88" i="21"/>
  <c r="M88" i="21" s="1"/>
  <c r="L147" i="21"/>
  <c r="M147" i="21" s="1"/>
  <c r="L58" i="21"/>
  <c r="M58" i="21" s="1"/>
  <c r="L97" i="21"/>
  <c r="M97" i="21" s="1"/>
  <c r="L77" i="21"/>
  <c r="M77" i="21" s="1"/>
  <c r="L54" i="21"/>
  <c r="M54" i="21" s="1"/>
  <c r="L129" i="21"/>
  <c r="M129" i="21" s="1"/>
  <c r="L123" i="21"/>
  <c r="M123" i="21" s="1"/>
  <c r="L216" i="21"/>
  <c r="M216" i="21" s="1"/>
  <c r="L118" i="21"/>
  <c r="M118" i="21" s="1"/>
  <c r="L146" i="21"/>
  <c r="M146" i="21" s="1"/>
  <c r="L45" i="21"/>
  <c r="M45" i="21" s="1"/>
  <c r="L125" i="21"/>
  <c r="M125" i="21" s="1"/>
  <c r="L149" i="21"/>
  <c r="M149" i="21" s="1"/>
  <c r="L59" i="21"/>
  <c r="M59" i="21" s="1"/>
  <c r="L143" i="21"/>
  <c r="M143" i="21" s="1"/>
  <c r="L134" i="21"/>
  <c r="M134" i="21" s="1"/>
  <c r="L128" i="21"/>
  <c r="M128" i="21" s="1"/>
  <c r="L102" i="21"/>
  <c r="M102" i="21" s="1"/>
  <c r="L93" i="21"/>
  <c r="M93" i="21" s="1"/>
  <c r="L191" i="21"/>
  <c r="M191" i="21" s="1"/>
  <c r="L75" i="21"/>
  <c r="M75" i="21" s="1"/>
  <c r="L186" i="21"/>
  <c r="M186" i="21" s="1"/>
  <c r="L165" i="21"/>
  <c r="M165" i="21" s="1"/>
  <c r="L94" i="21"/>
  <c r="M94" i="21" s="1"/>
  <c r="L192" i="21"/>
  <c r="M192" i="21" s="1"/>
  <c r="L87" i="21"/>
  <c r="M87" i="21" s="1"/>
  <c r="L188" i="21"/>
  <c r="M188" i="21" s="1"/>
  <c r="L184" i="21"/>
  <c r="M184" i="21" s="1"/>
  <c r="L204" i="21"/>
  <c r="M204" i="21" s="1"/>
  <c r="L95" i="21"/>
  <c r="M95" i="21" s="1"/>
  <c r="L90" i="21"/>
  <c r="M90" i="21" s="1"/>
  <c r="L202" i="21"/>
  <c r="M202" i="21" s="1"/>
  <c r="L189" i="21"/>
  <c r="M189" i="21" s="1"/>
  <c r="L83" i="21"/>
  <c r="M83" i="21" s="1"/>
  <c r="L205" i="21"/>
  <c r="M205" i="21" s="1"/>
  <c r="L194" i="21"/>
  <c r="M194" i="21" s="1"/>
  <c r="L215" i="21"/>
  <c r="M215" i="21" s="1"/>
  <c r="L79" i="21"/>
  <c r="M79" i="21" s="1"/>
  <c r="L179" i="21"/>
  <c r="M179" i="21" s="1"/>
  <c r="L210" i="21"/>
  <c r="M210" i="21" s="1"/>
  <c r="L201" i="21"/>
  <c r="M201" i="21" s="1"/>
  <c r="L142" i="21"/>
  <c r="M142" i="21" s="1"/>
  <c r="L207" i="21"/>
  <c r="M207" i="21" s="1"/>
  <c r="L187" i="21"/>
  <c r="M187" i="21" s="1"/>
  <c r="L200" i="21"/>
  <c r="M200" i="21" s="1"/>
  <c r="L211" i="21"/>
  <c r="M211" i="21" s="1"/>
  <c r="L208" i="21"/>
  <c r="M208" i="21" s="1"/>
  <c r="L197" i="21"/>
  <c r="M197" i="21" s="1"/>
  <c r="L92" i="21"/>
  <c r="M92" i="21" s="1"/>
  <c r="L209" i="21"/>
  <c r="M209" i="21" s="1"/>
  <c r="L71" i="21"/>
  <c r="M71" i="21" s="1"/>
  <c r="L195" i="21"/>
  <c r="M195" i="21" s="1"/>
  <c r="L120" i="21"/>
  <c r="M120" i="21" s="1"/>
  <c r="L135" i="21"/>
  <c r="M135" i="21" s="1"/>
  <c r="L107" i="21"/>
  <c r="M107" i="21" s="1"/>
  <c r="L206" i="21"/>
  <c r="M206" i="21" s="1"/>
  <c r="L182" i="21"/>
  <c r="M182" i="21" s="1"/>
  <c r="L168" i="21"/>
  <c r="M168" i="21" s="1"/>
  <c r="L212" i="21"/>
  <c r="M212" i="21" s="1"/>
  <c r="L213" i="21"/>
  <c r="M213" i="21" s="1"/>
  <c r="L175" i="21"/>
  <c r="M175" i="21" s="1"/>
  <c r="L177" i="21"/>
  <c r="M177" i="21" s="1"/>
  <c r="L159" i="21"/>
  <c r="M159" i="21" s="1"/>
  <c r="L198" i="21"/>
  <c r="M198" i="21" s="1"/>
  <c r="L86" i="21"/>
  <c r="M86" i="21" s="1"/>
  <c r="L164" i="21"/>
  <c r="M164" i="21" s="1"/>
  <c r="L214" i="21"/>
  <c r="M214" i="21" s="1"/>
  <c r="L139" i="21"/>
  <c r="M139" i="21" s="1"/>
  <c r="L154" i="21"/>
  <c r="M154" i="21" s="1"/>
  <c r="L116" i="21"/>
  <c r="M116" i="21" s="1"/>
  <c r="L131" i="21"/>
  <c r="M131" i="21" s="1"/>
  <c r="L219" i="21"/>
  <c r="M219" i="21" s="1"/>
  <c r="L130" i="21"/>
  <c r="M130" i="21" s="1"/>
  <c r="L141" i="21"/>
  <c r="M141" i="21" s="1"/>
  <c r="L158" i="21"/>
  <c r="M158" i="21" s="1"/>
  <c r="L218" i="21"/>
  <c r="M218" i="21" s="1"/>
  <c r="L132" i="21"/>
  <c r="M132" i="21" s="1"/>
  <c r="L113" i="21"/>
  <c r="M113" i="21" s="1"/>
  <c r="L217" i="21"/>
  <c r="M217" i="21" s="1"/>
  <c r="L173" i="21"/>
  <c r="M173" i="21" s="1"/>
  <c r="L100" i="21"/>
  <c r="M100" i="21" s="1"/>
  <c r="L109" i="21"/>
  <c r="M109" i="21" s="1"/>
  <c r="L161" i="21"/>
  <c r="M161" i="21" s="1"/>
  <c r="L155" i="21"/>
  <c r="M155" i="21" s="1"/>
  <c r="L117" i="21"/>
  <c r="M117" i="21" s="1"/>
  <c r="L169" i="21"/>
  <c r="M169" i="21" s="1"/>
  <c r="L167" i="21"/>
  <c r="M167" i="21" s="1"/>
  <c r="L119" i="21"/>
  <c r="M119" i="21" s="1"/>
  <c r="L152" i="21"/>
  <c r="M152" i="21" s="1"/>
  <c r="L137" i="21"/>
  <c r="M137" i="21" s="1"/>
  <c r="L144" i="21"/>
  <c r="M144" i="21" s="1"/>
  <c r="L110" i="21"/>
  <c r="M110" i="21" s="1"/>
  <c r="L180" i="21"/>
  <c r="M180" i="21" s="1"/>
  <c r="L105" i="21"/>
  <c r="M105" i="21" s="1"/>
  <c r="L162" i="21"/>
  <c r="M162" i="21" s="1"/>
  <c r="L62" i="21"/>
  <c r="M62" i="21" s="1"/>
  <c r="J3" i="21"/>
  <c r="K3" i="21" s="1"/>
  <c r="J2" i="21"/>
  <c r="K2" i="21" s="1"/>
  <c r="J112" i="21"/>
  <c r="K112" i="21" s="1"/>
  <c r="J106" i="21"/>
  <c r="K106" i="21" s="1"/>
  <c r="J133" i="21"/>
  <c r="K133" i="21" s="1"/>
  <c r="J115" i="21"/>
  <c r="K115" i="21" s="1"/>
  <c r="J148" i="21"/>
  <c r="K148" i="21" s="1"/>
  <c r="J5" i="21"/>
  <c r="K5" i="21" s="1"/>
  <c r="J126" i="21"/>
  <c r="K126" i="21" s="1"/>
  <c r="J8" i="21"/>
  <c r="K8" i="21" s="1"/>
  <c r="J11" i="21"/>
  <c r="K11" i="21" s="1"/>
  <c r="J23" i="21"/>
  <c r="K23" i="21" s="1"/>
  <c r="J99" i="21"/>
  <c r="K99" i="21" s="1"/>
  <c r="J7" i="21"/>
  <c r="K7" i="21" s="1"/>
  <c r="J50" i="21"/>
  <c r="K50" i="21" s="1"/>
  <c r="J14" i="21"/>
  <c r="K14" i="21" s="1"/>
  <c r="J6" i="21"/>
  <c r="K6" i="21" s="1"/>
  <c r="J12" i="21"/>
  <c r="K12" i="21" s="1"/>
  <c r="J26" i="21"/>
  <c r="K26" i="21" s="1"/>
  <c r="J4" i="21"/>
  <c r="K4" i="21" s="1"/>
  <c r="J150" i="21"/>
  <c r="K150" i="21" s="1"/>
  <c r="J15" i="21"/>
  <c r="K15" i="21" s="1"/>
  <c r="J30" i="21"/>
  <c r="K30" i="21" s="1"/>
  <c r="J17" i="21"/>
  <c r="K17" i="21" s="1"/>
  <c r="J41" i="21"/>
  <c r="K41" i="21" s="1"/>
  <c r="J16" i="21"/>
  <c r="K16" i="21" s="1"/>
  <c r="J176" i="21"/>
  <c r="K176" i="21" s="1"/>
  <c r="J9" i="21"/>
  <c r="K9" i="21" s="1"/>
  <c r="J55" i="21"/>
  <c r="K55" i="21" s="1"/>
  <c r="J22" i="21"/>
  <c r="K22" i="21" s="1"/>
  <c r="J13" i="21"/>
  <c r="K13" i="21" s="1"/>
  <c r="J34" i="21"/>
  <c r="K34" i="21" s="1"/>
  <c r="J20" i="21"/>
  <c r="K20" i="21" s="1"/>
  <c r="J46" i="21"/>
  <c r="K46" i="21" s="1"/>
  <c r="J49" i="21"/>
  <c r="K49" i="21" s="1"/>
  <c r="J73" i="21"/>
  <c r="K73" i="21" s="1"/>
  <c r="J72" i="21"/>
  <c r="K72" i="21" s="1"/>
  <c r="J36" i="21"/>
  <c r="K36" i="21" s="1"/>
  <c r="J21" i="21"/>
  <c r="K21" i="21" s="1"/>
  <c r="J171" i="21"/>
  <c r="K171" i="21" s="1"/>
  <c r="J69" i="21"/>
  <c r="K69" i="21" s="1"/>
  <c r="J28" i="21"/>
  <c r="K28" i="21" s="1"/>
  <c r="J70" i="21"/>
  <c r="K70" i="21" s="1"/>
  <c r="J52" i="21"/>
  <c r="K52" i="21" s="1"/>
  <c r="J29" i="21"/>
  <c r="K29" i="21" s="1"/>
  <c r="J145" i="21"/>
  <c r="K145" i="21" s="1"/>
  <c r="J103" i="21"/>
  <c r="K103" i="21" s="1"/>
  <c r="J196" i="21"/>
  <c r="K196" i="21" s="1"/>
  <c r="J18" i="21"/>
  <c r="K18" i="21" s="1"/>
  <c r="J181" i="21"/>
  <c r="K181" i="21" s="1"/>
  <c r="J60" i="21"/>
  <c r="K60" i="21" s="1"/>
  <c r="J10" i="21"/>
  <c r="K10" i="21" s="1"/>
  <c r="J19" i="21"/>
  <c r="K19" i="21" s="1"/>
  <c r="J111" i="21"/>
  <c r="K111" i="21" s="1"/>
  <c r="J124" i="21"/>
  <c r="K124" i="21" s="1"/>
  <c r="J65" i="21"/>
  <c r="K65" i="21" s="1"/>
  <c r="J138" i="21"/>
  <c r="K138" i="21" s="1"/>
  <c r="J185" i="21"/>
  <c r="K185" i="21" s="1"/>
  <c r="J80" i="21"/>
  <c r="K80" i="21" s="1"/>
  <c r="J121" i="21"/>
  <c r="K121" i="21" s="1"/>
  <c r="J25" i="21"/>
  <c r="K25" i="21" s="1"/>
  <c r="J156" i="21"/>
  <c r="K156" i="21" s="1"/>
  <c r="J174" i="21"/>
  <c r="K174" i="21" s="1"/>
  <c r="J42" i="21"/>
  <c r="K42" i="21" s="1"/>
  <c r="J85" i="21"/>
  <c r="K85" i="21" s="1"/>
  <c r="J51" i="21"/>
  <c r="K51" i="21" s="1"/>
  <c r="J48" i="21"/>
  <c r="K48" i="21" s="1"/>
  <c r="J163" i="21"/>
  <c r="K163" i="21" s="1"/>
  <c r="J57" i="21"/>
  <c r="K57" i="21" s="1"/>
  <c r="J98" i="21"/>
  <c r="K98" i="21" s="1"/>
  <c r="J63" i="21"/>
  <c r="K63" i="21" s="1"/>
  <c r="J114" i="21"/>
  <c r="K114" i="21" s="1"/>
  <c r="J35" i="21"/>
  <c r="K35" i="21" s="1"/>
  <c r="J183" i="21"/>
  <c r="K183" i="21" s="1"/>
  <c r="J24" i="21"/>
  <c r="K24" i="21" s="1"/>
  <c r="J89" i="21"/>
  <c r="K89" i="21" s="1"/>
  <c r="J37" i="21"/>
  <c r="K37" i="21" s="1"/>
  <c r="J38" i="21"/>
  <c r="K38" i="21" s="1"/>
  <c r="J67" i="21"/>
  <c r="K67" i="21" s="1"/>
  <c r="J40" i="21"/>
  <c r="K40" i="21" s="1"/>
  <c r="J68" i="21"/>
  <c r="K68" i="21" s="1"/>
  <c r="J47" i="21"/>
  <c r="K47" i="21" s="1"/>
  <c r="J53" i="21"/>
  <c r="K53" i="21" s="1"/>
  <c r="J170" i="21"/>
  <c r="K170" i="21" s="1"/>
  <c r="J33" i="21"/>
  <c r="K33" i="21" s="1"/>
  <c r="J172" i="21"/>
  <c r="K172" i="21" s="1"/>
  <c r="J31" i="21"/>
  <c r="K31" i="21" s="1"/>
  <c r="J61" i="21"/>
  <c r="K61" i="21" s="1"/>
  <c r="J84" i="21"/>
  <c r="K84" i="21" s="1"/>
  <c r="J140" i="21"/>
  <c r="K140" i="21" s="1"/>
  <c r="J81" i="21"/>
  <c r="K81" i="21" s="1"/>
  <c r="J39" i="21"/>
  <c r="K39" i="21" s="1"/>
  <c r="J166" i="21"/>
  <c r="K166" i="21" s="1"/>
  <c r="J82" i="21"/>
  <c r="K82" i="21" s="1"/>
  <c r="J96" i="21"/>
  <c r="K96" i="21" s="1"/>
  <c r="J136" i="21"/>
  <c r="K136" i="21" s="1"/>
  <c r="J32" i="21"/>
  <c r="K32" i="21" s="1"/>
  <c r="J157" i="21"/>
  <c r="K157" i="21" s="1"/>
  <c r="J104" i="21"/>
  <c r="K104" i="21" s="1"/>
  <c r="J74" i="21"/>
  <c r="K74" i="21" s="1"/>
  <c r="J56" i="21"/>
  <c r="K56" i="21" s="1"/>
  <c r="J190" i="21"/>
  <c r="K190" i="21" s="1"/>
  <c r="J151" i="21"/>
  <c r="K151" i="21" s="1"/>
  <c r="J66" i="21"/>
  <c r="K66" i="21" s="1"/>
  <c r="J101" i="21"/>
  <c r="K101" i="21" s="1"/>
  <c r="J193" i="21"/>
  <c r="K193" i="21" s="1"/>
  <c r="J199" i="21"/>
  <c r="K199" i="21" s="1"/>
  <c r="J44" i="21"/>
  <c r="K44" i="21" s="1"/>
  <c r="J78" i="21"/>
  <c r="K78" i="21" s="1"/>
  <c r="J153" i="21"/>
  <c r="K153" i="21" s="1"/>
  <c r="J160" i="21"/>
  <c r="K160" i="21" s="1"/>
  <c r="J203" i="21"/>
  <c r="K203" i="21" s="1"/>
  <c r="J91" i="21"/>
  <c r="K91" i="21" s="1"/>
  <c r="J122" i="21"/>
  <c r="K122" i="21" s="1"/>
  <c r="J178" i="21"/>
  <c r="K178" i="21" s="1"/>
  <c r="J64" i="21"/>
  <c r="K64" i="21" s="1"/>
  <c r="J27" i="21"/>
  <c r="K27" i="21" s="1"/>
  <c r="J76" i="21"/>
  <c r="K76" i="21" s="1"/>
  <c r="J43" i="21"/>
  <c r="K43" i="21" s="1"/>
  <c r="J108" i="21"/>
  <c r="K108" i="21" s="1"/>
  <c r="J127" i="21"/>
  <c r="K127" i="21" s="1"/>
  <c r="J88" i="21"/>
  <c r="K88" i="21" s="1"/>
  <c r="J147" i="21"/>
  <c r="K147" i="21" s="1"/>
  <c r="J58" i="21"/>
  <c r="K58" i="21" s="1"/>
  <c r="J97" i="21"/>
  <c r="K97" i="21" s="1"/>
  <c r="J77" i="21"/>
  <c r="K77" i="21" s="1"/>
  <c r="J54" i="21"/>
  <c r="K54" i="21" s="1"/>
  <c r="J129" i="21"/>
  <c r="K129" i="21" s="1"/>
  <c r="J123" i="21"/>
  <c r="K123" i="21" s="1"/>
  <c r="J216" i="21"/>
  <c r="K216" i="21" s="1"/>
  <c r="J118" i="21"/>
  <c r="K118" i="21" s="1"/>
  <c r="J146" i="21"/>
  <c r="K146" i="21" s="1"/>
  <c r="J45" i="21"/>
  <c r="K45" i="21" s="1"/>
  <c r="J125" i="21"/>
  <c r="K125" i="21" s="1"/>
  <c r="J149" i="21"/>
  <c r="K149" i="21" s="1"/>
  <c r="J59" i="21"/>
  <c r="K59" i="21" s="1"/>
  <c r="J143" i="21"/>
  <c r="K143" i="21" s="1"/>
  <c r="J134" i="21"/>
  <c r="K134" i="21" s="1"/>
  <c r="J128" i="21"/>
  <c r="K128" i="21" s="1"/>
  <c r="J102" i="21"/>
  <c r="K102" i="21" s="1"/>
  <c r="J93" i="21"/>
  <c r="K93" i="21" s="1"/>
  <c r="J191" i="21"/>
  <c r="K191" i="21" s="1"/>
  <c r="J75" i="21"/>
  <c r="K75" i="21" s="1"/>
  <c r="J186" i="21"/>
  <c r="K186" i="21" s="1"/>
  <c r="J165" i="21"/>
  <c r="K165" i="21" s="1"/>
  <c r="J94" i="21"/>
  <c r="K94" i="21" s="1"/>
  <c r="J192" i="21"/>
  <c r="K192" i="21" s="1"/>
  <c r="J87" i="21"/>
  <c r="K87" i="21" s="1"/>
  <c r="J188" i="21"/>
  <c r="K188" i="21" s="1"/>
  <c r="J184" i="21"/>
  <c r="K184" i="21" s="1"/>
  <c r="J204" i="21"/>
  <c r="K204" i="21" s="1"/>
  <c r="J95" i="21"/>
  <c r="K95" i="21" s="1"/>
  <c r="J90" i="21"/>
  <c r="K90" i="21" s="1"/>
  <c r="J202" i="21"/>
  <c r="K202" i="21" s="1"/>
  <c r="J189" i="21"/>
  <c r="K189" i="21" s="1"/>
  <c r="J83" i="21"/>
  <c r="K83" i="21" s="1"/>
  <c r="J205" i="21"/>
  <c r="K205" i="21" s="1"/>
  <c r="J194" i="21"/>
  <c r="K194" i="21" s="1"/>
  <c r="J215" i="21"/>
  <c r="K215" i="21" s="1"/>
  <c r="J79" i="21"/>
  <c r="K79" i="21" s="1"/>
  <c r="J179" i="21"/>
  <c r="K179" i="21" s="1"/>
  <c r="J210" i="21"/>
  <c r="K210" i="21" s="1"/>
  <c r="J201" i="21"/>
  <c r="K201" i="21" s="1"/>
  <c r="J142" i="21"/>
  <c r="K142" i="21" s="1"/>
  <c r="J207" i="21"/>
  <c r="K207" i="21" s="1"/>
  <c r="J187" i="21"/>
  <c r="K187" i="21" s="1"/>
  <c r="J200" i="21"/>
  <c r="K200" i="21" s="1"/>
  <c r="J211" i="21"/>
  <c r="K211" i="21" s="1"/>
  <c r="J208" i="21"/>
  <c r="K208" i="21" s="1"/>
  <c r="J197" i="21"/>
  <c r="K197" i="21" s="1"/>
  <c r="J92" i="21"/>
  <c r="K92" i="21" s="1"/>
  <c r="J209" i="21"/>
  <c r="K209" i="21" s="1"/>
  <c r="J71" i="21"/>
  <c r="K71" i="21" s="1"/>
  <c r="J195" i="21"/>
  <c r="K195" i="21" s="1"/>
  <c r="J120" i="21"/>
  <c r="K120" i="21" s="1"/>
  <c r="J135" i="21"/>
  <c r="K135" i="21" s="1"/>
  <c r="J107" i="21"/>
  <c r="K107" i="21" s="1"/>
  <c r="J206" i="21"/>
  <c r="K206" i="21" s="1"/>
  <c r="J182" i="21"/>
  <c r="K182" i="21" s="1"/>
  <c r="J168" i="21"/>
  <c r="K168" i="21" s="1"/>
  <c r="J212" i="21"/>
  <c r="K212" i="21" s="1"/>
  <c r="J213" i="21"/>
  <c r="K213" i="21" s="1"/>
  <c r="J175" i="21"/>
  <c r="K175" i="21" s="1"/>
  <c r="J177" i="21"/>
  <c r="K177" i="21" s="1"/>
  <c r="J159" i="21"/>
  <c r="K159" i="21" s="1"/>
  <c r="J198" i="21"/>
  <c r="K198" i="21" s="1"/>
  <c r="J86" i="21"/>
  <c r="K86" i="21" s="1"/>
  <c r="J164" i="21"/>
  <c r="K164" i="21" s="1"/>
  <c r="J214" i="21"/>
  <c r="K214" i="21" s="1"/>
  <c r="J139" i="21"/>
  <c r="K139" i="21" s="1"/>
  <c r="J154" i="21"/>
  <c r="K154" i="21" s="1"/>
  <c r="J116" i="21"/>
  <c r="K116" i="21" s="1"/>
  <c r="J131" i="21"/>
  <c r="K131" i="21" s="1"/>
  <c r="J219" i="21"/>
  <c r="K219" i="21" s="1"/>
  <c r="J130" i="21"/>
  <c r="K130" i="21" s="1"/>
  <c r="J141" i="21"/>
  <c r="K141" i="21" s="1"/>
  <c r="J158" i="21"/>
  <c r="K158" i="21" s="1"/>
  <c r="J218" i="21"/>
  <c r="K218" i="21" s="1"/>
  <c r="J132" i="21"/>
  <c r="K132" i="21" s="1"/>
  <c r="J113" i="21"/>
  <c r="K113" i="21" s="1"/>
  <c r="J217" i="21"/>
  <c r="K217" i="21" s="1"/>
  <c r="J173" i="21"/>
  <c r="K173" i="21" s="1"/>
  <c r="J100" i="21"/>
  <c r="K100" i="21" s="1"/>
  <c r="J109" i="21"/>
  <c r="K109" i="21" s="1"/>
  <c r="J161" i="21"/>
  <c r="K161" i="21" s="1"/>
  <c r="J155" i="21"/>
  <c r="K155" i="21" s="1"/>
  <c r="J117" i="21"/>
  <c r="K117" i="21" s="1"/>
  <c r="J169" i="21"/>
  <c r="K169" i="21" s="1"/>
  <c r="J167" i="21"/>
  <c r="K167" i="21" s="1"/>
  <c r="J119" i="21"/>
  <c r="K119" i="21" s="1"/>
  <c r="J152" i="21"/>
  <c r="K152" i="21" s="1"/>
  <c r="J137" i="21"/>
  <c r="K137" i="21" s="1"/>
  <c r="J144" i="21"/>
  <c r="K144" i="21" s="1"/>
  <c r="J110" i="21"/>
  <c r="K110" i="21" s="1"/>
  <c r="J180" i="21"/>
  <c r="K180" i="21" s="1"/>
  <c r="J105" i="21"/>
  <c r="K105" i="21" s="1"/>
  <c r="J162" i="21"/>
  <c r="K162" i="21" s="1"/>
  <c r="J62" i="21"/>
  <c r="K62" i="21" s="1"/>
  <c r="H3" i="21"/>
  <c r="I3" i="21" s="1"/>
  <c r="H2" i="21"/>
  <c r="I2" i="21" s="1"/>
  <c r="H112" i="21"/>
  <c r="I112" i="21" s="1"/>
  <c r="H106" i="21"/>
  <c r="I106" i="21" s="1"/>
  <c r="H133" i="21"/>
  <c r="I133" i="21" s="1"/>
  <c r="H115" i="21"/>
  <c r="I115" i="21" s="1"/>
  <c r="H148" i="21"/>
  <c r="I148" i="21" s="1"/>
  <c r="H5" i="21"/>
  <c r="I5" i="21" s="1"/>
  <c r="H126" i="21"/>
  <c r="I126" i="21" s="1"/>
  <c r="H8" i="21"/>
  <c r="I8" i="21" s="1"/>
  <c r="H11" i="21"/>
  <c r="I11" i="21" s="1"/>
  <c r="H23" i="21"/>
  <c r="I23" i="21" s="1"/>
  <c r="H99" i="21"/>
  <c r="I99" i="21" s="1"/>
  <c r="H7" i="21"/>
  <c r="I7" i="21" s="1"/>
  <c r="H50" i="21"/>
  <c r="I50" i="21" s="1"/>
  <c r="H14" i="21"/>
  <c r="I14" i="21" s="1"/>
  <c r="H6" i="21"/>
  <c r="I6" i="21" s="1"/>
  <c r="H12" i="21"/>
  <c r="I12" i="21" s="1"/>
  <c r="H26" i="21"/>
  <c r="I26" i="21" s="1"/>
  <c r="H4" i="21"/>
  <c r="I4" i="21" s="1"/>
  <c r="H150" i="21"/>
  <c r="I150" i="21" s="1"/>
  <c r="H15" i="21"/>
  <c r="I15" i="21" s="1"/>
  <c r="H30" i="21"/>
  <c r="I30" i="21" s="1"/>
  <c r="H17" i="21"/>
  <c r="I17" i="21" s="1"/>
  <c r="H41" i="21"/>
  <c r="I41" i="21" s="1"/>
  <c r="H16" i="21"/>
  <c r="I16" i="21" s="1"/>
  <c r="H176" i="21"/>
  <c r="I176" i="21" s="1"/>
  <c r="H9" i="21"/>
  <c r="I9" i="21" s="1"/>
  <c r="H55" i="21"/>
  <c r="I55" i="21" s="1"/>
  <c r="H22" i="21"/>
  <c r="I22" i="21" s="1"/>
  <c r="H13" i="21"/>
  <c r="I13" i="21" s="1"/>
  <c r="H34" i="21"/>
  <c r="I34" i="21" s="1"/>
  <c r="H20" i="21"/>
  <c r="I20" i="21" s="1"/>
  <c r="H46" i="21"/>
  <c r="I46" i="21" s="1"/>
  <c r="H49" i="21"/>
  <c r="I49" i="21" s="1"/>
  <c r="H73" i="21"/>
  <c r="I73" i="21" s="1"/>
  <c r="H72" i="21"/>
  <c r="I72" i="21" s="1"/>
  <c r="H36" i="21"/>
  <c r="I36" i="21" s="1"/>
  <c r="H21" i="21"/>
  <c r="I21" i="21" s="1"/>
  <c r="H171" i="21"/>
  <c r="I171" i="21" s="1"/>
  <c r="H69" i="21"/>
  <c r="I69" i="21" s="1"/>
  <c r="H28" i="21"/>
  <c r="I28" i="21" s="1"/>
  <c r="H70" i="21"/>
  <c r="I70" i="21" s="1"/>
  <c r="H52" i="21"/>
  <c r="I52" i="21" s="1"/>
  <c r="H29" i="21"/>
  <c r="I29" i="21" s="1"/>
  <c r="H145" i="21"/>
  <c r="I145" i="21" s="1"/>
  <c r="H103" i="21"/>
  <c r="I103" i="21" s="1"/>
  <c r="H196" i="21"/>
  <c r="I196" i="21" s="1"/>
  <c r="H18" i="21"/>
  <c r="I18" i="21" s="1"/>
  <c r="H181" i="21"/>
  <c r="I181" i="21" s="1"/>
  <c r="H60" i="21"/>
  <c r="I60" i="21" s="1"/>
  <c r="H10" i="21"/>
  <c r="I10" i="21" s="1"/>
  <c r="H19" i="21"/>
  <c r="I19" i="21" s="1"/>
  <c r="H111" i="21"/>
  <c r="I111" i="21" s="1"/>
  <c r="H124" i="21"/>
  <c r="I124" i="21" s="1"/>
  <c r="H65" i="21"/>
  <c r="I65" i="21" s="1"/>
  <c r="H138" i="21"/>
  <c r="I138" i="21" s="1"/>
  <c r="H185" i="21"/>
  <c r="I185" i="21" s="1"/>
  <c r="H80" i="21"/>
  <c r="I80" i="21" s="1"/>
  <c r="H121" i="21"/>
  <c r="I121" i="21" s="1"/>
  <c r="H25" i="21"/>
  <c r="I25" i="21" s="1"/>
  <c r="H156" i="21"/>
  <c r="I156" i="21" s="1"/>
  <c r="H174" i="21"/>
  <c r="I174" i="21" s="1"/>
  <c r="H42" i="21"/>
  <c r="I42" i="21" s="1"/>
  <c r="H85" i="21"/>
  <c r="I85" i="21" s="1"/>
  <c r="H51" i="21"/>
  <c r="I51" i="21" s="1"/>
  <c r="H48" i="21"/>
  <c r="I48" i="21" s="1"/>
  <c r="H163" i="21"/>
  <c r="I163" i="21" s="1"/>
  <c r="H57" i="21"/>
  <c r="I57" i="21" s="1"/>
  <c r="H98" i="21"/>
  <c r="I98" i="21" s="1"/>
  <c r="H63" i="21"/>
  <c r="I63" i="21" s="1"/>
  <c r="H114" i="21"/>
  <c r="I114" i="21" s="1"/>
  <c r="H35" i="21"/>
  <c r="I35" i="21" s="1"/>
  <c r="H183" i="21"/>
  <c r="I183" i="21" s="1"/>
  <c r="H24" i="21"/>
  <c r="I24" i="21" s="1"/>
  <c r="H89" i="21"/>
  <c r="I89" i="21" s="1"/>
  <c r="H37" i="21"/>
  <c r="I37" i="21" s="1"/>
  <c r="H38" i="21"/>
  <c r="I38" i="21" s="1"/>
  <c r="H67" i="21"/>
  <c r="I67" i="21" s="1"/>
  <c r="H40" i="21"/>
  <c r="I40" i="21" s="1"/>
  <c r="H68" i="21"/>
  <c r="I68" i="21" s="1"/>
  <c r="H47" i="21"/>
  <c r="I47" i="21" s="1"/>
  <c r="H53" i="21"/>
  <c r="I53" i="21" s="1"/>
  <c r="H170" i="21"/>
  <c r="I170" i="21" s="1"/>
  <c r="H33" i="21"/>
  <c r="I33" i="21" s="1"/>
  <c r="H172" i="21"/>
  <c r="I172" i="21" s="1"/>
  <c r="H31" i="21"/>
  <c r="I31" i="21" s="1"/>
  <c r="H61" i="21"/>
  <c r="I61" i="21" s="1"/>
  <c r="H84" i="21"/>
  <c r="I84" i="21" s="1"/>
  <c r="H140" i="21"/>
  <c r="I140" i="21" s="1"/>
  <c r="H81" i="21"/>
  <c r="I81" i="21" s="1"/>
  <c r="H39" i="21"/>
  <c r="I39" i="21" s="1"/>
  <c r="H166" i="21"/>
  <c r="I166" i="21" s="1"/>
  <c r="H82" i="21"/>
  <c r="I82" i="21" s="1"/>
  <c r="H96" i="21"/>
  <c r="I96" i="21" s="1"/>
  <c r="H136" i="21"/>
  <c r="I136" i="21" s="1"/>
  <c r="H32" i="21"/>
  <c r="I32" i="21" s="1"/>
  <c r="H157" i="21"/>
  <c r="I157" i="21" s="1"/>
  <c r="H104" i="21"/>
  <c r="I104" i="21" s="1"/>
  <c r="H74" i="21"/>
  <c r="I74" i="21" s="1"/>
  <c r="H56" i="21"/>
  <c r="I56" i="21" s="1"/>
  <c r="H190" i="21"/>
  <c r="I190" i="21" s="1"/>
  <c r="H151" i="21"/>
  <c r="I151" i="21" s="1"/>
  <c r="H66" i="21"/>
  <c r="I66" i="21" s="1"/>
  <c r="H101" i="21"/>
  <c r="I101" i="21" s="1"/>
  <c r="H193" i="21"/>
  <c r="I193" i="21" s="1"/>
  <c r="H199" i="21"/>
  <c r="I199" i="21" s="1"/>
  <c r="H44" i="21"/>
  <c r="I44" i="21" s="1"/>
  <c r="H78" i="21"/>
  <c r="I78" i="21" s="1"/>
  <c r="H153" i="21"/>
  <c r="I153" i="21" s="1"/>
  <c r="H160" i="21"/>
  <c r="I160" i="21" s="1"/>
  <c r="H203" i="21"/>
  <c r="I203" i="21" s="1"/>
  <c r="H91" i="21"/>
  <c r="I91" i="21" s="1"/>
  <c r="H122" i="21"/>
  <c r="I122" i="21" s="1"/>
  <c r="H178" i="21"/>
  <c r="I178" i="21" s="1"/>
  <c r="H64" i="21"/>
  <c r="I64" i="21" s="1"/>
  <c r="H27" i="21"/>
  <c r="I27" i="21" s="1"/>
  <c r="H76" i="21"/>
  <c r="I76" i="21" s="1"/>
  <c r="H43" i="21"/>
  <c r="I43" i="21" s="1"/>
  <c r="H108" i="21"/>
  <c r="I108" i="21" s="1"/>
  <c r="H127" i="21"/>
  <c r="I127" i="21" s="1"/>
  <c r="H88" i="21"/>
  <c r="I88" i="21" s="1"/>
  <c r="H147" i="21"/>
  <c r="I147" i="21" s="1"/>
  <c r="H58" i="21"/>
  <c r="I58" i="21" s="1"/>
  <c r="H97" i="21"/>
  <c r="I97" i="21" s="1"/>
  <c r="H77" i="21"/>
  <c r="I77" i="21" s="1"/>
  <c r="H54" i="21"/>
  <c r="I54" i="21" s="1"/>
  <c r="H129" i="21"/>
  <c r="I129" i="21" s="1"/>
  <c r="H123" i="21"/>
  <c r="I123" i="21" s="1"/>
  <c r="H216" i="21"/>
  <c r="I216" i="21" s="1"/>
  <c r="H118" i="21"/>
  <c r="I118" i="21" s="1"/>
  <c r="H146" i="21"/>
  <c r="I146" i="21" s="1"/>
  <c r="H45" i="21"/>
  <c r="I45" i="21" s="1"/>
  <c r="H125" i="21"/>
  <c r="I125" i="21" s="1"/>
  <c r="H149" i="21"/>
  <c r="I149" i="21" s="1"/>
  <c r="H59" i="21"/>
  <c r="I59" i="21" s="1"/>
  <c r="H143" i="21"/>
  <c r="I143" i="21" s="1"/>
  <c r="H134" i="21"/>
  <c r="I134" i="21" s="1"/>
  <c r="H128" i="21"/>
  <c r="I128" i="21" s="1"/>
  <c r="H102" i="21"/>
  <c r="I102" i="21" s="1"/>
  <c r="H93" i="21"/>
  <c r="I93" i="21" s="1"/>
  <c r="H191" i="21"/>
  <c r="I191" i="21" s="1"/>
  <c r="H75" i="21"/>
  <c r="I75" i="21" s="1"/>
  <c r="H186" i="21"/>
  <c r="I186" i="21" s="1"/>
  <c r="H165" i="21"/>
  <c r="I165" i="21" s="1"/>
  <c r="H94" i="21"/>
  <c r="I94" i="21" s="1"/>
  <c r="H192" i="21"/>
  <c r="I192" i="21" s="1"/>
  <c r="H87" i="21"/>
  <c r="I87" i="21" s="1"/>
  <c r="H188" i="21"/>
  <c r="I188" i="21" s="1"/>
  <c r="H184" i="21"/>
  <c r="I184" i="21" s="1"/>
  <c r="H204" i="21"/>
  <c r="I204" i="21" s="1"/>
  <c r="H95" i="21"/>
  <c r="I95" i="21" s="1"/>
  <c r="H90" i="21"/>
  <c r="I90" i="21" s="1"/>
  <c r="H202" i="21"/>
  <c r="I202" i="21" s="1"/>
  <c r="H189" i="21"/>
  <c r="I189" i="21" s="1"/>
  <c r="H83" i="21"/>
  <c r="I83" i="21" s="1"/>
  <c r="H205" i="21"/>
  <c r="I205" i="21" s="1"/>
  <c r="H194" i="21"/>
  <c r="I194" i="21" s="1"/>
  <c r="H215" i="21"/>
  <c r="I215" i="21" s="1"/>
  <c r="H79" i="21"/>
  <c r="I79" i="21" s="1"/>
  <c r="H179" i="21"/>
  <c r="I179" i="21" s="1"/>
  <c r="H210" i="21"/>
  <c r="I210" i="21" s="1"/>
  <c r="H201" i="21"/>
  <c r="I201" i="21" s="1"/>
  <c r="H142" i="21"/>
  <c r="I142" i="21" s="1"/>
  <c r="H207" i="21"/>
  <c r="I207" i="21" s="1"/>
  <c r="H187" i="21"/>
  <c r="I187" i="21" s="1"/>
  <c r="H200" i="21"/>
  <c r="I200" i="21" s="1"/>
  <c r="H211" i="21"/>
  <c r="I211" i="21" s="1"/>
  <c r="H208" i="21"/>
  <c r="I208" i="21" s="1"/>
  <c r="H197" i="21"/>
  <c r="I197" i="21" s="1"/>
  <c r="H92" i="21"/>
  <c r="I92" i="21" s="1"/>
  <c r="H209" i="21"/>
  <c r="I209" i="21" s="1"/>
  <c r="H71" i="21"/>
  <c r="I71" i="21" s="1"/>
  <c r="H195" i="21"/>
  <c r="I195" i="21" s="1"/>
  <c r="H120" i="21"/>
  <c r="I120" i="21" s="1"/>
  <c r="H135" i="21"/>
  <c r="I135" i="21" s="1"/>
  <c r="H107" i="21"/>
  <c r="I107" i="21" s="1"/>
  <c r="H206" i="21"/>
  <c r="I206" i="21" s="1"/>
  <c r="H182" i="21"/>
  <c r="I182" i="21" s="1"/>
  <c r="H168" i="21"/>
  <c r="I168" i="21" s="1"/>
  <c r="H212" i="21"/>
  <c r="I212" i="21" s="1"/>
  <c r="H213" i="21"/>
  <c r="I213" i="21" s="1"/>
  <c r="H175" i="21"/>
  <c r="I175" i="21" s="1"/>
  <c r="H177" i="21"/>
  <c r="I177" i="21" s="1"/>
  <c r="H159" i="21"/>
  <c r="I159" i="21" s="1"/>
  <c r="H198" i="21"/>
  <c r="I198" i="21" s="1"/>
  <c r="H86" i="21"/>
  <c r="I86" i="21" s="1"/>
  <c r="H164" i="21"/>
  <c r="I164" i="21" s="1"/>
  <c r="H214" i="21"/>
  <c r="I214" i="21" s="1"/>
  <c r="H139" i="21"/>
  <c r="I139" i="21" s="1"/>
  <c r="H154" i="21"/>
  <c r="I154" i="21" s="1"/>
  <c r="H116" i="21"/>
  <c r="I116" i="21" s="1"/>
  <c r="H131" i="21"/>
  <c r="I131" i="21" s="1"/>
  <c r="H219" i="21"/>
  <c r="I219" i="21" s="1"/>
  <c r="H130" i="21"/>
  <c r="I130" i="21" s="1"/>
  <c r="H141" i="21"/>
  <c r="I141" i="21" s="1"/>
  <c r="H158" i="21"/>
  <c r="I158" i="21" s="1"/>
  <c r="H218" i="21"/>
  <c r="I218" i="21" s="1"/>
  <c r="H132" i="21"/>
  <c r="I132" i="21" s="1"/>
  <c r="H113" i="21"/>
  <c r="I113" i="21" s="1"/>
  <c r="H217" i="21"/>
  <c r="I217" i="21" s="1"/>
  <c r="H173" i="21"/>
  <c r="I173" i="21" s="1"/>
  <c r="H100" i="21"/>
  <c r="I100" i="21" s="1"/>
  <c r="H109" i="21"/>
  <c r="I109" i="21" s="1"/>
  <c r="H161" i="21"/>
  <c r="I161" i="21" s="1"/>
  <c r="H155" i="21"/>
  <c r="I155" i="21" s="1"/>
  <c r="H117" i="21"/>
  <c r="I117" i="21" s="1"/>
  <c r="H169" i="21"/>
  <c r="I169" i="21" s="1"/>
  <c r="H167" i="21"/>
  <c r="I167" i="21" s="1"/>
  <c r="H119" i="21"/>
  <c r="I119" i="21" s="1"/>
  <c r="H152" i="21"/>
  <c r="I152" i="21" s="1"/>
  <c r="H137" i="21"/>
  <c r="I137" i="21" s="1"/>
  <c r="H144" i="21"/>
  <c r="I144" i="21" s="1"/>
  <c r="H110" i="21"/>
  <c r="I110" i="21" s="1"/>
  <c r="H180" i="21"/>
  <c r="I180" i="21" s="1"/>
  <c r="H105" i="21"/>
  <c r="I105" i="21" s="1"/>
  <c r="H162" i="21"/>
  <c r="I162" i="21" s="1"/>
  <c r="H62" i="21"/>
  <c r="I62" i="21" s="1"/>
  <c r="F3" i="21"/>
  <c r="G3" i="21" s="1"/>
  <c r="F2" i="21"/>
  <c r="G2" i="21" s="1"/>
  <c r="F112" i="21"/>
  <c r="G112" i="21" s="1"/>
  <c r="F106" i="21"/>
  <c r="G106" i="21" s="1"/>
  <c r="F133" i="21"/>
  <c r="G133" i="21" s="1"/>
  <c r="F115" i="21"/>
  <c r="G115" i="21" s="1"/>
  <c r="F148" i="21"/>
  <c r="G148" i="21" s="1"/>
  <c r="F5" i="21"/>
  <c r="G5" i="21" s="1"/>
  <c r="F126" i="21"/>
  <c r="G126" i="21" s="1"/>
  <c r="F8" i="21"/>
  <c r="G8" i="21" s="1"/>
  <c r="F11" i="21"/>
  <c r="G11" i="21" s="1"/>
  <c r="F23" i="21"/>
  <c r="G23" i="21" s="1"/>
  <c r="F99" i="21"/>
  <c r="G99" i="21" s="1"/>
  <c r="F7" i="21"/>
  <c r="G7" i="21" s="1"/>
  <c r="F50" i="21"/>
  <c r="G50" i="21" s="1"/>
  <c r="F14" i="21"/>
  <c r="G14" i="21" s="1"/>
  <c r="F6" i="21"/>
  <c r="G6" i="21" s="1"/>
  <c r="F12" i="21"/>
  <c r="G12" i="21" s="1"/>
  <c r="F26" i="21"/>
  <c r="G26" i="21" s="1"/>
  <c r="F4" i="21"/>
  <c r="G4" i="21" s="1"/>
  <c r="F150" i="21"/>
  <c r="G150" i="21" s="1"/>
  <c r="F15" i="21"/>
  <c r="G15" i="21" s="1"/>
  <c r="F30" i="21"/>
  <c r="G30" i="21" s="1"/>
  <c r="F17" i="21"/>
  <c r="G17" i="21" s="1"/>
  <c r="F41" i="21"/>
  <c r="G41" i="21" s="1"/>
  <c r="F16" i="21"/>
  <c r="G16" i="21" s="1"/>
  <c r="F176" i="21"/>
  <c r="G176" i="21" s="1"/>
  <c r="F9" i="21"/>
  <c r="G9" i="21" s="1"/>
  <c r="F55" i="21"/>
  <c r="G55" i="21" s="1"/>
  <c r="F22" i="21"/>
  <c r="G22" i="21" s="1"/>
  <c r="F13" i="21"/>
  <c r="G13" i="21" s="1"/>
  <c r="F34" i="21"/>
  <c r="G34" i="21" s="1"/>
  <c r="F20" i="21"/>
  <c r="G20" i="21" s="1"/>
  <c r="F46" i="21"/>
  <c r="G46" i="21" s="1"/>
  <c r="F49" i="21"/>
  <c r="G49" i="21" s="1"/>
  <c r="F73" i="21"/>
  <c r="G73" i="21" s="1"/>
  <c r="F72" i="21"/>
  <c r="G72" i="21" s="1"/>
  <c r="F36" i="21"/>
  <c r="G36" i="21" s="1"/>
  <c r="F21" i="21"/>
  <c r="G21" i="21" s="1"/>
  <c r="F171" i="21"/>
  <c r="G171" i="21" s="1"/>
  <c r="F69" i="21"/>
  <c r="G69" i="21" s="1"/>
  <c r="F28" i="21"/>
  <c r="G28" i="21" s="1"/>
  <c r="F70" i="21"/>
  <c r="G70" i="21" s="1"/>
  <c r="F52" i="21"/>
  <c r="G52" i="21" s="1"/>
  <c r="F29" i="21"/>
  <c r="G29" i="21" s="1"/>
  <c r="F145" i="21"/>
  <c r="G145" i="21" s="1"/>
  <c r="F103" i="21"/>
  <c r="G103" i="21" s="1"/>
  <c r="F196" i="21"/>
  <c r="G196" i="21" s="1"/>
  <c r="F18" i="21"/>
  <c r="G18" i="21" s="1"/>
  <c r="F181" i="21"/>
  <c r="G181" i="21" s="1"/>
  <c r="F60" i="21"/>
  <c r="G60" i="21" s="1"/>
  <c r="F10" i="21"/>
  <c r="G10" i="21" s="1"/>
  <c r="F19" i="21"/>
  <c r="G19" i="21" s="1"/>
  <c r="F111" i="21"/>
  <c r="G111" i="21" s="1"/>
  <c r="F124" i="21"/>
  <c r="G124" i="21" s="1"/>
  <c r="F65" i="21"/>
  <c r="G65" i="21" s="1"/>
  <c r="F138" i="21"/>
  <c r="G138" i="21" s="1"/>
  <c r="F185" i="21"/>
  <c r="G185" i="21" s="1"/>
  <c r="F80" i="21"/>
  <c r="G80" i="21" s="1"/>
  <c r="F121" i="21"/>
  <c r="G121" i="21" s="1"/>
  <c r="F25" i="21"/>
  <c r="G25" i="21" s="1"/>
  <c r="F156" i="21"/>
  <c r="G156" i="21" s="1"/>
  <c r="F174" i="21"/>
  <c r="G174" i="21" s="1"/>
  <c r="F42" i="21"/>
  <c r="G42" i="21" s="1"/>
  <c r="F85" i="21"/>
  <c r="G85" i="21" s="1"/>
  <c r="F51" i="21"/>
  <c r="G51" i="21" s="1"/>
  <c r="F48" i="21"/>
  <c r="G48" i="21" s="1"/>
  <c r="F163" i="21"/>
  <c r="G163" i="21" s="1"/>
  <c r="F57" i="21"/>
  <c r="G57" i="21" s="1"/>
  <c r="F98" i="21"/>
  <c r="G98" i="21" s="1"/>
  <c r="F63" i="21"/>
  <c r="G63" i="21" s="1"/>
  <c r="F114" i="21"/>
  <c r="G114" i="21" s="1"/>
  <c r="F35" i="21"/>
  <c r="G35" i="21" s="1"/>
  <c r="F183" i="21"/>
  <c r="G183" i="21" s="1"/>
  <c r="F24" i="21"/>
  <c r="G24" i="21" s="1"/>
  <c r="F89" i="21"/>
  <c r="G89" i="21" s="1"/>
  <c r="F37" i="21"/>
  <c r="G37" i="21" s="1"/>
  <c r="F38" i="21"/>
  <c r="G38" i="21" s="1"/>
  <c r="F67" i="21"/>
  <c r="G67" i="21" s="1"/>
  <c r="F40" i="21"/>
  <c r="G40" i="21" s="1"/>
  <c r="F68" i="21"/>
  <c r="G68" i="21" s="1"/>
  <c r="F47" i="21"/>
  <c r="G47" i="21" s="1"/>
  <c r="F53" i="21"/>
  <c r="G53" i="21" s="1"/>
  <c r="F170" i="21"/>
  <c r="G170" i="21" s="1"/>
  <c r="F33" i="21"/>
  <c r="G33" i="21" s="1"/>
  <c r="F172" i="21"/>
  <c r="G172" i="21" s="1"/>
  <c r="F31" i="21"/>
  <c r="G31" i="21" s="1"/>
  <c r="F61" i="21"/>
  <c r="G61" i="21" s="1"/>
  <c r="F84" i="21"/>
  <c r="G84" i="21" s="1"/>
  <c r="F140" i="21"/>
  <c r="G140" i="21" s="1"/>
  <c r="F81" i="21"/>
  <c r="G81" i="21" s="1"/>
  <c r="F39" i="21"/>
  <c r="G39" i="21" s="1"/>
  <c r="F166" i="21"/>
  <c r="G166" i="21" s="1"/>
  <c r="F82" i="21"/>
  <c r="G82" i="21" s="1"/>
  <c r="F96" i="21"/>
  <c r="G96" i="21" s="1"/>
  <c r="F136" i="21"/>
  <c r="G136" i="21" s="1"/>
  <c r="F32" i="21"/>
  <c r="G32" i="21" s="1"/>
  <c r="F157" i="21"/>
  <c r="G157" i="21" s="1"/>
  <c r="F104" i="21"/>
  <c r="G104" i="21" s="1"/>
  <c r="F74" i="21"/>
  <c r="G74" i="21" s="1"/>
  <c r="F56" i="21"/>
  <c r="G56" i="21" s="1"/>
  <c r="F190" i="21"/>
  <c r="G190" i="21" s="1"/>
  <c r="F151" i="21"/>
  <c r="G151" i="21" s="1"/>
  <c r="F66" i="21"/>
  <c r="G66" i="21" s="1"/>
  <c r="F101" i="21"/>
  <c r="G101" i="21" s="1"/>
  <c r="F193" i="21"/>
  <c r="G193" i="21" s="1"/>
  <c r="F199" i="21"/>
  <c r="G199" i="21" s="1"/>
  <c r="F44" i="21"/>
  <c r="G44" i="21" s="1"/>
  <c r="F78" i="21"/>
  <c r="G78" i="21" s="1"/>
  <c r="F153" i="21"/>
  <c r="G153" i="21" s="1"/>
  <c r="F160" i="21"/>
  <c r="G160" i="21" s="1"/>
  <c r="F203" i="21"/>
  <c r="G203" i="21" s="1"/>
  <c r="F91" i="21"/>
  <c r="G91" i="21" s="1"/>
  <c r="F122" i="21"/>
  <c r="G122" i="21" s="1"/>
  <c r="F178" i="21"/>
  <c r="G178" i="21" s="1"/>
  <c r="F64" i="21"/>
  <c r="G64" i="21" s="1"/>
  <c r="F27" i="21"/>
  <c r="G27" i="21" s="1"/>
  <c r="F76" i="21"/>
  <c r="G76" i="21" s="1"/>
  <c r="F43" i="21"/>
  <c r="G43" i="21" s="1"/>
  <c r="F108" i="21"/>
  <c r="G108" i="21" s="1"/>
  <c r="F127" i="21"/>
  <c r="G127" i="21" s="1"/>
  <c r="F88" i="21"/>
  <c r="G88" i="21" s="1"/>
  <c r="F147" i="21"/>
  <c r="G147" i="21" s="1"/>
  <c r="F58" i="21"/>
  <c r="G58" i="21" s="1"/>
  <c r="F97" i="21"/>
  <c r="G97" i="21" s="1"/>
  <c r="F77" i="21"/>
  <c r="G77" i="21" s="1"/>
  <c r="F54" i="21"/>
  <c r="G54" i="21" s="1"/>
  <c r="F129" i="21"/>
  <c r="G129" i="21" s="1"/>
  <c r="F123" i="21"/>
  <c r="G123" i="21" s="1"/>
  <c r="F216" i="21"/>
  <c r="G216" i="21" s="1"/>
  <c r="F118" i="21"/>
  <c r="G118" i="21" s="1"/>
  <c r="F146" i="21"/>
  <c r="G146" i="21" s="1"/>
  <c r="F45" i="21"/>
  <c r="G45" i="21" s="1"/>
  <c r="F125" i="21"/>
  <c r="G125" i="21" s="1"/>
  <c r="F149" i="21"/>
  <c r="G149" i="21" s="1"/>
  <c r="F59" i="21"/>
  <c r="G59" i="21" s="1"/>
  <c r="F143" i="21"/>
  <c r="G143" i="21" s="1"/>
  <c r="F134" i="21"/>
  <c r="G134" i="21" s="1"/>
  <c r="F128" i="21"/>
  <c r="G128" i="21" s="1"/>
  <c r="F102" i="21"/>
  <c r="G102" i="21" s="1"/>
  <c r="F93" i="21"/>
  <c r="G93" i="21" s="1"/>
  <c r="F191" i="21"/>
  <c r="G191" i="21" s="1"/>
  <c r="F75" i="21"/>
  <c r="G75" i="21" s="1"/>
  <c r="F186" i="21"/>
  <c r="G186" i="21" s="1"/>
  <c r="F165" i="21"/>
  <c r="G165" i="21" s="1"/>
  <c r="F94" i="21"/>
  <c r="G94" i="21" s="1"/>
  <c r="F192" i="21"/>
  <c r="G192" i="21" s="1"/>
  <c r="F87" i="21"/>
  <c r="G87" i="21" s="1"/>
  <c r="F188" i="21"/>
  <c r="G188" i="21" s="1"/>
  <c r="F184" i="21"/>
  <c r="G184" i="21" s="1"/>
  <c r="F204" i="21"/>
  <c r="G204" i="21" s="1"/>
  <c r="F95" i="21"/>
  <c r="G95" i="21" s="1"/>
  <c r="F90" i="21"/>
  <c r="G90" i="21" s="1"/>
  <c r="F202" i="21"/>
  <c r="G202" i="21" s="1"/>
  <c r="F189" i="21"/>
  <c r="G189" i="21" s="1"/>
  <c r="F83" i="21"/>
  <c r="G83" i="21" s="1"/>
  <c r="F205" i="21"/>
  <c r="G205" i="21" s="1"/>
  <c r="F194" i="21"/>
  <c r="G194" i="21" s="1"/>
  <c r="F215" i="21"/>
  <c r="G215" i="21" s="1"/>
  <c r="F79" i="21"/>
  <c r="G79" i="21" s="1"/>
  <c r="F179" i="21"/>
  <c r="G179" i="21" s="1"/>
  <c r="F210" i="21"/>
  <c r="G210" i="21" s="1"/>
  <c r="F201" i="21"/>
  <c r="G201" i="21" s="1"/>
  <c r="F142" i="21"/>
  <c r="G142" i="21" s="1"/>
  <c r="F207" i="21"/>
  <c r="G207" i="21" s="1"/>
  <c r="F187" i="21"/>
  <c r="G187" i="21" s="1"/>
  <c r="F200" i="21"/>
  <c r="G200" i="21" s="1"/>
  <c r="F211" i="21"/>
  <c r="G211" i="21" s="1"/>
  <c r="F208" i="21"/>
  <c r="G208" i="21" s="1"/>
  <c r="F197" i="21"/>
  <c r="G197" i="21" s="1"/>
  <c r="F92" i="21"/>
  <c r="G92" i="21" s="1"/>
  <c r="F209" i="21"/>
  <c r="G209" i="21" s="1"/>
  <c r="F71" i="21"/>
  <c r="G71" i="21" s="1"/>
  <c r="F195" i="21"/>
  <c r="G195" i="21" s="1"/>
  <c r="F120" i="21"/>
  <c r="G120" i="21" s="1"/>
  <c r="F135" i="21"/>
  <c r="G135" i="21" s="1"/>
  <c r="F107" i="21"/>
  <c r="G107" i="21" s="1"/>
  <c r="F206" i="21"/>
  <c r="G206" i="21" s="1"/>
  <c r="F182" i="21"/>
  <c r="G182" i="21" s="1"/>
  <c r="F168" i="21"/>
  <c r="G168" i="21" s="1"/>
  <c r="F212" i="21"/>
  <c r="G212" i="21" s="1"/>
  <c r="F213" i="21"/>
  <c r="G213" i="21" s="1"/>
  <c r="F175" i="21"/>
  <c r="G175" i="21" s="1"/>
  <c r="F177" i="21"/>
  <c r="G177" i="21" s="1"/>
  <c r="F159" i="21"/>
  <c r="G159" i="21" s="1"/>
  <c r="F198" i="21"/>
  <c r="G198" i="21" s="1"/>
  <c r="F86" i="21"/>
  <c r="G86" i="21" s="1"/>
  <c r="F164" i="21"/>
  <c r="G164" i="21" s="1"/>
  <c r="F214" i="21"/>
  <c r="G214" i="21" s="1"/>
  <c r="F139" i="21"/>
  <c r="G139" i="21" s="1"/>
  <c r="F154" i="21"/>
  <c r="G154" i="21" s="1"/>
  <c r="F116" i="21"/>
  <c r="G116" i="21" s="1"/>
  <c r="F131" i="21"/>
  <c r="G131" i="21" s="1"/>
  <c r="F219" i="21"/>
  <c r="G219" i="21" s="1"/>
  <c r="F130" i="21"/>
  <c r="G130" i="21" s="1"/>
  <c r="F141" i="21"/>
  <c r="G141" i="21" s="1"/>
  <c r="F158" i="21"/>
  <c r="G158" i="21" s="1"/>
  <c r="F218" i="21"/>
  <c r="G218" i="21" s="1"/>
  <c r="F132" i="21"/>
  <c r="G132" i="21" s="1"/>
  <c r="F113" i="21"/>
  <c r="G113" i="21" s="1"/>
  <c r="F217" i="21"/>
  <c r="G217" i="21" s="1"/>
  <c r="F173" i="21"/>
  <c r="G173" i="21" s="1"/>
  <c r="F100" i="21"/>
  <c r="G100" i="21" s="1"/>
  <c r="F109" i="21"/>
  <c r="G109" i="21" s="1"/>
  <c r="F161" i="21"/>
  <c r="G161" i="21" s="1"/>
  <c r="F155" i="21"/>
  <c r="G155" i="21" s="1"/>
  <c r="F117" i="21"/>
  <c r="G117" i="21" s="1"/>
  <c r="F169" i="21"/>
  <c r="G169" i="21" s="1"/>
  <c r="F167" i="21"/>
  <c r="G167" i="21" s="1"/>
  <c r="F119" i="21"/>
  <c r="G119" i="21" s="1"/>
  <c r="F152" i="21"/>
  <c r="G152" i="21" s="1"/>
  <c r="F137" i="21"/>
  <c r="G137" i="21" s="1"/>
  <c r="F144" i="21"/>
  <c r="G144" i="21" s="1"/>
  <c r="F110" i="21"/>
  <c r="G110" i="21" s="1"/>
  <c r="F180" i="21"/>
  <c r="G180" i="21" s="1"/>
  <c r="F105" i="21"/>
  <c r="G105" i="21" s="1"/>
  <c r="F162" i="21"/>
  <c r="G162" i="21" s="1"/>
  <c r="F62" i="21"/>
  <c r="G62" i="21" s="1"/>
  <c r="D50" i="21"/>
  <c r="E50" i="21" s="1"/>
  <c r="D14" i="21"/>
  <c r="E14" i="21" s="1"/>
  <c r="D6" i="21"/>
  <c r="E6" i="21" s="1"/>
  <c r="D12" i="21"/>
  <c r="E12" i="21" s="1"/>
  <c r="D26" i="21"/>
  <c r="E26" i="21" s="1"/>
  <c r="D4" i="21"/>
  <c r="E4" i="21" s="1"/>
  <c r="D150" i="21"/>
  <c r="E150" i="21" s="1"/>
  <c r="D15" i="21"/>
  <c r="E15" i="21" s="1"/>
  <c r="D30" i="21"/>
  <c r="E30" i="21" s="1"/>
  <c r="D17" i="21"/>
  <c r="E17" i="21" s="1"/>
  <c r="D41" i="21"/>
  <c r="E41" i="21" s="1"/>
  <c r="D16" i="21"/>
  <c r="E16" i="21" s="1"/>
  <c r="D176" i="21"/>
  <c r="E176" i="21" s="1"/>
  <c r="D9" i="21"/>
  <c r="E9" i="21" s="1"/>
  <c r="D55" i="21"/>
  <c r="E55" i="21" s="1"/>
  <c r="D22" i="21"/>
  <c r="E22" i="21" s="1"/>
  <c r="D13" i="21"/>
  <c r="E13" i="21" s="1"/>
  <c r="D34" i="21"/>
  <c r="E34" i="21" s="1"/>
  <c r="D20" i="21"/>
  <c r="E20" i="21" s="1"/>
  <c r="D46" i="21"/>
  <c r="E46" i="21" s="1"/>
  <c r="D49" i="21"/>
  <c r="E49" i="21" s="1"/>
  <c r="D73" i="21"/>
  <c r="E73" i="21" s="1"/>
  <c r="D72" i="21"/>
  <c r="E72" i="21" s="1"/>
  <c r="D36" i="21"/>
  <c r="E36" i="21" s="1"/>
  <c r="D21" i="21"/>
  <c r="E21" i="21" s="1"/>
  <c r="D171" i="21"/>
  <c r="E171" i="21" s="1"/>
  <c r="D69" i="21"/>
  <c r="E69" i="21" s="1"/>
  <c r="D28" i="21"/>
  <c r="E28" i="21" s="1"/>
  <c r="D70" i="21"/>
  <c r="E70" i="21" s="1"/>
  <c r="D52" i="21"/>
  <c r="E52" i="21" s="1"/>
  <c r="D29" i="21"/>
  <c r="E29" i="21" s="1"/>
  <c r="D145" i="21"/>
  <c r="E145" i="21" s="1"/>
  <c r="D103" i="21"/>
  <c r="E103" i="21" s="1"/>
  <c r="D196" i="21"/>
  <c r="E196" i="21" s="1"/>
  <c r="D18" i="21"/>
  <c r="E18" i="21" s="1"/>
  <c r="D181" i="21"/>
  <c r="E181" i="21" s="1"/>
  <c r="D60" i="21"/>
  <c r="E60" i="21" s="1"/>
  <c r="D10" i="21"/>
  <c r="E10" i="21" s="1"/>
  <c r="D19" i="21"/>
  <c r="E19" i="21" s="1"/>
  <c r="D111" i="21"/>
  <c r="E111" i="21" s="1"/>
  <c r="D124" i="21"/>
  <c r="E124" i="21" s="1"/>
  <c r="D65" i="21"/>
  <c r="E65" i="21" s="1"/>
  <c r="D138" i="21"/>
  <c r="E138" i="21" s="1"/>
  <c r="D185" i="21"/>
  <c r="E185" i="21" s="1"/>
  <c r="D80" i="21"/>
  <c r="E80" i="21" s="1"/>
  <c r="D121" i="21"/>
  <c r="E121" i="21" s="1"/>
  <c r="D25" i="21"/>
  <c r="E25" i="21" s="1"/>
  <c r="D156" i="21"/>
  <c r="E156" i="21" s="1"/>
  <c r="D174" i="21"/>
  <c r="E174" i="21" s="1"/>
  <c r="D42" i="21"/>
  <c r="E42" i="21" s="1"/>
  <c r="D85" i="21"/>
  <c r="E85" i="21" s="1"/>
  <c r="D51" i="21"/>
  <c r="E51" i="21" s="1"/>
  <c r="D48" i="21"/>
  <c r="E48" i="21" s="1"/>
  <c r="D163" i="21"/>
  <c r="E163" i="21" s="1"/>
  <c r="D57" i="21"/>
  <c r="E57" i="21" s="1"/>
  <c r="D98" i="21"/>
  <c r="E98" i="21" s="1"/>
  <c r="D63" i="21"/>
  <c r="E63" i="21" s="1"/>
  <c r="D114" i="21"/>
  <c r="E114" i="21" s="1"/>
  <c r="D35" i="21"/>
  <c r="E35" i="21" s="1"/>
  <c r="D183" i="21"/>
  <c r="E183" i="21" s="1"/>
  <c r="D24" i="21"/>
  <c r="E24" i="21" s="1"/>
  <c r="D89" i="21"/>
  <c r="E89" i="21" s="1"/>
  <c r="D37" i="21"/>
  <c r="E37" i="21" s="1"/>
  <c r="D38" i="21"/>
  <c r="E38" i="21" s="1"/>
  <c r="D67" i="21"/>
  <c r="E67" i="21" s="1"/>
  <c r="D40" i="21"/>
  <c r="E40" i="21" s="1"/>
  <c r="D68" i="21"/>
  <c r="E68" i="21" s="1"/>
  <c r="D47" i="21"/>
  <c r="E47" i="21" s="1"/>
  <c r="D53" i="21"/>
  <c r="E53" i="21" s="1"/>
  <c r="D170" i="21"/>
  <c r="E170" i="21" s="1"/>
  <c r="D33" i="21"/>
  <c r="E33" i="21" s="1"/>
  <c r="D172" i="21"/>
  <c r="E172" i="21" s="1"/>
  <c r="D31" i="21"/>
  <c r="E31" i="21" s="1"/>
  <c r="D61" i="21"/>
  <c r="E61" i="21" s="1"/>
  <c r="D84" i="21"/>
  <c r="E84" i="21" s="1"/>
  <c r="D140" i="21"/>
  <c r="E140" i="21" s="1"/>
  <c r="D81" i="21"/>
  <c r="E81" i="21" s="1"/>
  <c r="D39" i="21"/>
  <c r="E39" i="21" s="1"/>
  <c r="D166" i="21"/>
  <c r="E166" i="21" s="1"/>
  <c r="D82" i="21"/>
  <c r="E82" i="21" s="1"/>
  <c r="D96" i="21"/>
  <c r="E96" i="21" s="1"/>
  <c r="D136" i="21"/>
  <c r="E136" i="21" s="1"/>
  <c r="D32" i="21"/>
  <c r="E32" i="21" s="1"/>
  <c r="D157" i="21"/>
  <c r="E157" i="21" s="1"/>
  <c r="D104" i="21"/>
  <c r="E104" i="21" s="1"/>
  <c r="D74" i="21"/>
  <c r="E74" i="21" s="1"/>
  <c r="D56" i="21"/>
  <c r="E56" i="21" s="1"/>
  <c r="D190" i="21"/>
  <c r="E190" i="21" s="1"/>
  <c r="D151" i="21"/>
  <c r="E151" i="21" s="1"/>
  <c r="D66" i="21"/>
  <c r="E66" i="21" s="1"/>
  <c r="D101" i="21"/>
  <c r="E101" i="21" s="1"/>
  <c r="D193" i="21"/>
  <c r="E193" i="21" s="1"/>
  <c r="D199" i="21"/>
  <c r="E199" i="21" s="1"/>
  <c r="D44" i="21"/>
  <c r="E44" i="21" s="1"/>
  <c r="D78" i="21"/>
  <c r="E78" i="21" s="1"/>
  <c r="D153" i="21"/>
  <c r="E153" i="21" s="1"/>
  <c r="D160" i="21"/>
  <c r="E160" i="21" s="1"/>
  <c r="D203" i="21"/>
  <c r="E203" i="21" s="1"/>
  <c r="D91" i="21"/>
  <c r="E91" i="21" s="1"/>
  <c r="D122" i="21"/>
  <c r="E122" i="21" s="1"/>
  <c r="D178" i="21"/>
  <c r="E178" i="21" s="1"/>
  <c r="D64" i="21"/>
  <c r="E64" i="21" s="1"/>
  <c r="D27" i="21"/>
  <c r="E27" i="21" s="1"/>
  <c r="D76" i="21"/>
  <c r="E76" i="21" s="1"/>
  <c r="D43" i="21"/>
  <c r="E43" i="21" s="1"/>
  <c r="D108" i="21"/>
  <c r="E108" i="21" s="1"/>
  <c r="D127" i="21"/>
  <c r="E127" i="21" s="1"/>
  <c r="D88" i="21"/>
  <c r="E88" i="21" s="1"/>
  <c r="D147" i="21"/>
  <c r="E147" i="21" s="1"/>
  <c r="D58" i="21"/>
  <c r="E58" i="21" s="1"/>
  <c r="D97" i="21"/>
  <c r="E97" i="21" s="1"/>
  <c r="D77" i="21"/>
  <c r="E77" i="21" s="1"/>
  <c r="D54" i="21"/>
  <c r="E54" i="21" s="1"/>
  <c r="D129" i="21"/>
  <c r="E129" i="21" s="1"/>
  <c r="D123" i="21"/>
  <c r="E123" i="21" s="1"/>
  <c r="D216" i="21"/>
  <c r="E216" i="21" s="1"/>
  <c r="D118" i="21"/>
  <c r="E118" i="21" s="1"/>
  <c r="D146" i="21"/>
  <c r="E146" i="21" s="1"/>
  <c r="D45" i="21"/>
  <c r="E45" i="21" s="1"/>
  <c r="D125" i="21"/>
  <c r="E125" i="21" s="1"/>
  <c r="D149" i="21"/>
  <c r="E149" i="21" s="1"/>
  <c r="D59" i="21"/>
  <c r="E59" i="21" s="1"/>
  <c r="D143" i="21"/>
  <c r="E143" i="21" s="1"/>
  <c r="D134" i="21"/>
  <c r="E134" i="21" s="1"/>
  <c r="D128" i="21"/>
  <c r="E128" i="21" s="1"/>
  <c r="D102" i="21"/>
  <c r="E102" i="21" s="1"/>
  <c r="D93" i="21"/>
  <c r="E93" i="21" s="1"/>
  <c r="D191" i="21"/>
  <c r="E191" i="21" s="1"/>
  <c r="D75" i="21"/>
  <c r="E75" i="21" s="1"/>
  <c r="D186" i="21"/>
  <c r="E186" i="21" s="1"/>
  <c r="D165" i="21"/>
  <c r="E165" i="21" s="1"/>
  <c r="D94" i="21"/>
  <c r="E94" i="21" s="1"/>
  <c r="D192" i="21"/>
  <c r="E192" i="21" s="1"/>
  <c r="D87" i="21"/>
  <c r="E87" i="21" s="1"/>
  <c r="D188" i="21"/>
  <c r="E188" i="21" s="1"/>
  <c r="D184" i="21"/>
  <c r="E184" i="21" s="1"/>
  <c r="D204" i="21"/>
  <c r="E204" i="21" s="1"/>
  <c r="D95" i="21"/>
  <c r="E95" i="21" s="1"/>
  <c r="D90" i="21"/>
  <c r="E90" i="21" s="1"/>
  <c r="D202" i="21"/>
  <c r="E202" i="21" s="1"/>
  <c r="D189" i="21"/>
  <c r="E189" i="21" s="1"/>
  <c r="D83" i="21"/>
  <c r="E83" i="21" s="1"/>
  <c r="D205" i="21"/>
  <c r="E205" i="21" s="1"/>
  <c r="D194" i="21"/>
  <c r="E194" i="21" s="1"/>
  <c r="D215" i="21"/>
  <c r="E215" i="21" s="1"/>
  <c r="D79" i="21"/>
  <c r="E79" i="21" s="1"/>
  <c r="D179" i="21"/>
  <c r="E179" i="21" s="1"/>
  <c r="D210" i="21"/>
  <c r="E210" i="21" s="1"/>
  <c r="D201" i="21"/>
  <c r="E201" i="21" s="1"/>
  <c r="D142" i="21"/>
  <c r="E142" i="21" s="1"/>
  <c r="D207" i="21"/>
  <c r="E207" i="21" s="1"/>
  <c r="D187" i="21"/>
  <c r="E187" i="21" s="1"/>
  <c r="D200" i="21"/>
  <c r="E200" i="21" s="1"/>
  <c r="D211" i="21"/>
  <c r="E211" i="21" s="1"/>
  <c r="D208" i="21"/>
  <c r="E208" i="21" s="1"/>
  <c r="D197" i="21"/>
  <c r="E197" i="21" s="1"/>
  <c r="D92" i="21"/>
  <c r="E92" i="21" s="1"/>
  <c r="D209" i="21"/>
  <c r="E209" i="21" s="1"/>
  <c r="D71" i="21"/>
  <c r="E71" i="21" s="1"/>
  <c r="D195" i="21"/>
  <c r="E195" i="21" s="1"/>
  <c r="D120" i="21"/>
  <c r="E120" i="21" s="1"/>
  <c r="D135" i="21"/>
  <c r="E135" i="21" s="1"/>
  <c r="D107" i="21"/>
  <c r="E107" i="21" s="1"/>
  <c r="D206" i="21"/>
  <c r="E206" i="21" s="1"/>
  <c r="D182" i="21"/>
  <c r="E182" i="21" s="1"/>
  <c r="D168" i="21"/>
  <c r="E168" i="21" s="1"/>
  <c r="D212" i="21"/>
  <c r="E212" i="21" s="1"/>
  <c r="D213" i="21"/>
  <c r="E213" i="21" s="1"/>
  <c r="D175" i="21"/>
  <c r="E175" i="21" s="1"/>
  <c r="D177" i="21"/>
  <c r="E177" i="21" s="1"/>
  <c r="D159" i="21"/>
  <c r="E159" i="21" s="1"/>
  <c r="D198" i="21"/>
  <c r="E198" i="21" s="1"/>
  <c r="D86" i="21"/>
  <c r="E86" i="21" s="1"/>
  <c r="D164" i="21"/>
  <c r="E164" i="21" s="1"/>
  <c r="D214" i="21"/>
  <c r="E214" i="21" s="1"/>
  <c r="D139" i="21"/>
  <c r="E139" i="21" s="1"/>
  <c r="D154" i="21"/>
  <c r="E154" i="21" s="1"/>
  <c r="D116" i="21"/>
  <c r="E116" i="21" s="1"/>
  <c r="D131" i="21"/>
  <c r="E131" i="21" s="1"/>
  <c r="D219" i="21"/>
  <c r="E219" i="21" s="1"/>
  <c r="D130" i="21"/>
  <c r="E130" i="21" s="1"/>
  <c r="D141" i="21"/>
  <c r="E141" i="21" s="1"/>
  <c r="D158" i="21"/>
  <c r="E158" i="21" s="1"/>
  <c r="D218" i="21"/>
  <c r="E218" i="21" s="1"/>
  <c r="D132" i="21"/>
  <c r="E132" i="21" s="1"/>
  <c r="D113" i="21"/>
  <c r="E113" i="21" s="1"/>
  <c r="D217" i="21"/>
  <c r="E217" i="21" s="1"/>
  <c r="D173" i="21"/>
  <c r="E173" i="21" s="1"/>
  <c r="D100" i="21"/>
  <c r="E100" i="21" s="1"/>
  <c r="D109" i="21"/>
  <c r="E109" i="21" s="1"/>
  <c r="D161" i="21"/>
  <c r="E161" i="21" s="1"/>
  <c r="D155" i="21"/>
  <c r="E155" i="21" s="1"/>
  <c r="D117" i="21"/>
  <c r="E117" i="21" s="1"/>
  <c r="D169" i="21"/>
  <c r="E169" i="21" s="1"/>
  <c r="D167" i="21"/>
  <c r="E167" i="21" s="1"/>
  <c r="D119" i="21"/>
  <c r="E119" i="21" s="1"/>
  <c r="D152" i="21"/>
  <c r="E152" i="21" s="1"/>
  <c r="D137" i="21"/>
  <c r="E137" i="21" s="1"/>
  <c r="D144" i="21"/>
  <c r="E144" i="21" s="1"/>
  <c r="D110" i="21"/>
  <c r="E110" i="21" s="1"/>
  <c r="D180" i="21"/>
  <c r="E180" i="21" s="1"/>
  <c r="D105" i="21"/>
  <c r="E105" i="21" s="1"/>
  <c r="D162" i="21"/>
  <c r="E162" i="21" s="1"/>
  <c r="D3" i="21"/>
  <c r="E3" i="21" s="1"/>
  <c r="D2" i="21"/>
  <c r="E2" i="21" s="1"/>
  <c r="D112" i="21"/>
  <c r="E112" i="21" s="1"/>
  <c r="D106" i="21"/>
  <c r="E106" i="21" s="1"/>
  <c r="D133" i="21"/>
  <c r="E133" i="21" s="1"/>
  <c r="D115" i="21"/>
  <c r="E115" i="21" s="1"/>
  <c r="D148" i="21"/>
  <c r="E148" i="21" s="1"/>
  <c r="D5" i="21"/>
  <c r="E5" i="21" s="1"/>
  <c r="D126" i="21"/>
  <c r="E126" i="21" s="1"/>
  <c r="D8" i="21"/>
  <c r="E8" i="21" s="1"/>
  <c r="D11" i="21"/>
  <c r="E11" i="21" s="1"/>
  <c r="D23" i="21"/>
  <c r="E23" i="21" s="1"/>
  <c r="D99" i="21"/>
  <c r="E99" i="21" s="1"/>
  <c r="D7" i="21"/>
  <c r="E7" i="21" s="1"/>
  <c r="D62" i="21"/>
  <c r="E62" i="21" s="1"/>
  <c r="W162" i="21" l="1"/>
  <c r="W66" i="21"/>
  <c r="W69" i="21"/>
  <c r="W129" i="21"/>
  <c r="W81" i="21"/>
  <c r="W197" i="21"/>
  <c r="W107" i="21"/>
  <c r="W105" i="21"/>
  <c r="W95" i="21"/>
  <c r="W157" i="21"/>
  <c r="W18" i="21"/>
  <c r="W4" i="21"/>
  <c r="W159" i="21"/>
  <c r="W94" i="21"/>
  <c r="W98" i="21"/>
  <c r="W20" i="21"/>
  <c r="W169" i="21"/>
  <c r="W177" i="21"/>
  <c r="W54" i="21"/>
  <c r="W57" i="21"/>
  <c r="V194" i="21"/>
  <c r="V76" i="21"/>
  <c r="V180" i="21"/>
  <c r="V154" i="21"/>
  <c r="V204" i="21"/>
  <c r="V118" i="21"/>
  <c r="V136" i="21"/>
  <c r="V163" i="21"/>
  <c r="W140" i="21"/>
  <c r="V142" i="21"/>
  <c r="V165" i="21"/>
  <c r="V34" i="21"/>
  <c r="V115" i="21"/>
  <c r="V117" i="21"/>
  <c r="V208" i="21"/>
  <c r="V44" i="21"/>
  <c r="V53" i="21"/>
  <c r="V124" i="21"/>
  <c r="V21" i="21"/>
  <c r="V133" i="21"/>
  <c r="V139" i="21"/>
  <c r="V135" i="21"/>
  <c r="V184" i="21"/>
  <c r="V216" i="21"/>
  <c r="V27" i="21"/>
  <c r="V111" i="21"/>
  <c r="V36" i="21"/>
  <c r="V6" i="21"/>
  <c r="V106" i="21"/>
  <c r="V158" i="21"/>
  <c r="V120" i="21"/>
  <c r="V109" i="21"/>
  <c r="V141" i="21"/>
  <c r="V195" i="21"/>
  <c r="V189" i="21"/>
  <c r="V125" i="21"/>
  <c r="V178" i="21"/>
  <c r="V153" i="21"/>
  <c r="V166" i="21"/>
  <c r="V31" i="21"/>
  <c r="V85" i="21"/>
  <c r="V138" i="21"/>
  <c r="V73" i="21"/>
  <c r="W167" i="21"/>
  <c r="W217" i="21"/>
  <c r="W92" i="21"/>
  <c r="W156" i="21"/>
  <c r="W23" i="21"/>
  <c r="V37" i="21"/>
  <c r="V25" i="21"/>
  <c r="V196" i="21"/>
  <c r="V26" i="21"/>
  <c r="V132" i="21"/>
  <c r="V205" i="21"/>
  <c r="V140" i="21"/>
  <c r="V89" i="21"/>
  <c r="V103" i="21"/>
  <c r="V17" i="21"/>
  <c r="V8" i="21"/>
  <c r="V110" i="21"/>
  <c r="V218" i="21"/>
  <c r="V211" i="21"/>
  <c r="V88" i="21"/>
  <c r="V203" i="21"/>
  <c r="V190" i="21"/>
  <c r="V84" i="21"/>
  <c r="V24" i="21"/>
  <c r="V48" i="21"/>
  <c r="V80" i="21"/>
  <c r="V145" i="21"/>
  <c r="V22" i="21"/>
  <c r="V214" i="21"/>
  <c r="V212" i="21"/>
  <c r="V5" i="21"/>
  <c r="W113" i="21"/>
  <c r="W147" i="21"/>
  <c r="V77" i="21"/>
  <c r="V199" i="21"/>
  <c r="V47" i="21"/>
  <c r="V185" i="21"/>
  <c r="V72" i="21"/>
  <c r="V55" i="21"/>
  <c r="V14" i="21"/>
  <c r="W150" i="21"/>
  <c r="W33" i="21"/>
  <c r="W65" i="21"/>
  <c r="W16" i="21"/>
  <c r="W99" i="21"/>
  <c r="W143" i="21"/>
  <c r="W134" i="21"/>
  <c r="W116" i="21"/>
  <c r="W194" i="21"/>
  <c r="W76" i="21"/>
  <c r="W170" i="21"/>
  <c r="W25" i="21"/>
  <c r="W196" i="21"/>
  <c r="W201" i="21"/>
  <c r="W131" i="21"/>
  <c r="W38" i="21"/>
  <c r="W142" i="21"/>
  <c r="W165" i="21"/>
  <c r="W146" i="21"/>
  <c r="W37" i="21"/>
  <c r="W34" i="21"/>
  <c r="W186" i="21"/>
  <c r="V11" i="21"/>
  <c r="V186" i="21"/>
  <c r="V13" i="21"/>
  <c r="V213" i="21"/>
  <c r="V64" i="21"/>
  <c r="V52" i="21"/>
  <c r="V201" i="21"/>
  <c r="V41" i="21"/>
  <c r="V59" i="21"/>
  <c r="V191" i="21"/>
  <c r="V123" i="21"/>
  <c r="V61" i="21"/>
  <c r="V137" i="21"/>
  <c r="V99" i="21"/>
  <c r="V33" i="21"/>
  <c r="V156" i="21"/>
  <c r="V65" i="21"/>
  <c r="V16" i="21"/>
  <c r="V175" i="21"/>
  <c r="V151" i="21"/>
  <c r="V121" i="21"/>
  <c r="V210" i="21"/>
  <c r="V161" i="21"/>
  <c r="V149" i="21"/>
  <c r="V127" i="21"/>
  <c r="V160" i="21"/>
  <c r="V29" i="21"/>
  <c r="V155" i="21"/>
  <c r="V75" i="21"/>
  <c r="V96" i="21"/>
  <c r="V12" i="21"/>
  <c r="V126" i="21"/>
  <c r="V144" i="21"/>
  <c r="V200" i="21"/>
  <c r="V83" i="21"/>
  <c r="V82" i="21"/>
  <c r="V183" i="21"/>
  <c r="V19" i="21"/>
  <c r="V112" i="21"/>
  <c r="V164" i="21"/>
  <c r="V168" i="21"/>
  <c r="V188" i="21"/>
  <c r="V93" i="21"/>
  <c r="V108" i="21"/>
  <c r="V193" i="21"/>
  <c r="V56" i="21"/>
  <c r="V68" i="21"/>
  <c r="V35" i="21"/>
  <c r="V30" i="21"/>
  <c r="V70" i="21"/>
  <c r="V15" i="21"/>
  <c r="V179" i="21"/>
  <c r="V97" i="21"/>
  <c r="V219" i="21"/>
  <c r="V116" i="21"/>
  <c r="V10" i="21"/>
  <c r="V217" i="21"/>
  <c r="V131" i="21"/>
  <c r="V134" i="21"/>
  <c r="V58" i="21"/>
  <c r="V157" i="21"/>
  <c r="V81" i="21"/>
  <c r="V38" i="21"/>
  <c r="V98" i="21"/>
  <c r="V51" i="21"/>
  <c r="V62" i="21"/>
  <c r="V148" i="21"/>
  <c r="V2" i="21"/>
  <c r="V100" i="21"/>
  <c r="V43" i="21"/>
  <c r="V101" i="21"/>
  <c r="V74" i="21"/>
  <c r="V40" i="21"/>
  <c r="V114" i="21"/>
  <c r="V42" i="21"/>
  <c r="V60" i="21"/>
  <c r="V49" i="21"/>
  <c r="V9" i="21"/>
  <c r="V50" i="21"/>
  <c r="V7" i="21"/>
  <c r="V45" i="21"/>
  <c r="V104" i="21"/>
  <c r="V192" i="21"/>
  <c r="V152" i="21"/>
  <c r="V130" i="21"/>
  <c r="V86" i="21"/>
  <c r="V182" i="21"/>
  <c r="V71" i="21"/>
  <c r="V187" i="21"/>
  <c r="V79" i="21"/>
  <c r="V202" i="21"/>
  <c r="V87" i="21"/>
  <c r="V102" i="21"/>
  <c r="V122" i="21"/>
  <c r="V78" i="21"/>
  <c r="V173" i="21"/>
  <c r="V198" i="21"/>
  <c r="V207" i="21"/>
  <c r="V215" i="21"/>
  <c r="V90" i="21"/>
  <c r="V128" i="21"/>
  <c r="V91" i="21"/>
  <c r="V39" i="21"/>
  <c r="V172" i="21"/>
  <c r="V67" i="21"/>
  <c r="V63" i="21"/>
  <c r="V174" i="21"/>
  <c r="V46" i="21"/>
  <c r="W144" i="21"/>
  <c r="W161" i="21"/>
  <c r="W158" i="21"/>
  <c r="W214" i="21"/>
  <c r="W212" i="21"/>
  <c r="W120" i="21"/>
  <c r="W200" i="21"/>
  <c r="W83" i="21"/>
  <c r="W191" i="21"/>
  <c r="W149" i="21"/>
  <c r="W123" i="21"/>
  <c r="W77" i="21"/>
  <c r="V159" i="21"/>
  <c r="V66" i="21"/>
  <c r="V23" i="21"/>
  <c r="V105" i="21"/>
  <c r="V169" i="21"/>
  <c r="V113" i="21"/>
  <c r="V177" i="21"/>
  <c r="V197" i="21"/>
  <c r="V95" i="21"/>
  <c r="V143" i="21"/>
  <c r="V146" i="21"/>
  <c r="V54" i="21"/>
  <c r="V147" i="21"/>
  <c r="V32" i="21"/>
  <c r="V170" i="21"/>
  <c r="V57" i="21"/>
  <c r="V171" i="21"/>
  <c r="V4" i="21"/>
  <c r="W203" i="21"/>
  <c r="W17" i="21"/>
  <c r="W127" i="21"/>
  <c r="W64" i="21"/>
  <c r="W160" i="21"/>
  <c r="W199" i="21"/>
  <c r="W82" i="21"/>
  <c r="W61" i="21"/>
  <c r="W47" i="21"/>
  <c r="W183" i="21"/>
  <c r="W51" i="21"/>
  <c r="W19" i="21"/>
  <c r="W29" i="21"/>
  <c r="W72" i="21"/>
  <c r="W55" i="21"/>
  <c r="W6" i="21"/>
  <c r="W126" i="21"/>
  <c r="W106" i="21"/>
  <c r="W125" i="21"/>
  <c r="W180" i="21"/>
  <c r="W117" i="21"/>
  <c r="W132" i="21"/>
  <c r="W154" i="21"/>
  <c r="W175" i="21"/>
  <c r="W208" i="21"/>
  <c r="W205" i="21"/>
  <c r="W204" i="21"/>
  <c r="W44" i="21"/>
  <c r="W151" i="21"/>
  <c r="W136" i="21"/>
  <c r="W53" i="21"/>
  <c r="W89" i="21"/>
  <c r="W163" i="21"/>
  <c r="W121" i="21"/>
  <c r="W124" i="21"/>
  <c r="W103" i="21"/>
  <c r="W21" i="21"/>
  <c r="W13" i="21"/>
  <c r="W41" i="21"/>
  <c r="W26" i="21"/>
  <c r="W11" i="21"/>
  <c r="W115" i="21"/>
  <c r="W110" i="21"/>
  <c r="W155" i="21"/>
  <c r="W218" i="21"/>
  <c r="W139" i="21"/>
  <c r="W213" i="21"/>
  <c r="W135" i="21"/>
  <c r="W211" i="21"/>
  <c r="W210" i="21"/>
  <c r="W184" i="21"/>
  <c r="W75" i="21"/>
  <c r="W59" i="21"/>
  <c r="W216" i="21"/>
  <c r="W88" i="21"/>
  <c r="W27" i="21"/>
  <c r="W190" i="21"/>
  <c r="W96" i="21"/>
  <c r="W84" i="21"/>
  <c r="W24" i="21"/>
  <c r="W48" i="21"/>
  <c r="W80" i="21"/>
  <c r="W111" i="21"/>
  <c r="W145" i="21"/>
  <c r="W36" i="21"/>
  <c r="W22" i="21"/>
  <c r="W12" i="21"/>
  <c r="W8" i="21"/>
  <c r="W133" i="21"/>
  <c r="W79" i="21"/>
  <c r="W78" i="21"/>
  <c r="W40" i="21"/>
  <c r="W70" i="21"/>
  <c r="W15" i="21"/>
  <c r="W62" i="21"/>
  <c r="W119" i="21"/>
  <c r="W173" i="21"/>
  <c r="W219" i="21"/>
  <c r="W198" i="21"/>
  <c r="W206" i="21"/>
  <c r="W209" i="21"/>
  <c r="W207" i="21"/>
  <c r="W215" i="21"/>
  <c r="W90" i="21"/>
  <c r="W192" i="21"/>
  <c r="W128" i="21"/>
  <c r="W91" i="21"/>
  <c r="W104" i="21"/>
  <c r="W39" i="21"/>
  <c r="W172" i="21"/>
  <c r="W67" i="21"/>
  <c r="W63" i="21"/>
  <c r="W174" i="21"/>
  <c r="W181" i="21"/>
  <c r="W28" i="21"/>
  <c r="W46" i="21"/>
  <c r="W176" i="21"/>
  <c r="W7" i="21"/>
  <c r="W3" i="21"/>
  <c r="W100" i="21"/>
  <c r="W202" i="21"/>
  <c r="W114" i="21"/>
  <c r="W109" i="21"/>
  <c r="W189" i="21"/>
  <c r="W108" i="21"/>
  <c r="W178" i="21"/>
  <c r="W73" i="21"/>
  <c r="W86" i="21"/>
  <c r="W87" i="21"/>
  <c r="W122" i="21"/>
  <c r="W2" i="21"/>
  <c r="W138" i="21"/>
  <c r="W43" i="21"/>
  <c r="W50" i="21"/>
  <c r="W93" i="21"/>
  <c r="W52" i="21"/>
  <c r="W187" i="21"/>
  <c r="W74" i="21"/>
  <c r="W137" i="21"/>
  <c r="W195" i="21"/>
  <c r="W56" i="21"/>
  <c r="W68" i="21"/>
  <c r="W10" i="21"/>
  <c r="W148" i="21"/>
  <c r="W168" i="21"/>
  <c r="W42" i="21"/>
  <c r="W58" i="21"/>
  <c r="W45" i="21"/>
  <c r="W32" i="21"/>
  <c r="W118" i="21"/>
  <c r="W30" i="21"/>
  <c r="W179" i="21"/>
  <c r="W171" i="21"/>
  <c r="W49" i="21"/>
  <c r="W35" i="21"/>
  <c r="W31" i="21"/>
  <c r="W152" i="21"/>
  <c r="W188" i="21"/>
  <c r="W182" i="21"/>
  <c r="W153" i="21"/>
  <c r="W85" i="21"/>
  <c r="W185" i="21"/>
  <c r="W141" i="21"/>
  <c r="W164" i="21"/>
  <c r="W97" i="21"/>
  <c r="W193" i="21"/>
  <c r="W166" i="21"/>
  <c r="W14" i="21"/>
  <c r="W5" i="21"/>
  <c r="W112" i="21"/>
  <c r="W130" i="21"/>
  <c r="W71" i="21"/>
  <c r="W102" i="21"/>
  <c r="W101" i="21"/>
  <c r="W60" i="21"/>
  <c r="W9" i="21"/>
  <c r="V206" i="21"/>
  <c r="V209" i="21"/>
  <c r="V28" i="21"/>
  <c r="V119" i="21"/>
  <c r="V181" i="21"/>
  <c r="V3" i="21"/>
  <c r="V162" i="21"/>
  <c r="V167" i="21"/>
  <c r="V107" i="21"/>
  <c r="V92" i="21"/>
  <c r="V94" i="21"/>
  <c r="V129" i="21"/>
  <c r="V18" i="21"/>
  <c r="X18" i="21" s="1"/>
  <c r="V69" i="21"/>
  <c r="V20" i="21"/>
  <c r="V150" i="21"/>
  <c r="V176" i="21"/>
  <c r="X162" i="21" l="1"/>
  <c r="X105" i="21"/>
  <c r="X54" i="21"/>
  <c r="X107" i="21"/>
  <c r="X143" i="21"/>
  <c r="X66" i="21"/>
  <c r="X4" i="21"/>
  <c r="X177" i="21"/>
  <c r="X83" i="21"/>
  <c r="X176" i="21"/>
  <c r="X181" i="21"/>
  <c r="X113" i="21"/>
  <c r="X44" i="21"/>
  <c r="X39" i="21"/>
  <c r="X192" i="21"/>
  <c r="X203" i="21"/>
  <c r="X92" i="21"/>
  <c r="X170" i="21"/>
  <c r="X146" i="21"/>
  <c r="X173" i="21"/>
  <c r="X103" i="21"/>
  <c r="X23" i="21"/>
  <c r="X16" i="21"/>
  <c r="X76" i="21"/>
  <c r="X200" i="21"/>
  <c r="X61" i="21"/>
  <c r="X119" i="21"/>
  <c r="X79" i="21"/>
  <c r="X77" i="21"/>
  <c r="X65" i="21"/>
  <c r="X93" i="21"/>
  <c r="X94" i="21"/>
  <c r="X156" i="21"/>
  <c r="X91" i="21"/>
  <c r="X187" i="21"/>
  <c r="X100" i="21"/>
  <c r="X157" i="21"/>
  <c r="X30" i="21"/>
  <c r="X188" i="21"/>
  <c r="X29" i="21"/>
  <c r="X14" i="21"/>
  <c r="X88" i="21"/>
  <c r="X89" i="21"/>
  <c r="X125" i="21"/>
  <c r="X163" i="21"/>
  <c r="X194" i="21"/>
  <c r="X42" i="21"/>
  <c r="X217" i="21"/>
  <c r="X216" i="21"/>
  <c r="X116" i="21"/>
  <c r="X26" i="21"/>
  <c r="X209" i="21"/>
  <c r="X38" i="21"/>
  <c r="X206" i="21"/>
  <c r="X169" i="21"/>
  <c r="X81" i="21"/>
  <c r="X137" i="21"/>
  <c r="X22" i="21"/>
  <c r="X178" i="21"/>
  <c r="X3" i="21"/>
  <c r="X33" i="21"/>
  <c r="X186" i="21"/>
  <c r="X95" i="21"/>
  <c r="X2" i="21"/>
  <c r="X168" i="21"/>
  <c r="X160" i="21"/>
  <c r="X123" i="21"/>
  <c r="X55" i="21"/>
  <c r="X80" i="21"/>
  <c r="X25" i="21"/>
  <c r="X73" i="21"/>
  <c r="X189" i="21"/>
  <c r="X135" i="21"/>
  <c r="X136" i="21"/>
  <c r="X182" i="21"/>
  <c r="X7" i="21"/>
  <c r="X148" i="21"/>
  <c r="X213" i="21"/>
  <c r="X72" i="21"/>
  <c r="X48" i="21"/>
  <c r="X211" i="21"/>
  <c r="X138" i="21"/>
  <c r="X139" i="21"/>
  <c r="X117" i="21"/>
  <c r="X151" i="21"/>
  <c r="X78" i="21"/>
  <c r="X104" i="21"/>
  <c r="X114" i="21"/>
  <c r="X10" i="21"/>
  <c r="X175" i="21"/>
  <c r="X52" i="21"/>
  <c r="X145" i="21"/>
  <c r="X196" i="21"/>
  <c r="X106" i="21"/>
  <c r="X184" i="21"/>
  <c r="X150" i="21"/>
  <c r="X122" i="21"/>
  <c r="X40" i="21"/>
  <c r="X35" i="21"/>
  <c r="X46" i="21"/>
  <c r="X126" i="21"/>
  <c r="X36" i="21"/>
  <c r="X69" i="21"/>
  <c r="X159" i="21"/>
  <c r="X174" i="21"/>
  <c r="X90" i="21"/>
  <c r="X86" i="21"/>
  <c r="X50" i="21"/>
  <c r="X62" i="21"/>
  <c r="X97" i="21"/>
  <c r="X56" i="21"/>
  <c r="X112" i="21"/>
  <c r="X12" i="21"/>
  <c r="X149" i="21"/>
  <c r="X13" i="21"/>
  <c r="X185" i="21"/>
  <c r="X24" i="21"/>
  <c r="X218" i="21"/>
  <c r="X85" i="21"/>
  <c r="X195" i="21"/>
  <c r="X111" i="21"/>
  <c r="X133" i="21"/>
  <c r="X115" i="21"/>
  <c r="X118" i="21"/>
  <c r="X45" i="21"/>
  <c r="X144" i="21"/>
  <c r="X64" i="21"/>
  <c r="X219" i="21"/>
  <c r="X127" i="21"/>
  <c r="X28" i="21"/>
  <c r="X171" i="21"/>
  <c r="X63" i="21"/>
  <c r="X215" i="21"/>
  <c r="X102" i="21"/>
  <c r="X130" i="21"/>
  <c r="X9" i="21"/>
  <c r="X74" i="21"/>
  <c r="X51" i="21"/>
  <c r="X58" i="21"/>
  <c r="X179" i="21"/>
  <c r="X193" i="21"/>
  <c r="X19" i="21"/>
  <c r="X96" i="21"/>
  <c r="X161" i="21"/>
  <c r="X59" i="21"/>
  <c r="X47" i="21"/>
  <c r="X5" i="21"/>
  <c r="X110" i="21"/>
  <c r="X31" i="21"/>
  <c r="X141" i="21"/>
  <c r="X21" i="21"/>
  <c r="X34" i="21"/>
  <c r="X204" i="21"/>
  <c r="X158" i="21"/>
  <c r="X71" i="21"/>
  <c r="X140" i="21"/>
  <c r="X6" i="21"/>
  <c r="X197" i="21"/>
  <c r="X164" i="21"/>
  <c r="X191" i="21"/>
  <c r="X129" i="21"/>
  <c r="X147" i="21"/>
  <c r="X67" i="21"/>
  <c r="X207" i="21"/>
  <c r="X87" i="21"/>
  <c r="X152" i="21"/>
  <c r="X49" i="21"/>
  <c r="X101" i="21"/>
  <c r="X98" i="21"/>
  <c r="X134" i="21"/>
  <c r="X15" i="21"/>
  <c r="X108" i="21"/>
  <c r="X183" i="21"/>
  <c r="X75" i="21"/>
  <c r="X210" i="21"/>
  <c r="X41" i="21"/>
  <c r="X11" i="21"/>
  <c r="X212" i="21"/>
  <c r="X84" i="21"/>
  <c r="X8" i="21"/>
  <c r="X205" i="21"/>
  <c r="X166" i="21"/>
  <c r="X109" i="21"/>
  <c r="X27" i="21"/>
  <c r="X124" i="21"/>
  <c r="X165" i="21"/>
  <c r="X154" i="21"/>
  <c r="X32" i="21"/>
  <c r="X208" i="21"/>
  <c r="X20" i="21"/>
  <c r="X128" i="21"/>
  <c r="X68" i="21"/>
  <c r="X37" i="21"/>
  <c r="X167" i="21"/>
  <c r="X57" i="21"/>
  <c r="X172" i="21"/>
  <c r="X198" i="21"/>
  <c r="X202" i="21"/>
  <c r="X60" i="21"/>
  <c r="X43" i="21"/>
  <c r="X131" i="21"/>
  <c r="X70" i="21"/>
  <c r="X82" i="21"/>
  <c r="X155" i="21"/>
  <c r="X121" i="21"/>
  <c r="X99" i="21"/>
  <c r="X201" i="21"/>
  <c r="X199" i="21"/>
  <c r="X214" i="21"/>
  <c r="X190" i="21"/>
  <c r="X17" i="21"/>
  <c r="X132" i="21"/>
  <c r="X153" i="21"/>
  <c r="X120" i="21"/>
  <c r="X53" i="21"/>
  <c r="X142" i="21"/>
  <c r="X180"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096922-6C10-42F4-B815-7C2133E542C9}" keepAlive="1" name="Query - Current health expenditure per capita" description="Connection to the 'Current health expenditure per capita' query in the workbook." type="5" refreshedVersion="8" background="1" saveData="1">
    <dbPr connection="Provider=Microsoft.Mashup.OleDb.1;Data Source=$Workbook$;Location=&quot;Current health expenditure per capita&quot;;Extended Properties=&quot;&quot;" command="SELECT * FROM [Current health expenditure per capita]"/>
  </connection>
  <connection id="2" xr16:uid="{EFFDC30A-5FBD-4D3B-9AAB-8367BB4AC8A9}" keepAlive="1" name="Query - GDP (current US$)" description="Connection to the 'GDP (current US$)' query in the workbook." type="5" refreshedVersion="8" background="1" saveData="1">
    <dbPr connection="Provider=Microsoft.Mashup.OleDb.1;Data Source=$Workbook$;Location=&quot;GDP (current US$)&quot;;Extended Properties=&quot;&quot;" command="SELECT * FROM [GDP (current US$)]"/>
  </connection>
  <connection id="3" xr16:uid="{29BBA0F1-6A37-46FB-AB89-50352EB15D72}" keepAlive="1" name="Query - Helath_expenditure_GDP %" description="Connection to the 'Helath_expenditure_GDP %' query in the workbook." type="5" refreshedVersion="8" background="1" saveData="1">
    <dbPr connection="Provider=Microsoft.Mashup.OleDb.1;Data Source=$Workbook$;Location=&quot;Helath_expenditure_GDP %&quot;;Extended Properties=&quot;&quot;" command="SELECT * FROM [Helath_expenditure_GDP %]"/>
  </connection>
  <connection id="4" xr16:uid="{3E03C4A4-B2D5-4144-BA79-B6496412EBC0}" keepAlive="1" name="Query - Hospital beds per 1000" description="Connection to the 'Hospital beds per 1000' query in the workbook." type="5" refreshedVersion="8" background="1" saveData="1">
    <dbPr connection="Provider=Microsoft.Mashup.OleDb.1;Data Source=$Workbook$;Location=&quot;Hospital beds per 1000&quot;;Extended Properties=&quot;&quot;" command="SELECT * FROM [Hospital beds per 1000]"/>
  </connection>
  <connection id="5" xr16:uid="{0BA8A870-4441-496E-808D-560BB5B7CA69}" keepAlive="1" name="Query - Life expectancy at birth" description="Connection to the 'Life expectancy at birth' query in the workbook." type="5" refreshedVersion="8" background="1" saveData="1">
    <dbPr connection="Provider=Microsoft.Mashup.OleDb.1;Data Source=$Workbook$;Location=&quot;Life expectancy at birth&quot;;Extended Properties=&quot;&quot;" command="SELECT * FROM [Life expectancy at birth]"/>
  </connection>
  <connection id="6" xr16:uid="{8E1D4427-0E2D-4BAB-91FA-90BD1D38E224}" keepAlive="1" name="Query - literacy-rate-adults" description="Connection to the 'literacy-rate-adults' query in the workbook." type="5" refreshedVersion="8" background="1" saveData="1">
    <dbPr connection="Provider=Microsoft.Mashup.OleDb.1;Data Source=$Workbook$;Location=literacy-rate-adults;Extended Properties=&quot;&quot;" command="SELECT * FROM [literacy-rate-adults]"/>
  </connection>
  <connection id="7" xr16:uid="{7DDEDA2D-F82D-4F5D-80F2-3EE25D4E192C}" keepAlive="1" name="Query - Metadata - Countries" description="Connection to the 'Metadata - Countries' query in the workbook." type="5" refreshedVersion="0" background="1">
    <dbPr connection="Provider=Microsoft.Mashup.OleDb.1;Data Source=$Workbook$;Location=&quot;Metadata - Countries&quot;;Extended Properties=&quot;&quot;" command="SELECT * FROM [Metadata - Countries]"/>
  </connection>
  <connection id="8" xr16:uid="{EE8A5051-E998-4AB6-BDD0-BEF22A303358}" keepAlive="1" name="Query - Physicians per 1,000 people" description="Connection to the 'Physicians per 1,000 people' query in the workbook." type="5" refreshedVersion="8" background="1" saveData="1">
    <dbPr connection="Provider=Microsoft.Mashup.OleDb.1;Data Source=$Workbook$;Location=&quot;Physicians per 1,000 people&quot;;Extended Properties=&quot;&quot;" command="SELECT * FROM [Physicians per 1,000 people]"/>
  </connection>
  <connection id="9" xr16:uid="{1E086BE2-0779-43B3-8C61-522B76CF492F}" keepAlive="1" name="Query - Population ages 15-64" description="Connection to the 'Population ages 15-64' query in the workbook." type="5" refreshedVersion="8" background="1" saveData="1">
    <dbPr connection="Provider=Microsoft.Mashup.OleDb.1;Data Source=$Workbook$;Location=&quot;Population ages 15-64&quot;;Extended Properties=&quot;&quot;" command="SELECT * FROM [Population ages 15-64]"/>
  </connection>
  <connection id="10" xr16:uid="{2663E121-5856-4F86-85DB-A19422AF97D9}" keepAlive="1" name="Query - Population ages 65 and above" description="Connection to the 'Population ages 65 and above' query in the workbook." type="5" refreshedVersion="8" background="1" saveData="1">
    <dbPr connection="Provider=Microsoft.Mashup.OleDb.1;Data Source=$Workbook$;Location=&quot;Population ages 65 and above&quot;;Extended Properties=&quot;&quot;" command="SELECT * FROM [Population ages 65 and above]"/>
  </connection>
  <connection id="11" xr16:uid="{F49B5072-3241-4899-AFEC-6C20BBA9F470}" keepAlive="1" name="Query - Population, total" description="Connection to the 'Population, total' query in the workbook." type="5" refreshedVersion="8" background="1" saveData="1">
    <dbPr connection="Provider=Microsoft.Mashup.OleDb.1;Data Source=$Workbook$;Location=&quot;Population, total&quot;;Extended Properties=&quot;&quot;" command="SELECT * FROM [Population, total]"/>
  </connection>
  <connection id="12" xr16:uid="{6DE52957-0742-4096-83A3-3A5D83465CF2}"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<sst xmlns="http://schemas.openxmlformats.org/spreadsheetml/2006/main" count="7619" uniqueCount="899">
  <si>
    <t>Region</t>
  </si>
  <si>
    <t>Country Name</t>
  </si>
  <si>
    <t>Country Code</t>
  </si>
  <si>
    <t>IncomeGroup</t>
  </si>
  <si>
    <t>2017</t>
  </si>
  <si>
    <t>2018</t>
  </si>
  <si>
    <t>2019</t>
  </si>
  <si>
    <t>2020</t>
  </si>
  <si>
    <t>2021</t>
  </si>
  <si>
    <t>2022</t>
  </si>
  <si>
    <t>2023</t>
  </si>
  <si>
    <t>SpecialNotes</t>
  </si>
  <si>
    <t>Latin America &amp; Caribbean</t>
  </si>
  <si>
    <t>Aruba</t>
  </si>
  <si>
    <t>ABW</t>
  </si>
  <si>
    <t>High income</t>
  </si>
  <si>
    <t>Africa Eastern and Southern</t>
  </si>
  <si>
    <t>AFE</t>
  </si>
  <si>
    <t>26 countries, stretching from the Red Sea in the North to the Cape of Good Hope in the South (https://www.worldbank.org/en/region/afr/eastern-and-southern-africa)</t>
  </si>
  <si>
    <t>South Asia</t>
  </si>
  <si>
    <t>Afghanistan</t>
  </si>
  <si>
    <t>AFG</t>
  </si>
  <si>
    <t>Low income</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</si>
  <si>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</si>
  <si>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Africa Western and Central</t>
  </si>
  <si>
    <t>AFW</t>
  </si>
  <si>
    <t>22 countries, stretching from the westernmost point of Africa, across the equator, and partly along the Atlantic Ocean till the Republic of Congo in the South (https://www.worldbank.org/en/region/afr/western-and-central-africa)</t>
  </si>
  <si>
    <t>Sub-Saharan Africa</t>
  </si>
  <si>
    <t>Angola</t>
  </si>
  <si>
    <t>AGO</t>
  </si>
  <si>
    <t>Lower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</si>
  <si>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1994-2023. Alternative conversion factors are used in the Atlas methodology and elsewhere in World Development Indicators as single-year conversion factors.</t>
  </si>
  <si>
    <t>Europe &amp; Central Asia</t>
  </si>
  <si>
    <t>Albania</t>
  </si>
  <si>
    <t>ALB</t>
  </si>
  <si>
    <t>Upper middle income</t>
  </si>
  <si>
    <t>Andorra</t>
  </si>
  <si>
    <t>AND</t>
  </si>
  <si>
    <t>Arab World</t>
  </si>
  <si>
    <t>ARB</t>
  </si>
  <si>
    <t>Arab World aggregate. Arab World is composed of members of the League of Arab States.</t>
  </si>
  <si>
    <t>Middle East &amp; North Africa</t>
  </si>
  <si>
    <t>United Arab Emirates</t>
  </si>
  <si>
    <t>ARE</t>
  </si>
  <si>
    <t>Argentina</t>
  </si>
  <si>
    <t>ARG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</si>
  <si>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</si>
  <si>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Armenia</t>
  </si>
  <si>
    <t>ARM</t>
  </si>
  <si>
    <t>East Asia &amp; Pacific</t>
  </si>
  <si>
    <t>American Samoa</t>
  </si>
  <si>
    <t>ASM</t>
  </si>
  <si>
    <t>Antigua and Barbuda</t>
  </si>
  <si>
    <t>ATG</t>
  </si>
  <si>
    <t>Australia</t>
  </si>
  <si>
    <t>AUS</t>
  </si>
  <si>
    <t>Austria</t>
  </si>
  <si>
    <t>AUT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</si>
  <si>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</si>
  <si>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Azerbaijan</t>
  </si>
  <si>
    <t>AZE</t>
  </si>
  <si>
    <t>Burundi</t>
  </si>
  <si>
    <t>BDI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</si>
  <si>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1983-2023. Alternative conversion factors are used in the Atlas methodology and elsewhere in World Development Indicators as single-year conversion factors.</t>
  </si>
  <si>
    <t>Belgium</t>
  </si>
  <si>
    <t>BEL</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</si>
  <si>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</si>
  <si>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Benin</t>
  </si>
  <si>
    <t>BEN</t>
  </si>
  <si>
    <t>Burkina Faso</t>
  </si>
  <si>
    <t>BFA</t>
  </si>
  <si>
    <t>Bangladesh</t>
  </si>
  <si>
    <t>BGD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</si>
  <si>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</si>
  <si>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Bulgaria</t>
  </si>
  <si>
    <t>BGR</t>
  </si>
  <si>
    <t>Bahrain</t>
  </si>
  <si>
    <t>BHR</t>
  </si>
  <si>
    <t>Bahamas, The</t>
  </si>
  <si>
    <t>BHS</t>
  </si>
  <si>
    <t>Bosnia and Herzegovina</t>
  </si>
  <si>
    <t>BIH</t>
  </si>
  <si>
    <t>Belarus</t>
  </si>
  <si>
    <t>BLR</t>
  </si>
  <si>
    <t>Data before 2015 were adjusted to reflect the new denomination effective from July 1, 2016 (BYN), a decrease of 10,000 times (1 BYN = 10,000 BYR)</t>
  </si>
  <si>
    <t>Belize</t>
  </si>
  <si>
    <t>BLZ</t>
  </si>
  <si>
    <t>North America</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</si>
  <si>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</si>
  <si>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</si>
  <si>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</si>
  <si>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</si>
  <si>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</si>
  <si>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</si>
  <si>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</si>
  <si>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</si>
  <si>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</si>
  <si>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</si>
  <si>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</si>
  <si>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</si>
  <si>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</si>
  <si>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</si>
  <si>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</si>
  <si>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</si>
  <si>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</si>
  <si>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</si>
  <si>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Fiscal year end: March 31; reporting period for national accounts data: CY.</t>
  </si>
  <si>
    <t>Central Europe and the Baltics</t>
  </si>
  <si>
    <t>CEB</t>
  </si>
  <si>
    <t>Central Europe and the Baltics aggregate.</t>
  </si>
  <si>
    <t>Switzerland</t>
  </si>
  <si>
    <t>CHE</t>
  </si>
  <si>
    <t>Channel Islands</t>
  </si>
  <si>
    <t>CHI</t>
  </si>
  <si>
    <t>Chile</t>
  </si>
  <si>
    <t>CHL</t>
  </si>
  <si>
    <t>China</t>
  </si>
  <si>
    <t>CHN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</si>
  <si>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</si>
  <si>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Cote d'Ivoire</t>
  </si>
  <si>
    <t>CIV</t>
  </si>
  <si>
    <t>Cameroon</t>
  </si>
  <si>
    <t>CMR</t>
  </si>
  <si>
    <t>Congo, Dem. Rep.</t>
  </si>
  <si>
    <t>COD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</si>
  <si>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</si>
  <si>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Congo, Rep.</t>
  </si>
  <si>
    <t>COG</t>
  </si>
  <si>
    <t>Colombia</t>
  </si>
  <si>
    <t>COL</t>
  </si>
  <si>
    <t>Comoros</t>
  </si>
  <si>
    <t>COM</t>
  </si>
  <si>
    <t>Cabo Verde</t>
  </si>
  <si>
    <t>CPV</t>
  </si>
  <si>
    <t>Costa Rica</t>
  </si>
  <si>
    <t>CRI</t>
  </si>
  <si>
    <t>Caribbean small states</t>
  </si>
  <si>
    <t>CSS</t>
  </si>
  <si>
    <t>Caribbean small states aggregate.</t>
  </si>
  <si>
    <t>Cuba</t>
  </si>
  <si>
    <t>CUB</t>
  </si>
  <si>
    <t>Curacao</t>
  </si>
  <si>
    <t>CUW</t>
  </si>
  <si>
    <t>Cayman Islands</t>
  </si>
  <si>
    <t>CYM</t>
  </si>
  <si>
    <t>Cyprus</t>
  </si>
  <si>
    <t>CYP</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</si>
  <si>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</si>
  <si>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Czechia</t>
  </si>
  <si>
    <t>CZE</t>
  </si>
  <si>
    <t>Germany</t>
  </si>
  <si>
    <t>DEU</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</si>
  <si>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</si>
  <si>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Djibouti</t>
  </si>
  <si>
    <t>DJI</t>
  </si>
  <si>
    <t>Dominica</t>
  </si>
  <si>
    <t>DMA</t>
  </si>
  <si>
    <t>Denmark</t>
  </si>
  <si>
    <t>DNK</t>
  </si>
  <si>
    <t>Dominican Republic</t>
  </si>
  <si>
    <t>DOM</t>
  </si>
  <si>
    <t>Algeria</t>
  </si>
  <si>
    <t>DZA</t>
  </si>
  <si>
    <t>East Asia &amp; Pacific (excluding high income)</t>
  </si>
  <si>
    <t>EAP</t>
  </si>
  <si>
    <t>Early-demographic dividend</t>
  </si>
  <si>
    <t>EAR</t>
  </si>
  <si>
    <t>Early-dividend countries are mostly lower-middle-income countries further along the fertility transition. Fertility rates have fallen below four births per woman and the working-age share of the population is likely rising considerably.</t>
  </si>
  <si>
    <t>EAS</t>
  </si>
  <si>
    <t>East Asia and Pacific regional aggregate (includes all income levels).</t>
  </si>
  <si>
    <t>Europe &amp; Central Asia (excluding high income)</t>
  </si>
  <si>
    <t>ECA</t>
  </si>
  <si>
    <t>ECS</t>
  </si>
  <si>
    <t>Europe and Central Asia regional aggregate (includes all income levels).</t>
  </si>
  <si>
    <t>Ecuador</t>
  </si>
  <si>
    <t>ECU</t>
  </si>
  <si>
    <t>Egypt, Arab Rep.</t>
  </si>
  <si>
    <t>EGY</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</si>
  <si>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</si>
  <si>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Euro area</t>
  </si>
  <si>
    <t>EMU</t>
  </si>
  <si>
    <t>Euro area aggregate.</t>
  </si>
  <si>
    <t>Eritrea</t>
  </si>
  <si>
    <t>ERI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</si>
  <si>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</si>
  <si>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Spain</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</si>
  <si>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</si>
  <si>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</si>
  <si>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Estonia</t>
  </si>
  <si>
    <t>EST</t>
  </si>
  <si>
    <t>The following irrevocable euro conversion rate entered into force on January 1, 2011: 1 euro = 15.6466 Estonian kroon. Please note that historical data are not actual euros and are not comparable or suitable for aggregation across countries.</t>
  </si>
  <si>
    <t>Ethiopia</t>
  </si>
  <si>
    <t>ETH</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</si>
  <si>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</si>
  <si>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European Union</t>
  </si>
  <si>
    <t>EUU</t>
  </si>
  <si>
    <t>European Union aggregate.</t>
  </si>
  <si>
    <t>Fragile and conflict affected situations</t>
  </si>
  <si>
    <t>FCS</t>
  </si>
  <si>
    <t>Fragile and conflict-affected situations aggregate as of FY24 (July 1, 2022-June 30, 2024).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</si>
  <si>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Finland</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</si>
  <si>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</si>
  <si>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</si>
  <si>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Fiji</t>
  </si>
  <si>
    <t>FJI</t>
  </si>
  <si>
    <t>France</t>
  </si>
  <si>
    <t>FRA</t>
  </si>
  <si>
    <t>The following irrevocable euro conversion rate was adopted by the EU Council on January 1, 1999: 1 euro = 6.55957 French franc. Please note that historical data before 1999 are not actual euros and are not comparable or suitable for aggregation across countries.</t>
  </si>
  <si>
    <t>Faroe Islands</t>
  </si>
  <si>
    <t>FRO</t>
  </si>
  <si>
    <t>Micronesia, Fed. Sts.</t>
  </si>
  <si>
    <t>FSM</t>
  </si>
  <si>
    <t>Fiscal year ends on September 30; reporting period for national accounts data: FY. The source for national accounts data is the Pacific and Virgin Islands Training Initiative.</t>
  </si>
  <si>
    <t>Gabon</t>
  </si>
  <si>
    <t>GAB</t>
  </si>
  <si>
    <t>United Kingdom</t>
  </si>
  <si>
    <t>GBR</t>
  </si>
  <si>
    <t>Georgia</t>
  </si>
  <si>
    <t>GEO</t>
  </si>
  <si>
    <t>Includes self-governed areas only, which mostly exclude Abkhazia and South Ossetia, but small areas in Abkhazia and South Ossetia are included before 2008 or 2009 because of the changes in self-governed areas.</t>
  </si>
  <si>
    <t>Ghana</t>
  </si>
  <si>
    <t>GHA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</si>
  <si>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</si>
  <si>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Gibraltar</t>
  </si>
  <si>
    <t>GIB</t>
  </si>
  <si>
    <t>The DEC conversion is not reported when national accounts data are unavailable.</t>
  </si>
  <si>
    <t>Guinea</t>
  </si>
  <si>
    <t>GIN</t>
  </si>
  <si>
    <t>Gambia, The</t>
  </si>
  <si>
    <t>GMB</t>
  </si>
  <si>
    <t>Guinea-Bissau</t>
  </si>
  <si>
    <t>GNB</t>
  </si>
  <si>
    <t>Equatorial Guinea</t>
  </si>
  <si>
    <t>GNQ</t>
  </si>
  <si>
    <t>Greece</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</si>
  <si>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</si>
  <si>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</si>
  <si>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Grenada</t>
  </si>
  <si>
    <t>GRD</t>
  </si>
  <si>
    <t>Greenland</t>
  </si>
  <si>
    <t>GRL</t>
  </si>
  <si>
    <t>Guatemala</t>
  </si>
  <si>
    <t>GTM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</si>
  <si>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</si>
  <si>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Guam</t>
  </si>
  <si>
    <t>GUM</t>
  </si>
  <si>
    <t>Guyana</t>
  </si>
  <si>
    <t>GUY</t>
  </si>
  <si>
    <t>HIC</t>
  </si>
  <si>
    <t>High income group aggregate. High-income economies are those in which 2023 Atlas GNI per capita was more than $14,005.</t>
  </si>
  <si>
    <t>Hong Kong SAR, China</t>
  </si>
  <si>
    <t>HKG</t>
  </si>
  <si>
    <t>On 1 July 1997 China resumed its exercise of sovereignty over Hong Kong. Unless otherwise noted, data for China do not include data for Hong Kong SAR, China; Macao SAR, China; or Taiwan, China. Agriculture value added includes mining and quarrying.</t>
  </si>
  <si>
    <t>Honduras</t>
  </si>
  <si>
    <t>HND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</si>
  <si>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</si>
  <si>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Heavily indebted poor countries (HIPC)</t>
  </si>
  <si>
    <t>HPC</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</si>
  <si>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</si>
  <si>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Croatia</t>
  </si>
  <si>
    <t>HRV</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</si>
  <si>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</si>
  <si>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Haiti</t>
  </si>
  <si>
    <t>HTI</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</si>
  <si>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</si>
  <si>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Hungary</t>
  </si>
  <si>
    <t>HUN</t>
  </si>
  <si>
    <t>IBRD only</t>
  </si>
  <si>
    <t>IBD</t>
  </si>
  <si>
    <t>IBRD only group aggregate.</t>
  </si>
  <si>
    <t>IDA &amp; IBRD total</t>
  </si>
  <si>
    <t>IBT</t>
  </si>
  <si>
    <t>IDA and IBRD total group aggregate (includes IDA only, IDA blend, and IBRD only).</t>
  </si>
  <si>
    <t>IDA total</t>
  </si>
  <si>
    <t>IDA</t>
  </si>
  <si>
    <t>IDA total group aggregate (includes IDA only and IDA blend).</t>
  </si>
  <si>
    <t>IDA blend</t>
  </si>
  <si>
    <t>IDB</t>
  </si>
  <si>
    <t>IDA blend group aggregate.</t>
  </si>
  <si>
    <t>Indonesia</t>
  </si>
  <si>
    <t>IDN</t>
  </si>
  <si>
    <t>Fiscal year end: March 31; reporting period for national accounts data: CY. Data for Indonesia include Timor-Leste through 1999 unless otherwise noted.</t>
  </si>
  <si>
    <t>IDA only</t>
  </si>
  <si>
    <t>IDX</t>
  </si>
  <si>
    <t>IDA only group aggregate.</t>
  </si>
  <si>
    <t>Isle of Man</t>
  </si>
  <si>
    <t>IMN</t>
  </si>
  <si>
    <t>Classification for years after 2012 was adjusted and figures were re-estimated by the World Bank, based on the detailed data published by the Cabinet Office, and are not consistent with data for 2011 and before.</t>
  </si>
  <si>
    <t>India</t>
  </si>
  <si>
    <t>IND</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</si>
  <si>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</si>
  <si>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Ireland</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</si>
  <si>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</si>
  <si>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</si>
  <si>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Iran, Islamic Rep.</t>
  </si>
  <si>
    <t>IRN</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</si>
  <si>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1972-2023. Alternative conversion factors are used in the Atlas methodology and elsewhere in World Development Indicators as single-year conversion factors.</t>
  </si>
  <si>
    <t>Iraq</t>
  </si>
  <si>
    <t>IRQ</t>
  </si>
  <si>
    <t>Iceland</t>
  </si>
  <si>
    <t>ISL</t>
  </si>
  <si>
    <t>Israel</t>
  </si>
  <si>
    <t>ISR</t>
  </si>
  <si>
    <t>Italy</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</si>
  <si>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</si>
  <si>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</si>
  <si>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Jamaica</t>
  </si>
  <si>
    <t>JAM</t>
  </si>
  <si>
    <t>Jordan</t>
  </si>
  <si>
    <t>JOR</t>
  </si>
  <si>
    <t>Japan</t>
  </si>
  <si>
    <t>JPN</t>
  </si>
  <si>
    <t>Kazakhstan</t>
  </si>
  <si>
    <t>KAZ</t>
  </si>
  <si>
    <t>Kenya</t>
  </si>
  <si>
    <t>KEN</t>
  </si>
  <si>
    <t>Fiscal year end: June 30; reporting period for national accounts data: CY.</t>
  </si>
  <si>
    <t>Kyrgyz Republic</t>
  </si>
  <si>
    <t>KGZ</t>
  </si>
  <si>
    <t>Cambodia</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</si>
  <si>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</si>
  <si>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</si>
  <si>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Kiribati</t>
  </si>
  <si>
    <t>KIR</t>
  </si>
  <si>
    <t>St. Kitts and Nevis</t>
  </si>
  <si>
    <t>KNA</t>
  </si>
  <si>
    <t>Korea, Rep.</t>
  </si>
  <si>
    <t>KOR</t>
  </si>
  <si>
    <t>Kuwait</t>
  </si>
  <si>
    <t>KWT</t>
  </si>
  <si>
    <t>Latin America &amp; Caribbean (excluding high income)</t>
  </si>
  <si>
    <t>LAC</t>
  </si>
  <si>
    <t>Lao PDR</t>
  </si>
  <si>
    <t>LAO</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</si>
  <si>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</si>
  <si>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Lebanon</t>
  </si>
  <si>
    <t>LBN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</si>
  <si>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1984-2023. Alternative conversion factors are used in the Atlas methodology and elsewhere in World Development Indicators as single-year conversion factors.</t>
  </si>
  <si>
    <t>Liberia</t>
  </si>
  <si>
    <t>LBR</t>
  </si>
  <si>
    <t>National accounts data are provided in the US dollar.</t>
  </si>
  <si>
    <t>Libya</t>
  </si>
  <si>
    <t>LBY</t>
  </si>
  <si>
    <t>St. Lucia</t>
  </si>
  <si>
    <t>LCA</t>
  </si>
  <si>
    <t>LCN</t>
  </si>
  <si>
    <t>Least developed countries: UN classification</t>
  </si>
  <si>
    <t>LDC</t>
  </si>
  <si>
    <t>LIC</t>
  </si>
  <si>
    <t>Low income group aggregate. Low-income economies are those in which 2023 Atlas GNI per capita was $1,145 or less.</t>
  </si>
  <si>
    <t>Liechtenstein</t>
  </si>
  <si>
    <t>LIE</t>
  </si>
  <si>
    <t>Sri Lanka</t>
  </si>
  <si>
    <t>LKA</t>
  </si>
  <si>
    <t>LMC</t>
  </si>
  <si>
    <t>Lower middle income group aggregate. Lower-middle-income economies are those in which Atlas 2023 GNI per capita was between $1,146 and $4,515.</t>
  </si>
  <si>
    <t>Low &amp; middle income</t>
  </si>
  <si>
    <t>LMY</t>
  </si>
  <si>
    <t>Low and middle-income group aggregate. Low and middle-income economies are those in which Atlas 2023 GNI per capita was less than $14,005.</t>
  </si>
  <si>
    <t>Lesotho</t>
  </si>
  <si>
    <t>LSO</t>
  </si>
  <si>
    <t>Late-demographic dividend</t>
  </si>
  <si>
    <t>LTE</t>
  </si>
  <si>
    <t>Late-dividend countries are mostly upper middle-income countries. Fertility rates are typically above replacement levels of 2.1 births per woman but continue to decline with shrinking working-age shares and rapid aging.</t>
  </si>
  <si>
    <t>Lithuania</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</si>
  <si>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</si>
  <si>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</si>
  <si>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Luxembourg</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</si>
  <si>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</si>
  <si>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</si>
  <si>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Latvia</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</si>
  <si>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</si>
  <si>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</si>
  <si>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Macao SAR, China</t>
  </si>
  <si>
    <t>MAC</t>
  </si>
  <si>
    <t>On 20 December 1999 China resumed its exercise of sovereignty over Macao. Unless otherwise noted, data for China do not include data for Hong Kong SAR, China; Macao SAR, China; or Taiwan, China.</t>
  </si>
  <si>
    <t>St. Martin (French part)</t>
  </si>
  <si>
    <t>MAF</t>
  </si>
  <si>
    <t>Morocco</t>
  </si>
  <si>
    <t>MAR</t>
  </si>
  <si>
    <t>Monaco</t>
  </si>
  <si>
    <t>MCO</t>
  </si>
  <si>
    <t>Moldova</t>
  </si>
  <si>
    <t>MDA</t>
  </si>
  <si>
    <t>Excluding Transnistria. For 1950-94, World Bank estimates using UN World Population Prospects' growth rates of whole Moldova.</t>
  </si>
  <si>
    <t>Madagascar</t>
  </si>
  <si>
    <t>MDG</t>
  </si>
  <si>
    <t>Maldives</t>
  </si>
  <si>
    <t>MDV</t>
  </si>
  <si>
    <t>MEA</t>
  </si>
  <si>
    <t>Middle East and North Africa regional aggregate (includes all income levels).</t>
  </si>
  <si>
    <t>Mexico</t>
  </si>
  <si>
    <t>MEX</t>
  </si>
  <si>
    <t>Marshall Islands</t>
  </si>
  <si>
    <t>MHL</t>
  </si>
  <si>
    <t>Fiscal year ends on September 30; reporting period for national accounts data: FY.</t>
  </si>
  <si>
    <t>Middle income</t>
  </si>
  <si>
    <t>MIC</t>
  </si>
  <si>
    <t>Middle income group aggregate. Middle-income economies are those in which 2023 Atlas GNI per capita was between $1,146 and $14,005.</t>
  </si>
  <si>
    <t>North Macedonia</t>
  </si>
  <si>
    <t>MKD</t>
  </si>
  <si>
    <t>Mali</t>
  </si>
  <si>
    <t>MLI</t>
  </si>
  <si>
    <t>Malta</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</si>
  <si>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</si>
  <si>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</si>
  <si>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Myanmar</t>
  </si>
  <si>
    <t>MMR</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</si>
  <si>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</si>
  <si>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Middle East &amp; North Africa (excluding high income)</t>
  </si>
  <si>
    <t>MNA</t>
  </si>
  <si>
    <t>Montenegro</t>
  </si>
  <si>
    <t>MNE</t>
  </si>
  <si>
    <t>Montenegro declared independence from Serbia and Montenegro on June 3, 2006. Where available, data for each country are shown separately. However, for Serbia, some indicators continue to include data for Montenegro through 2005.</t>
  </si>
  <si>
    <t>Mongolia</t>
  </si>
  <si>
    <t>MNG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</si>
  <si>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</si>
  <si>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Northern Mariana Islands</t>
  </si>
  <si>
    <t>MNP</t>
  </si>
  <si>
    <t>Mozambique</t>
  </si>
  <si>
    <t>MOZ</t>
  </si>
  <si>
    <t>Mauritania</t>
  </si>
  <si>
    <t>MRT</t>
  </si>
  <si>
    <t>National account data were adjusted to reflect the new banknote (1 new ouguiya = 10 old ouguiya)</t>
  </si>
  <si>
    <t>Mauritius</t>
  </si>
  <si>
    <t>MUS</t>
  </si>
  <si>
    <t>Malawi</t>
  </si>
  <si>
    <t>MWI</t>
  </si>
  <si>
    <t>Malaysia</t>
  </si>
  <si>
    <t>MYS</t>
  </si>
  <si>
    <t>NAC</t>
  </si>
  <si>
    <t>North America regional aggregate. There are no economies in North America classified as low or middle income.</t>
  </si>
  <si>
    <t>Namibia</t>
  </si>
  <si>
    <t>NAM</t>
  </si>
  <si>
    <t>New Caledonia</t>
  </si>
  <si>
    <t>NCL</t>
  </si>
  <si>
    <t>Niger</t>
  </si>
  <si>
    <t>NER</t>
  </si>
  <si>
    <t>Nigeria</t>
  </si>
  <si>
    <t>NGA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</si>
  <si>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</si>
  <si>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Nicaragua</t>
  </si>
  <si>
    <t>NIC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</si>
  <si>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</si>
  <si>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Netherlands</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</si>
  <si>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</si>
  <si>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</si>
  <si>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Norway</t>
  </si>
  <si>
    <t>NOR</t>
  </si>
  <si>
    <t>Nepal</t>
  </si>
  <si>
    <t>NPL</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</si>
  <si>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</si>
  <si>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Nauru</t>
  </si>
  <si>
    <t>NRU</t>
  </si>
  <si>
    <t>New Zealand</t>
  </si>
  <si>
    <t>NZL</t>
  </si>
  <si>
    <t>OECD members</t>
  </si>
  <si>
    <t>OED</t>
  </si>
  <si>
    <t>Oman</t>
  </si>
  <si>
    <t>OMN</t>
  </si>
  <si>
    <t>Other small states</t>
  </si>
  <si>
    <t>OSS</t>
  </si>
  <si>
    <t>Other small states aggregate.</t>
  </si>
  <si>
    <t>Pakistan</t>
  </si>
  <si>
    <t>PAK</t>
  </si>
  <si>
    <t>Panama</t>
  </si>
  <si>
    <t>PAN</t>
  </si>
  <si>
    <t>Peru</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</si>
  <si>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</si>
  <si>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</si>
  <si>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Philippines</t>
  </si>
  <si>
    <t>PHL</t>
  </si>
  <si>
    <t>Palau</t>
  </si>
  <si>
    <t>PLW</t>
  </si>
  <si>
    <t>Papua New Guinea</t>
  </si>
  <si>
    <t>PNG</t>
  </si>
  <si>
    <t>Poland</t>
  </si>
  <si>
    <t>POL</t>
  </si>
  <si>
    <t>Pre-demographic dividend</t>
  </si>
  <si>
    <t>PRE</t>
  </si>
  <si>
    <t>Pre-dividend countries are mostly low-income countries, lagging in key human development indicators and with current fertility levels above four births per woman. They face very rapid population growth.</t>
  </si>
  <si>
    <t>Puerto Rico</t>
  </si>
  <si>
    <t>PRI</t>
  </si>
  <si>
    <t>Fiscal year end: June 30; reporting period for national accounts data: FY.</t>
  </si>
  <si>
    <t>Korea, Dem. People's Rep.</t>
  </si>
  <si>
    <t>PRK</t>
  </si>
  <si>
    <t>Portugal</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</si>
  <si>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</si>
  <si>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</si>
  <si>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Paraguay</t>
  </si>
  <si>
    <t>PRY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</si>
  <si>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</si>
  <si>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West Bank and Gaza</t>
  </si>
  <si>
    <t>PSE</t>
  </si>
  <si>
    <t>Pacific island small states</t>
  </si>
  <si>
    <t>PSS</t>
  </si>
  <si>
    <t>Pacific island small states aggregate.</t>
  </si>
  <si>
    <t>Post-demographic dividend</t>
  </si>
  <si>
    <t>PST</t>
  </si>
  <si>
    <t>Post-dividend countries are mostly high-income countries where fertility has transitioned below replacement levels.</t>
  </si>
  <si>
    <t>French Polynesia</t>
  </si>
  <si>
    <t>PYF</t>
  </si>
  <si>
    <t>Qatar</t>
  </si>
  <si>
    <t>QAT</t>
  </si>
  <si>
    <t>Romania</t>
  </si>
  <si>
    <t>ROU</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</si>
  <si>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</si>
  <si>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Russian Federation</t>
  </si>
  <si>
    <t>RUS</t>
  </si>
  <si>
    <t>Rwanda</t>
  </si>
  <si>
    <t>RWA</t>
  </si>
  <si>
    <t>SAS</t>
  </si>
  <si>
    <t>Saudi Arabia</t>
  </si>
  <si>
    <t>SAU</t>
  </si>
  <si>
    <t>Sudan</t>
  </si>
  <si>
    <t>SDN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</si>
  <si>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</si>
  <si>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Senegal</t>
  </si>
  <si>
    <t>SEN</t>
  </si>
  <si>
    <t>Singapore</t>
  </si>
  <si>
    <t>SGP</t>
  </si>
  <si>
    <t>Solomon Islands</t>
  </si>
  <si>
    <t>SLB</t>
  </si>
  <si>
    <t>Sierra Leone</t>
  </si>
  <si>
    <t>SLE</t>
  </si>
  <si>
    <t>El Salvador</t>
  </si>
  <si>
    <t>SLV</t>
  </si>
  <si>
    <t>San Marino</t>
  </si>
  <si>
    <t>SMR</t>
  </si>
  <si>
    <t>Somalia</t>
  </si>
  <si>
    <t>SOM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</si>
  <si>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</si>
  <si>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Serbia</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</si>
  <si>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</si>
  <si>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</si>
  <si>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(excluding high income)</t>
  </si>
  <si>
    <t>SSA</t>
  </si>
  <si>
    <t>South Sudan</t>
  </si>
  <si>
    <t>SSD</t>
  </si>
  <si>
    <t>SSF</t>
  </si>
  <si>
    <t>Sub-Saharan Africa regional aggregate (includes all income levels).</t>
  </si>
  <si>
    <t>Small states</t>
  </si>
  <si>
    <t>SST</t>
  </si>
  <si>
    <t>Small states aggregate.</t>
  </si>
  <si>
    <t>Sao Tome and Principe</t>
  </si>
  <si>
    <t>STP</t>
  </si>
  <si>
    <t>National account data were adjusted to reflect the new banknote (1 new Dobra STN = 1000 old Dobra STD)</t>
  </si>
  <si>
    <t>Suriname</t>
  </si>
  <si>
    <t>SUR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</si>
  <si>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</si>
  <si>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Slovak Republic</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</si>
  <si>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</si>
  <si>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</si>
  <si>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Slovenia</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</si>
  <si>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</si>
  <si>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</si>
  <si>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Sweden</t>
  </si>
  <si>
    <t>SWE</t>
  </si>
  <si>
    <t>Eswatini</t>
  </si>
  <si>
    <t>SWZ</t>
  </si>
  <si>
    <t>Fiscal year end: March 31; reporting period for national accounts data: CY. Authorities revised national accounts from 1999 to 2015.</t>
  </si>
  <si>
    <t>Sint Maarten (Dutch part)</t>
  </si>
  <si>
    <t>SXM</t>
  </si>
  <si>
    <t>Seychelles</t>
  </si>
  <si>
    <t>SYC</t>
  </si>
  <si>
    <t>Syrian Arab Republic</t>
  </si>
  <si>
    <t>SYR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</si>
  <si>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2011-2023. Alternative conversion factors are used in the Atlas methodology and elsewhere in World Development Indicators as single-year conversion factors.</t>
  </si>
  <si>
    <t>Turks and Caicos Islands</t>
  </si>
  <si>
    <t>TCA</t>
  </si>
  <si>
    <t>Chad</t>
  </si>
  <si>
    <t>TCD</t>
  </si>
  <si>
    <t>East Asia &amp; Pacific (IDA &amp; IBRD countries)</t>
  </si>
  <si>
    <t>TEA</t>
  </si>
  <si>
    <t>East Asia &amp; Pacific (IDA &amp; IBRD countries) aggregate.</t>
  </si>
  <si>
    <t>Europe &amp; Central Asia (IDA &amp; IBRD countries)</t>
  </si>
  <si>
    <t>TEC</t>
  </si>
  <si>
    <t>Europe &amp; Central Asia (IDA &amp; IBRD countries) aggregate.</t>
  </si>
  <si>
    <t>Togo</t>
  </si>
  <si>
    <t>TGO</t>
  </si>
  <si>
    <t>Thailand</t>
  </si>
  <si>
    <t>THA</t>
  </si>
  <si>
    <t>Fiscal year end: September 30; reporting period for national accounts data: CY.</t>
  </si>
  <si>
    <t>Tajikistan</t>
  </si>
  <si>
    <t>TJK</t>
  </si>
  <si>
    <t>Turkmenistan</t>
  </si>
  <si>
    <t>TKM</t>
  </si>
  <si>
    <t>Latin America &amp; the Caribbean (IDA &amp; IBRD countries)</t>
  </si>
  <si>
    <t>TLA</t>
  </si>
  <si>
    <t>Latin America &amp; the Caribbean (IDA &amp; IBRD countries) aggregate.</t>
  </si>
  <si>
    <t>Timor-Leste</t>
  </si>
  <si>
    <t>TLS</t>
  </si>
  <si>
    <t>Middle East &amp; North Africa (IDA &amp; IBRD countries)</t>
  </si>
  <si>
    <t>TMN</t>
  </si>
  <si>
    <t>Middle East &amp; North Africa (IDA &amp; IBRD countries) aggregate.</t>
  </si>
  <si>
    <t>Tonga</t>
  </si>
  <si>
    <t>TON</t>
  </si>
  <si>
    <t>South Asia (IDA &amp; IBRD)</t>
  </si>
  <si>
    <t>TSA</t>
  </si>
  <si>
    <t>South Asia (IDA &amp; IBRD countries) aggregate.</t>
  </si>
  <si>
    <t>Sub-Saharan Africa (IDA &amp; IBRD countries)</t>
  </si>
  <si>
    <t>TSS</t>
  </si>
  <si>
    <t>Sub-Saharan Africa (IDA &amp; IBRD countries) aggregate.</t>
  </si>
  <si>
    <t>Trinidad and Tobago</t>
  </si>
  <si>
    <t>TTO</t>
  </si>
  <si>
    <t>Tunisia</t>
  </si>
  <si>
    <t>TUN</t>
  </si>
  <si>
    <t>Turkiye</t>
  </si>
  <si>
    <t>TUR</t>
  </si>
  <si>
    <t>Tuvalu</t>
  </si>
  <si>
    <t>TUV</t>
  </si>
  <si>
    <t>Tanzania</t>
  </si>
  <si>
    <t>TZA</t>
  </si>
  <si>
    <t>Uganda</t>
  </si>
  <si>
    <t>UGA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</si>
  <si>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</si>
  <si>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Ukraine</t>
  </si>
  <si>
    <t>UKR</t>
  </si>
  <si>
    <t>UMC</t>
  </si>
  <si>
    <t>Upper middle income group aggregate. Upper-middle-income economies are those in which 2023 Atlas GNI per capita was between $4,516 and $14,005.</t>
  </si>
  <si>
    <t>Uruguay</t>
  </si>
  <si>
    <t>URY</t>
  </si>
  <si>
    <t>United States</t>
  </si>
  <si>
    <t>USA</t>
  </si>
  <si>
    <t>Uzbekistan</t>
  </si>
  <si>
    <t>UZB</t>
  </si>
  <si>
    <t>St. Vincent and the Grenadines</t>
  </si>
  <si>
    <t>VCT</t>
  </si>
  <si>
    <t>Venezuela, RB</t>
  </si>
  <si>
    <t>VEN</t>
  </si>
  <si>
    <t>British Virgin Islands</t>
  </si>
  <si>
    <t>VGB</t>
  </si>
  <si>
    <t>Virgin Islands (U.S.)</t>
  </si>
  <si>
    <t>VIR</t>
  </si>
  <si>
    <t>Viet Nam</t>
  </si>
  <si>
    <t>VNM</t>
  </si>
  <si>
    <t>Vanuatu</t>
  </si>
  <si>
    <t>VUT</t>
  </si>
  <si>
    <t>World</t>
  </si>
  <si>
    <t>WLD</t>
  </si>
  <si>
    <t>Samoa</t>
  </si>
  <si>
    <t>WSM</t>
  </si>
  <si>
    <t>Kosovo</t>
  </si>
  <si>
    <t>XKX</t>
  </si>
  <si>
    <t>Yemen, Rep.</t>
  </si>
  <si>
    <t>YEM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</si>
  <si>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</si>
  <si>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South Africa</t>
  </si>
  <si>
    <t>ZAF</t>
  </si>
  <si>
    <t>Zambia</t>
  </si>
  <si>
    <t>ZMB</t>
  </si>
  <si>
    <t>National accounts data were rebased to reflect the January 1, 2013, introduction of the new Zambian kwacha at a rate of 1,000 old kwacha = 1 new kwacha.</t>
  </si>
  <si>
    <t>Zimbabwe</t>
  </si>
  <si>
    <t>ZWE</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</si>
  <si>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2017-2023. Alternative conversion factors are used in the Atlas methodology and elsewhere in World Development Indicators as single-year conversion factors.</t>
  </si>
  <si>
    <t>GDP_Average_2017-21</t>
  </si>
  <si>
    <t>(All)</t>
  </si>
  <si>
    <t>not available</t>
  </si>
  <si>
    <t>Per Capita Average</t>
  </si>
  <si>
    <t>Not classified</t>
  </si>
  <si>
    <t>INX</t>
  </si>
  <si>
    <t>Max count of beds per 1000 population btween 2017-21</t>
  </si>
  <si>
    <t>Maximum</t>
  </si>
  <si>
    <t>Average life expectancy 2017-22</t>
  </si>
  <si>
    <t>Average Physicians per 1000 in 2017-21</t>
  </si>
  <si>
    <t>2017 [YR2017]</t>
  </si>
  <si>
    <t>2018 [YR2018]</t>
  </si>
  <si>
    <t>2019 [YR2019]</t>
  </si>
  <si>
    <t>2020 [YR2020]</t>
  </si>
  <si>
    <t>2021 [YR2021]</t>
  </si>
  <si>
    <t>2022 [YR2022]</t>
  </si>
  <si>
    <t>2023 [YR2023]</t>
  </si>
  <si>
    <t>Average GDP % from 2017 to 2021</t>
  </si>
  <si>
    <t>TOP 10 COUNTRIES FOR INCOME GROUP</t>
  </si>
  <si>
    <t>The demand for healthcare is influenced by a number of factors, including income, education, service price, social traditions, and quality.</t>
  </si>
  <si>
    <t>Assumptions done for the calculation for Demand score and Economic Viability Score</t>
  </si>
  <si>
    <t>Weight of each factor based on criticality to customer's Long-Term Growth Strategy and Expansion Goals</t>
  </si>
  <si>
    <t>per Capita Expenditure (25%)</t>
  </si>
  <si>
    <t>Weight</t>
  </si>
  <si>
    <t>Reason</t>
  </si>
  <si>
    <t>overall economic health and purchasing power.</t>
  </si>
  <si>
    <t>overall GDP (30%)</t>
  </si>
  <si>
    <t>Population</t>
  </si>
  <si>
    <t>population size indicating the potential patient base</t>
  </si>
  <si>
    <t>Inflation rates, unemployment, and currency stability affect business operations and financial predictability</t>
  </si>
  <si>
    <t>healthcare spending indicates supportive environment for healthcare businesses</t>
  </si>
  <si>
    <t>Economic Viability Score</t>
  </si>
  <si>
    <t>A</t>
  </si>
  <si>
    <t>B</t>
  </si>
  <si>
    <t>C</t>
  </si>
  <si>
    <t>D</t>
  </si>
  <si>
    <t>Demand score</t>
  </si>
  <si>
    <t>Combined Scores</t>
  </si>
  <si>
    <t>Combined Scores =</t>
  </si>
  <si>
    <t>First goal in Expansion is about favorable economic conditions</t>
  </si>
  <si>
    <t>Second Growth strategy is about  strong demand for healthcare services</t>
  </si>
  <si>
    <t>E</t>
  </si>
  <si>
    <t>F</t>
  </si>
  <si>
    <t>Economic Viability Score (F)  =</t>
  </si>
  <si>
    <t>G</t>
  </si>
  <si>
    <t>High prevalence of conditions relevant to healthcare</t>
  </si>
  <si>
    <t>life expectancy and infant mortality rates provide insights into overall health and healthcare needs</t>
  </si>
  <si>
    <t>Existing competition and market share help gauge the intensity of competition</t>
  </si>
  <si>
    <t>Identifies gaps in existing services and unmet needs, which can create opportunities</t>
  </si>
  <si>
    <t>Population aged 65 and above (20%)</t>
  </si>
  <si>
    <t>Life expectency at birth (20%)</t>
  </si>
  <si>
    <t>Physicians (20%)</t>
  </si>
  <si>
    <t>Demand Score (G)  =</t>
  </si>
  <si>
    <t>Identify gaps in existing services and unmet needs, which can create opportunities</t>
  </si>
  <si>
    <t>Demand Score</t>
  </si>
  <si>
    <t>overall GDP</t>
  </si>
  <si>
    <t>Overall Population</t>
  </si>
  <si>
    <t>Hospital beds per 1000 people (2017-21)</t>
  </si>
  <si>
    <t>Life expectency at birth (2017-22)</t>
  </si>
  <si>
    <t>Physicians per 1000 people (2017-21)</t>
  </si>
  <si>
    <t>per Capita Expenditure (2017-21)</t>
  </si>
  <si>
    <t xml:space="preserve">Healthcare expenditure as GDP % (2017-21) </t>
  </si>
  <si>
    <t>Population aged 65 and above in % (2023)</t>
  </si>
  <si>
    <t>Population age 15 - 65 in %(2023)</t>
  </si>
  <si>
    <t>Normalized Score for hospital bed</t>
  </si>
  <si>
    <t>Normalized Score for Population aged 65 and above</t>
  </si>
  <si>
    <t>Normalized Score for Life expectency at birth</t>
  </si>
  <si>
    <t>Normalized Score for Physicians</t>
  </si>
  <si>
    <t>Normalized Score for Population age 15 - 65</t>
  </si>
  <si>
    <t>Normalized each indicator to fit a 1 to 10 scale</t>
  </si>
  <si>
    <t>Normalized Score for per Capita Expenditure</t>
  </si>
  <si>
    <t>Normalized Score for Healthcare expenditure</t>
  </si>
  <si>
    <t>Normalized Score for overall GDP</t>
  </si>
  <si>
    <t>Normalized Score for Overall Population</t>
  </si>
  <si>
    <t>Normalized Score=((Raw Value−Min Value)  / (Max Value−Min Value)) × 10</t>
  </si>
  <si>
    <t>Healthcare expenditure as GDP (25%)</t>
  </si>
  <si>
    <t>Overall Population (20%)</t>
  </si>
  <si>
    <t>Hospital beds (20%)</t>
  </si>
  <si>
    <t>Population age 15 - 65 (20%)</t>
  </si>
  <si>
    <t>(0.25 * A + 0.25 * B + 0.30 *C + 0.20 *D) / 1</t>
  </si>
  <si>
    <t>(0.20 * A + 0.20 * B + 0.20 *C + 0.20 *D + 0.20 *E) / 1</t>
  </si>
  <si>
    <t>Weight for Economic Viability: 55% (0.55)</t>
  </si>
  <si>
    <t>Weight for Demand: 45% (0.45)</t>
  </si>
  <si>
    <t>(0.55 * E ) + (0.45 * F)</t>
  </si>
  <si>
    <t>Combined Score</t>
  </si>
  <si>
    <t>TOP 10 COUNTRIES OF COMBINED SCORE</t>
  </si>
  <si>
    <t>Row Labels</t>
  </si>
  <si>
    <t>Grand Total</t>
  </si>
  <si>
    <t>The Combined Score</t>
  </si>
  <si>
    <t>The Economic Viability Score</t>
  </si>
  <si>
    <t>The Demand Score</t>
  </si>
  <si>
    <t>Country</t>
  </si>
  <si>
    <t>Cause</t>
  </si>
  <si>
    <t>Deaths</t>
  </si>
  <si>
    <t>Death rate per 100 000 population</t>
  </si>
  <si>
    <t>Ischaemic heart disease</t>
  </si>
  <si>
    <t>Stroke</t>
  </si>
  <si>
    <t>Lower respiratory infections</t>
  </si>
  <si>
    <t>Trachea, bronchus, lung cancers</t>
  </si>
  <si>
    <t>Colon and rectum cancers</t>
  </si>
  <si>
    <t>Alzheimer disease and other dementias</t>
  </si>
  <si>
    <t>Kidney diseases</t>
  </si>
  <si>
    <t>Stomach cancer</t>
  </si>
  <si>
    <t>Chronic obstructive pulmonary disease</t>
  </si>
  <si>
    <t>Pancreas cancer</t>
  </si>
  <si>
    <t>Liver cancer</t>
  </si>
  <si>
    <t>Self-harm</t>
  </si>
  <si>
    <t>Lymphomas, multiple myeloma</t>
  </si>
  <si>
    <t>Gallbladder and biliary tract cancer</t>
  </si>
  <si>
    <t>COVID-19</t>
  </si>
  <si>
    <t>Breast cancer</t>
  </si>
  <si>
    <t>Cirrhosis of the liver</t>
  </si>
  <si>
    <t>Prostate cancer</t>
  </si>
  <si>
    <t>Parkinson disease</t>
  </si>
  <si>
    <t>Oesophagus cancer</t>
  </si>
  <si>
    <t>Bladder cancer</t>
  </si>
  <si>
    <t>Kidney cancer</t>
  </si>
  <si>
    <t>Leukaemia</t>
  </si>
  <si>
    <t>Falls</t>
  </si>
  <si>
    <t>Mouth and oropharynx cancers</t>
  </si>
  <si>
    <t>Gallbladder and biliary diseases</t>
  </si>
  <si>
    <t>Cardiomyopathy, myocarditis, endocarditis</t>
  </si>
  <si>
    <t>Paralytic ileus and intestinal obstruction</t>
  </si>
  <si>
    <t>Hypertensive heart disease</t>
  </si>
  <si>
    <t>Drowning</t>
  </si>
  <si>
    <t>Diabetes mellitus</t>
  </si>
  <si>
    <t>Ovary cancer</t>
  </si>
  <si>
    <t>Cervix uteri cancer</t>
  </si>
  <si>
    <t>Corpus uteri cancer</t>
  </si>
  <si>
    <t>Skin diseases</t>
  </si>
  <si>
    <t>Brain and nervous system cancers</t>
  </si>
  <si>
    <t>Road injury</t>
  </si>
  <si>
    <t>Rheumatoid arthritis</t>
  </si>
  <si>
    <t>Tuberculosis</t>
  </si>
  <si>
    <t>Peptic ulcer disease</t>
  </si>
  <si>
    <t>Congenital anomalies</t>
  </si>
  <si>
    <t>Rheumatic heart disease</t>
  </si>
  <si>
    <t>Protein-energy malnutrition</t>
  </si>
  <si>
    <t>Thyroid cancer</t>
  </si>
  <si>
    <t>Diarrhoeal diseases</t>
  </si>
  <si>
    <t>Melanoma and other skin cancers</t>
  </si>
  <si>
    <t>Mesothelioma</t>
  </si>
  <si>
    <t>Epilepsy</t>
  </si>
  <si>
    <t>Acute hepatitis C</t>
  </si>
  <si>
    <t>Pancreatitis</t>
  </si>
  <si>
    <t>Iron-deficiency anaemia</t>
  </si>
  <si>
    <t>Asthma</t>
  </si>
  <si>
    <t>Schizophrenia</t>
  </si>
  <si>
    <t>Fire, heat and hot substances</t>
  </si>
  <si>
    <t>Larynx cancer</t>
  </si>
  <si>
    <t>Back and neck pain</t>
  </si>
  <si>
    <t>Alcohol use disorders</t>
  </si>
  <si>
    <t>Acute hepatitis B</t>
  </si>
  <si>
    <t>Exposure to mechanical forces</t>
  </si>
  <si>
    <t>Inflammatory bowel disease</t>
  </si>
  <si>
    <t>Meningitis</t>
  </si>
  <si>
    <t>Benign prostatic hyperplasia</t>
  </si>
  <si>
    <t>Drug use disorders</t>
  </si>
  <si>
    <t>Poisonings</t>
  </si>
  <si>
    <t>Interpersonal violence</t>
  </si>
  <si>
    <t>Idiopathic intellectual disability</t>
  </si>
  <si>
    <t>Appendicitis</t>
  </si>
  <si>
    <t>Preterm birth complications</t>
  </si>
  <si>
    <t>Bipolar disorder</t>
  </si>
  <si>
    <t>Multiple sclerosis</t>
  </si>
  <si>
    <t>Upper respiratory infections</t>
  </si>
  <si>
    <t>Oral conditions</t>
  </si>
  <si>
    <t>Osteoarthritis</t>
  </si>
  <si>
    <t>Birth asphyxia and birth trauma</t>
  </si>
  <si>
    <t>Sudden infant death syndrome</t>
  </si>
  <si>
    <t>Gastritis and duodenitis</t>
  </si>
  <si>
    <t>Testicular cancer</t>
  </si>
  <si>
    <t>Natural disasters</t>
  </si>
  <si>
    <t>Neonatal sepsis and infections</t>
  </si>
  <si>
    <t>HIV/AIDS</t>
  </si>
  <si>
    <t>Gout</t>
  </si>
  <si>
    <t>Acute hepatitis A</t>
  </si>
  <si>
    <t>Maternal conditions</t>
  </si>
  <si>
    <t>Acute hepatitis E</t>
  </si>
  <si>
    <t>Syphilis</t>
  </si>
  <si>
    <t>Tetanus</t>
  </si>
  <si>
    <t>Echinococcosis</t>
  </si>
  <si>
    <t>Otitis media</t>
  </si>
  <si>
    <t>Whooping cough</t>
  </si>
  <si>
    <t>Lymphatic filariasis</t>
  </si>
  <si>
    <t>Hookworm disease</t>
  </si>
  <si>
    <t>Urolithiasis</t>
  </si>
  <si>
    <t>Macular degeneration</t>
  </si>
  <si>
    <t>Food-bourne trematodes</t>
  </si>
  <si>
    <t>Diphtheria</t>
  </si>
  <si>
    <t>Onchocerciasis</t>
  </si>
  <si>
    <t>Other vision loss</t>
  </si>
  <si>
    <t>Infertility</t>
  </si>
  <si>
    <t>Genital herpes</t>
  </si>
  <si>
    <t>Leishmaniasis</t>
  </si>
  <si>
    <t>Trichuriasis</t>
  </si>
  <si>
    <t>Depressive disorders</t>
  </si>
  <si>
    <t>Collective violence and legal intervention</t>
  </si>
  <si>
    <t>Uncorrected refractive errors</t>
  </si>
  <si>
    <t>Trichomoniasis</t>
  </si>
  <si>
    <t>Schistosomiasis</t>
  </si>
  <si>
    <t>Ascariasis</t>
  </si>
  <si>
    <t>Sickle cell disorders and trait</t>
  </si>
  <si>
    <t>Childhood behavioural disorders</t>
  </si>
  <si>
    <t>Cataracts</t>
  </si>
  <si>
    <t>Chagas disease</t>
  </si>
  <si>
    <t>Rabies</t>
  </si>
  <si>
    <t>Gonorrhoea</t>
  </si>
  <si>
    <t>Thalassaemias</t>
  </si>
  <si>
    <t>Autism and Asperger syndrome</t>
  </si>
  <si>
    <t>Glaucoma</t>
  </si>
  <si>
    <t>Vitamin A deficiency</t>
  </si>
  <si>
    <t>Chlamydia</t>
  </si>
  <si>
    <t>African trypanosomiasis</t>
  </si>
  <si>
    <t>Yellow fever</t>
  </si>
  <si>
    <t>Non-migraine headache</t>
  </si>
  <si>
    <t>Eating disorders</t>
  </si>
  <si>
    <t>Iodine deficiency</t>
  </si>
  <si>
    <t>Malaria</t>
  </si>
  <si>
    <t>Trachoma</t>
  </si>
  <si>
    <t>Anxiety disorders</t>
  </si>
  <si>
    <t>Migraine</t>
  </si>
  <si>
    <t>Encephalitis</t>
  </si>
  <si>
    <t>Measles</t>
  </si>
  <si>
    <t>Gynecological diseases</t>
  </si>
  <si>
    <t>Other hearing loss</t>
  </si>
  <si>
    <t>Cysticercosis</t>
  </si>
  <si>
    <t>Dengue</t>
  </si>
  <si>
    <t>Leprosy</t>
  </si>
  <si>
    <t>JAPAN</t>
  </si>
  <si>
    <t>AUSTRIA</t>
  </si>
  <si>
    <t>SWITZERLAND</t>
  </si>
  <si>
    <t>CAUSE OF DEATH IN 2021 FOR SHORTLISTED COUNTRIES</t>
  </si>
  <si>
    <t>Total Deaths</t>
  </si>
  <si>
    <t>Disease burden</t>
  </si>
  <si>
    <t>Average Physicians</t>
  </si>
  <si>
    <t>Company's home Country</t>
  </si>
  <si>
    <t>Top 3 countries selected for Expansion</t>
  </si>
  <si>
    <t>2 alternatives for top 3</t>
  </si>
  <si>
    <t>FACTORS CONSIDERED FOR SHORTLISTING COUNTIES TO EXPAND INTO</t>
  </si>
  <si>
    <t>FRANCE</t>
  </si>
  <si>
    <t>NORWAY</t>
  </si>
  <si>
    <t>AVERAGE COUNT PER 1000 PEOPLE FROM 2017 - 21</t>
  </si>
  <si>
    <t>Max count of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</si>
</sst>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9" formatCode="_-[$$-409]* #,##0.00_ ;_-[$$-409]* \-#,##0.00\ ;_-[$$-409]* &quot;-&quot;??_ ;_-@_ "/>
    <numFmt numFmtId="175" formatCode="0.000"/>
  </numFmts>
  <fonts count="13" x14ac:knownFonts="1">
    <font>
      <sz val="11"/>
      <color theme="1"/>
      <name val="Calibri"/>
      <family val="2"/>
      <scheme val="minor"/>
    </font>
    <font>
      <b/>
      <sz val="11"/>
      <color theme="1"/>
      <name val="Calibri"/>
      <family val="2"/>
      <scheme val="minor"/>
    </font>
    <font>
      <sz val="8"/>
      <name val="Calibri"/>
      <family val="2"/>
      <scheme val="minor"/>
    </font>
    <font>
      <b/>
      <sz val="14"/>
      <color theme="5" tint="-0.249977111117893"/>
      <name val="Calibri"/>
      <family val="2"/>
      <scheme val="minor"/>
    </font>
    <font>
      <sz val="12"/>
      <color theme="1"/>
      <name val="Calibri"/>
      <family val="2"/>
      <scheme val="minor"/>
    </font>
    <font>
      <b/>
      <sz val="11"/>
      <color theme="9" tint="-0.249977111117893"/>
      <name val="Calibri"/>
      <family val="2"/>
      <scheme val="minor"/>
    </font>
    <font>
      <sz val="11"/>
      <color theme="9" tint="-0.249977111117893"/>
      <name val="Calibri"/>
      <family val="2"/>
      <scheme val="minor"/>
    </font>
    <font>
      <sz val="14"/>
      <color theme="1"/>
      <name val="Calibri"/>
      <family val="2"/>
      <scheme val="minor"/>
    </font>
    <font>
      <sz val="18"/>
      <color theme="1"/>
      <name val="Calibri"/>
      <family val="2"/>
      <scheme val="minor"/>
    </font>
    <font>
      <b/>
      <sz val="12"/>
      <color theme="1"/>
      <name val="Calibri"/>
      <family val="2"/>
      <scheme val="minor"/>
    </font>
    <font>
      <b/>
      <sz val="14"/>
      <color theme="1"/>
      <name val="Calibri"/>
      <family val="2"/>
      <scheme val="minor"/>
    </font>
    <font>
      <b/>
      <sz val="14"/>
      <color theme="8" tint="-0.249977111117893"/>
      <name val="Calibri"/>
      <family val="2"/>
      <scheme val="minor"/>
    </font>
    <font>
      <b/>
      <sz val="18"/>
      <color theme="5" tint="-0.499984740745262"/>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39997558519241921"/>
        <bgColor indexed="64"/>
      </patternFill>
    </fill>
  </fills>
  <borders count="6">
    <border>
      <left/>
      <right/>
      <top/>
      <bottom/>
      <diagonal/>
    </border>
    <border>
      <left/>
      <right/>
      <top style="thin">
        <color theme="5"/>
      </top>
      <bottom style="thin">
        <color theme="5"/>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s>
  <cellStyleXfs count="1">
    <xf numFmtId="0" fontId="0" fillId="0" borderId="0"/>
  </cellStyleXfs>
  <cellXfs count="55">
    <xf numFmtId="0" fontId="0" fillId="0" borderId="0" xfId="0"/>
    <xf numFmtId="0" fontId="0" fillId="0" borderId="0" xfId="0" applyNumberFormat="1"/>
    <xf numFmtId="0" fontId="0" fillId="0" borderId="0" xfId="0" applyAlignment="1">
      <alignment wrapText="1"/>
    </xf>
    <xf numFmtId="0" fontId="0" fillId="0" borderId="0" xfId="0" applyAlignment="1">
      <alignment vertical="center" wrapText="1"/>
    </xf>
    <xf numFmtId="0" fontId="0" fillId="0" borderId="0" xfId="0" applyNumberFormat="1" applyAlignment="1">
      <alignment vertical="center" wrapText="1"/>
    </xf>
    <xf numFmtId="0" fontId="1" fillId="0" borderId="0" xfId="0" applyFont="1"/>
    <xf numFmtId="0" fontId="1" fillId="0" borderId="0" xfId="0" pivotButton="1" applyFont="1"/>
    <xf numFmtId="0" fontId="3" fillId="2" borderId="2" xfId="0" applyFont="1" applyFill="1" applyBorder="1" applyAlignment="1">
      <alignment horizontal="center"/>
    </xf>
    <xf numFmtId="0" fontId="3" fillId="2" borderId="1" xfId="0" applyFont="1" applyFill="1" applyBorder="1" applyAlignment="1">
      <alignment horizontal="center"/>
    </xf>
    <xf numFmtId="0" fontId="3" fillId="2" borderId="3" xfId="0" applyFont="1" applyFill="1" applyBorder="1" applyAlignment="1">
      <alignment horizontal="center"/>
    </xf>
    <xf numFmtId="0" fontId="4" fillId="3" borderId="0" xfId="0" applyFont="1" applyFill="1" applyAlignment="1">
      <alignment horizontal="center" wrapText="1"/>
    </xf>
    <xf numFmtId="0" fontId="0" fillId="0" borderId="0" xfId="0" pivotButton="1"/>
    <xf numFmtId="0" fontId="9" fillId="4" borderId="0" xfId="0" applyFont="1" applyFill="1"/>
    <xf numFmtId="0" fontId="8" fillId="4" borderId="0" xfId="0" applyFont="1" applyFill="1" applyAlignment="1">
      <alignment horizontal="center"/>
    </xf>
    <xf numFmtId="0" fontId="0" fillId="5" borderId="0" xfId="0" applyFill="1" applyAlignment="1">
      <alignment horizontal="center"/>
    </xf>
    <xf numFmtId="169" fontId="0" fillId="0" borderId="0" xfId="0" applyNumberFormat="1" applyAlignment="1">
      <alignment wrapText="1"/>
    </xf>
    <xf numFmtId="169" fontId="0" fillId="0" borderId="0" xfId="0" applyNumberFormat="1"/>
    <xf numFmtId="0" fontId="0" fillId="0" borderId="4" xfId="0" applyBorder="1" applyAlignment="1">
      <alignment vertical="top"/>
    </xf>
    <xf numFmtId="0" fontId="0" fillId="0" borderId="0" xfId="0" applyAlignment="1">
      <alignment vertical="top"/>
    </xf>
    <xf numFmtId="0" fontId="0" fillId="0" borderId="4" xfId="0" applyBorder="1" applyAlignment="1">
      <alignment vertical="top" wrapText="1"/>
    </xf>
    <xf numFmtId="0" fontId="0" fillId="4" borderId="4" xfId="0" applyFill="1" applyBorder="1" applyAlignment="1">
      <alignment vertical="top"/>
    </xf>
    <xf numFmtId="0" fontId="0" fillId="0" borderId="4" xfId="0" applyFill="1" applyBorder="1" applyAlignment="1">
      <alignment vertical="top" wrapText="1"/>
    </xf>
    <xf numFmtId="0" fontId="0" fillId="0" borderId="0" xfId="0" applyFill="1" applyBorder="1" applyAlignment="1">
      <alignment vertical="top"/>
    </xf>
    <xf numFmtId="0" fontId="10" fillId="4" borderId="0" xfId="0" applyFont="1" applyFill="1" applyAlignment="1">
      <alignment vertical="top" wrapText="1"/>
    </xf>
    <xf numFmtId="0" fontId="9" fillId="4" borderId="0" xfId="0" applyFont="1" applyFill="1" applyAlignment="1">
      <alignment vertical="top"/>
    </xf>
    <xf numFmtId="0" fontId="7" fillId="3" borderId="0" xfId="0" applyFont="1" applyFill="1" applyAlignment="1">
      <alignment horizontal="center" vertical="top"/>
    </xf>
    <xf numFmtId="0" fontId="10" fillId="3" borderId="0" xfId="0" applyFont="1" applyFill="1" applyAlignment="1">
      <alignment horizontal="center" vertical="top" wrapText="1"/>
    </xf>
    <xf numFmtId="0" fontId="10" fillId="4" borderId="0" xfId="0" applyFont="1" applyFill="1" applyAlignment="1">
      <alignment vertical="top"/>
    </xf>
    <xf numFmtId="2" fontId="0" fillId="0" borderId="0" xfId="0" applyNumberFormat="1"/>
    <xf numFmtId="2" fontId="0" fillId="0" borderId="0" xfId="0" applyNumberFormat="1" applyAlignment="1">
      <alignment wrapText="1"/>
    </xf>
    <xf numFmtId="2" fontId="0" fillId="3" borderId="0" xfId="0" applyNumberFormat="1" applyFill="1" applyAlignment="1">
      <alignment wrapText="1"/>
    </xf>
    <xf numFmtId="2" fontId="0" fillId="4" borderId="0" xfId="0" applyNumberFormat="1" applyFill="1" applyAlignment="1">
      <alignment wrapText="1"/>
    </xf>
    <xf numFmtId="0" fontId="0" fillId="4" borderId="0" xfId="0" applyFill="1" applyAlignment="1">
      <alignment wrapText="1"/>
    </xf>
    <xf numFmtId="2" fontId="0" fillId="4" borderId="0" xfId="0" applyNumberFormat="1" applyFill="1"/>
    <xf numFmtId="0" fontId="0" fillId="0" borderId="0" xfId="0" applyAlignment="1">
      <alignment horizontal="left"/>
    </xf>
    <xf numFmtId="175" fontId="0" fillId="0" borderId="0" xfId="0" applyNumberFormat="1"/>
    <xf numFmtId="0" fontId="0" fillId="6" borderId="0" xfId="0" applyFill="1" applyAlignment="1">
      <alignment horizontal="left"/>
    </xf>
    <xf numFmtId="175" fontId="0" fillId="6" borderId="0" xfId="0" applyNumberFormat="1" applyFill="1"/>
    <xf numFmtId="0" fontId="1" fillId="6" borderId="0" xfId="0" applyFont="1" applyFill="1"/>
    <xf numFmtId="0" fontId="0" fillId="6" borderId="0" xfId="0" applyNumberFormat="1" applyFill="1"/>
    <xf numFmtId="0" fontId="5" fillId="7" borderId="0" xfId="0" applyFont="1" applyFill="1"/>
    <xf numFmtId="0" fontId="6" fillId="7" borderId="0" xfId="0" applyNumberFormat="1" applyFont="1" applyFill="1"/>
    <xf numFmtId="0" fontId="11" fillId="7" borderId="0" xfId="0" applyFont="1" applyFill="1" applyAlignment="1">
      <alignment horizontal="center"/>
    </xf>
    <xf numFmtId="0" fontId="0" fillId="0" borderId="0" xfId="0" applyAlignment="1">
      <alignment horizontal="left" wrapText="1"/>
    </xf>
    <xf numFmtId="0" fontId="11" fillId="0" borderId="0" xfId="0" applyFont="1" applyFill="1" applyAlignment="1"/>
    <xf numFmtId="0" fontId="1" fillId="8" borderId="0" xfId="0" applyFont="1" applyFill="1"/>
    <xf numFmtId="0" fontId="0" fillId="8" borderId="0" xfId="0" applyNumberFormat="1" applyFill="1"/>
    <xf numFmtId="0" fontId="0" fillId="8" borderId="0" xfId="0" applyFill="1" applyAlignment="1">
      <alignment horizontal="left"/>
    </xf>
    <xf numFmtId="175" fontId="0" fillId="8" borderId="0" xfId="0" applyNumberFormat="1" applyFill="1"/>
    <xf numFmtId="0" fontId="0" fillId="9" borderId="5" xfId="0" applyFill="1" applyBorder="1"/>
    <xf numFmtId="0" fontId="0" fillId="0" borderId="5" xfId="0" applyBorder="1" applyAlignment="1">
      <alignment horizontal="center"/>
    </xf>
    <xf numFmtId="0" fontId="0" fillId="6" borderId="5" xfId="0" applyFill="1" applyBorder="1"/>
    <xf numFmtId="0" fontId="0" fillId="8" borderId="5" xfId="0" applyFill="1" applyBorder="1"/>
    <xf numFmtId="0" fontId="12" fillId="3" borderId="0" xfId="0" applyFont="1" applyFill="1" applyAlignment="1">
      <alignment horizontal="center"/>
    </xf>
    <xf numFmtId="0" fontId="1" fillId="0" borderId="0" xfId="0" applyFont="1" applyAlignment="1">
      <alignment vertical="center" wrapText="1"/>
    </xf>
  </cellXfs>
  <cellStyles count="1">
    <cellStyle name="Normal" xfId="0" builtinId="0"/>
  </cellStyles>
  <dxfs count="136">
    <dxf>
      <font>
        <b/>
      </font>
    </dxf>
    <dxf>
      <font>
        <b/>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0" formatCode="General"/>
    </dxf>
    <dxf>
      <numFmt numFmtId="0" formatCode="Genera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b/>
      </font>
    </dxf>
    <dxf>
      <font>
        <b/>
      </font>
    </dxf>
    <dxf>
      <font>
        <b/>
      </font>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8" tint="0.59999389629810485"/>
        </patternFill>
      </fill>
    </dxf>
    <dxf>
      <fill>
        <patternFill>
          <bgColor theme="8" tint="0.59999389629810485"/>
        </patternFill>
      </fill>
    </dxf>
    <dxf>
      <alignment wrapText="1"/>
    </dxf>
    <dxf>
      <alignment vertical="center"/>
    </dxf>
    <dxf>
      <font>
        <b/>
      </font>
    </dxf>
    <dxf>
      <font>
        <b/>
      </font>
    </dxf>
    <dxf>
      <font>
        <b/>
      </font>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8" tint="0.59999389629810485"/>
        </patternFill>
      </fill>
    </dxf>
    <dxf>
      <fill>
        <patternFill>
          <bgColor theme="8" tint="0.59999389629810485"/>
        </patternFill>
      </fill>
    </dxf>
    <dxf>
      <alignment wrapText="1"/>
    </dxf>
    <dxf>
      <alignment vertical="center"/>
    </dxf>
    <dxf>
      <alignment wrapText="1"/>
    </dxf>
    <dxf>
      <alignment vertical="center"/>
    </dxf>
    <dxf>
      <alignment wrapText="1"/>
    </dxf>
    <dxf>
      <font>
        <b/>
      </font>
    </dxf>
    <dxf>
      <font>
        <b/>
      </font>
    </dxf>
    <dxf>
      <font>
        <b/>
      </font>
    </dxf>
    <dxf>
      <font>
        <color theme="9" tint="-0.249977111117893"/>
      </font>
    </dxf>
    <dxf>
      <font>
        <color theme="9" tint="-0.249977111117893"/>
      </font>
    </dxf>
    <dxf>
      <fill>
        <patternFill patternType="solid">
          <bgColor theme="9" tint="0.59999389629810485"/>
        </patternFill>
      </fill>
    </dxf>
    <dxf>
      <fill>
        <patternFill patternType="solid">
          <bgColor theme="9"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theme="8" tint="0.59999389629810485"/>
        </patternFill>
      </fill>
    </dxf>
    <dxf>
      <fill>
        <patternFill>
          <bgColor theme="8"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75" formatCode="0.000"/>
    </dxf>
    <dxf>
      <fill>
        <patternFill patternType="solid">
          <fgColor indexed="64"/>
          <bgColor theme="9" tint="0.59999389629810485"/>
        </patternFill>
      </fill>
    </dxf>
    <dxf>
      <numFmt numFmtId="2" formatCode="0.00"/>
      <fill>
        <patternFill patternType="solid">
          <fgColor indexed="64"/>
          <bgColor theme="9" tint="0.59999389629810485"/>
        </patternFill>
      </fill>
    </dxf>
    <dxf>
      <numFmt numFmtId="2" formatCode="0.00"/>
      <fill>
        <patternFill patternType="solid">
          <fgColor indexed="64"/>
          <bgColor theme="9" tint="0.59999389629810485"/>
        </patternFill>
      </fill>
    </dxf>
    <dxf>
      <numFmt numFmtId="2" formatCode="0.00"/>
      <fill>
        <patternFill patternType="solid">
          <fgColor indexed="64"/>
          <bgColor theme="9" tint="0.59999389629810485"/>
        </patternFill>
      </fill>
    </dxf>
    <dxf>
      <numFmt numFmtId="2" formatCode="0.00"/>
    </dxf>
    <dxf>
      <numFmt numFmtId="0" formatCode="General"/>
    </dxf>
    <dxf>
      <numFmt numFmtId="2" formatCode="0.00"/>
    </dxf>
    <dxf>
      <numFmt numFmtId="169" formatCode="_-[$$-409]* #,##0.00_ ;_-[$$-409]* \-#,##0.00\ ;_-[$$-409]* &quot;-&quot;??_ ;_-@_ "/>
    </dxf>
    <dxf>
      <numFmt numFmtId="2" formatCode="0.00"/>
    </dxf>
    <dxf>
      <numFmt numFmtId="0" formatCode="General"/>
    </dxf>
    <dxf>
      <numFmt numFmtId="2" formatCode="0.00"/>
    </dxf>
    <dxf>
      <numFmt numFmtId="2" formatCode="0.00"/>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[Master_Healthcare_GolbalMed.xlsx]Dashboard!PivotTable14</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Dashboard!$E$27</c:f>
              <c:strCache>
                <c:ptCount val="1"/>
                <c:pt idx="0">
                  <c:v>Total</c:v>
                </c:pt>
              </c:strCache>
            </c:strRef>
          </c:tx>
          <c:spPr>
            <a:pattFill prst="ltUpDiag">
              <a:fgClr>
                <a:schemeClr val="accent1"/>
              </a:fgClr>
              <a:bgClr>
                <a:schemeClr val="lt1"/>
              </a:bgClr>
            </a:pattFill>
            <a:ln>
              <a:noFill/>
            </a:ln>
            <a:effectLst/>
          </c:spPr>
          <c:invertIfNegative val="0"/>
          <c:cat>
            <c:strRef>
              <c:f>Dashboard!$D$28:$D$38</c:f>
              <c:strCache>
                <c:ptCount val="10"/>
                <c:pt idx="0">
                  <c:v>Alzheimer disease and other dementias</c:v>
                </c:pt>
                <c:pt idx="1">
                  <c:v>Chronic obstructive pulmonary disease</c:v>
                </c:pt>
                <c:pt idx="2">
                  <c:v>Colon and rectum cancers</c:v>
                </c:pt>
                <c:pt idx="3">
                  <c:v>COVID-19</c:v>
                </c:pt>
                <c:pt idx="4">
                  <c:v>Ischaemic heart disease</c:v>
                </c:pt>
                <c:pt idx="5">
                  <c:v>Kidney diseases</c:v>
                </c:pt>
                <c:pt idx="6">
                  <c:v>Lower respiratory infections</c:v>
                </c:pt>
                <c:pt idx="7">
                  <c:v>Pancreas cancer</c:v>
                </c:pt>
                <c:pt idx="8">
                  <c:v>Stroke</c:v>
                </c:pt>
                <c:pt idx="9">
                  <c:v>Trachea, bronchus, lung cancers</c:v>
                </c:pt>
              </c:strCache>
            </c:strRef>
          </c:cat>
          <c:val>
            <c:numRef>
              <c:f>Dashboard!$E$28:$E$38</c:f>
              <c:numCache>
                <c:formatCode>General</c:formatCode>
                <c:ptCount val="10"/>
                <c:pt idx="0">
                  <c:v>119788.99</c:v>
                </c:pt>
                <c:pt idx="1">
                  <c:v>70643.359999999986</c:v>
                </c:pt>
                <c:pt idx="2">
                  <c:v>89204.6</c:v>
                </c:pt>
                <c:pt idx="3">
                  <c:v>96421.2</c:v>
                </c:pt>
                <c:pt idx="4">
                  <c:v>275540.50000000006</c:v>
                </c:pt>
                <c:pt idx="5">
                  <c:v>69141.14</c:v>
                </c:pt>
                <c:pt idx="6">
                  <c:v>103102.13</c:v>
                </c:pt>
                <c:pt idx="7">
                  <c:v>62430.76999999999</c:v>
                </c:pt>
                <c:pt idx="8">
                  <c:v>174314.34999999998</c:v>
                </c:pt>
                <c:pt idx="9">
                  <c:v>130141.8</c:v>
                </c:pt>
              </c:numCache>
            </c:numRef>
          </c:val>
          <c:extLst>
            <c:ext xmlns:c16="http://schemas.microsoft.com/office/drawing/2014/chart" uri="{C3380CC4-5D6E-409C-BE32-E72D297353CC}">
              <c16:uniqueId val="{00000000-EC62-4F66-96F2-05D3958E8FE0}"/>
            </c:ext>
          </c:extLst>
        </c:ser>
        <c:dLbls>
          <c:showLegendKey val="0"/>
          <c:showVal val="0"/>
          <c:showCatName val="0"/>
          <c:showSerName val="0"/>
          <c:showPercent val="0"/>
          <c:showBubbleSize val="0"/>
        </c:dLbls>
        <c:gapWidth val="269"/>
        <c:overlap val="-20"/>
        <c:axId val="344475152"/>
        <c:axId val="344474672"/>
      </c:barChart>
      <c:catAx>
        <c:axId val="3444751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44474672"/>
        <c:crosses val="autoZero"/>
        <c:auto val="1"/>
        <c:lblAlgn val="ctr"/>
        <c:lblOffset val="100"/>
        <c:noMultiLvlLbl val="0"/>
      </c:catAx>
      <c:valAx>
        <c:axId val="34447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44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_xlchart.v1.13</cx:f>
      </cx:numDim>
    </cx:data>
  </cx:chartData>
  <cx:chart>
    <cx:title pos="t" align="ctr" overlay="0">
      <cx:tx>
        <cx:txData>
          <cx:v>CURRENT EXPENDITURE PER CAPITA</cx:v>
        </cx:txData>
      </cx:tx>
      <cx:txPr>
        <a:bodyPr spcFirstLastPara="1" vertOverflow="ellipsis" horzOverflow="overflow" wrap="square" lIns="0" tIns="0" rIns="0" bIns="0" anchor="ctr" anchorCtr="1"/>
        <a:lstStyle/>
        <a:p>
          <a:pPr algn="ctr" rtl="0">
            <a:defRPr>
              <a:solidFill>
                <a:schemeClr val="accent2">
                  <a:lumMod val="50000"/>
                </a:schemeClr>
              </a:solidFill>
              <a:effectLst>
                <a:outerShdw blurRad="50800" dist="38100" dir="2700000" algn="tl" rotWithShape="0">
                  <a:prstClr val="black">
                    <a:alpha val="40000"/>
                  </a:prstClr>
                </a:outerShdw>
              </a:effectLst>
            </a:defRPr>
          </a:pPr>
          <a:r>
            <a:rPr lang="en-US" sz="1600" b="0" i="0" u="none" strike="noStrike" baseline="0">
              <a:solidFill>
                <a:schemeClr val="accent2">
                  <a:lumMod val="50000"/>
                </a:schemeClr>
              </a:solidFill>
              <a:effectLst>
                <a:outerShdw blurRad="50800" dist="38100" dir="2700000" algn="tl" rotWithShape="0">
                  <a:prstClr val="black">
                    <a:alpha val="40000"/>
                  </a:prstClr>
                </a:outerShdw>
              </a:effectLst>
              <a:latin typeface="Calibri" panose="020F0502020204030204"/>
            </a:rPr>
            <a:t>CURRENT EXPENDITURE PER CAPITA</a:t>
          </a:r>
        </a:p>
      </cx:txPr>
    </cx:title>
    <cx:plotArea>
      <cx:plotAreaRegion>
        <cx:series layoutId="clusteredColumn" uniqueId="{261D09B9-01EA-41C5-90C4-0582A76F99CC}" formatIdx="0">
          <cx:tx>
            <cx:txData>
              <cx:f>_xlchart.v1.11</cx:f>
              <cx:v>Per Capita Average</cx:v>
            </cx:txData>
          </cx:tx>
          <cx:dataPt idx="3">
            <cx:spPr>
              <a:solidFill>
                <a:srgbClr val="70AD47">
                  <a:lumMod val="60000"/>
                  <a:lumOff val="40000"/>
                </a:srgbClr>
              </a:solidFill>
            </cx:spPr>
          </cx:dataPt>
          <cx:dataPt idx="4">
            <cx:spPr>
              <a:solidFill>
                <a:srgbClr val="FFC000">
                  <a:lumMod val="60000"/>
                  <a:lumOff val="40000"/>
                </a:srgbClr>
              </a:solidFill>
            </cx:spPr>
          </cx:dataPt>
          <cx:dataPt idx="8">
            <cx:spPr>
              <a:solidFill>
                <a:srgbClr val="70AD47">
                  <a:lumMod val="60000"/>
                  <a:lumOff val="40000"/>
                </a:srgbClr>
              </a:solidFill>
            </cx:spPr>
          </cx:dataPt>
          <cx:dataPt idx="17">
            <cx:spPr>
              <a:solidFill>
                <a:srgbClr val="FFC000">
                  <a:lumMod val="60000"/>
                  <a:lumOff val="40000"/>
                </a:srgbClr>
              </a:solidFill>
            </cx:spPr>
          </cx:dataPt>
          <cx:dataPt idx="19">
            <cx:spPr>
              <a:solidFill>
                <a:srgbClr val="5B9BD5">
                  <a:lumMod val="60000"/>
                  <a:lumOff val="40000"/>
                </a:srgbClr>
              </a:solidFill>
            </cx:spPr>
          </cx:dataPt>
          <cx:dataPt idx="26">
            <cx:spPr>
              <a:solidFill>
                <a:srgbClr val="70AD47">
                  <a:lumMod val="60000"/>
                  <a:lumOff val="40000"/>
                </a:srgbClr>
              </a:solidFill>
            </cx:spPr>
          </cx:dataPt>
          <cx:dataId val="0"/>
          <cx:layoutPr>
            <cx:aggregation/>
          </cx:layoutPr>
        </cx:series>
      </cx:plotAreaRegion>
      <cx:axis id="0">
        <cx:catScaling gapWidth="0.800000012"/>
        <cx:tickLabels/>
        <cx:txPr>
          <a:bodyPr vertOverflow="overflow" horzOverflow="overflow" wrap="square" lIns="0" tIns="0" rIns="0" bIns="0"/>
          <a:lstStyle/>
          <a:p>
            <a:pPr algn="ctr" rtl="0">
              <a:defRPr sz="900" b="0" i="0">
                <a:solidFill>
                  <a:schemeClr val="accent2">
                    <a:lumMod val="50000"/>
                  </a:schemeClr>
                </a:solidFill>
                <a:effectLst>
                  <a:glow rad="63500">
                    <a:schemeClr val="accent2">
                      <a:satMod val="175000"/>
                      <a:alpha val="40000"/>
                    </a:schemeClr>
                  </a:glow>
                </a:effectLst>
                <a:latin typeface="Calibri" panose="020F0502020204030204" pitchFamily="34" charset="0"/>
                <a:ea typeface="Calibri" panose="020F0502020204030204" pitchFamily="34" charset="0"/>
                <a:cs typeface="Calibri" panose="020F0502020204030204" pitchFamily="34" charset="0"/>
              </a:defRPr>
            </a:pPr>
            <a:endParaRPr lang="en-IN">
              <a:solidFill>
                <a:schemeClr val="accent2">
                  <a:lumMod val="50000"/>
                </a:schemeClr>
              </a:solidFill>
              <a:effectLst>
                <a:glow rad="63500">
                  <a:schemeClr val="accent2">
                    <a:satMod val="175000"/>
                    <a:alpha val="40000"/>
                  </a:schemeClr>
                </a:glow>
              </a:effectLst>
            </a:endParaRPr>
          </a:p>
        </cx:txPr>
      </cx:axis>
      <cx:axis id="1">
        <cx:valScaling/>
        <cx:majorGridlines/>
        <cx:tickLabels/>
        <cx:txPr>
          <a:bodyPr vertOverflow="overflow" horzOverflow="overflow" wrap="square" lIns="0" tIns="0" rIns="0" bIns="0"/>
          <a:lstStyle/>
          <a:p>
            <a:pPr algn="ctr" rtl="0">
              <a:defRPr sz="900" b="0" i="0">
                <a:solidFill>
                  <a:schemeClr val="accent2">
                    <a:lumMod val="50000"/>
                  </a:schemeClr>
                </a:solidFill>
                <a:effectLst>
                  <a:glow rad="63500">
                    <a:schemeClr val="accent2">
                      <a:satMod val="175000"/>
                      <a:alpha val="40000"/>
                    </a:schemeClr>
                  </a:glow>
                </a:effectLst>
                <a:latin typeface="Calibri" panose="020F0502020204030204" pitchFamily="34" charset="0"/>
                <a:ea typeface="Calibri" panose="020F0502020204030204" pitchFamily="34" charset="0"/>
                <a:cs typeface="Calibri" panose="020F0502020204030204" pitchFamily="34" charset="0"/>
              </a:defRPr>
            </a:pPr>
            <a:endParaRPr lang="en-IN">
              <a:solidFill>
                <a:schemeClr val="accent2">
                  <a:lumMod val="50000"/>
                </a:schemeClr>
              </a:solidFill>
              <a:effectLst>
                <a:glow rad="63500">
                  <a:schemeClr val="accent2">
                    <a:satMod val="175000"/>
                    <a:alpha val="40000"/>
                  </a:schemeClr>
                </a:glow>
              </a:effectLst>
            </a:endParaRPr>
          </a:p>
        </cx:txPr>
      </cx:axis>
    </cx:plotArea>
  </cx:chart>
  <cx:spPr>
    <a:solidFill>
      <a:schemeClr val="accent2">
        <a:lumMod val="60000"/>
        <a:lumOff val="40000"/>
      </a:schemeClr>
    </a:solidFill>
    <a:ln>
      <a:gradFill flip="none" rotWithShape="1">
        <a:gsLst>
          <a:gs pos="0">
            <a:schemeClr val="accent2">
              <a:lumMod val="0"/>
              <a:lumOff val="100000"/>
            </a:schemeClr>
          </a:gs>
          <a:gs pos="17000">
            <a:schemeClr val="accent2">
              <a:lumMod val="0"/>
              <a:lumOff val="100000"/>
            </a:schemeClr>
          </a:gs>
          <a:gs pos="100000">
            <a:schemeClr val="accent2">
              <a:lumMod val="100000"/>
            </a:schemeClr>
          </a:gs>
        </a:gsLst>
        <a:path path="circle">
          <a:fillToRect l="50000" t="-80000" r="50000" b="180000"/>
        </a:path>
        <a:tileRect/>
      </a:grad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3</xdr:col>
      <xdr:colOff>15240</xdr:colOff>
      <xdr:row>13</xdr:row>
      <xdr:rowOff>144780</xdr:rowOff>
    </xdr:to>
    <mc:AlternateContent xmlns:mc="http://schemas.openxmlformats.org/markup-compatibility/2006" xmlns:a14="http://schemas.microsoft.com/office/drawing/2010/main">
      <mc:Choice Requires="a14">
        <xdr:graphicFrame macro="">
          <xdr:nvGraphicFramePr>
            <xdr:cNvPr id="2" name="IncomeGroup">
              <a:extLst>
                <a:ext uri="{FF2B5EF4-FFF2-40B4-BE49-F238E27FC236}">
                  <a16:creationId xmlns:a16="http://schemas.microsoft.com/office/drawing/2014/main" id="{44F01EA1-7182-061B-D501-27207FEE90D8}"/>
                </a:ext>
              </a:extLst>
            </xdr:cNvPr>
            <xdr:cNvGraphicFramePr/>
          </xdr:nvGraphicFramePr>
          <xdr:xfrm>
            <a:off x="0" y="0"/>
            <a:ext cx="0" cy="0"/>
          </xdr:xfrm>
          <a:graphic>
            <a:graphicData uri="http://schemas.microsoft.com/office/drawing/2010/slicer">
              <sle:slicer xmlns:sle="http://schemas.microsoft.com/office/drawing/2010/slicer" name="IncomeGroup"/>
            </a:graphicData>
          </a:graphic>
        </xdr:graphicFrame>
      </mc:Choice>
      <mc:Fallback xmlns="">
        <xdr:sp macro="" textlink="">
          <xdr:nvSpPr>
            <xdr:cNvPr id="0" name=""/>
            <xdr:cNvSpPr>
              <a:spLocks noTextEdit="1"/>
            </xdr:cNvSpPr>
          </xdr:nvSpPr>
          <xdr:spPr>
            <a:xfrm>
              <a:off x="609600" y="960120"/>
              <a:ext cx="1584960" cy="2369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5</xdr:row>
      <xdr:rowOff>7620</xdr:rowOff>
    </xdr:from>
    <xdr:to>
      <xdr:col>16</xdr:col>
      <xdr:colOff>0</xdr:colOff>
      <xdr:row>21</xdr:row>
      <xdr:rowOff>175260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8236086-0BCF-4C50-8B2B-1314FD2960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26380" y="739140"/>
              <a:ext cx="7620000" cy="3322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251460</xdr:colOff>
      <xdr:row>25</xdr:row>
      <xdr:rowOff>163830</xdr:rowOff>
    </xdr:from>
    <xdr:to>
      <xdr:col>14</xdr:col>
      <xdr:colOff>7620</xdr:colOff>
      <xdr:row>40</xdr:row>
      <xdr:rowOff>53340</xdr:rowOff>
    </xdr:to>
    <xdr:graphicFrame macro="">
      <xdr:nvGraphicFramePr>
        <xdr:cNvPr id="7" name="Chart 6">
          <a:extLst>
            <a:ext uri="{FF2B5EF4-FFF2-40B4-BE49-F238E27FC236}">
              <a16:creationId xmlns:a16="http://schemas.microsoft.com/office/drawing/2014/main" id="{9C5F8328-F0EF-3A61-5D64-A09BBAAD7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365760</xdr:colOff>
      <xdr:row>25</xdr:row>
      <xdr:rowOff>213360</xdr:rowOff>
    </xdr:from>
    <xdr:to>
      <xdr:col>2</xdr:col>
      <xdr:colOff>541020</xdr:colOff>
      <xdr:row>33</xdr:row>
      <xdr:rowOff>205739</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8A7B6B02-2513-5145-F4AE-583456AE873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65760" y="5417820"/>
              <a:ext cx="1805940"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0.432218865739" createdVersion="8" refreshedVersion="8" minRefreshableVersion="3" recordCount="235" xr:uid="{8738449B-0E45-49BB-928C-EA299E250848}">
  <cacheSource type="worksheet">
    <worksheetSource ref="A1:J236" sheet="Helath_expenditure_GDP %"/>
  </cacheSource>
  <cacheFields count="10">
    <cacheField name="Region" numFmtId="0">
      <sharedItems containsBlank="1"/>
    </cacheField>
    <cacheField name="Country Name" numFmtId="0">
      <sharedItems count="235">
        <s v="Tuvalu"/>
        <s v="United States"/>
        <s v="North America"/>
        <s v="Afghanistan"/>
        <s v="Marshall Islands"/>
        <s v="Palau"/>
        <s v="Kiribati"/>
        <s v="Post-demographic dividend"/>
        <s v="OECD members"/>
        <s v="High income"/>
        <s v="Liberia"/>
        <s v="Germany"/>
        <s v="Nauru"/>
        <s v="Cuba"/>
        <s v="France"/>
        <s v="Canada"/>
        <s v="Micronesia, Fed. Sts."/>
        <s v="Switzerland"/>
        <s v="Armenia"/>
        <s v="Sweden"/>
        <s v="Austria"/>
        <s v="Belgium"/>
        <s v="United Kingdom"/>
        <s v="Japan"/>
        <s v="Lesotho"/>
        <s v="Euro area"/>
        <s v="Netherlands"/>
        <s v="Australia"/>
        <s v="European Union"/>
        <s v="Denmark"/>
        <s v="Argentina"/>
        <s v="World"/>
        <s v="Portugal"/>
        <s v="South Sudan"/>
        <s v="Norway"/>
        <s v="Europe &amp; Central Asia"/>
        <s v="Brazil"/>
        <s v="Spain"/>
        <s v="Malta"/>
        <s v="New Zealand"/>
        <s v="Finland"/>
        <s v="Montenegro"/>
        <s v="Chile"/>
        <s v="Bosnia and Herzegovina"/>
        <s v="Maldives"/>
        <s v="Uruguay"/>
        <s v="Italy"/>
        <s v="Sierra Leone"/>
        <s v="El Salvador"/>
        <s v="Iceland"/>
        <s v="Panama"/>
        <s v="Serbia"/>
        <s v="Slovenia"/>
        <s v="Namibia"/>
        <s v="Nicaragua"/>
        <s v="Central African Republic"/>
        <s v="Greece"/>
        <s v="Burundi"/>
        <s v="Lebanon"/>
        <s v="Korea, Rep."/>
        <s v="Czechia"/>
        <s v="South Africa"/>
        <s v="San Marino"/>
        <s v="Latin America &amp; Caribbean"/>
        <s v="Colombia"/>
        <s v="Latin America &amp; the Caribbean (IDA &amp; IBRD countries)"/>
        <s v="Latin America &amp; Caribbean (excluding high income)"/>
        <s v="Timor-Leste"/>
        <s v="Mozambique"/>
        <s v="Ecuador"/>
        <s v="Honduras"/>
        <s v="Bulgaria"/>
        <s v="Andorra"/>
        <s v="Guinea-Bissau"/>
        <s v="Cyprus"/>
        <s v="Ukraine"/>
        <s v="Georgia"/>
        <s v="Israel"/>
        <s v="Tajikistan"/>
        <s v="Costa Rica"/>
        <s v="Paraguay"/>
        <s v="North Macedonia"/>
        <s v="Bolivia"/>
        <s v="Croatia"/>
        <s v="Malawi"/>
        <s v="Lithuania"/>
        <s v="Jordan"/>
        <s v="Slovak Republic"/>
        <s v="Estonia"/>
        <s v="Moldova"/>
        <s v="Latvia"/>
        <s v="Albania"/>
        <s v="Barbados"/>
        <s v="Central Europe and the Baltics"/>
        <s v="Trinidad and Tobago"/>
        <s v="Eswatini"/>
        <s v="Hungary"/>
        <s v="Rwanda"/>
        <s v="East Asia &amp; Pacific"/>
        <s v="Ireland"/>
        <s v="Bahamas, The"/>
        <s v="Suriname"/>
        <s v="Cambodia"/>
        <s v="Other small states"/>
        <s v="Iran, Islamic Rep."/>
        <s v="Poland"/>
        <s v="Small states"/>
        <s v="Sao Tome and Principe"/>
        <s v="Tunisia"/>
        <s v="Jamaica"/>
        <s v="Guatemala"/>
        <s v="Russian Federation"/>
        <s v="Botswana"/>
        <s v="Algeria"/>
        <s v="Mauritius"/>
        <s v="Belarus"/>
        <s v="Caribbean small states"/>
        <s v="Togo"/>
        <s v="Uzbekistan"/>
        <s v="Europe &amp; Central Asia (IDA &amp; IBRD countries)"/>
        <s v="Saudi Arabia"/>
        <s v="Africa Eastern and Southern"/>
        <s v="Dominica"/>
        <s v="Zambia"/>
        <s v="Burkina Faso"/>
        <s v="Late-demographic dividend"/>
        <s v="Romania"/>
        <s v="Upper middle income"/>
        <s v="Middle East &amp; North Africa (excluding high income)"/>
        <s v="Middle East &amp; North Africa (IDA &amp; IBRD countries)"/>
        <s v="Mexico"/>
        <s v="Turkmenistan"/>
        <s v="Samoa"/>
        <s v="Niger"/>
        <s v="Middle East &amp; North Africa"/>
        <s v="IBRD only"/>
        <s v="Pacific island small states"/>
        <s v="Peru"/>
        <s v="Cabo Verde"/>
        <s v="Comoros"/>
        <s v="Kuwait"/>
        <s v="Luxembourg"/>
        <s v="IDA &amp; IBRD total"/>
        <s v="St. Kitts and Nevis"/>
        <s v="Middle income"/>
        <s v="Low &amp; middle income"/>
        <s v="China"/>
        <s v="Morocco"/>
        <s v="Kyrgyz Republic"/>
        <s v="Seychelles"/>
        <s v="Arab World"/>
        <s v="Tonga"/>
        <s v="Antigua and Barbuda"/>
        <s v="Europe &amp; Central Asia (excluding high income)"/>
        <s v="Low income"/>
        <s v="St. Lucia"/>
        <s v="Grenada"/>
        <s v="East Asia &amp; Pacific (IDA &amp; IBRD countries)"/>
        <s v="East Asia &amp; Pacific (excluding high income)"/>
        <s v="Mongolia"/>
        <s v="Myanmar"/>
        <s v="Sub-Saharan Africa (IDA &amp; IBRD countries)"/>
        <s v="Sub-Saharan Africa"/>
        <s v="Sub-Saharan Africa (excluding high income)"/>
        <s v="Guyana"/>
        <s v="Chad"/>
        <s v="Belize"/>
        <s v="Nepal"/>
        <s v="Early-demographic dividend"/>
        <s v="Singapore"/>
        <s v="Heavily indebted poor countries (HIPC)"/>
        <s v="Viet Nam"/>
        <s v="Iraq"/>
        <s v="United Arab Emirates"/>
        <s v="Fragile and conflict affected situations"/>
        <s v="Philippines"/>
        <s v="Egypt, Arab Rep."/>
        <s v="St. Vincent and the Grenadines"/>
        <s v="Dominican Republic"/>
        <s v="Azerbaijan"/>
        <s v="Senegal"/>
        <s v="Turkiye"/>
        <s v="Solomon Islands"/>
        <s v="Fiji"/>
        <s v="Bahrain"/>
        <s v="Kenya"/>
        <s v="Thailand"/>
        <s v="Eritrea"/>
        <s v="Pre-demographic dividend"/>
        <s v="Sudan"/>
        <s v="Uganda"/>
        <s v="Oman"/>
        <s v="IDA only"/>
        <s v="Monaco"/>
        <s v="Zimbabwe"/>
        <s v="Ghana"/>
        <s v="Malaysia"/>
        <s v="Least developed countries: UN classification"/>
        <s v="Guinea"/>
        <s v="Madagascar"/>
        <s v="IDA total"/>
        <s v="Mali"/>
        <s v="Sri Lanka"/>
        <s v="Haiti"/>
        <s v="Africa Western and Central"/>
        <s v="Congo, Dem. Rep."/>
        <s v="Tanzania"/>
        <s v="Bhutan"/>
        <s v="Lower middle income"/>
        <s v="Cameroon"/>
        <s v="Vanuatu"/>
        <s v="IDA blend"/>
        <s v="Mauritania"/>
        <s v="Nigeria"/>
        <s v="Gambia, The"/>
        <s v="Ethiopia"/>
        <s v="Kazakhstan"/>
        <s v="Cote d'Ivoire"/>
        <s v="Qatar"/>
        <s v="Equatorial Guinea"/>
        <s v="Venezuela, RB"/>
        <s v="Indonesia"/>
        <s v="South Asia (IDA &amp; IBRD)"/>
        <s v="South Asia"/>
        <s v="India"/>
        <s v="Congo, Rep."/>
        <s v="Gabon"/>
        <s v="Pakistan"/>
        <s v="Angola"/>
        <s v="Benin"/>
        <s v="Lao PDR"/>
        <s v="Djibouti"/>
        <s v="Bangladesh"/>
        <s v="Papua New Guinea"/>
        <s v="Brunei Darussalam"/>
      </sharedItems>
    </cacheField>
    <cacheField name="Country Code" numFmtId="0">
      <sharedItems count="235">
        <s v="TUV"/>
        <s v="USA"/>
        <s v="NAC"/>
        <s v="AFG"/>
        <s v="MHL"/>
        <s v="PLW"/>
        <s v="KIR"/>
        <s v="PST"/>
        <s v="OED"/>
        <s v="HIC"/>
        <s v="LBR"/>
        <s v="DEU"/>
        <s v="NRU"/>
        <s v="CUB"/>
        <s v="FRA"/>
        <s v="CAN"/>
        <s v="FSM"/>
        <s v="CHE"/>
        <s v="ARM"/>
        <s v="SWE"/>
        <s v="AUT"/>
        <s v="BEL"/>
        <s v="GBR"/>
        <s v="JPN"/>
        <s v="LSO"/>
        <s v="EMU"/>
        <s v="NLD"/>
        <s v="AUS"/>
        <s v="EUU"/>
        <s v="DNK"/>
        <s v="ARG"/>
        <s v="WLD"/>
        <s v="PRT"/>
        <s v="SSD"/>
        <s v="NOR"/>
        <s v="ECS"/>
        <s v="BRA"/>
        <s v="ESP"/>
        <s v="MLT"/>
        <s v="NZL"/>
        <s v="FIN"/>
        <s v="MNE"/>
        <s v="CHL"/>
        <s v="BIH"/>
        <s v="MDV"/>
        <s v="URY"/>
        <s v="ITA"/>
        <s v="SLE"/>
        <s v="SLV"/>
        <s v="ISL"/>
        <s v="PAN"/>
        <s v="SRB"/>
        <s v="SVN"/>
        <s v="NAM"/>
        <s v="NIC"/>
        <s v="CAF"/>
        <s v="GRC"/>
        <s v="BDI"/>
        <s v="LBN"/>
        <s v="KOR"/>
        <s v="CZE"/>
        <s v="ZAF"/>
        <s v="SMR"/>
        <s v="LCN"/>
        <s v="COL"/>
        <s v="TLA"/>
        <s v="LAC"/>
        <s v="TLS"/>
        <s v="MOZ"/>
        <s v="ECU"/>
        <s v="HND"/>
        <s v="BGR"/>
        <s v="AND"/>
        <s v="GNB"/>
        <s v="CYP"/>
        <s v="UKR"/>
        <s v="GEO"/>
        <s v="ISR"/>
        <s v="TJK"/>
        <s v="CRI"/>
        <s v="PRY"/>
        <s v="MKD"/>
        <s v="BOL"/>
        <s v="HRV"/>
        <s v="MWI"/>
        <s v="LTU"/>
        <s v="JOR"/>
        <s v="SVK"/>
        <s v="EST"/>
        <s v="MDA"/>
        <s v="LVA"/>
        <s v="ALB"/>
        <s v="BRB"/>
        <s v="CEB"/>
        <s v="TTO"/>
        <s v="SWZ"/>
        <s v="HUN"/>
        <s v="RWA"/>
        <s v="EAS"/>
        <s v="IRL"/>
        <s v="BHS"/>
        <s v="SUR"/>
        <s v="KHM"/>
        <s v="OSS"/>
        <s v="IRN"/>
        <s v="POL"/>
        <s v="SST"/>
        <s v="STP"/>
        <s v="TUN"/>
        <s v="JAM"/>
        <s v="GTM"/>
        <s v="RUS"/>
        <s v="BWA"/>
        <s v="DZA"/>
        <s v="MUS"/>
        <s v="BLR"/>
        <s v="CSS"/>
        <s v="TGO"/>
        <s v="UZB"/>
        <s v="TEC"/>
        <s v="SAU"/>
        <s v="AFE"/>
        <s v="DMA"/>
        <s v="ZMB"/>
        <s v="BFA"/>
        <s v="LTE"/>
        <s v="ROU"/>
        <s v="UMC"/>
        <s v="MNA"/>
        <s v="TMN"/>
        <s v="MEX"/>
        <s v="TKM"/>
        <s v="WSM"/>
        <s v="NER"/>
        <s v="MEA"/>
        <s v="IBD"/>
        <s v="PSS"/>
        <s v="PER"/>
        <s v="CPV"/>
        <s v="COM"/>
        <s v="KWT"/>
        <s v="LUX"/>
        <s v="IBT"/>
        <s v="KNA"/>
        <s v="MIC"/>
        <s v="LMY"/>
        <s v="CHN"/>
        <s v="MAR"/>
        <s v="KGZ"/>
        <s v="SYC"/>
        <s v="ARB"/>
        <s v="TON"/>
        <s v="ATG"/>
        <s v="ECA"/>
        <s v="LIC"/>
        <s v="LCA"/>
        <s v="GRD"/>
        <s v="TEA"/>
        <s v="EAP"/>
        <s v="MNG"/>
        <s v="MMR"/>
        <s v="TSS"/>
        <s v="SSF"/>
        <s v="SSA"/>
        <s v="GUY"/>
        <s v="TCD"/>
        <s v="BLZ"/>
        <s v="NPL"/>
        <s v="EAR"/>
        <s v="SGP"/>
        <s v="HPC"/>
        <s v="VNM"/>
        <s v="IRQ"/>
        <s v="ARE"/>
        <s v="FCS"/>
        <s v="PHL"/>
        <s v="EGY"/>
        <s v="VCT"/>
        <s v="DOM"/>
        <s v="AZE"/>
        <s v="SEN"/>
        <s v="TUR"/>
        <s v="SLB"/>
        <s v="FJI"/>
        <s v="BHR"/>
        <s v="KEN"/>
        <s v="THA"/>
        <s v="ERI"/>
        <s v="PRE"/>
        <s v="SDN"/>
        <s v="UGA"/>
        <s v="OMN"/>
        <s v="IDX"/>
        <s v="MCO"/>
        <s v="ZWE"/>
        <s v="GHA"/>
        <s v="MYS"/>
        <s v="LDC"/>
        <s v="GIN"/>
        <s v="MDG"/>
        <s v="IDA"/>
        <s v="MLI"/>
        <s v="LKA"/>
        <s v="HTI"/>
        <s v="AFW"/>
        <s v="COD"/>
        <s v="TZA"/>
        <s v="BTN"/>
        <s v="LMC"/>
        <s v="CMR"/>
        <s v="VUT"/>
        <s v="IDB"/>
        <s v="MRT"/>
        <s v="NGA"/>
        <s v="GMB"/>
        <s v="ETH"/>
        <s v="KAZ"/>
        <s v="CIV"/>
        <s v="QAT"/>
        <s v="GNQ"/>
        <s v="VEN"/>
        <s v="IDN"/>
        <s v="TSA"/>
        <s v="SAS"/>
        <s v="IND"/>
        <s v="COG"/>
        <s v="GAB"/>
        <s v="PAK"/>
        <s v="AGO"/>
        <s v="BEN"/>
        <s v="LAO"/>
        <s v="DJI"/>
        <s v="BGD"/>
        <s v="PNG"/>
        <s v="BRN"/>
      </sharedItems>
    </cacheField>
    <cacheField name="IncomeGroup" numFmtId="0">
      <sharedItems count="5">
        <s v="Upper middle income"/>
        <s v="High income"/>
        <s v="not available"/>
        <s v="Low income"/>
        <s v="Lower middle income"/>
      </sharedItems>
    </cacheField>
    <cacheField name="2017" numFmtId="0">
      <sharedItems containsString="0" containsBlank="1" containsNumber="1" minValue="2.23" maxValue="24.28"/>
    </cacheField>
    <cacheField name="2018" numFmtId="0">
      <sharedItems containsSemiMixedTypes="0" containsString="0" containsNumber="1" minValue="1.9" maxValue="18.64"/>
    </cacheField>
    <cacheField name="2019" numFmtId="0">
      <sharedItems containsSemiMixedTypes="0" containsString="0" containsNumber="1" minValue="2.17" maxValue="22.41"/>
    </cacheField>
    <cacheField name="2020" numFmtId="0">
      <sharedItems containsSemiMixedTypes="0" containsString="0" containsNumber="1" minValue="2.06" maxValue="18.86"/>
    </cacheField>
    <cacheField name="2021" numFmtId="0">
      <sharedItems containsSemiMixedTypes="0" containsString="0" containsNumber="1" minValue="2.2000000000000002" maxValue="21.83"/>
    </cacheField>
    <cacheField name="GDP_Average_2017-21" numFmtId="0">
      <sharedItems containsSemiMixedTypes="0" containsString="0" containsNumber="1" minValue="2.2999999999999998" maxValue="20.83"/>
    </cacheField>
  </cacheFields>
  <extLst>
    <ext xmlns:x14="http://schemas.microsoft.com/office/spreadsheetml/2009/9/main" uri="{725AE2AE-9491-48be-B2B4-4EB974FC3084}">
      <x14:pivotCacheDefinition pivotCacheId="15043018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0.78432175926" createdVersion="8" refreshedVersion="8" minRefreshableVersion="3" recordCount="218" xr:uid="{0FEE0785-EE0D-44D1-B2E1-537D0B192CCC}">
  <cacheSource type="worksheet">
    <worksheetSource name="Table2"/>
  </cacheSource>
  <cacheFields count="24">
    <cacheField name="Country Name" numFmtId="0">
      <sharedItems count="264">
        <s v="Afghanistan"/>
        <s v="Albania"/>
        <s v="Algeria"/>
        <s v="American Samoa"/>
        <s v="Andorra"/>
        <s v="Angola"/>
        <s v="Antigua and Barbuda"/>
        <s v="Argentina"/>
        <s v="Armenia"/>
        <s v="Aruba"/>
        <s v="Australia"/>
        <s v="Austria"/>
        <s v="Azerbaijan"/>
        <s v="Bahamas, The"/>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yman Islands"/>
        <s v="Central African Republic"/>
        <s v="Chad"/>
        <s v="Channel Islands"/>
        <s v="Chile"/>
        <s v="China"/>
        <s v="Colombia"/>
        <s v="Comoros"/>
        <s v="Congo, Dem. Rep."/>
        <s v="Congo, Rep."/>
        <s v="Costa Rica"/>
        <s v="Cote d'Ivoire"/>
        <s v="Croatia"/>
        <s v="Cuba"/>
        <s v="Curacao"/>
        <s v="Cyprus"/>
        <s v="Czechia"/>
        <s v="Denmark"/>
        <s v="Djibouti"/>
        <s v="Dominica"/>
        <s v="Dominican Republic"/>
        <s v="Ecuador"/>
        <s v="Egypt, Arab Rep."/>
        <s v="El Salvador"/>
        <s v="Equatorial Guinea"/>
        <s v="Eritrea"/>
        <s v="Estonia"/>
        <s v="Eswatini"/>
        <s v="Ethiopia"/>
        <s v="Faroe Islands"/>
        <s v="Fiji"/>
        <s v="Finland"/>
        <s v="France"/>
        <s v="French Polynesia"/>
        <s v="Gabon"/>
        <s v="Gambia, The"/>
        <s v="Georgia"/>
        <s v="Germany"/>
        <s v="Ghana"/>
        <s v="Gibraltar"/>
        <s v="Greece"/>
        <s v="Greenland"/>
        <s v="Grenada"/>
        <s v="Guam"/>
        <s v="Guatemala"/>
        <s v="Guinea"/>
        <s v="Guinea-Bissau"/>
        <s v="Guyana"/>
        <s v="Haiti"/>
        <s v="Honduras"/>
        <s v="Hong Kong SAR, China"/>
        <s v="Hungary"/>
        <s v="Iceland"/>
        <s v="India"/>
        <s v="Indonesia"/>
        <s v="Iran, Islamic Rep."/>
        <s v="Iraq"/>
        <s v="Ireland"/>
        <s v="Isle of Man"/>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dagascar"/>
        <s v="Malawi"/>
        <s v="Malaysia"/>
        <s v="Maldives"/>
        <s v="Mali"/>
        <s v="Malta"/>
        <s v="Marshall Islands"/>
        <s v="Mauritania"/>
        <s v="Mauritius"/>
        <s v="Mexico"/>
        <s v="Micronesia, Fed. Sts."/>
        <s v="Moldova"/>
        <s v="Monaco"/>
        <s v="Mongolia"/>
        <s v="Montenegro"/>
        <s v="Morocco"/>
        <s v="Mozambique"/>
        <s v="Myanmar"/>
        <s v="Namibia"/>
        <s v="Nauru"/>
        <s v="Nepal"/>
        <s v="Netherlands"/>
        <s v="New Caledonia"/>
        <s v="New Zealand"/>
        <s v="Nicaragua"/>
        <s v="Niger"/>
        <s v="Nigeria"/>
        <s v="North America"/>
        <s v="North Macedonia"/>
        <s v="Northern Mariana Islands"/>
        <s v="Norway"/>
        <s v="Oman"/>
        <s v="Pakistan"/>
        <s v="Palau"/>
        <s v="Panama"/>
        <s v="Papua New Guinea"/>
        <s v="Paraguay"/>
        <s v="Peru"/>
        <s v="Philippines"/>
        <s v="Poland"/>
        <s v="Portugal"/>
        <s v="Puerto Rico"/>
        <s v="Qatar"/>
        <s v="Romania"/>
        <s v="Russian Federation"/>
        <s v="Rwanda"/>
        <s v="Samoa"/>
        <s v="San Marino"/>
        <s v="Sao Tome and Principe"/>
        <s v="Saudi Arabia"/>
        <s v="Senegal"/>
        <s v="Serbia"/>
        <s v="Seychelles"/>
        <s v="Sierra Leone"/>
        <s v="Singapore"/>
        <s v="Sint Maarten (Dutch part)"/>
        <s v="Slovak Republic"/>
        <s v="Slovenia"/>
        <s v="Solomon Islands"/>
        <s v="Somalia"/>
        <s v="South Africa"/>
        <s v="South Sudan"/>
        <s v="Spain"/>
        <s v="Sri Lanka"/>
        <s v="St. Kitts and Nevis"/>
        <s v="St. Lucia"/>
        <s v="St. Martin (French part)"/>
        <s v="St. Vincent and the Grenadines"/>
        <s v="Sudan"/>
        <s v="Suriname"/>
        <s v="Sweden"/>
        <s v="Switzerland"/>
        <s v="Syrian Arab Republic"/>
        <s v="Tajikistan"/>
        <s v="Tanzania"/>
        <s v="Thailand"/>
        <s v="Timor-Leste"/>
        <s v="Togo"/>
        <s v="Tonga"/>
        <s v="Trinidad and Tobago"/>
        <s v="Tunisia"/>
        <s v="Turkiye"/>
        <s v="Turkmenistan"/>
        <s v="Turks and Caicos Islands"/>
        <s v="Tuvalu"/>
        <s v="Uganda"/>
        <s v="Ukraine"/>
        <s v="United Arab Emirates"/>
        <s v="United Kingdom"/>
        <s v="United States"/>
        <s v="Uruguay"/>
        <s v="Uzbekistan"/>
        <s v="Vanuatu"/>
        <s v="Venezuela, RB"/>
        <s v="Viet Nam"/>
        <s v="Virgin Islands (U.S.)"/>
        <s v="West Bank and Gaza"/>
        <s v="Yemen, Rep."/>
        <s v="Zambia"/>
        <s v="Zimbabwe"/>
        <s v="High income" u="1"/>
        <s v="Post-demographic dividend" u="1"/>
        <s v="OECD members" u="1"/>
        <s v="Euro area" u="1"/>
        <s v="European Union" u="1"/>
        <s v="Europe &amp; Central Asia" u="1"/>
        <s v="IDA &amp; IBRD total" u="1"/>
        <s v="IBRD only" u="1"/>
        <s v="East Asia &amp; Pacific" u="1"/>
        <s v="Low &amp; middle income" u="1"/>
        <s v="Middle income" u="1"/>
        <s v="Late-demographic dividend" u="1"/>
        <s v="Central Europe and the Baltics" u="1"/>
        <s v="Upper middle income" u="1"/>
        <s v="East Asia &amp; Pacific (excluding high income)" u="1"/>
        <s v="East Asia &amp; Pacific (IDA &amp; IBRD countries)" u="1"/>
        <s v="Latin America &amp; Caribbean" u="1"/>
        <s v="Latin America &amp; Caribbean (excluding high income)" u="1"/>
        <s v="Latin America &amp; the Caribbean (IDA &amp; IBRD countries)" u="1"/>
        <s v="Europe &amp; Central Asia (IDA &amp; IBRD countries)" u="1"/>
        <s v="Early-demographic dividend" u="1"/>
        <s v="Caribbean small states" u="1"/>
        <s v="Other small states" u="1"/>
        <s v="Middle East &amp; North Africa" u="1"/>
        <s v="Small states" u="1"/>
        <s v="Lower middle income" u="1"/>
        <s v="Middle East &amp; North Africa (excluding high income)" u="1"/>
        <s v="Middle East &amp; North Africa (IDA &amp; IBRD countries)" u="1"/>
        <s v="Arab World" u="1"/>
        <s v="South Asia" u="1"/>
        <s v="South Asia (IDA &amp; IBRD)" u="1"/>
        <s v="Europe &amp; Central Asia (excluding high income)" u="1"/>
        <s v="IDA total" u="1"/>
        <s v="Pacific island small states" u="1"/>
        <s v="IDA only" u="1"/>
        <s v="Fragile and conflict affected situations" u="1"/>
        <s v="Least developed countries: UN classification" u="1"/>
        <s v="Africa Eastern and Southern" u="1"/>
        <s v="Sub-Saharan Africa" u="1"/>
        <s v="Sub-Saharan Africa (IDA &amp; IBRD countries)" u="1"/>
        <s v="Sub-Saharan Africa (excluding high income)" u="1"/>
        <s v="Low income" u="1"/>
        <s v="Heavily indebted poor countries (HIPC)" u="1"/>
        <s v="IDA blend" u="1"/>
        <s v="Pre-demographic dividend" u="1"/>
        <s v="Africa Western and Central" u="1"/>
      </sharedItems>
    </cacheField>
    <cacheField name="Region" numFmtId="0">
      <sharedItems containsBlank="1"/>
    </cacheField>
    <cacheField name="Country Code" numFmtId="0">
      <sharedItems/>
    </cacheField>
    <cacheField name="Hospital beds per 1000 people (2017-21)" numFmtId="0">
      <sharedItems containsSemiMixedTypes="0" containsString="0" containsNumber="1" minValue="0" maxValue="13.05"/>
    </cacheField>
    <cacheField name="Normalized Score for hospital bed" numFmtId="2">
      <sharedItems containsSemiMixedTypes="0" containsString="0" containsNumber="1" minValue="0" maxValue="10"/>
    </cacheField>
    <cacheField name="Population aged 65 and above in % (2023)" numFmtId="0">
      <sharedItems containsSemiMixedTypes="0" containsString="0" containsNumber="1" minValue="1.61" maxValue="35.79"/>
    </cacheField>
    <cacheField name="Normalized Score for Population aged 65 and above" numFmtId="2">
      <sharedItems containsSemiMixedTypes="0" containsString="0" containsNumber="1" minValue="0.44984632578932671" maxValue="10"/>
    </cacheField>
    <cacheField name="Life expectency at birth (2017-22)" numFmtId="0">
      <sharedItems containsSemiMixedTypes="0" containsString="0" containsNumber="1" minValue="0" maxValue="85.07"/>
    </cacheField>
    <cacheField name="Normalized Score for Life expectency at birth" numFmtId="2">
      <sharedItems containsSemiMixedTypes="0" containsString="0" containsNumber="1" minValue="0" maxValue="10"/>
    </cacheField>
    <cacheField name="Physicians per 1000 people (2017-21)" numFmtId="0">
      <sharedItems containsSemiMixedTypes="0" containsString="0" containsNumber="1" minValue="0" maxValue="8.36"/>
    </cacheField>
    <cacheField name="Normalized Score for Physicians" numFmtId="2">
      <sharedItems containsSemiMixedTypes="0" containsString="0" containsNumber="1" minValue="0" maxValue="10"/>
    </cacheField>
    <cacheField name="Population age 15 - 65 in %(2023)" numFmtId="0">
      <sharedItems containsSemiMixedTypes="0" containsString="0" containsNumber="1" minValue="48.84" maxValue="82.92"/>
    </cacheField>
    <cacheField name="Normalized Score for Population age 15 - 65" numFmtId="2">
      <sharedItems containsSemiMixedTypes="0" containsString="0" containsNumber="1" minValue="5.8900144717800291" maxValue="10"/>
    </cacheField>
    <cacheField name="per Capita Expenditure (2017-21)" numFmtId="2">
      <sharedItems containsSemiMixedTypes="0" containsString="0" containsNumber="1" minValue="0" maxValue="10922.482"/>
    </cacheField>
    <cacheField name="Normalized Score for per Capita Expenditure" numFmtId="2">
      <sharedItems containsSemiMixedTypes="0" containsString="0" containsNumber="1" minValue="0" maxValue="10.000001831085982"/>
    </cacheField>
    <cacheField name="Healthcare expenditure as GDP % (2017-21) " numFmtId="0">
      <sharedItems containsSemiMixedTypes="0" containsString="0" containsNumber="1" minValue="0" maxValue="20.83"/>
    </cacheField>
    <cacheField name="Normalized Score for Healthcare expenditure" numFmtId="2">
      <sharedItems containsSemiMixedTypes="0" containsString="0" containsNumber="1" minValue="0" maxValue="10"/>
    </cacheField>
    <cacheField name="overall GDP" numFmtId="169">
      <sharedItems containsSemiMixedTypes="0" containsString="0" containsNumber="1" minValue="0" maxValue="29509296092073.555"/>
    </cacheField>
    <cacheField name="Normalized Score for overall GDP" numFmtId="2">
      <sharedItems containsSemiMixedTypes="0" containsString="0" containsNumber="1" minValue="0" maxValue="4.3618127552441734"/>
    </cacheField>
    <cacheField name="Overall Population" numFmtId="0">
      <sharedItems containsSemiMixedTypes="0" containsString="0" containsNumber="1" containsInteger="1" minValue="11396" maxValue="1428627663"/>
    </cacheField>
    <cacheField name="Normalized Score for Overall Population" numFmtId="2">
      <sharedItems containsSemiMixedTypes="0" containsString="0" containsNumber="1" minValue="1.6710289084540625E-5" maxValue="2.0948386489032718"/>
    </cacheField>
    <cacheField name="Demand Score" numFmtId="2">
      <sharedItems containsSemiMixedTypes="0" containsString="0" containsNumber="1" minValue="2.0037762490553312" maxValue="7.6842586607418593"/>
    </cacheField>
    <cacheField name="Economic Viability Score" numFmtId="2">
      <sharedItems containsSemiMixedTypes="0" containsString="0" containsNumber="1" minValue="9.2490189039705578E-6" maxValue="5.8806287219187166"/>
    </cacheField>
    <cacheField name="Combined Score" numFmtId="2">
      <sharedItems containsSemiMixedTypes="0" containsString="0" containsNumber="1" minValue="1.1020827322952038" maxValue="5.726441465232252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1.035586921294" createdVersion="8" refreshedVersion="8" minRefreshableVersion="3" recordCount="266" xr:uid="{227E52B4-6FB4-48D7-9EB1-8FEDCA85E4B6}">
  <cacheSource type="worksheet">
    <worksheetSource name="Physicians_per_1_000_people"/>
  </cacheSource>
  <cacheFields count="8">
    <cacheField name="Country Name" numFmtId="0">
      <sharedItems count="266">
        <s v="Netherlands"/>
        <s v="Norway"/>
        <s v="Nigeria"/>
        <s v="Nicaragua"/>
        <s v="New Zealand"/>
        <s v="OECD members"/>
        <s v="Nepal"/>
        <s v="Nauru"/>
        <s v="Malawi"/>
        <s v="Malaysia"/>
        <s v="Mauritania"/>
        <s v="Mauritius"/>
        <s v="New Caledonia"/>
        <s v="Niger"/>
        <s v="North America"/>
        <s v="Namibia"/>
        <s v="Oman"/>
        <s v="Korea, Dem. People's Rep."/>
        <s v="Portugal"/>
        <s v="Pre-demographic dividend"/>
        <s v="Puerto Rico"/>
        <s v="Pacific island small states"/>
        <s v="Post-demographic dividend"/>
        <s v="Paraguay"/>
        <s v="West Bank and Gaza"/>
        <s v="Panama"/>
        <s v="Peru"/>
        <s v="Other small states"/>
        <s v="Pakistan"/>
        <s v="Papua New Guinea"/>
        <s v="Poland"/>
        <s v="Philippines"/>
        <s v="Palau"/>
        <s v="Lithuania"/>
        <s v="Luxembourg"/>
        <s v="Lesotho"/>
        <s v="Late-demographic dividend"/>
        <s v="St. Martin (French part)"/>
        <s v="Morocco"/>
        <s v="Latvia"/>
        <s v="Macao SAR, China"/>
        <s v="Least developed countries: UN classification"/>
        <s v="Low income"/>
        <s v="St. Lucia"/>
        <s v="Latin America &amp; Caribbean"/>
        <s v="Lower middle income"/>
        <s v="Low &amp; middle income"/>
        <s v="Liechtenstein"/>
        <s v="Sri Lanka"/>
        <s v="Monaco"/>
        <s v="Myanmar"/>
        <s v="Middle East &amp; North Africa (excluding high income)"/>
        <s v="Mali"/>
        <s v="Malta"/>
        <s v="Northern Mariana Islands"/>
        <s v="Mozambique"/>
        <s v="Montenegro"/>
        <s v="Mongolia"/>
        <s v="Maldives"/>
        <s v="Middle East &amp; North Africa"/>
        <s v="Moldova"/>
        <s v="Madagascar"/>
        <s v="Middle income"/>
        <s v="North Macedonia"/>
        <s v="Mexico"/>
        <s v="Marshall Islands"/>
        <s v="French Polynesia"/>
        <s v="Tunisia"/>
        <s v="Turkiye"/>
        <s v="Sub-Saharan Africa (IDA &amp; IBRD countries)"/>
        <s v="Trinidad and Tobago"/>
        <s v="Uganda"/>
        <s v="Ukraine"/>
        <s v="Tuvalu"/>
        <s v="Tanzania"/>
        <s v="Turkmenistan"/>
        <s v="Latin America &amp; the Caribbean (IDA &amp; IBRD countries)"/>
        <s v="Thailand"/>
        <s v="Tajikistan"/>
        <s v="Tonga"/>
        <s v="South Asia (IDA &amp; IBRD)"/>
        <s v="Timor-Leste"/>
        <s v="Middle East &amp; North Africa (IDA &amp; IBRD countries)"/>
        <s v="Upper middle income"/>
        <s v="Samoa"/>
        <s v="Kosovo"/>
        <s v="Vanuatu"/>
        <s v="World"/>
        <s v="Zambia"/>
        <s v="Zimbabwe"/>
        <s v="Yemen, Rep."/>
        <s v="South Africa"/>
        <s v="Uzbekistan"/>
        <s v="St. Vincent and the Grenadines"/>
        <s v="Uruguay"/>
        <s v="United States"/>
        <s v="Virgin Islands (U.S.)"/>
        <s v="Viet Nam"/>
        <s v="Venezuela, RB"/>
        <s v="British Virgin Islands"/>
        <s v="Sierra Leone"/>
        <s v="El Salvador"/>
        <s v="Singapore"/>
        <s v="Solomon Islands"/>
        <s v="Serbia"/>
        <s v="Sub-Saharan Africa (excluding high income)"/>
        <s v="San Marino"/>
        <s v="Somalia"/>
        <s v="Russian Federation"/>
        <s v="Rwanda"/>
        <s v="Qatar"/>
        <s v="Romania"/>
        <s v="Sudan"/>
        <s v="Senegal"/>
        <s v="South Asia"/>
        <s v="Saudi Arabia"/>
        <s v="South Sudan"/>
        <s v="Syrian Arab Republic"/>
        <s v="Turks and Caicos Islands"/>
        <s v="Sint Maarten (Dutch part)"/>
        <s v="Seychelles"/>
        <s v="Europe &amp; Central Asia (IDA &amp; IBRD countries)"/>
        <s v="Togo"/>
        <s v="Chad"/>
        <s v="East Asia &amp; Pacific (IDA &amp; IBRD countries)"/>
        <s v="Sao Tome and Principe"/>
        <s v="Suriname"/>
        <s v="Sub-Saharan Africa"/>
        <s v="Small states"/>
        <s v="Sweden"/>
        <s v="Eswatini"/>
        <s v="Slovak Republic"/>
        <s v="Slovenia"/>
        <s v="Congo, Dem. Rep."/>
        <s v="Congo, Rep."/>
        <s v="Cote d'Ivoire"/>
        <s v="Cameroon"/>
        <s v="Cabo Verde"/>
        <s v="Costa Rica"/>
        <s v="Colombia"/>
        <s v="Comoros"/>
        <s v="Canada"/>
        <s v="Central Europe and the Baltics"/>
        <s v="Botswana"/>
        <s v="Central African Republic"/>
        <s v="Chile"/>
        <s v="China"/>
        <s v="Switzerland"/>
        <s v="Channel Islands"/>
        <s v="Caribbean small states"/>
        <s v="Algeria"/>
        <s v="East Asia &amp; Pacific (excluding high income)"/>
        <s v="Denmark"/>
        <s v="Dominican Republic"/>
        <s v="Europe &amp; Central Asia (excluding high income)"/>
        <s v="Europe &amp; Central Asia"/>
        <s v="Early-demographic dividend"/>
        <s v="East Asia &amp; Pacific"/>
        <s v="Cayman Islands"/>
        <s v="Cyprus"/>
        <s v="Cuba"/>
        <s v="Curacao"/>
        <s v="Djibouti"/>
        <s v="Dominica"/>
        <s v="Czechia"/>
        <s v="Germany"/>
        <s v="Armenia"/>
        <s v="American Samoa"/>
        <s v="United Arab Emirates"/>
        <s v="Argentina"/>
        <s v="Austria"/>
        <s v="Azerbaijan"/>
        <s v="Antigua and Barbuda"/>
        <s v="Australia"/>
        <s v="Afghanistan"/>
        <s v="Africa Western and Central"/>
        <s v="Aruba"/>
        <s v="Africa Eastern and Southern"/>
        <s v="Andorra"/>
        <s v="Arab World"/>
        <s v="Angola"/>
        <s v="Albania"/>
        <s v="Burundi"/>
        <s v="Bermuda"/>
        <s v="Bolivia"/>
        <s v="Belarus"/>
        <s v="Belize"/>
        <s v="Brunei Darussalam"/>
        <s v="Bhutan"/>
        <s v="Brazil"/>
        <s v="Barbados"/>
        <s v="Burkina Faso"/>
        <s v="Bangladesh"/>
        <s v="Belgium"/>
        <s v="Benin"/>
        <s v="Bahamas, The"/>
        <s v="Bosnia and Herzegovina"/>
        <s v="Bulgaria"/>
        <s v="Bahrain"/>
        <s v="Ecuador"/>
        <s v="Not classified"/>
        <s v="Ireland"/>
        <s v="Isle of Man"/>
        <s v="India"/>
        <s v="Iceland"/>
        <s v="Israel"/>
        <s v="Iran, Islamic Rep."/>
        <s v="Iraq"/>
        <s v="IBRD only"/>
        <s v="IDA &amp; IBRD total"/>
        <s v="Haiti"/>
        <s v="Hungary"/>
        <s v="Indonesia"/>
        <s v="IDA only"/>
        <s v="IDA total"/>
        <s v="IDA blend"/>
        <s v="Italy"/>
        <s v="Kuwait"/>
        <s v="Latin America &amp; Caribbean (excluding high income)"/>
        <s v="St. Kitts and Nevis"/>
        <s v="Korea, Rep."/>
        <s v="Liberia"/>
        <s v="Libya"/>
        <s v="Lao PDR"/>
        <s v="Lebanon"/>
        <s v="Japan"/>
        <s v="Kazakhstan"/>
        <s v="Jamaica"/>
        <s v="Jordan"/>
        <s v="Cambodia"/>
        <s v="Kiribati"/>
        <s v="Kenya"/>
        <s v="Kyrgyz Republic"/>
        <s v="France"/>
        <s v="Faroe Islands"/>
        <s v="Finland"/>
        <s v="Fiji"/>
        <s v="United Kingdom"/>
        <s v="Georgia"/>
        <s v="Micronesia, Fed. Sts."/>
        <s v="Gabon"/>
        <s v="Eritrea"/>
        <s v="Spain"/>
        <s v="Egypt, Arab Rep."/>
        <s v="Euro area"/>
        <s v="European Union"/>
        <s v="Fragile and conflict affected situations"/>
        <s v="Estonia"/>
        <s v="Ethiopia"/>
        <s v="Ghana"/>
        <s v="Guyana"/>
        <s v="High income"/>
        <s v="Guatemala"/>
        <s v="Guam"/>
        <s v="Heavily indebted poor countries (HIPC)"/>
        <s v="Croatia"/>
        <s v="Hong Kong SAR, China"/>
        <s v="Honduras"/>
        <s v="Gambia, The"/>
        <s v="Guinea-Bissau"/>
        <s v="Gibraltar"/>
        <s v="Guinea"/>
        <s v="Grenada"/>
        <s v="Greenland"/>
        <s v="Equatorial Guinea"/>
        <s v="Greece"/>
      </sharedItems>
    </cacheField>
    <cacheField name="Country Code" numFmtId="0">
      <sharedItems/>
    </cacheField>
    <cacheField name="2017" numFmtId="0">
      <sharedItems containsString="0" containsBlank="1" containsNumber="1" minValue="2.1999999999999999E-2" maxValue="8.2970000000000006"/>
    </cacheField>
    <cacheField name="2018" numFmtId="0">
      <sharedItems containsString="0" containsBlank="1" containsNumber="1" minValue="3.5999999999999997E-2" maxValue="8.4269999999999996"/>
    </cacheField>
    <cacheField name="2019" numFmtId="0">
      <sharedItems containsString="0" containsBlank="1" containsNumber="1" minValue="3.7999999999999999E-2" maxValue="7.5030000000000001"/>
    </cacheField>
    <cacheField name="2020" numFmtId="0">
      <sharedItems containsString="0" containsBlank="1" containsNumber="1" minValue="3.4000000000000002E-2" maxValue="7.0620000000000003"/>
    </cacheField>
    <cacheField name="2021" numFmtId="0">
      <sharedItems containsString="0" containsBlank="1" containsNumber="1" minValue="5.8000000000000003E-2" maxValue="6.2569999999999997"/>
    </cacheField>
    <cacheField name="Average Physicians per 1000 in 2017-21" numFmtId="0">
      <sharedItems containsString="0" containsBlank="1" containsNumber="1" minValue="0.03" maxValue="8.3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1.346188773146" createdVersion="8" refreshedVersion="8" minRefreshableVersion="3" recordCount="670" xr:uid="{87978AE4-D55B-4110-B47B-9DBDC096F390}">
  <cacheSource type="worksheet">
    <worksheetSource name="Sheet1"/>
  </cacheSource>
  <cacheFields count="5">
    <cacheField name="Cause" numFmtId="0">
      <sharedItems count="134">
        <s v="Ischaemic heart disease"/>
        <s v="Stroke"/>
        <s v="Lower respiratory infections"/>
        <s v="Trachea, bronchus, lung cancers"/>
        <s v="Colon and rectum cancers"/>
        <s v="Alzheimer disease and other dementias"/>
        <s v="Kidney diseases"/>
        <s v="Stomach cancer"/>
        <s v="Chronic obstructive pulmonary disease"/>
        <s v="Pancreas cancer"/>
        <s v="Liver cancer"/>
        <s v="Self-harm"/>
        <s v="Lymphomas, multiple myeloma"/>
        <s v="Gallbladder and biliary tract cancer"/>
        <s v="COVID-19"/>
        <s v="Breast cancer"/>
        <s v="Cirrhosis of the liver"/>
        <s v="Prostate cancer"/>
        <s v="Parkinson disease"/>
        <s v="Oesophagus cancer"/>
        <s v="Bladder cancer"/>
        <s v="Kidney cancer"/>
        <s v="Leukaemia"/>
        <s v="Falls"/>
        <s v="Mouth and oropharynx cancers"/>
        <s v="Gallbladder and biliary diseases"/>
        <s v="Cardiomyopathy, myocarditis, endocarditis"/>
        <s v="Paralytic ileus and intestinal obstruction"/>
        <s v="Hypertensive heart disease"/>
        <s v="Drowning"/>
        <s v="Diabetes mellitus"/>
        <s v="Ovary cancer"/>
        <s v="Cervix uteri cancer"/>
        <s v="Corpus uteri cancer"/>
        <s v="Skin diseases"/>
        <s v="Brain and nervous system cancers"/>
        <s v="Road injury"/>
        <s v="Rheumatoid arthritis"/>
        <s v="Tuberculosis"/>
        <s v="Peptic ulcer disease"/>
        <s v="Congenital anomalies"/>
        <s v="Rheumatic heart disease"/>
        <s v="Protein-energy malnutrition"/>
        <s v="Thyroid cancer"/>
        <s v="Diarrhoeal diseases"/>
        <s v="Melanoma and other skin cancers"/>
        <s v="Mesothelioma"/>
        <s v="Epilepsy"/>
        <s v="Acute hepatitis C"/>
        <s v="Pancreatitis"/>
        <s v="Iron-deficiency anaemia"/>
        <s v="Asthma"/>
        <s v="Schizophrenia"/>
        <s v="Fire, heat and hot substances"/>
        <s v="Larynx cancer"/>
        <s v="Back and neck pain"/>
        <s v="Alcohol use disorders"/>
        <s v="Acute hepatitis B"/>
        <s v="Exposure to mechanical forces"/>
        <s v="Inflammatory bowel disease"/>
        <s v="Meningitis"/>
        <s v="Benign prostatic hyperplasia"/>
        <s v="Drug use disorders"/>
        <s v="Poisonings"/>
        <s v="Interpersonal violence"/>
        <s v="Idiopathic intellectual disability"/>
        <s v="Appendicitis"/>
        <s v="Preterm birth complications"/>
        <s v="Bipolar disorder"/>
        <s v="Multiple sclerosis"/>
        <s v="Upper respiratory infections"/>
        <s v="Oral conditions"/>
        <s v="Osteoarthritis"/>
        <s v="Birth asphyxia and birth trauma"/>
        <s v="Sudden infant death syndrome"/>
        <s v="Gastritis and duodenitis"/>
        <s v="Testicular cancer"/>
        <s v="Natural disasters"/>
        <s v="Neonatal sepsis and infections"/>
        <s v="HIV/AIDS"/>
        <s v="Gout"/>
        <s v="Acute hepatitis A"/>
        <s v="Maternal conditions"/>
        <s v="Acute hepatitis E"/>
        <s v="Syphilis"/>
        <s v="Tetanus"/>
        <s v="Echinococcosis"/>
        <s v="Otitis media"/>
        <s v="Whooping cough"/>
        <s v="Lymphatic filariasis"/>
        <s v="Hookworm disease"/>
        <s v="Urolithiasis"/>
        <s v="Macular degeneration"/>
        <s v="Food-bourne trematodes"/>
        <s v="Diphtheria"/>
        <s v="Onchocerciasis"/>
        <s v="Other vision loss"/>
        <s v="Infertility"/>
        <s v="Genital herpes"/>
        <s v="Leishmaniasis"/>
        <s v="Trichuriasis"/>
        <s v="Depressive disorders"/>
        <s v="Collective violence and legal intervention"/>
        <s v="Uncorrected refractive errors"/>
        <s v="Trichomoniasis"/>
        <s v="Schistosomiasis"/>
        <s v="Ascariasis"/>
        <s v="Sickle cell disorders and trait"/>
        <s v="Childhood behavioural disorders"/>
        <s v="Cataracts"/>
        <s v="Chagas disease"/>
        <s v="Rabies"/>
        <s v="Gonorrhoea"/>
        <s v="Thalassaemias"/>
        <s v="Autism and Asperger syndrome"/>
        <s v="Glaucoma"/>
        <s v="Vitamin A deficiency"/>
        <s v="Chlamydia"/>
        <s v="African trypanosomiasis"/>
        <s v="Yellow fever"/>
        <s v="Non-migraine headache"/>
        <s v="Eating disorders"/>
        <s v="Iodine deficiency"/>
        <s v="Malaria"/>
        <s v="Trachoma"/>
        <s v="Anxiety disorders"/>
        <s v="Migraine"/>
        <s v="Encephalitis"/>
        <s v="Measles"/>
        <s v="Gynecological diseases"/>
        <s v="Other hearing loss"/>
        <s v="Cysticercosis"/>
        <s v="Dengue"/>
        <s v="Leprosy"/>
      </sharedItems>
    </cacheField>
    <cacheField name="Country" numFmtId="0">
      <sharedItems count="5">
        <s v="JAPAN"/>
        <s v="AUSTRIA"/>
        <s v="SWITZERLAND"/>
        <s v="FRANCE"/>
        <s v="NORWAY"/>
      </sharedItems>
    </cacheField>
    <cacheField name="Population" numFmtId="0">
      <sharedItems containsSemiMixedTypes="0" containsString="0" containsNumber="1" containsInteger="1" minValue="5408084" maxValue="125679342"/>
    </cacheField>
    <cacheField name="Deaths" numFmtId="0">
      <sharedItems containsSemiMixedTypes="0" containsString="0" containsNumber="1" minValue="0" maxValue="180612.26"/>
    </cacheField>
    <cacheField name="Death rate per 100 000 population" numFmtId="0">
      <sharedItems containsSemiMixedTypes="0" containsString="0" containsNumber="1" minValue="0" maxValue="188.75"/>
    </cacheField>
  </cacheFields>
  <extLst>
    <ext xmlns:x14="http://schemas.microsoft.com/office/spreadsheetml/2009/9/main" uri="{725AE2AE-9491-48be-B2B4-4EB974FC3084}">
      <x14:pivotCacheDefinition pivotCacheId="111178577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1.352692592591" createdVersion="8" refreshedVersion="8" minRefreshableVersion="3" recordCount="266" xr:uid="{9D461C63-3EA3-4026-8ED5-D76EF534F524}">
  <cacheSource type="worksheet">
    <worksheetSource name="Hospital_beds_per_1000"/>
  </cacheSource>
  <cacheFields count="11">
    <cacheField name="Country Name" numFmtId="0">
      <sharedItems count="266">
        <s v="Aruba"/>
        <s v="Africa Eastern and Southern"/>
        <s v="Afghanistan"/>
        <s v="Africa Western and Central"/>
        <s v="Angola"/>
        <s v="Albania"/>
        <s v="Andorra"/>
        <s v="Arab World"/>
        <s v="United Arab Emirates"/>
        <s v="Argentina"/>
        <s v="Armenia"/>
        <s v="American Samoa"/>
        <s v="Antigua and Barbuda"/>
        <s v="Australia"/>
        <s v="Austria"/>
        <s v="Azerbaijan"/>
        <s v="Burundi"/>
        <s v="Belgium"/>
        <s v="Benin"/>
        <s v="Burkina Faso"/>
        <s v="Bangladesh"/>
        <s v="Bulgaria"/>
        <s v="Bahrain"/>
        <s v="Bahamas, The"/>
        <s v="Bosnia and Herzegovina"/>
        <s v="Belarus"/>
        <s v="Belize"/>
        <s v="Bermuda"/>
        <s v="Bolivia"/>
        <s v="Brazil"/>
        <s v="Barbados"/>
        <s v="Brunei Darussalam"/>
        <s v="Bhutan"/>
        <s v="Botswana"/>
        <s v="Central African Republic"/>
        <s v="Canada"/>
        <s v="Central Europe and the Baltics"/>
        <s v="Switzerland"/>
        <s v="Channel Islands"/>
        <s v="Chile"/>
        <s v="China"/>
        <s v="Cote d'Ivoire"/>
        <s v="Cameroon"/>
        <s v="Congo, Dem. Rep."/>
        <s v="Congo, Rep."/>
        <s v="Colombia"/>
        <s v="Comoros"/>
        <s v="Cabo Verde"/>
        <s v="Costa Rica"/>
        <s v="Caribbean small states"/>
        <s v="Cuba"/>
        <s v="Curacao"/>
        <s v="Cayman Islands"/>
        <s v="Cyprus"/>
        <s v="Czechia"/>
        <s v="Germany"/>
        <s v="Djibouti"/>
        <s v="Dominica"/>
        <s v="Denmark"/>
        <s v="Dominican Republic"/>
        <s v="Algeria"/>
        <s v="East Asia &amp; Pacific (excluding high income)"/>
        <s v="Early-demographic dividend"/>
        <s v="East Asia &amp; Pacific"/>
        <s v="Europe &amp; Central Asia (excluding high income)"/>
        <s v="Europe &amp; Central Asia"/>
        <s v="Ecuador"/>
        <s v="Egypt, Arab Rep."/>
        <s v="Euro area"/>
        <s v="Eritrea"/>
        <s v="Spain"/>
        <s v="Estonia"/>
        <s v="Ethiopia"/>
        <s v="European Union"/>
        <s v="Fragile and conflict affected situations"/>
        <s v="Finland"/>
        <s v="Fiji"/>
        <s v="France"/>
        <s v="Faroe Islands"/>
        <s v="Micronesia, Fed. Sts."/>
        <s v="Gabon"/>
        <s v="United Kingdom"/>
        <s v="Georgia"/>
        <s v="Ghana"/>
        <s v="Gibraltar"/>
        <s v="Guinea"/>
        <s v="Gambia, The"/>
        <s v="Guinea-Bissau"/>
        <s v="Equatorial Guinea"/>
        <s v="Greece"/>
        <s v="Grenada"/>
        <s v="Greenland"/>
        <s v="Guatemala"/>
        <s v="Guam"/>
        <s v="Guyana"/>
        <s v="High income"/>
        <s v="Hong Kong SAR, China"/>
        <s v="Honduras"/>
        <s v="Heavily indebted poor countries (HIPC)"/>
        <s v="Croatia"/>
        <s v="Haiti"/>
        <s v="Hungary"/>
        <s v="IBRD only"/>
        <s v="IDA &amp; IBRD total"/>
        <s v="IDA total"/>
        <s v="IDA blend"/>
        <s v="Indonesia"/>
        <s v="IDA only"/>
        <s v="Isle of Man"/>
        <s v="India"/>
        <s v="Not classified"/>
        <s v="Ireland"/>
        <s v="Iran, Islamic Rep."/>
        <s v="Iraq"/>
        <s v="Iceland"/>
        <s v="Israel"/>
        <s v="Italy"/>
        <s v="Jamaica"/>
        <s v="Jordan"/>
        <s v="Japan"/>
        <s v="Kazakhstan"/>
        <s v="Kenya"/>
        <s v="Kyrgyz Republic"/>
        <s v="Cambodia"/>
        <s v="Kiribati"/>
        <s v="St. Kitts and Nevis"/>
        <s v="Korea, Rep."/>
        <s v="Kuwait"/>
        <s v="Latin America &amp; Caribbean (excluding high income)"/>
        <s v="Lao PDR"/>
        <s v="Lebanon"/>
        <s v="Liberia"/>
        <s v="Libya"/>
        <s v="St. Lucia"/>
        <s v="Latin America &amp; Caribbean"/>
        <s v="Least developed countries: UN classification"/>
        <s v="Low income"/>
        <s v="Liechtenstein"/>
        <s v="Sri Lanka"/>
        <s v="Lower middle income"/>
        <s v="Low &amp; middle income"/>
        <s v="Lesotho"/>
        <s v="Late-demographic dividend"/>
        <s v="Lithuania"/>
        <s v="Luxembourg"/>
        <s v="Latvia"/>
        <s v="Macao SAR, China"/>
        <s v="St. Martin (French part)"/>
        <s v="Morocco"/>
        <s v="Monaco"/>
        <s v="Moldova"/>
        <s v="Madagascar"/>
        <s v="Maldives"/>
        <s v="Middle East &amp; North Africa"/>
        <s v="Mexico"/>
        <s v="Marshall Islands"/>
        <s v="Middle income"/>
        <s v="North Macedonia"/>
        <s v="Mali"/>
        <s v="Malta"/>
        <s v="Myanmar"/>
        <s v="Middle East &amp; North Africa (excluding high income)"/>
        <s v="Montenegro"/>
        <s v="Mongolia"/>
        <s v="Northern Mariana Islands"/>
        <s v="Mozambique"/>
        <s v="Mauritania"/>
        <s v="Mauritius"/>
        <s v="Malawi"/>
        <s v="Malaysia"/>
        <s v="North America"/>
        <s v="Namibia"/>
        <s v="New Caledonia"/>
        <s v="Niger"/>
        <s v="Nigeria"/>
        <s v="Nicaragua"/>
        <s v="Netherlands"/>
        <s v="Norway"/>
        <s v="Nepal"/>
        <s v="Nauru"/>
        <s v="New Zealand"/>
        <s v="OECD members"/>
        <s v="Oman"/>
        <s v="Other small states"/>
        <s v="Pakistan"/>
        <s v="Panama"/>
        <s v="Peru"/>
        <s v="Philippines"/>
        <s v="Palau"/>
        <s v="Papua New Guinea"/>
        <s v="Poland"/>
        <s v="Pre-demographic dividend"/>
        <s v="Puerto Rico"/>
        <s v="Korea, Dem. People's Rep."/>
        <s v="Portugal"/>
        <s v="Paraguay"/>
        <s v="West Bank and Gaza"/>
        <s v="Pacific island small states"/>
        <s v="Post-demographic dividend"/>
        <s v="French Polynesia"/>
        <s v="Qatar"/>
        <s v="Romania"/>
        <s v="Russian Federation"/>
        <s v="Rwanda"/>
        <s v="South Asia"/>
        <s v="Saudi Arabia"/>
        <s v="Sudan"/>
        <s v="Senegal"/>
        <s v="Singapore"/>
        <s v="Solomon Islands"/>
        <s v="Sierra Leone"/>
        <s v="El Salvador"/>
        <s v="San Marino"/>
        <s v="Somalia"/>
        <s v="Serbia"/>
        <s v="Sub-Saharan Africa (excluding high income)"/>
        <s v="South Sudan"/>
        <s v="Sub-Saharan Africa"/>
        <s v="Small states"/>
        <s v="Sao Tome and Principe"/>
        <s v="Suriname"/>
        <s v="Slovak Republic"/>
        <s v="Slovenia"/>
        <s v="Sweden"/>
        <s v="Eswatini"/>
        <s v="Sint Maarten (Dutch part)"/>
        <s v="Seychelles"/>
        <s v="Syrian Arab Republic"/>
        <s v="Turks and Caicos Islands"/>
        <s v="Chad"/>
        <s v="East Asia &amp; Pacific (IDA &amp; IBRD countries)"/>
        <s v="Europe &amp; Central Asia (IDA &amp; IBRD countries)"/>
        <s v="Togo"/>
        <s v="Thailand"/>
        <s v="Tajikistan"/>
        <s v="Turkmenistan"/>
        <s v="Latin America &amp; the Caribbean (IDA &amp; IBRD countries)"/>
        <s v="Timor-Leste"/>
        <s v="Middle East &amp; North Africa (IDA &amp; IBRD countries)"/>
        <s v="Tonga"/>
        <s v="South Asia (IDA &amp; IBRD)"/>
        <s v="Sub-Saharan Africa (IDA &amp; IBRD countries)"/>
        <s v="Trinidad and Tobago"/>
        <s v="Tunisia"/>
        <s v="Turkiye"/>
        <s v="Tuvalu"/>
        <s v="Tanzania"/>
        <s v="Uganda"/>
        <s v="Ukraine"/>
        <s v="Upper middle income"/>
        <s v="Uruguay"/>
        <s v="United States"/>
        <s v="Uzbekistan"/>
        <s v="St. Vincent and the Grenadines"/>
        <s v="Venezuela, RB"/>
        <s v="British Virgin Islands"/>
        <s v="Virgin Islands (U.S.)"/>
        <s v="Viet Nam"/>
        <s v="Vanuatu"/>
        <s v="World"/>
        <s v="Samoa"/>
        <s v="Kosovo"/>
        <s v="Yemen, Rep."/>
        <s v="South Africa"/>
        <s v="Zambia"/>
        <s v="Zimbabwe"/>
      </sharedItems>
    </cacheField>
    <cacheField name="Country Code" numFmtId="0">
      <sharedItems/>
    </cacheField>
    <cacheField name="2017" numFmtId="0">
      <sharedItems containsString="0" containsBlank="1" containsNumber="1" minValue="0.39" maxValue="13.05"/>
    </cacheField>
    <cacheField name="2018" numFmtId="0">
      <sharedItems containsString="0" containsBlank="1" containsNumber="1" minValue="0.98" maxValue="12.98"/>
    </cacheField>
    <cacheField name="2019" numFmtId="0">
      <sharedItems containsString="0" containsBlank="1" containsNumber="1" minValue="1.1000000000000001" maxValue="5.58"/>
    </cacheField>
    <cacheField name="2020" numFmtId="0">
      <sharedItems containsNonDate="0" containsString="0" containsBlank="1"/>
    </cacheField>
    <cacheField name="2021" numFmtId="0">
      <sharedItems containsNonDate="0" containsString="0" containsBlank="1"/>
    </cacheField>
    <cacheField name="2022" numFmtId="0">
      <sharedItems containsNonDate="0" containsString="0" containsBlank="1"/>
    </cacheField>
    <cacheField name="2023" numFmtId="0">
      <sharedItems containsNonDate="0" containsString="0" containsBlank="1"/>
    </cacheField>
    <cacheField name="Maximum" numFmtId="0">
      <sharedItems containsString="0" containsBlank="1" containsNumber="1" minValue="0.39" maxValue="13.05"/>
    </cacheField>
    <cacheField name="Max count of beds per 1000 population btween 2017-21" numFmtId="0">
      <sharedItems containsString="0" containsBlank="1" containsNumber="1" minValue="0.39" maxValue="13.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East Asia &amp; Pacific"/>
    <x v="0"/>
    <x v="0"/>
    <x v="0"/>
    <n v="24.28"/>
    <n v="18.64"/>
    <n v="22.41"/>
    <n v="18.86"/>
    <n v="19.97"/>
    <n v="20.83"/>
  </r>
  <r>
    <s v="North America"/>
    <x v="1"/>
    <x v="1"/>
    <x v="1"/>
    <n v="16.77"/>
    <n v="16.63"/>
    <n v="16.670000000000002"/>
    <n v="18.760000000000002"/>
    <n v="17.36"/>
    <n v="17.239999999999998"/>
  </r>
  <r>
    <m/>
    <x v="2"/>
    <x v="2"/>
    <x v="2"/>
    <n v="16.309999999999999"/>
    <n v="16.190000000000001"/>
    <n v="16.239999999999998"/>
    <n v="18.34"/>
    <n v="16.97"/>
    <n v="16.809999999999999"/>
  </r>
  <r>
    <s v="South Asia"/>
    <x v="3"/>
    <x v="3"/>
    <x v="3"/>
    <n v="12.62"/>
    <n v="14.21"/>
    <n v="14.83"/>
    <n v="15.53"/>
    <n v="21.83"/>
    <n v="15.8"/>
  </r>
  <r>
    <s v="East Asia &amp; Pacific"/>
    <x v="4"/>
    <x v="4"/>
    <x v="0"/>
    <n v="14.39"/>
    <n v="15.26"/>
    <n v="14.83"/>
    <n v="12.59"/>
    <n v="12.55"/>
    <n v="13.92"/>
  </r>
  <r>
    <s v="East Asia &amp; Pacific"/>
    <x v="5"/>
    <x v="5"/>
    <x v="1"/>
    <n v="12.53"/>
    <n v="12.86"/>
    <n v="13.4"/>
    <n v="14.34"/>
    <n v="16.38"/>
    <n v="13.9"/>
  </r>
  <r>
    <s v="East Asia &amp; Pacific"/>
    <x v="6"/>
    <x v="6"/>
    <x v="4"/>
    <n v="11.46"/>
    <n v="12.97"/>
    <n v="12.59"/>
    <n v="16.989999999999998"/>
    <n v="14.81"/>
    <n v="13.76"/>
  </r>
  <r>
    <m/>
    <x v="7"/>
    <x v="7"/>
    <x v="2"/>
    <n v="12.81"/>
    <n v="12.76"/>
    <n v="12.96"/>
    <n v="14.41"/>
    <n v="13.82"/>
    <n v="13.35"/>
  </r>
  <r>
    <m/>
    <x v="8"/>
    <x v="8"/>
    <x v="2"/>
    <n v="12.36"/>
    <n v="12.33"/>
    <n v="12.52"/>
    <n v="13.93"/>
    <n v="13.35"/>
    <n v="12.9"/>
  </r>
  <r>
    <m/>
    <x v="9"/>
    <x v="9"/>
    <x v="2"/>
    <n v="12.15"/>
    <n v="12.06"/>
    <n v="12.27"/>
    <n v="13.74"/>
    <n v="13.13"/>
    <n v="12.67"/>
  </r>
  <r>
    <s v="Sub-Saharan Africa"/>
    <x v="10"/>
    <x v="10"/>
    <x v="3"/>
    <n v="10.47"/>
    <n v="10.35"/>
    <n v="8.42"/>
    <n v="16.97"/>
    <n v="16.62"/>
    <n v="12.57"/>
  </r>
  <r>
    <s v="Europe &amp; Central Asia"/>
    <x v="11"/>
    <x v="11"/>
    <x v="1"/>
    <n v="11.34"/>
    <n v="11.48"/>
    <n v="11.72"/>
    <n v="12.69"/>
    <n v="12.93"/>
    <n v="12.03"/>
  </r>
  <r>
    <s v="East Asia &amp; Pacific"/>
    <x v="12"/>
    <x v="12"/>
    <x v="1"/>
    <n v="11.49"/>
    <n v="11.1"/>
    <n v="11.56"/>
    <n v="12.68"/>
    <n v="13.06"/>
    <n v="11.98"/>
  </r>
  <r>
    <s v="Latin America &amp; Caribbean"/>
    <x v="13"/>
    <x v="13"/>
    <x v="0"/>
    <n v="11.47"/>
    <n v="11.02"/>
    <n v="11.08"/>
    <n v="12.49"/>
    <n v="13.79"/>
    <n v="11.97"/>
  </r>
  <r>
    <s v="Europe &amp; Central Asia"/>
    <x v="14"/>
    <x v="14"/>
    <x v="1"/>
    <n v="11.35"/>
    <n v="11.21"/>
    <n v="11.09"/>
    <n v="12.13"/>
    <n v="12.31"/>
    <n v="11.62"/>
  </r>
  <r>
    <s v="North America"/>
    <x v="15"/>
    <x v="15"/>
    <x v="1"/>
    <n v="10.91"/>
    <n v="10.91"/>
    <n v="11.01"/>
    <n v="13.04"/>
    <n v="12.33"/>
    <n v="11.64"/>
  </r>
  <r>
    <s v="East Asia &amp; Pacific"/>
    <x v="16"/>
    <x v="16"/>
    <x v="4"/>
    <n v="12.2"/>
    <n v="11.66"/>
    <n v="11.26"/>
    <n v="10.85"/>
    <n v="10.96"/>
    <n v="11.38"/>
  </r>
  <r>
    <s v="Europe &amp; Central Asia"/>
    <x v="17"/>
    <x v="17"/>
    <x v="1"/>
    <n v="11.05"/>
    <n v="10.77"/>
    <n v="11.06"/>
    <n v="11.73"/>
    <n v="11.8"/>
    <n v="11.28"/>
  </r>
  <r>
    <s v="Europe &amp; Central Asia"/>
    <x v="18"/>
    <x v="18"/>
    <x v="0"/>
    <n v="10.36"/>
    <n v="10.01"/>
    <n v="11.38"/>
    <n v="12.24"/>
    <n v="12.34"/>
    <n v="11.27"/>
  </r>
  <r>
    <s v="Europe &amp; Central Asia"/>
    <x v="19"/>
    <x v="19"/>
    <x v="1"/>
    <n v="10.79"/>
    <n v="10.94"/>
    <n v="10.83"/>
    <n v="11.33"/>
    <n v="11.25"/>
    <n v="11.03"/>
  </r>
  <r>
    <s v="Europe &amp; Central Asia"/>
    <x v="20"/>
    <x v="20"/>
    <x v="1"/>
    <n v="10.38"/>
    <n v="10.35"/>
    <n v="10.49"/>
    <n v="11.39"/>
    <n v="12.1"/>
    <n v="10.94"/>
  </r>
  <r>
    <s v="Europe &amp; Central Asia"/>
    <x v="21"/>
    <x v="21"/>
    <x v="1"/>
    <n v="10.8"/>
    <n v="10.86"/>
    <n v="10.79"/>
    <n v="11.2"/>
    <n v="11.04"/>
    <n v="10.94"/>
  </r>
  <r>
    <s v="Europe &amp; Central Asia"/>
    <x v="22"/>
    <x v="22"/>
    <x v="1"/>
    <n v="9.6"/>
    <n v="9.73"/>
    <n v="9.9600000000000009"/>
    <n v="12.16"/>
    <n v="12.36"/>
    <n v="10.76"/>
  </r>
  <r>
    <s v="East Asia &amp; Pacific"/>
    <x v="23"/>
    <x v="23"/>
    <x v="1"/>
    <n v="10.66"/>
    <n v="10.74"/>
    <n v="10.97"/>
    <n v="11"/>
    <n v="10.82"/>
    <n v="10.84"/>
  </r>
  <r>
    <s v="Sub-Saharan Africa"/>
    <x v="24"/>
    <x v="24"/>
    <x v="4"/>
    <n v="10.57"/>
    <n v="11.11"/>
    <n v="11.95"/>
    <n v="10.28"/>
    <n v="10.210000000000001"/>
    <n v="10.83"/>
  </r>
  <r>
    <m/>
    <x v="25"/>
    <x v="25"/>
    <x v="2"/>
    <n v="10.16"/>
    <n v="10.15"/>
    <n v="10.23"/>
    <n v="11.24"/>
    <n v="11.32"/>
    <n v="10.62"/>
  </r>
  <r>
    <s v="Europe &amp; Central Asia"/>
    <x v="26"/>
    <x v="26"/>
    <x v="1"/>
    <n v="10.11"/>
    <n v="10.02"/>
    <n v="10.14"/>
    <n v="11.21"/>
    <n v="11.29"/>
    <n v="10.55"/>
  </r>
  <r>
    <s v="East Asia &amp; Pacific"/>
    <x v="27"/>
    <x v="27"/>
    <x v="1"/>
    <n v="10.119999999999999"/>
    <n v="10.06"/>
    <n v="10.220000000000001"/>
    <n v="10.68"/>
    <n v="10.54"/>
    <n v="10.33"/>
  </r>
  <r>
    <m/>
    <x v="28"/>
    <x v="28"/>
    <x v="2"/>
    <n v="9.9"/>
    <n v="9.8699999999999992"/>
    <n v="9.94"/>
    <n v="10.87"/>
    <n v="10.95"/>
    <n v="10.31"/>
  </r>
  <r>
    <s v="Europe &amp; Central Asia"/>
    <x v="29"/>
    <x v="29"/>
    <x v="1"/>
    <n v="10.1"/>
    <n v="10.1"/>
    <n v="10.15"/>
    <n v="10.56"/>
    <n v="10.82"/>
    <n v="10.35"/>
  </r>
  <r>
    <s v="Latin America &amp; Caribbean"/>
    <x v="30"/>
    <x v="30"/>
    <x v="0"/>
    <n v="10.23"/>
    <n v="10.29"/>
    <n v="10.039999999999999"/>
    <n v="10.35"/>
    <n v="9.7100000000000009"/>
    <n v="10.119999999999999"/>
  </r>
  <r>
    <m/>
    <x v="31"/>
    <x v="31"/>
    <x v="2"/>
    <n v="9.76"/>
    <n v="9.68"/>
    <n v="9.81"/>
    <n v="10.87"/>
    <n v="10.35"/>
    <n v="10.09"/>
  </r>
  <r>
    <s v="Europe &amp; Central Asia"/>
    <x v="32"/>
    <x v="32"/>
    <x v="1"/>
    <n v="9.31"/>
    <n v="9.41"/>
    <n v="9.51"/>
    <n v="10.55"/>
    <n v="11.14"/>
    <n v="9.98"/>
  </r>
  <r>
    <s v="Sub-Saharan Africa"/>
    <x v="33"/>
    <x v="33"/>
    <x v="3"/>
    <n v="15.96"/>
    <n v="10.06"/>
    <n v="9.0399999999999991"/>
    <n v="9.4499999999999993"/>
    <n v="5.86"/>
    <n v="10.07"/>
  </r>
  <r>
    <s v="Europe &amp; Central Asia"/>
    <x v="34"/>
    <x v="34"/>
    <x v="1"/>
    <n v="10.23"/>
    <n v="9.9600000000000009"/>
    <n v="10.44"/>
    <n v="11.42"/>
    <n v="10.08"/>
    <n v="10.43"/>
  </r>
  <r>
    <m/>
    <x v="35"/>
    <x v="35"/>
    <x v="2"/>
    <n v="9.2200000000000006"/>
    <n v="9.24"/>
    <n v="9.34"/>
    <n v="10.5"/>
    <n v="10.53"/>
    <n v="9.77"/>
  </r>
  <r>
    <s v="Latin America &amp; Caribbean"/>
    <x v="36"/>
    <x v="36"/>
    <x v="0"/>
    <n v="9.4700000000000006"/>
    <n v="9.4600000000000009"/>
    <n v="9.61"/>
    <n v="10.18"/>
    <n v="9.89"/>
    <n v="9.7200000000000006"/>
  </r>
  <r>
    <s v="Europe &amp; Central Asia"/>
    <x v="37"/>
    <x v="37"/>
    <x v="1"/>
    <n v="8.94"/>
    <n v="9"/>
    <n v="9.15"/>
    <n v="10.75"/>
    <n v="10.74"/>
    <n v="9.7100000000000009"/>
  </r>
  <r>
    <s v="Middle East &amp; North Africa"/>
    <x v="38"/>
    <x v="38"/>
    <x v="1"/>
    <n v="8.73"/>
    <n v="8.5500000000000007"/>
    <n v="9.15"/>
    <n v="10.74"/>
    <n v="10.58"/>
    <n v="9.5500000000000007"/>
  </r>
  <r>
    <s v="East Asia &amp; Pacific"/>
    <x v="39"/>
    <x v="39"/>
    <x v="1"/>
    <n v="8.9700000000000006"/>
    <n v="9.0399999999999991"/>
    <n v="9.49"/>
    <n v="10.07"/>
    <n v="10.050000000000001"/>
    <n v="9.52"/>
  </r>
  <r>
    <s v="Europe &amp; Central Asia"/>
    <x v="40"/>
    <x v="40"/>
    <x v="1"/>
    <n v="9.1300000000000008"/>
    <n v="9.0500000000000007"/>
    <n v="9.17"/>
    <n v="9.6300000000000008"/>
    <n v="10.25"/>
    <n v="9.4499999999999993"/>
  </r>
  <r>
    <s v="Europe &amp; Central Asia"/>
    <x v="41"/>
    <x v="41"/>
    <x v="0"/>
    <n v="7.98"/>
    <n v="8.34"/>
    <n v="8.33"/>
    <n v="11.42"/>
    <n v="10.55"/>
    <n v="9.32"/>
  </r>
  <r>
    <s v="Latin America &amp; Caribbean"/>
    <x v="42"/>
    <x v="42"/>
    <x v="1"/>
    <n v="9.09"/>
    <n v="9.23"/>
    <n v="9.36"/>
    <n v="9.73"/>
    <n v="9.34"/>
    <n v="9.35"/>
  </r>
  <r>
    <s v="Europe &amp; Central Asia"/>
    <x v="43"/>
    <x v="43"/>
    <x v="0"/>
    <n v="8.82"/>
    <n v="8.76"/>
    <n v="8.93"/>
    <n v="9.6999999999999993"/>
    <n v="9.56"/>
    <n v="9.15"/>
  </r>
  <r>
    <s v="South Asia"/>
    <x v="44"/>
    <x v="44"/>
    <x v="0"/>
    <n v="9.27"/>
    <n v="7.44"/>
    <n v="7.66"/>
    <n v="11.35"/>
    <n v="10.029999999999999"/>
    <n v="9.15"/>
  </r>
  <r>
    <s v="Latin America &amp; Caribbean"/>
    <x v="45"/>
    <x v="45"/>
    <x v="1"/>
    <n v="8.82"/>
    <n v="9.01"/>
    <n v="9.39"/>
    <n v="9.14"/>
    <n v="9.36"/>
    <n v="9.14"/>
  </r>
  <r>
    <s v="Europe &amp; Central Asia"/>
    <x v="46"/>
    <x v="46"/>
    <x v="1"/>
    <n v="8.68"/>
    <n v="8.68"/>
    <n v="8.66"/>
    <n v="9.6300000000000008"/>
    <n v="9.3800000000000008"/>
    <n v="9.01"/>
  </r>
  <r>
    <s v="Sub-Saharan Africa"/>
    <x v="47"/>
    <x v="47"/>
    <x v="3"/>
    <n v="9.4"/>
    <n v="8.2899999999999991"/>
    <n v="9.1300000000000008"/>
    <n v="9.33"/>
    <n v="8.5500000000000007"/>
    <n v="8.94"/>
  </r>
  <r>
    <s v="Latin America &amp; Caribbean"/>
    <x v="48"/>
    <x v="48"/>
    <x v="0"/>
    <n v="8.42"/>
    <n v="8.32"/>
    <n v="8.81"/>
    <n v="9.08"/>
    <n v="9.7200000000000006"/>
    <n v="8.8699999999999992"/>
  </r>
  <r>
    <s v="Europe &amp; Central Asia"/>
    <x v="49"/>
    <x v="49"/>
    <x v="1"/>
    <n v="8.26"/>
    <n v="8.3800000000000008"/>
    <n v="8.58"/>
    <n v="9.61"/>
    <n v="9.73"/>
    <n v="8.91"/>
  </r>
  <r>
    <s v="Latin America &amp; Caribbean"/>
    <x v="50"/>
    <x v="50"/>
    <x v="1"/>
    <n v="7.43"/>
    <n v="7.88"/>
    <n v="8.4700000000000006"/>
    <n v="10.8"/>
    <n v="9.68"/>
    <n v="8.85"/>
  </r>
  <r>
    <s v="Europe &amp; Central Asia"/>
    <x v="51"/>
    <x v="51"/>
    <x v="0"/>
    <n v="8.2200000000000006"/>
    <n v="8.5299999999999994"/>
    <n v="8.67"/>
    <n v="8.6999999999999993"/>
    <n v="10.01"/>
    <n v="8.83"/>
  </r>
  <r>
    <s v="Europe &amp; Central Asia"/>
    <x v="52"/>
    <x v="52"/>
    <x v="1"/>
    <n v="8.18"/>
    <n v="8.2799999999999994"/>
    <n v="8.5"/>
    <n v="9.43"/>
    <n v="9.48"/>
    <n v="8.77"/>
  </r>
  <r>
    <s v="Sub-Saharan Africa"/>
    <x v="53"/>
    <x v="53"/>
    <x v="0"/>
    <n v="8.73"/>
    <n v="8.32"/>
    <n v="8.43"/>
    <n v="8.9"/>
    <n v="9.3800000000000008"/>
    <n v="8.75"/>
  </r>
  <r>
    <s v="Latin America &amp; Caribbean"/>
    <x v="54"/>
    <x v="54"/>
    <x v="4"/>
    <n v="8.33"/>
    <n v="8.5"/>
    <n v="8.57"/>
    <n v="8.65"/>
    <n v="9.68"/>
    <n v="8.75"/>
  </r>
  <r>
    <s v="Sub-Saharan Africa"/>
    <x v="55"/>
    <x v="55"/>
    <x v="3"/>
    <n v="6.67"/>
    <n v="11"/>
    <n v="7.76"/>
    <n v="8.99"/>
    <n v="9.07"/>
    <n v="8.6999999999999993"/>
  </r>
  <r>
    <s v="Europe &amp; Central Asia"/>
    <x v="56"/>
    <x v="56"/>
    <x v="1"/>
    <n v="8.14"/>
    <n v="8.1199999999999992"/>
    <n v="8.1999999999999993"/>
    <n v="9.5"/>
    <n v="9.17"/>
    <n v="8.6300000000000008"/>
  </r>
  <r>
    <s v="Sub-Saharan Africa"/>
    <x v="57"/>
    <x v="57"/>
    <x v="3"/>
    <n v="6.95"/>
    <n v="7.29"/>
    <n v="9.0500000000000007"/>
    <n v="10.72"/>
    <n v="9.1"/>
    <n v="8.6199999999999992"/>
  </r>
  <r>
    <s v="Middle East &amp; North Africa"/>
    <x v="58"/>
    <x v="58"/>
    <x v="4"/>
    <n v="7.8"/>
    <n v="8.07"/>
    <n v="8.69"/>
    <n v="7.58"/>
    <n v="10.06"/>
    <n v="8.44"/>
  </r>
  <r>
    <s v="East Asia &amp; Pacific"/>
    <x v="59"/>
    <x v="59"/>
    <x v="1"/>
    <n v="7.05"/>
    <n v="7.49"/>
    <n v="8.17"/>
    <n v="8.35"/>
    <n v="9.33"/>
    <n v="8.08"/>
  </r>
  <r>
    <s v="Europe &amp; Central Asia"/>
    <x v="60"/>
    <x v="60"/>
    <x v="1"/>
    <n v="7.38"/>
    <n v="7.47"/>
    <n v="7.6"/>
    <n v="9.2100000000000009"/>
    <n v="9.49"/>
    <n v="8.23"/>
  </r>
  <r>
    <s v="Sub-Saharan Africa"/>
    <x v="61"/>
    <x v="61"/>
    <x v="0"/>
    <n v="7.98"/>
    <n v="8.09"/>
    <n v="8.24"/>
    <n v="8.57"/>
    <n v="8.27"/>
    <n v="8.23"/>
  </r>
  <r>
    <s v="Europe &amp; Central Asia"/>
    <x v="62"/>
    <x v="62"/>
    <x v="1"/>
    <n v="8.26"/>
    <n v="8.2799999999999994"/>
    <n v="8.15"/>
    <n v="8.48"/>
    <n v="7.98"/>
    <n v="8.23"/>
  </r>
  <r>
    <m/>
    <x v="63"/>
    <x v="63"/>
    <x v="2"/>
    <n v="8.09"/>
    <n v="7.97"/>
    <n v="7.98"/>
    <n v="8.6"/>
    <n v="8.3000000000000007"/>
    <n v="8.19"/>
  </r>
  <r>
    <s v="Latin America &amp; Caribbean"/>
    <x v="64"/>
    <x v="64"/>
    <x v="0"/>
    <n v="7.68"/>
    <n v="7.63"/>
    <n v="7.78"/>
    <n v="8.7100000000000009"/>
    <n v="9.02"/>
    <n v="8.16"/>
  </r>
  <r>
    <m/>
    <x v="65"/>
    <x v="65"/>
    <x v="2"/>
    <n v="8.0299999999999994"/>
    <n v="7.91"/>
    <n v="7.92"/>
    <n v="8.51"/>
    <n v="8.31"/>
    <n v="8.14"/>
  </r>
  <r>
    <m/>
    <x v="66"/>
    <x v="66"/>
    <x v="2"/>
    <n v="8.0500000000000007"/>
    <n v="7.9"/>
    <n v="7.89"/>
    <n v="8.51"/>
    <n v="8.2100000000000009"/>
    <n v="8.11"/>
  </r>
  <r>
    <s v="East Asia &amp; Pacific"/>
    <x v="67"/>
    <x v="67"/>
    <x v="4"/>
    <n v="6.76"/>
    <n v="6.37"/>
    <n v="6.03"/>
    <n v="9.9600000000000009"/>
    <n v="11.44"/>
    <n v="8.11"/>
  </r>
  <r>
    <s v="Sub-Saharan Africa"/>
    <x v="68"/>
    <x v="68"/>
    <x v="3"/>
    <n v="7.84"/>
    <n v="8.09"/>
    <n v="7.95"/>
    <n v="7.57"/>
    <n v="9.0500000000000007"/>
    <n v="8.1"/>
  </r>
  <r>
    <s v="Latin America &amp; Caribbean"/>
    <x v="69"/>
    <x v="69"/>
    <x v="0"/>
    <n v="7.54"/>
    <n v="7.83"/>
    <n v="7.77"/>
    <n v="8.36"/>
    <n v="8.2899999999999991"/>
    <n v="7.96"/>
  </r>
  <r>
    <s v="Latin America &amp; Caribbean"/>
    <x v="70"/>
    <x v="70"/>
    <x v="4"/>
    <n v="7.01"/>
    <n v="7.23"/>
    <n v="7.3"/>
    <n v="9.0399999999999991"/>
    <n v="9.16"/>
    <n v="7.95"/>
  </r>
  <r>
    <s v="Europe &amp; Central Asia"/>
    <x v="71"/>
    <x v="71"/>
    <x v="1"/>
    <n v="7.49"/>
    <n v="7.33"/>
    <n v="7.09"/>
    <n v="8.48"/>
    <n v="8.56"/>
    <n v="7.79"/>
  </r>
  <r>
    <s v="Europe &amp; Central Asia"/>
    <x v="72"/>
    <x v="72"/>
    <x v="1"/>
    <n v="7.07"/>
    <n v="7.38"/>
    <n v="7.32"/>
    <n v="8.7899999999999991"/>
    <n v="8.33"/>
    <n v="7.78"/>
  </r>
  <r>
    <s v="Sub-Saharan Africa"/>
    <x v="73"/>
    <x v="73"/>
    <x v="3"/>
    <n v="7"/>
    <n v="7.28"/>
    <n v="7.16"/>
    <n v="9.02"/>
    <n v="8.2200000000000006"/>
    <n v="7.74"/>
  </r>
  <r>
    <s v="Europe &amp; Central Asia"/>
    <x v="74"/>
    <x v="74"/>
    <x v="1"/>
    <n v="6.62"/>
    <n v="6.83"/>
    <n v="7.07"/>
    <n v="8.41"/>
    <n v="9.43"/>
    <n v="7.67"/>
  </r>
  <r>
    <s v="Europe &amp; Central Asia"/>
    <x v="75"/>
    <x v="75"/>
    <x v="0"/>
    <n v="7.44"/>
    <n v="7.52"/>
    <n v="7.09"/>
    <n v="7.56"/>
    <n v="8.01"/>
    <n v="7.52"/>
  </r>
  <r>
    <s v="Europe &amp; Central Asia"/>
    <x v="76"/>
    <x v="76"/>
    <x v="0"/>
    <n v="7.06"/>
    <n v="7.11"/>
    <n v="6.66"/>
    <n v="8.43"/>
    <n v="8.42"/>
    <n v="7.54"/>
  </r>
  <r>
    <s v="Middle East &amp; North Africa"/>
    <x v="77"/>
    <x v="77"/>
    <x v="1"/>
    <n v="7.18"/>
    <n v="7.23"/>
    <n v="7.17"/>
    <n v="7.71"/>
    <n v="7.9"/>
    <n v="7.44"/>
  </r>
  <r>
    <s v="Europe &amp; Central Asia"/>
    <x v="78"/>
    <x v="78"/>
    <x v="4"/>
    <n v="6.85"/>
    <n v="7.01"/>
    <n v="6.95"/>
    <n v="8.18"/>
    <n v="8.01"/>
    <n v="7.4"/>
  </r>
  <r>
    <s v="Latin America &amp; Caribbean"/>
    <x v="79"/>
    <x v="79"/>
    <x v="0"/>
    <n v="7.05"/>
    <n v="7.29"/>
    <n v="7.22"/>
    <n v="7.83"/>
    <n v="7.57"/>
    <n v="7.39"/>
  </r>
  <r>
    <s v="Latin America &amp; Caribbean"/>
    <x v="80"/>
    <x v="80"/>
    <x v="0"/>
    <n v="6.61"/>
    <n v="6.74"/>
    <n v="7.16"/>
    <n v="7.68"/>
    <n v="8.0299999999999994"/>
    <n v="7.24"/>
  </r>
  <r>
    <s v="Europe &amp; Central Asia"/>
    <x v="81"/>
    <x v="81"/>
    <x v="0"/>
    <n v="6.44"/>
    <n v="6.46"/>
    <n v="7.07"/>
    <n v="7.73"/>
    <n v="8.52"/>
    <n v="7.24"/>
  </r>
  <r>
    <s v="Latin America &amp; Caribbean"/>
    <x v="82"/>
    <x v="82"/>
    <x v="4"/>
    <n v="6.49"/>
    <n v="6.6"/>
    <n v="6.89"/>
    <n v="8.02"/>
    <n v="8.16"/>
    <n v="7.23"/>
  </r>
  <r>
    <s v="Europe &amp; Central Asia"/>
    <x v="83"/>
    <x v="83"/>
    <x v="1"/>
    <n v="6.66"/>
    <n v="6.75"/>
    <n v="6.8"/>
    <n v="7.72"/>
    <n v="8.1"/>
    <n v="7.21"/>
  </r>
  <r>
    <s v="Sub-Saharan Africa"/>
    <x v="84"/>
    <x v="84"/>
    <x v="3"/>
    <n v="7.58"/>
    <n v="6.87"/>
    <n v="7.15"/>
    <n v="7.01"/>
    <n v="7.41"/>
    <n v="7.21"/>
  </r>
  <r>
    <s v="Europe &amp; Central Asia"/>
    <x v="85"/>
    <x v="85"/>
    <x v="1"/>
    <n v="6.48"/>
    <n v="6.53"/>
    <n v="6.99"/>
    <n v="7.48"/>
    <n v="7.82"/>
    <n v="7.06"/>
  </r>
  <r>
    <s v="Middle East &amp; North Africa"/>
    <x v="86"/>
    <x v="86"/>
    <x v="4"/>
    <n v="7.11"/>
    <n v="6.98"/>
    <n v="7"/>
    <n v="7.04"/>
    <n v="7.29"/>
    <n v="7.08"/>
  </r>
  <r>
    <s v="Europe &amp; Central Asia"/>
    <x v="87"/>
    <x v="87"/>
    <x v="1"/>
    <n v="6.76"/>
    <n v="6.67"/>
    <n v="6.92"/>
    <n v="7.13"/>
    <n v="7.75"/>
    <n v="7.05"/>
  </r>
  <r>
    <s v="Europe &amp; Central Asia"/>
    <x v="88"/>
    <x v="88"/>
    <x v="1"/>
    <n v="6.6"/>
    <n v="6.69"/>
    <n v="6.82"/>
    <n v="7.58"/>
    <n v="7.49"/>
    <n v="7.04"/>
  </r>
  <r>
    <s v="Europe &amp; Central Asia"/>
    <x v="89"/>
    <x v="89"/>
    <x v="0"/>
    <n v="7.13"/>
    <n v="6.71"/>
    <n v="6.5"/>
    <n v="7"/>
    <n v="7.75"/>
    <n v="7.02"/>
  </r>
  <r>
    <s v="Europe &amp; Central Asia"/>
    <x v="90"/>
    <x v="90"/>
    <x v="1"/>
    <n v="5.97"/>
    <n v="6.19"/>
    <n v="6.61"/>
    <n v="7.25"/>
    <n v="9.0399999999999991"/>
    <n v="7.01"/>
  </r>
  <r>
    <s v="Europe &amp; Central Asia"/>
    <x v="91"/>
    <x v="91"/>
    <x v="0"/>
    <n v="6.58"/>
    <n v="6.67"/>
    <n v="6.86"/>
    <n v="7.52"/>
    <n v="7.27"/>
    <n v="6.98"/>
  </r>
  <r>
    <s v="Latin America &amp; Caribbean"/>
    <x v="92"/>
    <x v="92"/>
    <x v="1"/>
    <n v="6.65"/>
    <n v="6.45"/>
    <n v="6.2"/>
    <n v="7.37"/>
    <n v="8.09"/>
    <n v="6.95"/>
  </r>
  <r>
    <m/>
    <x v="93"/>
    <x v="93"/>
    <x v="2"/>
    <n v="6.6"/>
    <n v="6.55"/>
    <n v="6.66"/>
    <n v="7.27"/>
    <n v="7.44"/>
    <n v="6.91"/>
  </r>
  <r>
    <s v="Latin America &amp; Caribbean"/>
    <x v="94"/>
    <x v="94"/>
    <x v="1"/>
    <n v="6.58"/>
    <n v="6.53"/>
    <n v="6.83"/>
    <n v="7.54"/>
    <n v="7.02"/>
    <n v="6.9"/>
  </r>
  <r>
    <s v="Sub-Saharan Africa"/>
    <x v="95"/>
    <x v="95"/>
    <x v="4"/>
    <n v="6.98"/>
    <n v="6.62"/>
    <n v="7.15"/>
    <n v="6.6"/>
    <n v="7.04"/>
    <n v="6.88"/>
  </r>
  <r>
    <s v="Europe &amp; Central Asia"/>
    <x v="96"/>
    <x v="96"/>
    <x v="1"/>
    <n v="6.74"/>
    <n v="6.58"/>
    <n v="6.28"/>
    <n v="7.29"/>
    <n v="7.38"/>
    <n v="6.85"/>
  </r>
  <r>
    <s v="Sub-Saharan Africa"/>
    <x v="97"/>
    <x v="97"/>
    <x v="3"/>
    <n v="6.39"/>
    <n v="6.7"/>
    <n v="6.34"/>
    <n v="7.48"/>
    <n v="7.32"/>
    <n v="6.85"/>
  </r>
  <r>
    <m/>
    <x v="98"/>
    <x v="98"/>
    <x v="2"/>
    <n v="6.54"/>
    <n v="6.56"/>
    <n v="6.73"/>
    <n v="6.95"/>
    <n v="6.76"/>
    <n v="6.71"/>
  </r>
  <r>
    <s v="Europe &amp; Central Asia"/>
    <x v="99"/>
    <x v="99"/>
    <x v="1"/>
    <n v="7.13"/>
    <n v="6.5"/>
    <n v="6.71"/>
    <n v="7.11"/>
    <n v="6.72"/>
    <n v="6.83"/>
  </r>
  <r>
    <s v="Latin America &amp; Caribbean"/>
    <x v="100"/>
    <x v="100"/>
    <x v="1"/>
    <n v="6.7"/>
    <n v="5.98"/>
    <n v="5.82"/>
    <n v="7.65"/>
    <n v="7.14"/>
    <n v="6.66"/>
  </r>
  <r>
    <s v="Latin America &amp; Caribbean"/>
    <x v="101"/>
    <x v="101"/>
    <x v="0"/>
    <n v="5.32"/>
    <n v="6.69"/>
    <n v="8.6999999999999993"/>
    <n v="6.84"/>
    <n v="5.68"/>
    <n v="6.65"/>
  </r>
  <r>
    <s v="East Asia &amp; Pacific"/>
    <x v="102"/>
    <x v="102"/>
    <x v="4"/>
    <n v="5.65"/>
    <n v="6.07"/>
    <n v="6.85"/>
    <n v="7.11"/>
    <n v="7.53"/>
    <n v="6.64"/>
  </r>
  <r>
    <m/>
    <x v="103"/>
    <x v="103"/>
    <x v="2"/>
    <n v="6.19"/>
    <n v="6.12"/>
    <n v="6.22"/>
    <n v="7.26"/>
    <n v="7.35"/>
    <n v="6.63"/>
  </r>
  <r>
    <s v="Middle East &amp; North Africa"/>
    <x v="104"/>
    <x v="104"/>
    <x v="0"/>
    <n v="7.83"/>
    <n v="7.74"/>
    <n v="6.27"/>
    <n v="5.4"/>
    <n v="5.77"/>
    <n v="6.6"/>
  </r>
  <r>
    <s v="Europe &amp; Central Asia"/>
    <x v="105"/>
    <x v="105"/>
    <x v="1"/>
    <n v="6.58"/>
    <n v="6.31"/>
    <n v="6.46"/>
    <n v="6.5"/>
    <n v="6.44"/>
    <n v="6.46"/>
  </r>
  <r>
    <m/>
    <x v="106"/>
    <x v="106"/>
    <x v="2"/>
    <n v="6.04"/>
    <n v="6"/>
    <n v="6.11"/>
    <n v="7.12"/>
    <n v="7.17"/>
    <n v="6.49"/>
  </r>
  <r>
    <s v="Sub-Saharan Africa"/>
    <x v="107"/>
    <x v="107"/>
    <x v="4"/>
    <n v="6.46"/>
    <n v="5.51"/>
    <n v="5.3"/>
    <n v="7.3"/>
    <n v="7.83"/>
    <n v="6.48"/>
  </r>
  <r>
    <s v="Middle East &amp; North Africa"/>
    <x v="108"/>
    <x v="108"/>
    <x v="4"/>
    <n v="6.19"/>
    <n v="5.94"/>
    <n v="6.02"/>
    <n v="7.05"/>
    <n v="6.97"/>
    <n v="6.43"/>
  </r>
  <r>
    <s v="Latin America &amp; Caribbean"/>
    <x v="109"/>
    <x v="109"/>
    <x v="0"/>
    <n v="6.15"/>
    <n v="5.97"/>
    <n v="6.1"/>
    <n v="6.63"/>
    <n v="7.19"/>
    <n v="6.41"/>
  </r>
  <r>
    <s v="Latin America &amp; Caribbean"/>
    <x v="110"/>
    <x v="110"/>
    <x v="0"/>
    <n v="6.14"/>
    <n v="6.11"/>
    <n v="6.17"/>
    <n v="6.47"/>
    <n v="6.9"/>
    <n v="6.36"/>
  </r>
  <r>
    <s v="Europe &amp; Central Asia"/>
    <x v="111"/>
    <x v="111"/>
    <x v="1"/>
    <n v="5.36"/>
    <n v="5.36"/>
    <n v="5.65"/>
    <n v="7.57"/>
    <n v="7.39"/>
    <n v="6.27"/>
  </r>
  <r>
    <s v="Sub-Saharan Africa"/>
    <x v="112"/>
    <x v="112"/>
    <x v="0"/>
    <n v="6.63"/>
    <n v="6.04"/>
    <n v="6.12"/>
    <n v="6.12"/>
    <n v="6.31"/>
    <n v="6.24"/>
  </r>
  <r>
    <s v="Middle East &amp; North Africa"/>
    <x v="113"/>
    <x v="113"/>
    <x v="0"/>
    <n v="6.53"/>
    <n v="6.39"/>
    <n v="5.87"/>
    <n v="6.14"/>
    <n v="5.53"/>
    <n v="6.09"/>
  </r>
  <r>
    <s v="Sub-Saharan Africa"/>
    <x v="114"/>
    <x v="114"/>
    <x v="0"/>
    <n v="5.61"/>
    <n v="5.64"/>
    <n v="6.02"/>
    <n v="6.48"/>
    <n v="6.39"/>
    <n v="6.03"/>
  </r>
  <r>
    <s v="Europe &amp; Central Asia"/>
    <x v="115"/>
    <x v="115"/>
    <x v="0"/>
    <n v="5.76"/>
    <n v="5.53"/>
    <n v="5.86"/>
    <n v="6.41"/>
    <n v="6.57"/>
    <n v="6.03"/>
  </r>
  <r>
    <m/>
    <x v="116"/>
    <x v="116"/>
    <x v="2"/>
    <n v="5.69"/>
    <n v="5.64"/>
    <n v="5.74"/>
    <n v="6.66"/>
    <n v="6.3"/>
    <n v="6.01"/>
  </r>
  <r>
    <s v="Sub-Saharan Africa"/>
    <x v="117"/>
    <x v="117"/>
    <x v="3"/>
    <n v="6.49"/>
    <n v="6.09"/>
    <n v="5.73"/>
    <n v="6.04"/>
    <n v="5.56"/>
    <n v="5.98"/>
  </r>
  <r>
    <s v="Europe &amp; Central Asia"/>
    <x v="118"/>
    <x v="118"/>
    <x v="4"/>
    <n v="4.84"/>
    <n v="5.08"/>
    <n v="5.43"/>
    <n v="6.75"/>
    <n v="7.74"/>
    <n v="5.97"/>
  </r>
  <r>
    <m/>
    <x v="119"/>
    <x v="119"/>
    <x v="2"/>
    <n v="5.35"/>
    <n v="5.36"/>
    <n v="5.58"/>
    <n v="6.6"/>
    <n v="6.62"/>
    <n v="5.9"/>
  </r>
  <r>
    <s v="Middle East &amp; North Africa"/>
    <x v="120"/>
    <x v="120"/>
    <x v="1"/>
    <n v="6.03"/>
    <n v="5.34"/>
    <n v="5.47"/>
    <n v="6.65"/>
    <n v="5.97"/>
    <n v="5.89"/>
  </r>
  <r>
    <m/>
    <x v="121"/>
    <x v="121"/>
    <x v="2"/>
    <n v="5.95"/>
    <n v="5.81"/>
    <n v="5.83"/>
    <n v="5.88"/>
    <n v="5.87"/>
    <n v="5.87"/>
  </r>
  <r>
    <s v="Latin America &amp; Caribbean"/>
    <x v="122"/>
    <x v="122"/>
    <x v="0"/>
    <n v="5.46"/>
    <n v="6.18"/>
    <n v="5.17"/>
    <n v="6"/>
    <n v="6.5"/>
    <n v="5.86"/>
  </r>
  <r>
    <s v="Sub-Saharan Africa"/>
    <x v="123"/>
    <x v="123"/>
    <x v="4"/>
    <n v="4.78"/>
    <n v="4.7699999999999996"/>
    <n v="6.75"/>
    <n v="6.32"/>
    <n v="6.62"/>
    <n v="5.85"/>
  </r>
  <r>
    <s v="Sub-Saharan Africa"/>
    <x v="124"/>
    <x v="124"/>
    <x v="3"/>
    <n v="6.02"/>
    <n v="5.01"/>
    <n v="5.32"/>
    <n v="6.5"/>
    <n v="6.38"/>
    <n v="5.85"/>
  </r>
  <r>
    <m/>
    <x v="125"/>
    <x v="125"/>
    <x v="2"/>
    <n v="5.64"/>
    <n v="5.62"/>
    <n v="5.78"/>
    <n v="6.14"/>
    <n v="5.97"/>
    <n v="5.83"/>
  </r>
  <r>
    <s v="Europe &amp; Central Asia"/>
    <x v="126"/>
    <x v="126"/>
    <x v="1"/>
    <n v="5.19"/>
    <n v="5.52"/>
    <n v="5.71"/>
    <n v="6.23"/>
    <n v="6.48"/>
    <n v="5.83"/>
  </r>
  <r>
    <m/>
    <x v="127"/>
    <x v="127"/>
    <x v="2"/>
    <n v="5.7"/>
    <n v="5.65"/>
    <n v="5.71"/>
    <n v="6"/>
    <n v="5.82"/>
    <n v="5.78"/>
  </r>
  <r>
    <m/>
    <x v="128"/>
    <x v="128"/>
    <x v="2"/>
    <n v="6.35"/>
    <n v="5.93"/>
    <n v="5.42"/>
    <n v="5.43"/>
    <n v="5.47"/>
    <n v="5.72"/>
  </r>
  <r>
    <m/>
    <x v="129"/>
    <x v="129"/>
    <x v="2"/>
    <n v="6.35"/>
    <n v="5.93"/>
    <n v="5.42"/>
    <n v="5.43"/>
    <n v="5.47"/>
    <n v="5.72"/>
  </r>
  <r>
    <s v="Latin America &amp; Caribbean"/>
    <x v="130"/>
    <x v="130"/>
    <x v="0"/>
    <n v="5.46"/>
    <n v="5.38"/>
    <n v="5.45"/>
    <n v="6.22"/>
    <n v="6.08"/>
    <n v="5.72"/>
  </r>
  <r>
    <s v="Europe &amp; Central Asia"/>
    <x v="131"/>
    <x v="131"/>
    <x v="0"/>
    <n v="5.94"/>
    <n v="5.69"/>
    <n v="5.68"/>
    <n v="5.68"/>
    <n v="5.57"/>
    <n v="5.71"/>
  </r>
  <r>
    <s v="East Asia &amp; Pacific"/>
    <x v="132"/>
    <x v="132"/>
    <x v="4"/>
    <n v="5.16"/>
    <n v="4.7699999999999996"/>
    <n v="5.64"/>
    <n v="6.19"/>
    <n v="6.8"/>
    <n v="5.71"/>
  </r>
  <r>
    <s v="Sub-Saharan Africa"/>
    <x v="133"/>
    <x v="133"/>
    <x v="3"/>
    <n v="5.58"/>
    <n v="5.3"/>
    <n v="5.67"/>
    <n v="6.17"/>
    <n v="5.81"/>
    <n v="5.71"/>
  </r>
  <r>
    <m/>
    <x v="134"/>
    <x v="134"/>
    <x v="2"/>
    <n v="5.8"/>
    <n v="5.42"/>
    <n v="5.35"/>
    <n v="6.04"/>
    <n v="5.76"/>
    <n v="5.68"/>
  </r>
  <r>
    <m/>
    <x v="135"/>
    <x v="135"/>
    <x v="2"/>
    <n v="5.43"/>
    <n v="5.39"/>
    <n v="5.47"/>
    <n v="5.83"/>
    <n v="5.73"/>
    <n v="5.57"/>
  </r>
  <r>
    <m/>
    <x v="136"/>
    <x v="136"/>
    <x v="2"/>
    <n v="4.7"/>
    <n v="5.15"/>
    <n v="5.39"/>
    <n v="6.02"/>
    <n v="6.56"/>
    <n v="5.57"/>
  </r>
  <r>
    <s v="Latin America &amp; Caribbean"/>
    <x v="137"/>
    <x v="137"/>
    <x v="0"/>
    <n v="4.88"/>
    <n v="5.16"/>
    <n v="5.18"/>
    <n v="6.29"/>
    <n v="6.15"/>
    <n v="5.53"/>
  </r>
  <r>
    <s v="Sub-Saharan Africa"/>
    <x v="138"/>
    <x v="138"/>
    <x v="4"/>
    <n v="5.27"/>
    <n v="4.74"/>
    <n v="4.5599999999999996"/>
    <n v="6.12"/>
    <n v="6.9"/>
    <n v="5.52"/>
  </r>
  <r>
    <s v="Sub-Saharan Africa"/>
    <x v="139"/>
    <x v="139"/>
    <x v="4"/>
    <n v="5.27"/>
    <n v="4.9000000000000004"/>
    <n v="5.18"/>
    <n v="5.87"/>
    <n v="6.34"/>
    <n v="5.51"/>
  </r>
  <r>
    <s v="Middle East &amp; North Africa"/>
    <x v="140"/>
    <x v="140"/>
    <x v="1"/>
    <n v="4.6500000000000004"/>
    <n v="5.19"/>
    <n v="5.36"/>
    <n v="6.35"/>
    <n v="5.78"/>
    <n v="5.47"/>
  </r>
  <r>
    <s v="Europe &amp; Central Asia"/>
    <x v="141"/>
    <x v="141"/>
    <x v="1"/>
    <n v="5.14"/>
    <n v="5.28"/>
    <n v="5.47"/>
    <n v="5.74"/>
    <n v="5.67"/>
    <n v="5.46"/>
  </r>
  <r>
    <m/>
    <x v="142"/>
    <x v="142"/>
    <x v="2"/>
    <n v="5.32"/>
    <n v="5.27"/>
    <n v="5.34"/>
    <n v="5.69"/>
    <n v="5.62"/>
    <n v="5.45"/>
  </r>
  <r>
    <s v="Latin America &amp; Caribbean"/>
    <x v="143"/>
    <x v="143"/>
    <x v="1"/>
    <n v="5.26"/>
    <n v="4.8899999999999997"/>
    <n v="5.19"/>
    <n v="5.66"/>
    <n v="6.16"/>
    <n v="5.43"/>
  </r>
  <r>
    <m/>
    <x v="144"/>
    <x v="144"/>
    <x v="2"/>
    <n v="5.26"/>
    <n v="5.2"/>
    <n v="5.26"/>
    <n v="5.54"/>
    <n v="5.44"/>
    <n v="5.34"/>
  </r>
  <r>
    <m/>
    <x v="145"/>
    <x v="145"/>
    <x v="2"/>
    <n v="5.26"/>
    <n v="5.2"/>
    <n v="5.25"/>
    <n v="5.53"/>
    <n v="5.44"/>
    <n v="5.34"/>
  </r>
  <r>
    <s v="East Asia &amp; Pacific"/>
    <x v="146"/>
    <x v="146"/>
    <x v="0"/>
    <n v="5.07"/>
    <n v="5.17"/>
    <n v="5.35"/>
    <n v="5.59"/>
    <n v="5.38"/>
    <n v="5.31"/>
  </r>
  <r>
    <s v="Middle East &amp; North Africa"/>
    <x v="147"/>
    <x v="147"/>
    <x v="4"/>
    <n v="4.99"/>
    <n v="4.95"/>
    <n v="4.99"/>
    <n v="5.84"/>
    <n v="5.74"/>
    <n v="5.3"/>
  </r>
  <r>
    <s v="Europe &amp; Central Asia"/>
    <x v="148"/>
    <x v="148"/>
    <x v="4"/>
    <n v="6.19"/>
    <n v="5.01"/>
    <n v="4.49"/>
    <n v="5.26"/>
    <n v="5.44"/>
    <n v="5.28"/>
  </r>
  <r>
    <s v="Sub-Saharan Africa"/>
    <x v="149"/>
    <x v="149"/>
    <x v="1"/>
    <n v="4.7699999999999996"/>
    <n v="4.9400000000000004"/>
    <n v="4.7699999999999996"/>
    <n v="6.54"/>
    <n v="5.26"/>
    <n v="5.26"/>
  </r>
  <r>
    <m/>
    <x v="150"/>
    <x v="150"/>
    <x v="2"/>
    <n v="5.17"/>
    <n v="4.8600000000000003"/>
    <n v="4.95"/>
    <n v="5.75"/>
    <n v="5.33"/>
    <n v="5.21"/>
  </r>
  <r>
    <s v="East Asia &amp; Pacific"/>
    <x v="151"/>
    <x v="151"/>
    <x v="0"/>
    <n v="4.8600000000000003"/>
    <n v="4.8099999999999996"/>
    <n v="4.75"/>
    <n v="5.33"/>
    <n v="6.27"/>
    <n v="5.2"/>
  </r>
  <r>
    <s v="Latin America &amp; Caribbean"/>
    <x v="152"/>
    <x v="152"/>
    <x v="1"/>
    <n v="4.87"/>
    <n v="4.8499999999999996"/>
    <n v="4.38"/>
    <n v="5.92"/>
    <n v="5.85"/>
    <n v="5.17"/>
  </r>
  <r>
    <m/>
    <x v="153"/>
    <x v="153"/>
    <x v="2"/>
    <n v="4.78"/>
    <n v="4.8"/>
    <n v="5"/>
    <n v="5.54"/>
    <n v="5.68"/>
    <n v="5.16"/>
  </r>
  <r>
    <m/>
    <x v="154"/>
    <x v="154"/>
    <x v="2"/>
    <n v="5.33"/>
    <n v="4.99"/>
    <n v="4.9400000000000004"/>
    <n v="5.28"/>
    <n v="5.25"/>
    <n v="5.16"/>
  </r>
  <r>
    <s v="Latin America &amp; Caribbean"/>
    <x v="155"/>
    <x v="155"/>
    <x v="0"/>
    <n v="4.37"/>
    <n v="4.1900000000000004"/>
    <n v="4.1900000000000004"/>
    <n v="6.79"/>
    <n v="6.21"/>
    <n v="5.15"/>
  </r>
  <r>
    <s v="Latin America &amp; Caribbean"/>
    <x v="156"/>
    <x v="156"/>
    <x v="0"/>
    <n v="4.66"/>
    <n v="4.58"/>
    <n v="4.93"/>
    <n v="5.56"/>
    <n v="5.7"/>
    <n v="5.09"/>
  </r>
  <r>
    <m/>
    <x v="157"/>
    <x v="157"/>
    <x v="2"/>
    <n v="4.82"/>
    <n v="4.92"/>
    <n v="5.07"/>
    <n v="5.35"/>
    <n v="5.26"/>
    <n v="5.08"/>
  </r>
  <r>
    <m/>
    <x v="158"/>
    <x v="158"/>
    <x v="2"/>
    <n v="4.82"/>
    <n v="4.92"/>
    <n v="5.07"/>
    <n v="5.35"/>
    <n v="5.26"/>
    <n v="5.08"/>
  </r>
  <r>
    <s v="East Asia &amp; Pacific"/>
    <x v="159"/>
    <x v="159"/>
    <x v="0"/>
    <n v="4.34"/>
    <n v="4.53"/>
    <n v="4.49"/>
    <n v="4.67"/>
    <n v="6.91"/>
    <n v="4.99"/>
  </r>
  <r>
    <s v="East Asia &amp; Pacific"/>
    <x v="160"/>
    <x v="160"/>
    <x v="4"/>
    <n v="5.08"/>
    <n v="4.9000000000000004"/>
    <n v="4.71"/>
    <n v="4.62"/>
    <n v="5.63"/>
    <n v="4.99"/>
  </r>
  <r>
    <m/>
    <x v="161"/>
    <x v="161"/>
    <x v="2"/>
    <n v="5.04"/>
    <n v="4.7699999999999996"/>
    <n v="4.7300000000000004"/>
    <n v="4.9400000000000004"/>
    <n v="5.0999999999999996"/>
    <n v="4.92"/>
  </r>
  <r>
    <m/>
    <x v="162"/>
    <x v="162"/>
    <x v="2"/>
    <n v="5.04"/>
    <n v="4.7699999999999996"/>
    <n v="4.7300000000000004"/>
    <n v="4.9400000000000004"/>
    <n v="5.0999999999999996"/>
    <n v="4.92"/>
  </r>
  <r>
    <m/>
    <x v="163"/>
    <x v="163"/>
    <x v="2"/>
    <n v="5.04"/>
    <n v="4.7699999999999996"/>
    <n v="4.7300000000000004"/>
    <n v="4.9400000000000004"/>
    <n v="5.0999999999999996"/>
    <n v="4.92"/>
  </r>
  <r>
    <s v="Latin America &amp; Caribbean"/>
    <x v="164"/>
    <x v="164"/>
    <x v="1"/>
    <n v="4.32"/>
    <n v="4.9000000000000004"/>
    <n v="4.9000000000000004"/>
    <n v="5.51"/>
    <n v="4.9400000000000004"/>
    <n v="4.92"/>
  </r>
  <r>
    <s v="Sub-Saharan Africa"/>
    <x v="165"/>
    <x v="165"/>
    <x v="3"/>
    <n v="4.6500000000000004"/>
    <n v="4.57"/>
    <n v="4.59"/>
    <n v="5.54"/>
    <n v="5.19"/>
    <n v="4.91"/>
  </r>
  <r>
    <s v="Latin America &amp; Caribbean"/>
    <x v="166"/>
    <x v="166"/>
    <x v="0"/>
    <n v="4.62"/>
    <n v="4.75"/>
    <n v="4.8099999999999996"/>
    <n v="5.31"/>
    <n v="4.9800000000000004"/>
    <n v="4.8899999999999997"/>
  </r>
  <r>
    <s v="South Asia"/>
    <x v="167"/>
    <x v="167"/>
    <x v="4"/>
    <n v="4.72"/>
    <n v="4.53"/>
    <n v="4.45"/>
    <n v="5.21"/>
    <n v="5.42"/>
    <n v="4.87"/>
  </r>
  <r>
    <m/>
    <x v="168"/>
    <x v="168"/>
    <x v="2"/>
    <n v="4.8899999999999997"/>
    <n v="4.7"/>
    <n v="4.6399999999999997"/>
    <n v="5.04"/>
    <n v="5.04"/>
    <n v="4.8600000000000003"/>
  </r>
  <r>
    <s v="East Asia &amp; Pacific"/>
    <x v="169"/>
    <x v="169"/>
    <x v="1"/>
    <n v="4.3600000000000003"/>
    <n v="4.08"/>
    <n v="4.4000000000000004"/>
    <n v="5.71"/>
    <n v="5.57"/>
    <n v="4.82"/>
  </r>
  <r>
    <m/>
    <x v="170"/>
    <x v="170"/>
    <x v="2"/>
    <n v="4.8"/>
    <n v="4.6500000000000004"/>
    <n v="4.74"/>
    <n v="4.93"/>
    <n v="4.93"/>
    <n v="4.8099999999999996"/>
  </r>
  <r>
    <s v="East Asia &amp; Pacific"/>
    <x v="171"/>
    <x v="171"/>
    <x v="4"/>
    <n v="4.99"/>
    <n v="5.03"/>
    <n v="4.97"/>
    <n v="4.3"/>
    <n v="4.59"/>
    <n v="4.78"/>
  </r>
  <r>
    <s v="Middle East &amp; North Africa"/>
    <x v="172"/>
    <x v="172"/>
    <x v="0"/>
    <n v="4.04"/>
    <n v="4.13"/>
    <n v="4.26"/>
    <n v="6.17"/>
    <n v="5.25"/>
    <n v="4.7699999999999996"/>
  </r>
  <r>
    <s v="Middle East &amp; North Africa"/>
    <x v="173"/>
    <x v="173"/>
    <x v="1"/>
    <n v="4.01"/>
    <n v="4.0999999999999996"/>
    <n v="4.3899999999999997"/>
    <n v="5.82"/>
    <n v="5.31"/>
    <n v="4.7300000000000004"/>
  </r>
  <r>
    <m/>
    <x v="174"/>
    <x v="174"/>
    <x v="2"/>
    <n v="4.74"/>
    <n v="4.4400000000000004"/>
    <n v="4.38"/>
    <n v="4.87"/>
    <n v="5.16"/>
    <n v="4.72"/>
  </r>
  <r>
    <s v="East Asia &amp; Pacific"/>
    <x v="175"/>
    <x v="175"/>
    <x v="4"/>
    <n v="3.96"/>
    <n v="3.95"/>
    <n v="4.17"/>
    <n v="5.16"/>
    <n v="5.87"/>
    <n v="4.62"/>
  </r>
  <r>
    <s v="Middle East &amp; North Africa"/>
    <x v="176"/>
    <x v="176"/>
    <x v="4"/>
    <n v="5.35"/>
    <n v="4.75"/>
    <n v="4.5999999999999996"/>
    <n v="4.1500000000000004"/>
    <n v="4.6100000000000003"/>
    <n v="4.6900000000000004"/>
  </r>
  <r>
    <s v="Latin America &amp; Caribbean"/>
    <x v="177"/>
    <x v="177"/>
    <x v="0"/>
    <n v="4.2300000000000004"/>
    <n v="4.25"/>
    <n v="4.26"/>
    <n v="4.84"/>
    <n v="5.36"/>
    <n v="4.59"/>
  </r>
  <r>
    <s v="Latin America &amp; Caribbean"/>
    <x v="178"/>
    <x v="178"/>
    <x v="0"/>
    <n v="4.49"/>
    <n v="4.13"/>
    <n v="4.24"/>
    <n v="4.9400000000000004"/>
    <n v="4.92"/>
    <n v="4.54"/>
  </r>
  <r>
    <s v="Europe &amp; Central Asia"/>
    <x v="179"/>
    <x v="179"/>
    <x v="0"/>
    <n v="4.07"/>
    <n v="3.84"/>
    <n v="4.18"/>
    <n v="5.85"/>
    <n v="4.7"/>
    <n v="4.53"/>
  </r>
  <r>
    <s v="Sub-Saharan Africa"/>
    <x v="180"/>
    <x v="180"/>
    <x v="4"/>
    <n v="4.16"/>
    <n v="4.43"/>
    <n v="4.5"/>
    <n v="5.15"/>
    <n v="4.3499999999999996"/>
    <n v="4.5199999999999996"/>
  </r>
  <r>
    <s v="Europe &amp; Central Asia"/>
    <x v="181"/>
    <x v="181"/>
    <x v="0"/>
    <n v="4.18"/>
    <n v="4.12"/>
    <n v="4.37"/>
    <n v="4.62"/>
    <n v="4.57"/>
    <n v="4.37"/>
  </r>
  <r>
    <s v="East Asia &amp; Pacific"/>
    <x v="182"/>
    <x v="182"/>
    <x v="4"/>
    <n v="4.1500000000000004"/>
    <n v="3.77"/>
    <n v="4.32"/>
    <n v="4.8"/>
    <n v="4.76"/>
    <n v="4.3600000000000003"/>
  </r>
  <r>
    <s v="East Asia &amp; Pacific"/>
    <x v="183"/>
    <x v="183"/>
    <x v="0"/>
    <n v="3.19"/>
    <n v="4.1100000000000003"/>
    <n v="4.25"/>
    <n v="4.7699999999999996"/>
    <n v="5.38"/>
    <n v="4.34"/>
  </r>
  <r>
    <s v="Middle East &amp; North Africa"/>
    <x v="184"/>
    <x v="184"/>
    <x v="1"/>
    <n v="4.51"/>
    <n v="4.13"/>
    <n v="3.96"/>
    <n v="4.72"/>
    <n v="4.2699999999999996"/>
    <n v="4.32"/>
  </r>
  <r>
    <s v="Sub-Saharan Africa"/>
    <x v="185"/>
    <x v="185"/>
    <x v="4"/>
    <n v="3.99"/>
    <n v="4.0999999999999996"/>
    <n v="4.37"/>
    <n v="4.4800000000000004"/>
    <n v="4.55"/>
    <n v="4.3"/>
  </r>
  <r>
    <s v="East Asia &amp; Pacific"/>
    <x v="186"/>
    <x v="186"/>
    <x v="0"/>
    <n v="3.85"/>
    <n v="3.87"/>
    <n v="3.79"/>
    <n v="4.3600000000000003"/>
    <n v="5.16"/>
    <n v="4.21"/>
  </r>
  <r>
    <s v="Sub-Saharan Africa"/>
    <x v="187"/>
    <x v="187"/>
    <x v="3"/>
    <n v="3.99"/>
    <n v="4.13"/>
    <n v="4.59"/>
    <n v="4.16"/>
    <n v="4.1500000000000004"/>
    <n v="4.2"/>
  </r>
  <r>
    <m/>
    <x v="188"/>
    <x v="188"/>
    <x v="2"/>
    <n v="4.16"/>
    <n v="3.87"/>
    <n v="3.9"/>
    <n v="4.45"/>
    <n v="4.55"/>
    <n v="4.1900000000000004"/>
  </r>
  <r>
    <s v="Sub-Saharan Africa"/>
    <x v="189"/>
    <x v="189"/>
    <x v="3"/>
    <n v="5.92"/>
    <n v="4.46"/>
    <n v="4.57"/>
    <n v="3.02"/>
    <n v="2.84"/>
    <n v="4.16"/>
  </r>
  <r>
    <s v="Sub-Saharan Africa"/>
    <x v="190"/>
    <x v="190"/>
    <x v="3"/>
    <n v="4"/>
    <n v="4.0199999999999996"/>
    <n v="3.8"/>
    <n v="4.3"/>
    <n v="4.67"/>
    <n v="4.16"/>
  </r>
  <r>
    <s v="Middle East &amp; North Africa"/>
    <x v="191"/>
    <x v="191"/>
    <x v="1"/>
    <n v="3.95"/>
    <n v="3.21"/>
    <n v="3.81"/>
    <n v="5.25"/>
    <n v="4.37"/>
    <n v="4.12"/>
  </r>
  <r>
    <m/>
    <x v="192"/>
    <x v="192"/>
    <x v="2"/>
    <n v="4.13"/>
    <n v="4.0199999999999996"/>
    <n v="4.0599999999999996"/>
    <n v="4.13"/>
    <n v="4.2300000000000004"/>
    <n v="4.1100000000000003"/>
  </r>
  <r>
    <s v="Europe &amp; Central Asia"/>
    <x v="193"/>
    <x v="193"/>
    <x v="1"/>
    <n v="4.16"/>
    <n v="4.04"/>
    <n v="3.88"/>
    <n v="4.28"/>
    <n v="3.68"/>
    <n v="4.01"/>
  </r>
  <r>
    <s v="Sub-Saharan Africa"/>
    <x v="194"/>
    <x v="194"/>
    <x v="4"/>
    <n v="6.36"/>
    <n v="4.67"/>
    <n v="3.23"/>
    <n v="2.95"/>
    <n v="2.79"/>
    <n v="4"/>
  </r>
  <r>
    <s v="Sub-Saharan Africa"/>
    <x v="195"/>
    <x v="195"/>
    <x v="4"/>
    <n v="3.73"/>
    <n v="3.81"/>
    <n v="4.3"/>
    <n v="4.0199999999999996"/>
    <n v="4.1500000000000004"/>
    <n v="4"/>
  </r>
  <r>
    <s v="East Asia &amp; Pacific"/>
    <x v="196"/>
    <x v="196"/>
    <x v="0"/>
    <n v="3.71"/>
    <n v="3.76"/>
    <n v="3.84"/>
    <n v="4.08"/>
    <n v="4.38"/>
    <n v="3.96"/>
  </r>
  <r>
    <m/>
    <x v="197"/>
    <x v="197"/>
    <x v="2"/>
    <n v="3.99"/>
    <n v="3.84"/>
    <n v="3.83"/>
    <n v="3.92"/>
    <n v="4.01"/>
    <n v="3.92"/>
  </r>
  <r>
    <s v="Sub-Saharan Africa"/>
    <x v="198"/>
    <x v="198"/>
    <x v="4"/>
    <n v="3.92"/>
    <n v="3.74"/>
    <n v="4.09"/>
    <n v="3.88"/>
    <n v="3.76"/>
    <n v="3.87"/>
  </r>
  <r>
    <s v="Sub-Saharan Africa"/>
    <x v="199"/>
    <x v="199"/>
    <x v="3"/>
    <n v="4.8"/>
    <n v="4.2300000000000004"/>
    <n v="3.1"/>
    <n v="3.72"/>
    <n v="3.5"/>
    <n v="3.87"/>
  </r>
  <r>
    <m/>
    <x v="200"/>
    <x v="200"/>
    <x v="2"/>
    <n v="3.85"/>
    <n v="3.68"/>
    <n v="3.7"/>
    <n v="3.91"/>
    <n v="4.1100000000000003"/>
    <n v="3.85"/>
  </r>
  <r>
    <s v="Sub-Saharan Africa"/>
    <x v="201"/>
    <x v="201"/>
    <x v="3"/>
    <n v="3.67"/>
    <n v="3.73"/>
    <n v="3.83"/>
    <n v="3.48"/>
    <n v="4.47"/>
    <n v="3.84"/>
  </r>
  <r>
    <s v="South Asia"/>
    <x v="202"/>
    <x v="202"/>
    <x v="4"/>
    <n v="3.33"/>
    <n v="3.64"/>
    <n v="3.9"/>
    <n v="4.0199999999999996"/>
    <n v="4.07"/>
    <n v="3.79"/>
  </r>
  <r>
    <s v="Latin America &amp; Caribbean"/>
    <x v="203"/>
    <x v="203"/>
    <x v="4"/>
    <n v="3.82"/>
    <n v="4.32"/>
    <n v="3.91"/>
    <n v="3.22"/>
    <n v="3.48"/>
    <n v="3.75"/>
  </r>
  <r>
    <m/>
    <x v="204"/>
    <x v="204"/>
    <x v="2"/>
    <n v="3.82"/>
    <n v="3.43"/>
    <n v="3.42"/>
    <n v="3.84"/>
    <n v="4.1399999999999997"/>
    <n v="3.73"/>
  </r>
  <r>
    <s v="Sub-Saharan Africa"/>
    <x v="205"/>
    <x v="205"/>
    <x v="3"/>
    <n v="4"/>
    <n v="3.24"/>
    <n v="3.51"/>
    <n v="4.05"/>
    <n v="3.79"/>
    <n v="3.72"/>
  </r>
  <r>
    <s v="Sub-Saharan Africa"/>
    <x v="206"/>
    <x v="206"/>
    <x v="4"/>
    <n v="4.08"/>
    <n v="4.16"/>
    <n v="3.88"/>
    <n v="2.94"/>
    <n v="3.36"/>
    <n v="3.69"/>
  </r>
  <r>
    <s v="South Asia"/>
    <x v="207"/>
    <x v="207"/>
    <x v="4"/>
    <n v="3.34"/>
    <n v="3.24"/>
    <n v="3.6"/>
    <n v="4.3600000000000003"/>
    <n v="3.85"/>
    <n v="3.68"/>
  </r>
  <r>
    <m/>
    <x v="208"/>
    <x v="208"/>
    <x v="2"/>
    <n v="3.57"/>
    <n v="3.47"/>
    <n v="3.54"/>
    <n v="3.8"/>
    <n v="3.92"/>
    <n v="3.66"/>
  </r>
  <r>
    <s v="Sub-Saharan Africa"/>
    <x v="209"/>
    <x v="209"/>
    <x v="4"/>
    <n v="3.4"/>
    <n v="3.62"/>
    <n v="3.65"/>
    <n v="3.77"/>
    <n v="3.82"/>
    <n v="3.65"/>
  </r>
  <r>
    <s v="East Asia &amp; Pacific"/>
    <x v="210"/>
    <x v="210"/>
    <x v="4"/>
    <n v="2.76"/>
    <n v="3.32"/>
    <n v="3.31"/>
    <n v="3.99"/>
    <n v="4.37"/>
    <n v="3.55"/>
  </r>
  <r>
    <m/>
    <x v="211"/>
    <x v="211"/>
    <x v="2"/>
    <n v="3.51"/>
    <n v="3.27"/>
    <n v="3.26"/>
    <n v="3.61"/>
    <n v="3.96"/>
    <n v="3.52"/>
  </r>
  <r>
    <s v="Sub-Saharan Africa"/>
    <x v="212"/>
    <x v="212"/>
    <x v="4"/>
    <n v="3.32"/>
    <n v="3.18"/>
    <n v="3.3"/>
    <n v="3.39"/>
    <n v="4.12"/>
    <n v="3.46"/>
  </r>
  <r>
    <s v="Sub-Saharan Africa"/>
    <x v="213"/>
    <x v="213"/>
    <x v="4"/>
    <n v="3.75"/>
    <n v="3.09"/>
    <n v="2.99"/>
    <n v="3.38"/>
    <n v="4.08"/>
    <n v="3.46"/>
  </r>
  <r>
    <s v="Sub-Saharan Africa"/>
    <x v="214"/>
    <x v="214"/>
    <x v="3"/>
    <n v="3.35"/>
    <n v="3.34"/>
    <n v="3.16"/>
    <n v="3.73"/>
    <n v="3.19"/>
    <n v="3.35"/>
  </r>
  <r>
    <s v="Sub-Saharan Africa"/>
    <x v="215"/>
    <x v="215"/>
    <x v="3"/>
    <n v="3.45"/>
    <n v="3.3"/>
    <n v="3.23"/>
    <n v="3.48"/>
    <n v="3.21"/>
    <n v="3.34"/>
  </r>
  <r>
    <s v="Europe &amp; Central Asia"/>
    <x v="216"/>
    <x v="216"/>
    <x v="0"/>
    <n v="3.05"/>
    <n v="2.82"/>
    <n v="2.79"/>
    <n v="3.75"/>
    <n v="3.92"/>
    <n v="3.27"/>
  </r>
  <r>
    <s v="Sub-Saharan Africa"/>
    <x v="217"/>
    <x v="217"/>
    <x v="4"/>
    <n v="3.25"/>
    <n v="3.09"/>
    <n v="3.21"/>
    <n v="3.63"/>
    <n v="3.13"/>
    <n v="3.26"/>
  </r>
  <r>
    <s v="Middle East &amp; North Africa"/>
    <x v="218"/>
    <x v="218"/>
    <x v="1"/>
    <n v="3.21"/>
    <n v="2.96"/>
    <n v="3.2"/>
    <n v="3.82"/>
    <n v="2.89"/>
    <n v="3.22"/>
  </r>
  <r>
    <s v="Sub-Saharan Africa"/>
    <x v="219"/>
    <x v="219"/>
    <x v="0"/>
    <n v="2.75"/>
    <n v="2.85"/>
    <n v="3.17"/>
    <n v="3.9"/>
    <n v="3.4"/>
    <n v="3.21"/>
  </r>
  <r>
    <s v="Latin America &amp; Caribbean"/>
    <x v="220"/>
    <x v="220"/>
    <x v="2"/>
    <m/>
    <n v="2.42"/>
    <n v="2.19"/>
    <n v="4.09"/>
    <n v="4.04"/>
    <n v="3.18"/>
  </r>
  <r>
    <s v="East Asia &amp; Pacific"/>
    <x v="221"/>
    <x v="221"/>
    <x v="0"/>
    <n v="2.9"/>
    <n v="2.87"/>
    <n v="2.88"/>
    <n v="3.42"/>
    <n v="3.71"/>
    <n v="3.16"/>
  </r>
  <r>
    <m/>
    <x v="222"/>
    <x v="222"/>
    <x v="2"/>
    <n v="2.96"/>
    <n v="2.91"/>
    <n v="2.98"/>
    <n v="3.31"/>
    <n v="3.27"/>
    <n v="3.08"/>
  </r>
  <r>
    <m/>
    <x v="223"/>
    <x v="223"/>
    <x v="2"/>
    <n v="2.96"/>
    <n v="2.91"/>
    <n v="2.98"/>
    <n v="3.31"/>
    <n v="3.27"/>
    <n v="3.08"/>
  </r>
  <r>
    <s v="South Asia"/>
    <x v="224"/>
    <x v="224"/>
    <x v="4"/>
    <n v="2.94"/>
    <n v="2.86"/>
    <n v="2.95"/>
    <n v="3.34"/>
    <n v="3.28"/>
    <n v="3.07"/>
  </r>
  <r>
    <s v="Sub-Saharan Africa"/>
    <x v="225"/>
    <x v="225"/>
    <x v="4"/>
    <n v="2.52"/>
    <n v="1.9"/>
    <n v="2.54"/>
    <n v="4.3899999999999997"/>
    <n v="3.88"/>
    <n v="3.05"/>
  </r>
  <r>
    <s v="Sub-Saharan Africa"/>
    <x v="226"/>
    <x v="226"/>
    <x v="0"/>
    <n v="2.78"/>
    <n v="2.75"/>
    <n v="2.77"/>
    <n v="3.41"/>
    <n v="2.71"/>
    <n v="2.88"/>
  </r>
  <r>
    <s v="South Asia"/>
    <x v="227"/>
    <x v="227"/>
    <x v="4"/>
    <n v="2.79"/>
    <n v="2.83"/>
    <n v="2.85"/>
    <n v="2.95"/>
    <n v="2.91"/>
    <n v="2.87"/>
  </r>
  <r>
    <s v="Sub-Saharan Africa"/>
    <x v="228"/>
    <x v="228"/>
    <x v="4"/>
    <n v="2.79"/>
    <n v="2.59"/>
    <n v="2.48"/>
    <n v="3.22"/>
    <n v="2.96"/>
    <n v="2.81"/>
  </r>
  <r>
    <s v="Sub-Saharan Africa"/>
    <x v="229"/>
    <x v="229"/>
    <x v="4"/>
    <n v="2.67"/>
    <n v="2.89"/>
    <n v="2.5099999999999998"/>
    <n v="2.4700000000000002"/>
    <n v="2.58"/>
    <n v="2.62"/>
  </r>
  <r>
    <s v="East Asia &amp; Pacific"/>
    <x v="230"/>
    <x v="230"/>
    <x v="4"/>
    <n v="2.5299999999999998"/>
    <n v="2.25"/>
    <n v="2.6"/>
    <n v="2.06"/>
    <n v="2.74"/>
    <n v="2.44"/>
  </r>
  <r>
    <s v="Middle East &amp; North Africa"/>
    <x v="231"/>
    <x v="231"/>
    <x v="4"/>
    <n v="2.4700000000000002"/>
    <n v="2.34"/>
    <n v="2.17"/>
    <n v="2.15"/>
    <n v="2.88"/>
    <n v="2.4"/>
  </r>
  <r>
    <s v="South Asia"/>
    <x v="232"/>
    <x v="232"/>
    <x v="4"/>
    <n v="2.37"/>
    <n v="2.3199999999999998"/>
    <n v="2.2599999999999998"/>
    <n v="2.27"/>
    <n v="2.36"/>
    <n v="2.3199999999999998"/>
  </r>
  <r>
    <s v="East Asia &amp; Pacific"/>
    <x v="233"/>
    <x v="233"/>
    <x v="4"/>
    <n v="2.23"/>
    <n v="2.2999999999999998"/>
    <n v="2.33"/>
    <n v="2.2999999999999998"/>
    <n v="2.3199999999999998"/>
    <n v="2.2999999999999998"/>
  </r>
  <r>
    <s v="East Asia &amp; Pacific"/>
    <x v="234"/>
    <x v="234"/>
    <x v="1"/>
    <n v="2.27"/>
    <n v="2.41"/>
    <n v="2.19"/>
    <n v="2.39"/>
    <n v="2.2000000000000002"/>
    <n v="2.29999999999999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x v="0"/>
    <s v="South Asia"/>
    <s v="AFG"/>
    <n v="0.39"/>
    <n v="0.29885057471264365"/>
    <n v="2.4"/>
    <n v="0.67057837384744345"/>
    <n v="62.85"/>
    <n v="7.3880333842717771"/>
    <n v="0.25"/>
    <n v="0.299043062200957"/>
    <n v="54.76"/>
    <n v="6.6039556198745775"/>
    <n v="314.38800000000003"/>
    <n v="0.28783572961451981"/>
    <n v="15.8"/>
    <n v="7.5852136341814704"/>
    <n v="0"/>
    <n v="0"/>
    <n v="42239854"/>
    <n v="6.1937536962863249E-2"/>
    <n v="3.0520922029814797"/>
    <n v="1.9806498483415702"/>
    <n v="2.5699431433935205"/>
  </r>
  <r>
    <x v="1"/>
    <s v="Europe &amp; Central Asia"/>
    <s v="ALB"/>
    <n v="0"/>
    <n v="0"/>
    <n v="17.11"/>
    <n v="4.7806649902207319"/>
    <n v="77.97"/>
    <n v="9.1653932055953931"/>
    <n v="1.9"/>
    <n v="2.2727272727272725"/>
    <n v="66.87"/>
    <n v="8.0643994211287993"/>
    <n v="978.66599999999994"/>
    <n v="0.89601079608294087"/>
    <n v="6.98"/>
    <n v="3.3509361497839656"/>
    <n v="22977677860.797901"/>
    <n v="3.3963645919036691E-3"/>
    <n v="2745972"/>
    <n v="4.0264992925635483E-3"/>
    <n v="4.85663697793444"/>
    <n v="1.0635609457028103"/>
    <n v="3.1497527634302065"/>
  </r>
  <r>
    <x v="2"/>
    <s v="Middle East &amp; North Africa"/>
    <s v="DZA"/>
    <n v="0"/>
    <n v="0"/>
    <n v="6.61"/>
    <n v="1.8468846046381673"/>
    <n v="76.040000000000006"/>
    <n v="8.9385212178206199"/>
    <n v="1.73"/>
    <n v="2.0693779904306222"/>
    <n v="62.94"/>
    <n v="7.5904486251808967"/>
    <n v="723.11"/>
    <n v="0.66203829167002382"/>
    <n v="6.09"/>
    <n v="2.9236677868458956"/>
    <n v="239899491127.7424"/>
    <n v="3.5459899047156337E-2"/>
    <n v="45606480"/>
    <n v="6.6874119421579531E-2"/>
    <n v="4.0890464876140618"/>
    <n v="0.92043931322744255"/>
    <n v="2.6631732591400836"/>
  </r>
  <r>
    <x v="3"/>
    <s v="East Asia &amp; Pacific"/>
    <s v="ASM"/>
    <n v="0"/>
    <n v="0"/>
    <n v="7.69"/>
    <n v="2.1486448728695167"/>
    <n v="0"/>
    <n v="0"/>
    <n v="0"/>
    <n v="0"/>
    <n v="65.260000000000005"/>
    <n v="7.87023637240714"/>
    <n v="0"/>
    <n v="0"/>
    <n v="0"/>
    <n v="0"/>
    <n v="0"/>
    <n v="0"/>
    <n v="43914"/>
    <n v="6.4392386351221214E-5"/>
    <n v="2.0037762490553312"/>
    <n v="1.2878477270244243E-5"/>
    <n v="1.1020827322952038"/>
  </r>
  <r>
    <x v="4"/>
    <s v="Europe &amp; Central Asia"/>
    <s v="AND"/>
    <n v="0"/>
    <n v="0"/>
    <n v="15.55"/>
    <n v="4.3447890472198942"/>
    <n v="0"/>
    <n v="0"/>
    <n v="0"/>
    <n v="0"/>
    <n v="72.03"/>
    <n v="8.686685962373371"/>
    <n v="4279.5600000000004"/>
    <n v="3.9181211592971565"/>
    <n v="7.78"/>
    <n v="3.734997599615939"/>
    <n v="3727673593.0191998"/>
    <n v="5.5099295404018262E-4"/>
    <n v="80088"/>
    <n v="1.1743538366116966E-4"/>
    <n v="2.606295001918653"/>
    <n v="1.9134684746912181"/>
    <n v="2.2945230646663073"/>
  </r>
  <r>
    <x v="5"/>
    <s v="Sub-Saharan Africa"/>
    <s v="AGO"/>
    <n v="0"/>
    <n v="0"/>
    <n v="2.62"/>
    <n v="0.73204805811679252"/>
    <n v="62.02"/>
    <n v="7.2904666745033513"/>
    <n v="0.21"/>
    <n v="0.25119617224880381"/>
    <n v="52.57"/>
    <n v="6.3398456343463581"/>
    <n v="191.11799999999999"/>
    <n v="0.17497674520804801"/>
    <n v="2.81"/>
    <n v="1.3490158425348056"/>
    <n v="84722957642.375702"/>
    <n v="1.2523025834079089E-2"/>
    <n v="36684202"/>
    <n v="5.3791121468557683E-2"/>
    <n v="2.9227113078430613"/>
    <n v="0.39551327897964866"/>
    <n v="1.7854721948545258"/>
  </r>
  <r>
    <x v="6"/>
    <s v="Latin America &amp; Caribbean"/>
    <s v="ATG"/>
    <n v="2.89"/>
    <n v="2.2145593869731801"/>
    <n v="11.12"/>
    <n v="3.1070131321598211"/>
    <n v="78.67"/>
    <n v="9.2476783825085231"/>
    <n v="2.9"/>
    <n v="3.4688995215311009"/>
    <n v="70.7"/>
    <n v="8.5262904003859141"/>
    <n v="1106.152"/>
    <n v="1.0127297097362504"/>
    <n v="5.17"/>
    <n v="2.4819971195391264"/>
    <n v="2033085185.1852"/>
    <n v="3.0051333198763663E-4"/>
    <n v="94298"/>
    <n v="1.3827192349017304E-4"/>
    <n v="5.3128881647117083"/>
    <n v="0.87379951570313852"/>
    <n v="3.3152982726578522"/>
  </r>
  <r>
    <x v="7"/>
    <s v="Latin America &amp; Caribbean"/>
    <s v="ARG"/>
    <n v="4.99"/>
    <n v="3.8237547892720309"/>
    <n v="12.06"/>
    <n v="3.3696563285834036"/>
    <n v="76.41"/>
    <n v="8.9820148113318439"/>
    <n v="3.98"/>
    <n v="4.7607655502392348"/>
    <n v="65.209999999999994"/>
    <n v="7.8642064640617448"/>
    <n v="2334.366"/>
    <n v="2.1372124279467668"/>
    <n v="10.119999999999999"/>
    <n v="4.8583773403744601"/>
    <n v="640591410663.88342"/>
    <n v="9.4686765052457988E-2"/>
    <n v="46654581"/>
    <n v="6.8410980662347881E-2"/>
    <n v="5.7600795886976517"/>
    <n v="1.7909856677285136"/>
    <n v="3.9739873242615396"/>
  </r>
  <r>
    <x v="8"/>
    <s v="Europe &amp; Central Asia"/>
    <s v="ARM"/>
    <n v="0"/>
    <n v="0"/>
    <n v="13.7"/>
    <n v="3.8278848840458228"/>
    <n v="73.83"/>
    <n v="8.6787351592805919"/>
    <n v="4.55"/>
    <n v="5.4425837320574164"/>
    <n v="65.91"/>
    <n v="7.9486251808972499"/>
    <n v="1599.6"/>
    <n v="1.4645025671825445"/>
    <n v="11.27"/>
    <n v="5.4104656745079218"/>
    <n v="24212134631.063999"/>
    <n v="3.5788314752052508E-3"/>
    <n v="2777970"/>
    <n v="4.0734188985768098E-3"/>
    <n v="5.1795657912562163"/>
    <n v="1.7206303936448935"/>
    <n v="3.6230448623311213"/>
  </r>
  <r>
    <x v="9"/>
    <s v="Latin America &amp; Caribbean"/>
    <s v="ABW"/>
    <n v="0"/>
    <n v="0"/>
    <n v="16.86"/>
    <n v="4.7108130762782903"/>
    <n v="75.59"/>
    <n v="8.8856236040907497"/>
    <n v="0"/>
    <n v="0"/>
    <n v="67.430000000000007"/>
    <n v="8.1319343945972022"/>
    <n v="0"/>
    <n v="0"/>
    <n v="0"/>
    <n v="0"/>
    <n v="0"/>
    <n v="0"/>
    <n v="106277"/>
    <n v="1.5583708257614287E-4"/>
    <n v="4.3456742149932488"/>
    <n v="3.1167416515228573E-5"/>
    <n v="2.3901348435837191"/>
  </r>
  <r>
    <x v="10"/>
    <s v="East Asia &amp; Pacific"/>
    <s v="AUS"/>
    <n v="0"/>
    <n v="0"/>
    <n v="17.23"/>
    <n v="4.8141939089131043"/>
    <n v="82.97"/>
    <n v="9.7531444692606097"/>
    <n v="3.84"/>
    <n v="4.5933014354066986"/>
    <n v="64.790000000000006"/>
    <n v="7.8135552339604439"/>
    <n v="5659.9120000000003"/>
    <n v="5.1818927569562954"/>
    <n v="10.33"/>
    <n v="4.9591934709553529"/>
    <n v="1723827215334.7063"/>
    <n v="0.25480145348853767"/>
    <n v="26638544"/>
    <n v="3.9060878468871109E-2"/>
    <n v="5.3948390095081713"/>
    <n v="2.6195241687182476"/>
    <n v="4.1459473311527058"/>
  </r>
  <r>
    <x v="11"/>
    <s v="Europe &amp; Central Asia"/>
    <s v="AUT"/>
    <n v="7.37"/>
    <n v="5.647509578544061"/>
    <n v="20.21"/>
    <n v="5.6468287231070136"/>
    <n v="81.45"/>
    <n v="9.5744680851063855"/>
    <n v="5.31"/>
    <n v="6.3516746411483247"/>
    <n v="65.42"/>
    <n v="7.8895320791123975"/>
    <n v="6325"/>
    <n v="5.7908094132468086"/>
    <n v="10.94"/>
    <n v="5.2520403264522333"/>
    <n v="516034144115.95032"/>
    <n v="7.6275771029016781E-2"/>
    <n v="9132383"/>
    <n v="1.3391081077636396E-2"/>
    <n v="7.0220026214036366"/>
    <n v="2.7862733824489929"/>
    <n v="5.1159244638740473"/>
  </r>
  <r>
    <x v="12"/>
    <s v="Europe &amp; Central Asia"/>
    <s v="AZE"/>
    <n v="0"/>
    <n v="0"/>
    <n v="7.62"/>
    <n v="2.1290863369656328"/>
    <n v="71.31"/>
    <n v="8.3825085223933229"/>
    <n v="3.16"/>
    <n v="3.7799043062200961"/>
    <n v="69.459999999999994"/>
    <n v="8.3767486734201633"/>
    <n v="658"/>
    <n v="0.6024272875757154"/>
    <n v="4.53"/>
    <n v="2.1747479596735482"/>
    <n v="72356176470.588196"/>
    <n v="1.069507359529609E-2"/>
    <n v="10112555"/>
    <n v="1.4828336033109577E-2"/>
    <n v="4.5336495677998432"/>
    <n v="0.7004680010975266"/>
    <n v="2.808717862783801"/>
  </r>
  <r>
    <x v="13"/>
    <s v="Latin America &amp; Caribbean"/>
    <s v="BHS"/>
    <n v="2.96"/>
    <n v="2.2681992337164751"/>
    <n v="9.2799999999999994"/>
    <n v="2.5929030455434479"/>
    <n v="72.88"/>
    <n v="8.567062419184202"/>
    <n v="1.86"/>
    <n v="2.2248803827751198"/>
    <n v="72.23"/>
    <n v="8.7108055957549446"/>
    <n v="2216.9059999999999"/>
    <n v="2.0296727483135699"/>
    <n v="6.66"/>
    <n v="3.1973115698511769"/>
    <n v="14338500000"/>
    <n v="2.1193949186699801E-3"/>
    <n v="412623"/>
    <n v="6.0504120857585175E-4"/>
    <n v="4.8727701353948385"/>
    <n v="1.3075029062585029"/>
    <n v="3.2683998822834877"/>
  </r>
  <r>
    <x v="14"/>
    <s v="Middle East &amp; North Africa"/>
    <s v="BHR"/>
    <n v="1.74"/>
    <n v="1.3333333333333333"/>
    <n v="4.03"/>
    <n v="1.1260128527521656"/>
    <n v="79.459999999999994"/>
    <n v="9.3405430821676276"/>
    <n v="0"/>
    <n v="0"/>
    <n v="76.09"/>
    <n v="9.1763145200192966"/>
    <n v="2209.0740000000001"/>
    <n v="2.0225022156140366"/>
    <n v="4.32"/>
    <n v="2.0739318290926549"/>
    <n v="43205000000"/>
    <n v="6.3861950316376516E-3"/>
    <n v="1485509"/>
    <n v="2.1782454218749435E-3"/>
    <n v="4.195240757654485"/>
    <n v="1.0264600187705393"/>
    <n v="2.7692894251567095"/>
  </r>
  <r>
    <x v="15"/>
    <s v="South Asia"/>
    <s v="BGD"/>
    <n v="0"/>
    <n v="0"/>
    <n v="6.27"/>
    <n v="1.7518860016764459"/>
    <n v="72.53"/>
    <n v="8.5259198307276378"/>
    <n v="0.61"/>
    <n v="0.72966507177033502"/>
    <n v="68.209999999999994"/>
    <n v="8.2260009647853334"/>
    <n v="130.4"/>
    <n v="0.1193868059268591"/>
    <n v="2.3199999999999998"/>
    <n v="1.113778204512722"/>
    <n v="437415331040.99432"/>
    <n v="6.4655007842984308E-2"/>
    <n v="172954319"/>
    <n v="0.25360799130483125"/>
    <n v="3.8466943737919506"/>
    <n v="0.37840935322375679"/>
    <n v="2.2859661145362637"/>
  </r>
  <r>
    <x v="16"/>
    <s v="Latin America &amp; Caribbean"/>
    <s v="BRB"/>
    <n v="5.97"/>
    <n v="4.5747126436781604"/>
    <n v="16.809999999999999"/>
    <n v="4.6968426934898009"/>
    <n v="77.319999999999993"/>
    <n v="9.0889855413189142"/>
    <n v="2.5499999999999998"/>
    <n v="3.0502392344497609"/>
    <n v="66.56"/>
    <n v="8.0270139893873615"/>
    <n v="1094.0319999999999"/>
    <n v="1.0016333286945822"/>
    <n v="6.95"/>
    <n v="3.3365338454152664"/>
    <n v="6393564189.6134005"/>
    <n v="9.4504219100024329E-4"/>
    <n v="281995"/>
    <n v="4.1349754039970456E-4"/>
    <n v="5.8875588204648004"/>
    <n v="1.0849080056928422"/>
    <n v="3.7263659538174192"/>
  </r>
  <r>
    <x v="17"/>
    <s v="Europe &amp; Central Asia"/>
    <s v="BLR"/>
    <n v="0"/>
    <n v="0"/>
    <n v="17.66"/>
    <n v="4.9343392008941045"/>
    <n v="73.41"/>
    <n v="8.6293640531327149"/>
    <n v="4.38"/>
    <n v="5.2392344497607652"/>
    <n v="65.709999999999994"/>
    <n v="7.9245055475156772"/>
    <n v="1175.2"/>
    <n v="1.0759461221261106"/>
    <n v="6.03"/>
    <n v="2.8948631781084977"/>
    <n v="71857382745.606598"/>
    <n v="1.06213461561504E-2"/>
    <n v="9178298"/>
    <n v="1.3458407588983947E-2"/>
    <n v="5.3454886502606529"/>
    <n v="0.99858041042329393"/>
    <n v="3.3893799423338415"/>
  </r>
  <r>
    <x v="18"/>
    <s v="Europe &amp; Central Asia"/>
    <s v="BEL"/>
    <n v="5.66"/>
    <n v="4.3371647509578546"/>
    <n v="20.09"/>
    <n v="5.6132998044146412"/>
    <n v="81.540000000000006"/>
    <n v="9.5850476078523581"/>
    <n v="3.77"/>
    <n v="4.5095693779904309"/>
    <n v="63.57"/>
    <n v="7.6664254703328503"/>
    <n v="5971.5960000000005"/>
    <n v="5.4672528583252165"/>
    <n v="10.94"/>
    <n v="5.2520403264522333"/>
    <n v="632216577075.10925"/>
    <n v="9.3448868497535587E-2"/>
    <n v="11822592"/>
    <n v="1.7335813447576107E-2"/>
    <n v="6.3423014023096265"/>
    <n v="2.711325119433138"/>
    <n v="4.7083620750152075"/>
  </r>
  <r>
    <x v="19"/>
    <s v="Latin America &amp; Caribbean"/>
    <s v="BLZ"/>
    <n v="1.04"/>
    <n v="0.7969348659003832"/>
    <n v="5.25"/>
    <n v="1.4668901927912825"/>
    <n v="72.58"/>
    <n v="8.5317973433642891"/>
    <n v="1.1000000000000001"/>
    <n v="1.3157894736842106"/>
    <n v="67.489999999999995"/>
    <n v="8.1391702846116729"/>
    <n v="440.21199999999999"/>
    <n v="0.40303301081805598"/>
    <n v="4.8899999999999997"/>
    <n v="2.3475756120979359"/>
    <n v="3281500000"/>
    <n v="4.8504337452422072E-4"/>
    <n v="410825"/>
    <n v="6.0240474843422276E-4"/>
    <n v="4.050116432070368"/>
    <n v="0.68791814969104204"/>
    <n v="2.5371272049996714"/>
  </r>
  <r>
    <x v="20"/>
    <s v="Sub-Saharan Africa"/>
    <s v="BEN"/>
    <n v="0"/>
    <n v="0"/>
    <n v="3.07"/>
    <n v="0.85778150321318802"/>
    <n v="60.05"/>
    <n v="7.058892676619255"/>
    <n v="7.0000000000000007E-2"/>
    <n v="8.3732057416267963E-2"/>
    <n v="54.66"/>
    <n v="6.5918958031837915"/>
    <n v="86.158000000000001"/>
    <n v="7.8881352952809264E-2"/>
    <n v="2.62"/>
    <n v="1.2578012481997123"/>
    <n v="19673284686.0023"/>
    <n v="2.9079373433107516E-3"/>
    <n v="13712828"/>
    <n v="2.0107521941609606E-2"/>
    <n v="2.9184604080865006"/>
    <n v="0.33906453587944552"/>
    <n v="1.7577322655933258"/>
  </r>
  <r>
    <x v="21"/>
    <s v="North America"/>
    <s v="BMU"/>
    <n v="0"/>
    <n v="0"/>
    <n v="21.22"/>
    <n v="5.9290304554344786"/>
    <n v="81.03"/>
    <n v="9.5250969789585067"/>
    <n v="0"/>
    <n v="0"/>
    <n v="64.42"/>
    <n v="7.7689339122045347"/>
    <n v="0"/>
    <n v="0"/>
    <n v="0"/>
    <n v="0"/>
    <n v="0"/>
    <n v="0"/>
    <n v="63489"/>
    <n v="9.309578305444014E-5"/>
    <n v="4.644612269319504"/>
    <n v="1.8619156610888028E-5"/>
    <n v="2.554545126746202"/>
  </r>
  <r>
    <x v="22"/>
    <s v="South Asia"/>
    <s v="BTN"/>
    <n v="0"/>
    <n v="0"/>
    <n v="6.38"/>
    <n v="1.7826208438111204"/>
    <n v="71.5"/>
    <n v="8.4048430704126016"/>
    <n v="0.42"/>
    <n v="0.50239234449760761"/>
    <n v="72.09"/>
    <n v="8.6939218523878434"/>
    <n v="416"/>
    <n v="0.38086588393844623"/>
    <n v="3.68"/>
    <n v="1.7666826692270765"/>
    <n v="0"/>
    <n v="0"/>
    <n v="787424"/>
    <n v="1.1546229091001507E-3"/>
    <n v="3.8767556222218351"/>
    <n v="0.53711806287320074"/>
    <n v="2.3739187205149501"/>
  </r>
  <r>
    <x v="23"/>
    <s v="Latin America &amp; Caribbean"/>
    <s v="BOL"/>
    <n v="1.29"/>
    <n v="0.9885057471264368"/>
    <n v="4.88"/>
    <n v="1.3635093601564683"/>
    <n v="66.05"/>
    <n v="7.7641941930175147"/>
    <n v="1.01"/>
    <n v="1.2081339712918662"/>
    <n v="64.63"/>
    <n v="7.7942595272551856"/>
    <n v="618.30399999999997"/>
    <n v="0.56608389303528139"/>
    <n v="7.23"/>
    <n v="3.4709553528564574"/>
    <n v="45849832906.413902"/>
    <n v="6.777131700228145E-3"/>
    <n v="12388571"/>
    <n v="1.8165725057419844E-2"/>
    <n v="3.8237205597694945"/>
    <n v="1.014926095994487"/>
    <n v="2.5597630510707412"/>
  </r>
  <r>
    <x v="24"/>
    <s v="Europe &amp; Central Asia"/>
    <s v="BIH"/>
    <n v="0"/>
    <n v="0"/>
    <n v="18.649999999999999"/>
    <n v="5.210952780106175"/>
    <n v="76.349999999999994"/>
    <n v="8.9749617961678609"/>
    <n v="0"/>
    <n v="0"/>
    <n v="66.61"/>
    <n v="8.033043897732755"/>
    <n v="1433.2"/>
    <n v="1.3121562136071663"/>
    <n v="9.15"/>
    <n v="4.3927028324531934"/>
    <n v="27054889362.885201"/>
    <n v="3.999023261908664E-3"/>
    <n v="3210847"/>
    <n v="4.7081591414733252E-3"/>
    <n v="4.4437916948013587"/>
    <n v="1.4283561003219571"/>
    <n v="3.0868456772856283"/>
  </r>
  <r>
    <x v="25"/>
    <s v="Sub-Saharan Africa"/>
    <s v="BWA"/>
    <n v="0"/>
    <n v="0"/>
    <n v="3.77"/>
    <n v="1.0533668622520258"/>
    <n v="65.06"/>
    <n v="7.6478194428118034"/>
    <n v="0.35"/>
    <n v="0.41866028708133973"/>
    <n v="64.02"/>
    <n v="7.7206946454413883"/>
    <n v="966.44200000000001"/>
    <n v="0.88481919857028812"/>
    <n v="6.24"/>
    <n v="2.9956793086893905"/>
    <n v="19395765126.312698"/>
    <n v="2.8669167662184699E-3"/>
    <n v="2675352"/>
    <n v="3.9229471150319349E-3"/>
    <n v="3.3681082475173119"/>
    <n v="0.97176929126779155"/>
    <n v="2.2897557172050278"/>
  </r>
  <r>
    <x v="26"/>
    <s v="Latin America &amp; Caribbean"/>
    <s v="BRA"/>
    <n v="2.09"/>
    <n v="1.6015325670498082"/>
    <n v="10.210000000000001"/>
    <n v="2.8527521654093322"/>
    <n v="74.239999999999995"/>
    <n v="8.7269307629011408"/>
    <n v="2.2000000000000002"/>
    <n v="2.6315789473684212"/>
    <n v="69.78"/>
    <n v="8.41534008683068"/>
    <n v="1483.942"/>
    <n v="1.358612696017754"/>
    <n v="9.7200000000000006"/>
    <n v="4.6663466154584743"/>
    <n v="2173665655937.2737"/>
    <n v="0.32129273955301507"/>
    <n v="216422446"/>
    <n v="0.31734658099713786"/>
    <n v="4.8456269059118764"/>
    <n v="1.6660969659343892"/>
    <n v="3.4148384329220072"/>
  </r>
  <r>
    <x v="27"/>
    <s v="Latin America &amp; Caribbean"/>
    <s v="VGB"/>
    <n v="0"/>
    <n v="0"/>
    <n v="10.49"/>
    <n v="2.9309863090248673"/>
    <n v="75.53"/>
    <n v="8.8785705889267668"/>
    <n v="0"/>
    <n v="0"/>
    <n v="75.84"/>
    <n v="9.1461649782923296"/>
    <n v="0"/>
    <n v="0"/>
    <n v="0"/>
    <n v="0"/>
    <n v="0"/>
    <n v="0"/>
    <n v="31538"/>
    <n v="4.6245094519852782E-5"/>
    <n v="4.1911443752487934"/>
    <n v="9.2490189039705578E-6"/>
    <n v="2.3051335684453433"/>
  </r>
  <r>
    <x v="28"/>
    <s v="East Asia &amp; Pacific"/>
    <s v="BRN"/>
    <n v="2.85"/>
    <n v="2.1839080459770113"/>
    <n v="6.55"/>
    <n v="1.8301201452919811"/>
    <n v="74.7"/>
    <n v="8.7810038791583409"/>
    <n v="1.75"/>
    <n v="2.0933014354066986"/>
    <n v="71.69"/>
    <n v="8.6456825856246979"/>
    <n v="1451.1779999999999"/>
    <n v="1.3286158454856407"/>
    <n v="2.2999999999999998"/>
    <n v="1.1041766682669227"/>
    <n v="15128292953.5098"/>
    <n v="2.236135384720824E-3"/>
    <n v="452524"/>
    <n v="6.6354921531174634E-4"/>
    <n v="4.7068032182917463"/>
    <n v="0.60900167889661938"/>
    <n v="2.8627925255639393"/>
  </r>
  <r>
    <x v="29"/>
    <s v="Europe &amp; Central Asia"/>
    <s v="BGR"/>
    <n v="7.45"/>
    <n v="5.7088122605363978"/>
    <n v="22.3"/>
    <n v="6.2307907236658284"/>
    <n v="74.06"/>
    <n v="8.7057717174091938"/>
    <n v="4.17"/>
    <n v="4.9880382775119623"/>
    <n v="63.73"/>
    <n v="7.6857211770381086"/>
    <n v="1918.4"/>
    <n v="1.7563776724699887"/>
    <n v="7.79"/>
    <n v="3.7397983677388384"/>
    <n v="101584384672.7859"/>
    <n v="1.5015338333278868E-2"/>
    <n v="6430370"/>
    <n v="9.4290401562440781E-3"/>
    <n v="6.6638268312322984"/>
    <n v="1.380434419583439"/>
    <n v="4.2863002459903123"/>
  </r>
  <r>
    <x v="30"/>
    <s v="Sub-Saharan Africa"/>
    <s v="BFA"/>
    <n v="0"/>
    <n v="0"/>
    <n v="2.5299999999999998"/>
    <n v="0.70690136909751322"/>
    <n v="59.73"/>
    <n v="7.0212765957446805"/>
    <n v="0.09"/>
    <n v="0.1076555023923445"/>
    <n v="54.14"/>
    <n v="6.5291847563917029"/>
    <n v="127.64"/>
    <n v="0.11685990727380595"/>
    <n v="5.85"/>
    <n v="2.8084493518963032"/>
    <n v="20324617838.967602"/>
    <n v="3.0042118612000671E-3"/>
    <n v="23251485"/>
    <n v="3.4094334502883475E-2"/>
    <n v="2.8730036447252485"/>
    <n v="0.73904744525146404"/>
    <n v="1.9127233549620457"/>
  </r>
  <r>
    <x v="31"/>
    <s v="Sub-Saharan Africa"/>
    <s v="BDI"/>
    <n v="0"/>
    <n v="0"/>
    <n v="2.4900000000000002"/>
    <n v="0.69572506286672264"/>
    <n v="61.8"/>
    <n v="7.2646056189020811"/>
    <n v="0.08"/>
    <n v="9.5693779904306234E-2"/>
    <n v="52.36"/>
    <n v="6.3145200192957063"/>
    <n v="65.447999999999993"/>
    <n v="5.9920457625008236E-2"/>
    <n v="8.6199999999999992"/>
    <n v="4.1382621219395102"/>
    <n v="2642161668.9274998"/>
    <n v="3.9054182902183187E-4"/>
    <n v="13238559"/>
    <n v="1.9412087394940949E-2"/>
    <n v="2.8741088961937633"/>
    <n v="1.0535452249188244"/>
    <n v="2.0548552441200409"/>
  </r>
  <r>
    <x v="32"/>
    <s v="Sub-Saharan Africa"/>
    <s v="CPV"/>
    <n v="0"/>
    <n v="0"/>
    <n v="5.73"/>
    <n v="1.6010058675607715"/>
    <n v="75.319999999999993"/>
    <n v="8.8538850358528265"/>
    <n v="0.79"/>
    <n v="0.94497607655502402"/>
    <n v="68.53"/>
    <n v="8.2645923781958519"/>
    <n v="390.14400000000001"/>
    <n v="0.35719360438288744"/>
    <n v="5.52"/>
    <n v="2.6500240038406147"/>
    <n v="2587252076.3056002"/>
    <n v="3.8242556082159531E-4"/>
    <n v="598682"/>
    <n v="8.7786497803711398E-4"/>
    <n v="3.9328918716328949"/>
    <n v="0.75209470271972945"/>
    <n v="2.5015331456219707"/>
  </r>
  <r>
    <x v="33"/>
    <s v="East Asia &amp; Pacific"/>
    <s v="KHM"/>
    <n v="0"/>
    <n v="0"/>
    <n v="6.12"/>
    <n v="1.7099748533109806"/>
    <n v="70.28"/>
    <n v="8.2614317620782902"/>
    <n v="0.21"/>
    <n v="0.25119617224880381"/>
    <n v="65.33"/>
    <n v="7.8786782440906897"/>
    <n v="297.25400000000002"/>
    <n v="0.27214881601980506"/>
    <n v="6.64"/>
    <n v="3.1877100336053772"/>
    <n v="31772759998.857101"/>
    <n v="4.6963787072356617E-3"/>
    <n v="16944826"/>
    <n v="2.4846695414815739E-2"/>
    <n v="3.6202562063457533"/>
    <n v="0.87134296510142939"/>
    <n v="2.3832452477858079"/>
  </r>
  <r>
    <x v="34"/>
    <s v="Sub-Saharan Africa"/>
    <s v="CMR"/>
    <n v="0"/>
    <n v="0"/>
    <n v="2.65"/>
    <n v="0.7404302877898854"/>
    <n v="60.95"/>
    <n v="7.1646879040789946"/>
    <n v="0.12"/>
    <n v="0.14354066985645933"/>
    <n v="55.4"/>
    <n v="6.6811384466956101"/>
    <n v="141.64000000000001"/>
    <n v="0.12967750913711906"/>
    <n v="3.65"/>
    <n v="1.7522803648583773"/>
    <n v="47945510090.052902"/>
    <n v="7.0868968481987912E-3"/>
    <n v="28647293"/>
    <n v="4.2006366051205432E-2"/>
    <n v="2.9459594616841898"/>
    <n v="0.48101681076357478"/>
    <n v="1.8367352687699132"/>
  </r>
  <r>
    <x v="35"/>
    <s v="North America"/>
    <s v="CAN"/>
    <n v="2.5499999999999998"/>
    <n v="1.954022988505747"/>
    <n v="19.55"/>
    <n v="5.4624196702989671"/>
    <n v="81.739999999999995"/>
    <n v="9.6085576583989667"/>
    <n v="2.4700000000000002"/>
    <n v="2.954545454545455"/>
    <n v="65.05"/>
    <n v="7.8449107573564882"/>
    <n v="5789.9180000000006"/>
    <n v="5.3009188389450026"/>
    <n v="11.64"/>
    <n v="5.5880940950552098"/>
    <n v="2140085567791.4512"/>
    <n v="0.31632921699593131"/>
    <n v="40097761"/>
    <n v="5.879652316188301E-2"/>
    <n v="5.5648913058211251"/>
    <n v="2.8289113032312097"/>
    <n v="4.3337003046556637"/>
  </r>
  <r>
    <x v="36"/>
    <s v="Latin America &amp; Caribbean"/>
    <s v="CYM"/>
    <n v="0"/>
    <n v="0"/>
    <n v="8.5299999999999994"/>
    <n v="2.3833473037161217"/>
    <n v="82.01"/>
    <n v="9.6402962266368881"/>
    <n v="0"/>
    <n v="0"/>
    <n v="74.75"/>
    <n v="9.0147129763627589"/>
    <n v="0"/>
    <n v="0"/>
    <n v="0"/>
    <n v="0"/>
    <n v="0"/>
    <n v="0"/>
    <n v="69310"/>
    <n v="1.0163128610473066E-4"/>
    <n v="4.2076713013431544"/>
    <n v="2.0326257220946133E-5"/>
    <n v="2.3142283625544842"/>
  </r>
  <r>
    <x v="37"/>
    <s v="Sub-Saharan Africa"/>
    <s v="CAF"/>
    <n v="0"/>
    <n v="0"/>
    <n v="2.52"/>
    <n v="0.70410729253981563"/>
    <n v="54.35"/>
    <n v="6.3888562360409082"/>
    <n v="7.0000000000000007E-2"/>
    <n v="8.3732057416267963E-2"/>
    <n v="49.64"/>
    <n v="5.9864930053063192"/>
    <n v="78.835999999999999"/>
    <n v="7.2177747178296503E-2"/>
    <n v="8.6999999999999993"/>
    <n v="4.1766682669227082"/>
    <n v="2555492085.2483001"/>
    <n v="3.7773106951052051E-4"/>
    <n v="5742315"/>
    <n v="8.4201249266842668E-3"/>
    <n v="2.6326377182606624"/>
    <n v="1.0640088478314413"/>
    <n v="1.9267547265675131"/>
  </r>
  <r>
    <x v="38"/>
    <s v="Sub-Saharan Africa"/>
    <s v="TCD"/>
    <n v="0"/>
    <n v="0"/>
    <n v="2.0099999999999998"/>
    <n v="0.56160938809723382"/>
    <n v="52.78"/>
    <n v="6.2043023392500292"/>
    <n v="0.05"/>
    <n v="5.9808612440191394E-2"/>
    <n v="50.64"/>
    <n v="6.1070911722141821"/>
    <n v="77.403999999999996"/>
    <n v="7.0866689616277623E-2"/>
    <n v="4.91"/>
    <n v="2.3571771483437356"/>
    <n v="13149325358.7383"/>
    <n v="1.9436212539141655E-3"/>
    <n v="18278568"/>
    <n v="2.6802400432733728E-2"/>
    <n v="2.5865623024003277"/>
    <n v="0.61295452595272426"/>
    <n v="1.6984388029989064"/>
  </r>
  <r>
    <x v="39"/>
    <s v="Europe &amp; Central Asia"/>
    <s v="CHI"/>
    <n v="0"/>
    <n v="0"/>
    <n v="16.649999999999999"/>
    <n v="4.6521374685666386"/>
    <n v="81.36"/>
    <n v="9.5638885623604093"/>
    <n v="0"/>
    <n v="0"/>
    <n v="68.319999999999993"/>
    <n v="8.2392667631451992"/>
    <n v="0"/>
    <n v="0"/>
    <n v="0"/>
    <n v="0"/>
    <n v="0"/>
    <n v="0"/>
    <n v="175346"/>
    <n v="2.5711498331150055E-4"/>
    <n v="4.4910585588144496"/>
    <n v="5.1422996662300111E-5"/>
    <n v="2.4701053476964452"/>
  </r>
  <r>
    <x v="40"/>
    <s v="Latin America &amp; Caribbean"/>
    <s v="CHL"/>
    <n v="2.11"/>
    <n v="1.6168582375478926"/>
    <n v="13.47"/>
    <n v="3.7636211232187766"/>
    <n v="79.77"/>
    <n v="9.3769836605148704"/>
    <n v="2.7"/>
    <n v="3.2296650717703352"/>
    <n v="68.349999999999994"/>
    <n v="8.2428847081524346"/>
    <n v="2412.1039999999998"/>
    <n v="2.2083849089217833"/>
    <n v="9.35"/>
    <n v="4.4887181949111863"/>
    <n v="335533331669.21912"/>
    <n v="4.959567864031468E-2"/>
    <n v="19629590"/>
    <n v="2.8783443621534559E-2"/>
    <n v="5.2460025602408624"/>
    <n v="1.6949111682746436"/>
    <n v="3.6480114338560643"/>
  </r>
  <r>
    <x v="41"/>
    <s v="East Asia &amp; Pacific"/>
    <s v="CHN"/>
    <n v="4.3099999999999996"/>
    <n v="3.3026819923371642"/>
    <n v="14.27"/>
    <n v="3.9871472478345904"/>
    <n v="77.97"/>
    <n v="9.1653932055953931"/>
    <n v="2.19"/>
    <n v="2.6196172248803826"/>
    <n v="68.95"/>
    <n v="8.3152436082971537"/>
    <n v="876.68799999999999"/>
    <n v="0.80264555302458784"/>
    <n v="5.31"/>
    <n v="2.5492078732597219"/>
    <n v="17794781986104.457"/>
    <n v="2.6302730773923266"/>
    <n v="1410710000"/>
    <n v="2.068565454058644"/>
    <n v="5.4780166557889372"/>
    <n v="2.0407583706005044"/>
    <n v="3.9312504274541427"/>
  </r>
  <r>
    <x v="42"/>
    <s v="Latin America &amp; Caribbean"/>
    <s v="COL"/>
    <n v="1.71"/>
    <n v="1.3103448275862069"/>
    <n v="9.3699999999999992"/>
    <n v="2.6180497345627267"/>
    <n v="75.23"/>
    <n v="8.8433055131068539"/>
    <n v="2.2599999999999998"/>
    <n v="2.7033492822966503"/>
    <n v="69.510000000000005"/>
    <n v="8.3827785817655567"/>
    <n v="1270.048"/>
    <n v="1.1627835436640763"/>
    <n v="8.16"/>
    <n v="3.9174267882861264"/>
    <n v="363540156234.86841"/>
    <n v="5.3735408854250495E-2"/>
    <n v="52085168"/>
    <n v="7.6374009678559548E-2"/>
    <n v="4.7715655878635985"/>
    <n v="1.3014480075795376"/>
    <n v="3.2100126767357713"/>
  </r>
  <r>
    <x v="43"/>
    <s v="Sub-Saharan Africa"/>
    <s v="COM"/>
    <n v="0"/>
    <n v="0"/>
    <n v="4.3"/>
    <n v="1.2014529198100028"/>
    <n v="63.81"/>
    <n v="7.5008816268954988"/>
    <n v="0.28000000000000003"/>
    <n v="0.33492822966507185"/>
    <n v="57.94"/>
    <n v="6.9874577906415816"/>
    <n v="186.46"/>
    <n v="0.17071214595952569"/>
    <n v="5.51"/>
    <n v="2.6452232357177148"/>
    <n v="1352380972.1566"/>
    <n v="1.9989743421520143E-4"/>
    <n v="852075"/>
    <n v="1.2494225668401152E-3"/>
    <n v="3.2049441134024312"/>
    <n v="0.70429369916294271"/>
    <n v="2.0796514269946615"/>
  </r>
  <r>
    <x v="44"/>
    <s v="Sub-Saharan Africa"/>
    <s v="COD"/>
    <n v="0"/>
    <n v="0"/>
    <n v="2.89"/>
    <n v="0.80748812517462976"/>
    <n v="59.72"/>
    <n v="7.0201010932173515"/>
    <n v="0.36"/>
    <n v="0.43062200956937802"/>
    <n v="50.6"/>
    <n v="6.1022672455378677"/>
    <n v="41.195999999999998"/>
    <n v="3.7716709025789011E-2"/>
    <n v="3.72"/>
    <n v="1.7858857417186753"/>
    <n v="66383287002.996902"/>
    <n v="9.8122119579288312E-3"/>
    <n v="102262808"/>
    <n v="0.14995095509625075"/>
    <n v="2.8720956946998459"/>
    <n v="0.48883446729274488"/>
    <n v="1.7996281423666505"/>
  </r>
  <r>
    <x v="45"/>
    <s v="Sub-Saharan Africa"/>
    <s v="COG"/>
    <n v="0"/>
    <n v="0"/>
    <n v="2.78"/>
    <n v="0.77675328303995528"/>
    <n v="63.49"/>
    <n v="7.4632655460209252"/>
    <n v="0.1"/>
    <n v="0.11961722488038279"/>
    <n v="56.61"/>
    <n v="6.8270622286541238"/>
    <n v="111.45399999999999"/>
    <n v="0.10204092843383554"/>
    <n v="3.05"/>
    <n v="1.4642342774843975"/>
    <n v="15321055818.3263"/>
    <n v="2.2646279492289909E-3"/>
    <n v="6106869"/>
    <n v="8.954681150528214E-3"/>
    <n v="3.0373396565190776"/>
    <n v="0.39403912609443259"/>
    <n v="1.8478544178279874"/>
  </r>
  <r>
    <x v="46"/>
    <s v="Latin America &amp; Caribbean"/>
    <s v="CRI"/>
    <n v="1.1399999999999999"/>
    <n v="0.87356321839080442"/>
    <n v="11.2"/>
    <n v="3.1293657446214023"/>
    <n v="78.650000000000006"/>
    <n v="9.2453273774538616"/>
    <n v="2.91"/>
    <n v="3.4808612440191395"/>
    <n v="69.010000000000005"/>
    <n v="8.3224794983116261"/>
    <n v="1601.106"/>
    <n v="1.4658813749258413"/>
    <n v="7.39"/>
    <n v="3.5477676428228517"/>
    <n v="86497941439.017395"/>
    <n v="1.2785388817607626E-2"/>
    <n v="5212173"/>
    <n v="7.6427621611650891E-3"/>
    <n v="5.0103194165593674"/>
    <n v="1.2587764235146885"/>
    <n v="3.3221250696892621"/>
  </r>
  <r>
    <x v="47"/>
    <s v="Sub-Saharan Africa"/>
    <s v="CIV"/>
    <n v="0"/>
    <n v="0"/>
    <n v="2.4"/>
    <n v="0.67057837384744345"/>
    <n v="58.87"/>
    <n v="6.9201833783942632"/>
    <n v="0.19"/>
    <n v="0.22727272727272729"/>
    <n v="56.47"/>
    <n v="6.8101784852870226"/>
    <n v="175.78399999999999"/>
    <n v="0.16093780899575919"/>
    <n v="3.26"/>
    <n v="1.5650504080652905"/>
    <n v="78788828906.863403"/>
    <n v="1.1645893477920614E-2"/>
    <n v="28873034"/>
    <n v="4.2337376701278545E-2"/>
    <n v="2.9256425929602914"/>
    <n v="0.44345829764889433"/>
    <n v="1.808659660070163"/>
  </r>
  <r>
    <x v="48"/>
    <s v="Europe &amp; Central Asia"/>
    <s v="HRV"/>
    <n v="5.54"/>
    <n v="4.245210727969349"/>
    <n v="22.75"/>
    <n v="6.356524168762224"/>
    <n v="77.67"/>
    <n v="9.1301281297754802"/>
    <n v="3.39"/>
    <n v="4.0550239234449768"/>
    <n v="63.26"/>
    <n v="7.6290400385914126"/>
    <n v="2175"/>
    <n v="1.9913060037647128"/>
    <n v="7.21"/>
    <n v="3.4613538166106577"/>
    <n v="82688842717.392593"/>
    <n v="1.2222360294726994E-2"/>
    <n v="3853200"/>
    <n v="5.6500601878336203E-3"/>
    <n v="6.2831853977086887"/>
    <n v="1.3679616752198274"/>
    <n v="4.0713347225887011"/>
  </r>
  <r>
    <x v="49"/>
    <s v="Latin America &amp; Caribbean"/>
    <s v="CUB"/>
    <n v="5.33"/>
    <n v="4.0842911877394634"/>
    <n v="16.100000000000001"/>
    <n v="4.4984632578932668"/>
    <n v="77.010000000000005"/>
    <n v="9.0525449629716714"/>
    <n v="8.36"/>
    <n v="10"/>
    <n v="68.33"/>
    <n v="8.2404727448142783"/>
    <n v="2626.1419999999998"/>
    <n v="2.4043458994660551"/>
    <n v="11.97"/>
    <n v="5.7465194431108992"/>
    <n v="0"/>
    <n v="0"/>
    <n v="11194449"/>
    <n v="1.6414748941044815E-2"/>
    <n v="7.1751544306837367"/>
    <n v="2.0409992854324477"/>
    <n v="4.8647846153206569"/>
  </r>
  <r>
    <x v="50"/>
    <s v="Latin America &amp; Caribbean"/>
    <s v="CUW"/>
    <n v="0"/>
    <n v="0"/>
    <n v="15.37"/>
    <n v="4.2944956691813356"/>
    <n v="78.02"/>
    <n v="9.1712707182320443"/>
    <n v="0"/>
    <n v="0"/>
    <n v="67.69"/>
    <n v="8.1632899179932465"/>
    <n v="0"/>
    <n v="0"/>
    <n v="0"/>
    <n v="0"/>
    <n v="0"/>
    <n v="0"/>
    <n v="147862"/>
    <n v="2.1681438790964778E-4"/>
    <n v="4.3258112610813253"/>
    <n v="4.336287758192956E-5"/>
    <n v="2.3792157068896409"/>
  </r>
  <r>
    <x v="51"/>
    <s v="Europe &amp; Central Asia"/>
    <s v="CYP"/>
    <n v="3.4"/>
    <n v="2.6053639846743293"/>
    <n v="15.2"/>
    <n v="4.2469963677004756"/>
    <n v="81.430000000000007"/>
    <n v="9.5721170800517239"/>
    <n v="3.52"/>
    <n v="4.2105263157894743"/>
    <n v="68.959999999999994"/>
    <n v="8.316449589966231"/>
    <n v="3238"/>
    <n v="2.9645282023862713"/>
    <n v="7.67"/>
    <n v="3.6821891502640423"/>
    <n v="32229622669.195099"/>
    <n v="4.7639082550994102E-3"/>
    <n v="1260138"/>
    <n v="1.8477773136552169E-3"/>
    <n v="5.7902906676364472"/>
    <n v="1.6634780661018391"/>
    <n v="3.9332249969458739"/>
  </r>
  <r>
    <x v="52"/>
    <s v="Europe &amp; Central Asia"/>
    <s v="CZE"/>
    <n v="6.63"/>
    <n v="5.0804597701149419"/>
    <n v="20.79"/>
    <n v="5.8088851634534784"/>
    <n v="78.61"/>
    <n v="9.2406253673445402"/>
    <n v="4.38"/>
    <n v="5.2392344497607652"/>
    <n v="63.42"/>
    <n v="7.6483357452966718"/>
    <n v="3502.8339999999998"/>
    <n v="3.2069951146626039"/>
    <n v="8.23"/>
    <n v="3.9510321651464242"/>
    <n v="330858339871.6861"/>
    <n v="4.8904661179595965E-2"/>
    <n v="10873689"/>
    <n v="1.5944409144032071E-2"/>
    <n v="6.6035080991940793"/>
    <n v="1.8073671001349423"/>
    <n v="4.445244649617468"/>
  </r>
  <r>
    <x v="53"/>
    <s v="Europe &amp; Central Asia"/>
    <s v="DNK"/>
    <n v="2.61"/>
    <n v="1.9999999999999998"/>
    <n v="20.72"/>
    <n v="5.7893266275495945"/>
    <n v="81.3"/>
    <n v="9.5568355471964281"/>
    <n v="4.2"/>
    <n v="5.0239234449760772"/>
    <n v="63.33"/>
    <n v="7.637481910274964"/>
    <n v="6198.2"/>
    <n v="5.6747185620848022"/>
    <n v="10.35"/>
    <n v="4.9687950072011517"/>
    <n v="404198757537.97418"/>
    <n v="5.9745216923576504E-2"/>
    <n v="5946952"/>
    <n v="8.7201901625032496E-3"/>
    <n v="6.0015135059994131"/>
    <n v="2.680545995431062"/>
    <n v="4.5070781262436554"/>
  </r>
  <r>
    <x v="54"/>
    <s v="Middle East &amp; North Africa"/>
    <s v="DJI"/>
    <n v="1.4"/>
    <n v="1.0727969348659003"/>
    <n v="4.59"/>
    <n v="1.2824811399832357"/>
    <n v="62.8"/>
    <n v="7.3821558716351241"/>
    <n v="0"/>
    <n v="0"/>
    <n v="65.36"/>
    <n v="7.882296189097926"/>
    <n v="117.13200000000001"/>
    <n v="0.10723938153239924"/>
    <n v="2.4"/>
    <n v="1.1521843494959194"/>
    <n v="4098530513.5577998"/>
    <n v="6.0580986466145432E-4"/>
    <n v="1136455"/>
    <n v="1.666417302700212E-3"/>
    <n v="3.5239460271164371"/>
    <n v="0.31537095917701818"/>
    <n v="2.0800872465436986"/>
  </r>
  <r>
    <x v="55"/>
    <s v="Latin America &amp; Caribbean"/>
    <s v="DMA"/>
    <n v="0"/>
    <n v="0"/>
    <n v="9.82"/>
    <n v="2.7437831796591228"/>
    <n v="72.349999999999994"/>
    <n v="8.504760785235689"/>
    <n v="1.1299999999999999"/>
    <n v="1.3516746411483251"/>
    <n v="70.790000000000006"/>
    <n v="8.5371442354076219"/>
    <n v="689.79200000000003"/>
    <n v="0.63153423032131906"/>
    <n v="5.86"/>
    <n v="2.8132501200192035"/>
    <n v="653992592.59259999"/>
    <n v="9.6667613598951259E-5"/>
    <n v="73040"/>
    <n v="1.0710069451867737E-4"/>
    <n v="4.2274725682901524"/>
    <n v="0.86124650800811409"/>
    <n v="2.7126708411632356"/>
  </r>
  <r>
    <x v="56"/>
    <s v="Latin America &amp; Caribbean"/>
    <s v="DOM"/>
    <n v="1.56"/>
    <n v="1.1954022988505746"/>
    <n v="7.67"/>
    <n v="2.1430567197541213"/>
    <n v="73.260000000000005"/>
    <n v="8.6117315152227594"/>
    <n v="1.41"/>
    <n v="1.6866028708133971"/>
    <n v="65.5"/>
    <n v="7.8991799324650271"/>
    <n v="832.822"/>
    <n v="0.76248434421486699"/>
    <n v="4.54"/>
    <n v="2.1795487277964476"/>
    <n v="121444279313.9308"/>
    <n v="1.7950858770407134E-2"/>
    <n v="11332972"/>
    <n v="1.6617869279308927E-2"/>
    <n v="4.3071946674211761"/>
    <n v="0.74421709948981263"/>
    <n v="2.7038547618520625"/>
  </r>
  <r>
    <x v="57"/>
    <s v="Latin America &amp; Caribbean"/>
    <s v="ECU"/>
    <n v="0"/>
    <n v="0"/>
    <n v="8.08"/>
    <n v="2.2576138586197261"/>
    <n v="75.849999999999994"/>
    <n v="8.9161866698013412"/>
    <n v="2.23"/>
    <n v="2.6674641148325362"/>
    <n v="66.64"/>
    <n v="8.0366618427399903"/>
    <n v="923.46799999999996"/>
    <n v="0.84547465410785827"/>
    <n v="7.96"/>
    <n v="3.8214114258281331"/>
    <n v="118844826000"/>
    <n v="1.7566629726583526E-2"/>
    <n v="18190484"/>
    <n v="2.667324027972191E-2"/>
    <n v="4.375585297198719"/>
    <n v="1.1773261569579172"/>
    <n v="2.9363686840903584"/>
  </r>
  <r>
    <x v="58"/>
    <s v="Middle East &amp; North Africa"/>
    <s v="EGY"/>
    <n v="1.43"/>
    <n v="1.0957854406130267"/>
    <n v="4.91"/>
    <n v="1.3718915898295614"/>
    <n v="70.900000000000006"/>
    <n v="8.3343129187727776"/>
    <n v="0.73"/>
    <n v="0.87320574162679421"/>
    <n v="62.47"/>
    <n v="7.5337674867342006"/>
    <n v="568.44399999999996"/>
    <n v="0.52043491954208199"/>
    <n v="4.6900000000000004"/>
    <n v="2.2515602496399429"/>
    <n v="395926075163.0058"/>
    <n v="5.8522419490840957E-2"/>
    <n v="112716598"/>
    <n v="0.16527965401947645"/>
    <n v="3.8417926355152723"/>
    <n v="0.74361144894665376"/>
    <n v="2.447611101559394"/>
  </r>
  <r>
    <x v="59"/>
    <s v="Latin America &amp; Caribbean"/>
    <s v="SLV"/>
    <n v="1.2"/>
    <n v="0.91954022988505735"/>
    <n v="8.36"/>
    <n v="2.3358480022352612"/>
    <n v="71.78"/>
    <n v="8.4377571411778547"/>
    <n v="2.92"/>
    <n v="3.4928229665071768"/>
    <n v="66.61"/>
    <n v="8.033043897732755"/>
    <n v="813.35799999999995"/>
    <n v="0.74466421545290085"/>
    <n v="8.8699999999999992"/>
    <n v="4.2582813250120015"/>
    <n v="34015620000"/>
    <n v="5.0278991654223899E-3"/>
    <n v="6364943"/>
    <n v="9.3331026269413177E-3"/>
    <n v="4.6438024475076212"/>
    <n v="1.2541113753912407"/>
    <n v="3.1184414650552501"/>
  </r>
  <r>
    <x v="60"/>
    <s v="Sub-Saharan Africa"/>
    <s v="GNQ"/>
    <n v="0"/>
    <n v="0"/>
    <n v="3.12"/>
    <n v="0.87175188600167652"/>
    <n v="61.02"/>
    <n v="7.1729164217703083"/>
    <n v="0.35"/>
    <n v="0.41866028708133973"/>
    <n v="58.76"/>
    <n v="7.0863482875060289"/>
    <n v="552.78200000000004"/>
    <n v="0.50609568522899562"/>
    <n v="3.21"/>
    <n v="1.5410465674507923"/>
    <n v="12116922539.4112"/>
    <n v="1.7910202643195484E-3"/>
    <n v="1714671"/>
    <n v="2.5142723845979604E-3"/>
    <n v="3.1099353764718707"/>
    <n v="0.51282572372616242"/>
    <n v="1.9412360327363021"/>
  </r>
  <r>
    <x v="61"/>
    <s v="Sub-Saharan Africa"/>
    <s v="ERI"/>
    <n v="0"/>
    <n v="0"/>
    <n v="4.03"/>
    <n v="1.1260128527521656"/>
    <n v="66.87"/>
    <n v="7.8605854002586115"/>
    <n v="0.08"/>
    <n v="9.5693779904306234E-2"/>
    <n v="57.31"/>
    <n v="6.9114809454896289"/>
    <n v="74.789999999999992"/>
    <n v="6.8473460239799014E-2"/>
    <n v="4.2"/>
    <n v="2.0163226116178592"/>
    <n v="0"/>
    <n v="0"/>
    <n v="3748901"/>
    <n v="5.4971235046791366E-3"/>
    <n v="3.1987545956809429"/>
    <n v="0.52229844266535042"/>
    <n v="1.9943493268239263"/>
  </r>
  <r>
    <x v="62"/>
    <s v="Europe &amp; Central Asia"/>
    <s v="EST"/>
    <n v="4.6900000000000004"/>
    <n v="3.5938697318007664"/>
    <n v="20.91"/>
    <n v="5.8424140821458517"/>
    <n v="78.08"/>
    <n v="9.1783237333960273"/>
    <n v="3.57"/>
    <n v="4.2703349282296656"/>
    <n v="62.83"/>
    <n v="7.5771828268210317"/>
    <n v="2717.694"/>
    <n v="2.4881656913082013"/>
    <n v="7.04"/>
    <n v="3.3797407585213635"/>
    <n v="40744848827.953697"/>
    <n v="6.0225564436964495E-3"/>
    <n v="1366188"/>
    <n v="2.0032815394726562E-3"/>
    <n v="6.0924250604786687"/>
    <n v="1.4691840356983947"/>
    <n v="4.011966599327546"/>
  </r>
  <r>
    <x v="63"/>
    <s v="Sub-Saharan Africa"/>
    <s v="SWZ"/>
    <n v="0"/>
    <n v="0"/>
    <n v="4.0199999999999996"/>
    <n v="1.1232187761944676"/>
    <n v="58.5"/>
    <n v="6.8766897848830375"/>
    <n v="0.19"/>
    <n v="0.22727272727272729"/>
    <n v="61.62"/>
    <n v="7.4312590448625171"/>
    <n v="606.93200000000002"/>
    <n v="0.55567233815031025"/>
    <n v="6.88"/>
    <n v="3.3029284685549691"/>
    <n v="4597855845.0427999"/>
    <n v="6.7961588135166001E-4"/>
    <n v="1210822"/>
    <n v="1.7754638162444409E-3"/>
    <n v="3.1316880666425497"/>
    <n v="0.9652091792039742"/>
    <n v="2.156772567295191"/>
  </r>
  <r>
    <x v="64"/>
    <s v="Sub-Saharan Africa"/>
    <s v="ETH"/>
    <n v="0"/>
    <n v="0"/>
    <n v="3.16"/>
    <n v="0.88292819223246721"/>
    <n v="65.349999999999994"/>
    <n v="7.6819090161043846"/>
    <n v="0.09"/>
    <n v="0.1076555023923445"/>
    <n v="57.55"/>
    <n v="6.9404245055475151"/>
    <n v="75.314000000000007"/>
    <n v="6.8953204766683041E-2"/>
    <n v="3.34"/>
    <n v="1.6034565530484879"/>
    <n v="163697927593.98239"/>
    <n v="2.4196433095476692E-2"/>
    <n v="126527060"/>
    <n v="0.18553033955923279"/>
    <n v="3.1225834432553423"/>
    <n v="0.4624674372942823"/>
    <n v="1.9255312405728655"/>
  </r>
  <r>
    <x v="65"/>
    <s v="Europe &amp; Central Asia"/>
    <s v="FRO"/>
    <n v="0"/>
    <n v="0"/>
    <n v="17.95"/>
    <n v="5.0153674210673369"/>
    <n v="82.78"/>
    <n v="9.730809921241331"/>
    <n v="0"/>
    <n v="0"/>
    <n v="61.33"/>
    <n v="7.3962855764592375"/>
    <n v="0"/>
    <n v="0"/>
    <n v="0"/>
    <n v="0"/>
    <n v="0"/>
    <n v="0"/>
    <n v="53270"/>
    <n v="7.8111363595426389E-5"/>
    <n v="4.4284925837535809"/>
    <n v="1.5622272719085278E-5"/>
    <n v="2.4356779510871931"/>
  </r>
  <r>
    <x v="66"/>
    <s v="East Asia &amp; Pacific"/>
    <s v="FJI"/>
    <n v="0"/>
    <n v="0"/>
    <n v="6.1"/>
    <n v="1.7043867001955855"/>
    <n v="67.81"/>
    <n v="7.9710826378276725"/>
    <n v="0"/>
    <n v="0"/>
    <n v="65.61"/>
    <n v="7.9124457308248903"/>
    <n v="543.80400000000009"/>
    <n v="0.49787594026265103"/>
    <n v="4.34"/>
    <n v="2.0835333653384542"/>
    <n v="5494797540.7335997"/>
    <n v="8.1219416165924548E-4"/>
    <n v="936375"/>
    <n v="1.3730341296539774E-3"/>
    <n v="3.51758301376963"/>
    <n v="0.64587059147470494"/>
    <n v="2.2253124237369137"/>
  </r>
  <r>
    <x v="67"/>
    <s v="Europe &amp; Central Asia"/>
    <s v="FIN"/>
    <n v="3.61"/>
    <n v="2.7662835249042144"/>
    <n v="23.62"/>
    <n v="6.5996088292819231"/>
    <n v="81.73"/>
    <n v="9.6073821558716368"/>
    <n v="3.89"/>
    <n v="4.6531100478468908"/>
    <n v="61.47"/>
    <n v="7.4131693198263378"/>
    <n v="4846"/>
    <n v="4.4367213306868036"/>
    <n v="9.4499999999999993"/>
    <n v="4.5367258761401823"/>
    <n v="300187202696.08368"/>
    <n v="4.4371114973242316E-2"/>
    <n v="5584264"/>
    <n v="8.1883701091956113E-3"/>
    <n v="6.2079107755462015"/>
    <n v="2.2583108102205585"/>
    <n v="4.4305907911496627"/>
  </r>
  <r>
    <x v="68"/>
    <s v="Europe &amp; Central Asia"/>
    <s v="FRA"/>
    <n v="5.98"/>
    <n v="4.5823754789272026"/>
    <n v="22"/>
    <n v="6.1469684269348974"/>
    <n v="82.47"/>
    <n v="9.6943693428940882"/>
    <n v="3.3"/>
    <n v="3.9473684210526319"/>
    <n v="60.96"/>
    <n v="7.3516642547033282"/>
    <n v="5620.9960000000001"/>
    <n v="5.1462634859482472"/>
    <n v="11.62"/>
    <n v="5.5784925588094092"/>
    <n v="3030904089607.8965"/>
    <n v="0.44800242190543205"/>
    <n v="68170228"/>
    <n v="9.9960004987631246E-2"/>
    <n v="6.34454918490243"/>
    <n v="2.8355817387585698"/>
    <n v="4.7655138341376935"/>
  </r>
  <r>
    <x v="69"/>
    <s v="East Asia &amp; Pacific"/>
    <s v="PYF"/>
    <n v="0"/>
    <n v="0"/>
    <n v="10.61"/>
    <n v="2.9645152277172393"/>
    <n v="82.28"/>
    <n v="9.6720347948748095"/>
    <n v="0"/>
    <n v="0"/>
    <n v="68.62"/>
    <n v="8.2754462132175597"/>
    <n v="0"/>
    <n v="0"/>
    <n v="0"/>
    <n v="0"/>
    <n v="0"/>
    <n v="0"/>
    <n v="308872"/>
    <n v="4.5290807389612427E-4"/>
    <n v="4.1823992471619214"/>
    <n v="9.0581614779224862E-5"/>
    <n v="2.3003603476657073"/>
  </r>
  <r>
    <x v="70"/>
    <s v="Sub-Saharan Africa"/>
    <s v="GAB"/>
    <n v="0"/>
    <n v="0"/>
    <n v="3.89"/>
    <n v="1.086895780944398"/>
    <n v="66.19"/>
    <n v="7.7806512284001421"/>
    <n v="0.62"/>
    <n v="0.74162679425837319"/>
    <n v="60.02"/>
    <n v="7.2383019778099378"/>
    <n v="426.50600000000003"/>
    <n v="0.39048457859387253"/>
    <n v="2.88"/>
    <n v="1.3826212193951033"/>
    <n v="20516134388.660801"/>
    <n v="3.0325202060242098E-3"/>
    <n v="2436566"/>
    <n v="3.5728081988033356E-3"/>
    <n v="3.3694951562825706"/>
    <n v="0.44490076719881194"/>
    <n v="2.0534276811948793"/>
  </r>
  <r>
    <x v="71"/>
    <s v="Sub-Saharan Africa"/>
    <s v="GMB"/>
    <n v="0"/>
    <n v="0"/>
    <n v="2.44"/>
    <n v="0.68175468007823414"/>
    <n v="62.9"/>
    <n v="7.3939108969084284"/>
    <n v="0.1"/>
    <n v="0.11961722488038279"/>
    <n v="54.97"/>
    <n v="6.6292812349252284"/>
    <n v="71.043999999999997"/>
    <n v="6.5043836198372534E-2"/>
    <n v="3.35"/>
    <n v="1.6082573211713878"/>
    <n v="2339904156.7921"/>
    <n v="3.4586469854447398E-4"/>
    <n v="2773168"/>
    <n v="4.0663775851173534E-3"/>
    <n v="2.9649128073584547"/>
    <n v="0.41924232426902691"/>
    <n v="1.8193610899682124"/>
  </r>
  <r>
    <x v="72"/>
    <s v="Europe &amp; Central Asia"/>
    <s v="GEO"/>
    <n v="0"/>
    <n v="0"/>
    <n v="14.74"/>
    <n v="4.1184688460463823"/>
    <n v="72.739999999999995"/>
    <n v="8.5506053838015745"/>
    <n v="6.36"/>
    <n v="7.6076555023923458"/>
    <n v="63.93"/>
    <n v="7.7098408104196814"/>
    <n v="1128.2"/>
    <n v="1.0329156015849881"/>
    <n v="7.54"/>
    <n v="3.6197791646663466"/>
    <n v="30535530479.022701"/>
    <n v="4.5135019797142659E-3"/>
    <n v="3760365"/>
    <n v="5.5139335041583543E-3"/>
    <n v="5.5973141085319975"/>
    <n v="1.1656305288575797"/>
    <n v="3.60305649767851"/>
  </r>
  <r>
    <x v="73"/>
    <s v="Europe &amp; Central Asia"/>
    <s v="DEU"/>
    <n v="8"/>
    <n v="6.1302681992337158"/>
    <n v="22.75"/>
    <n v="6.356524168762224"/>
    <n v="80.95"/>
    <n v="9.5156929587398622"/>
    <n v="4.3899999999999997"/>
    <n v="5.2511961722488039"/>
    <n v="63.26"/>
    <n v="7.6290400385914126"/>
    <n v="6775.3540000000003"/>
    <n v="6.2031278610718452"/>
    <n v="12.03"/>
    <n v="5.7753240518482958"/>
    <n v="4456081016705.9609"/>
    <n v="0.65865993402297107"/>
    <n v="84482267"/>
    <n v="0.12387882626249094"/>
    <n v="6.9765443075152032"/>
    <n v="3.2169867236894247"/>
    <n v="5.2847433947936029"/>
  </r>
  <r>
    <x v="74"/>
    <s v="Sub-Saharan Africa"/>
    <s v="GHA"/>
    <n v="0"/>
    <n v="0"/>
    <n v="3.65"/>
    <n v="1.0198379435596536"/>
    <n v="64.12"/>
    <n v="7.5373222052427424"/>
    <n v="0.12"/>
    <n v="0.14354066985645933"/>
    <n v="59.75"/>
    <n v="7.2057404727448136"/>
    <n v="218.82599999999999"/>
    <n v="0.2003446103815251"/>
    <n v="4"/>
    <n v="1.9203072491598658"/>
    <n v="76370394412.416306"/>
    <n v="1.1288421093872954E-2"/>
    <n v="34121985"/>
    <n v="5.0034067522671019E-2"/>
    <n v="3.181288258280734"/>
    <n v="0.54355630471804384"/>
    <n v="1.9943088791775236"/>
  </r>
  <r>
    <x v="75"/>
    <s v="Europe &amp; Central Asia"/>
    <s v="GIB"/>
    <n v="0"/>
    <n v="0"/>
    <n v="21.28"/>
    <n v="5.9457949147806657"/>
    <n v="81.78"/>
    <n v="9.6132596685082881"/>
    <n v="0"/>
    <n v="0"/>
    <n v="61.8"/>
    <n v="7.4529667149059335"/>
    <n v="0"/>
    <n v="0"/>
    <n v="0"/>
    <n v="0"/>
    <n v="0"/>
    <n v="0"/>
    <n v="32688"/>
    <n v="4.7931373253375221E-5"/>
    <n v="4.6024042596389778"/>
    <n v="9.5862746506750456E-6"/>
    <n v="2.5313266566250312"/>
  </r>
  <r>
    <x v="76"/>
    <s v="Europe &amp; Central Asia"/>
    <s v="GRC"/>
    <n v="4.21"/>
    <n v="3.226053639846743"/>
    <n v="23.15"/>
    <n v="6.4682872310701311"/>
    <n v="81.12"/>
    <n v="9.5356765017044793"/>
    <n v="6.2"/>
    <n v="7.4162679425837332"/>
    <n v="63.25"/>
    <n v="7.6278340569223344"/>
    <n v="2567.39"/>
    <n v="2.3505559177036717"/>
    <n v="8.6300000000000008"/>
    <n v="4.1430628900624109"/>
    <n v="238206312632.52771"/>
    <n v="3.5209627826375968E-2"/>
    <n v="10361295"/>
    <n v="1.5193070791523811E-2"/>
    <n v="6.8548238744254846"/>
    <n v="1.6370062044477383"/>
    <n v="4.5068059229354986"/>
  </r>
  <r>
    <x v="77"/>
    <s v="Europe &amp; Central Asia"/>
    <s v="GRL"/>
    <n v="0"/>
    <n v="0"/>
    <n v="10.64"/>
    <n v="2.9728974573903328"/>
    <n v="71.84"/>
    <n v="8.4448101563418376"/>
    <n v="0"/>
    <n v="0"/>
    <n v="68.55"/>
    <n v="8.2670043415340082"/>
    <n v="0"/>
    <n v="0"/>
    <n v="0"/>
    <n v="0"/>
    <n v="0"/>
    <n v="0"/>
    <n v="56865"/>
    <n v="8.3382817549350872E-5"/>
    <n v="3.9369423910532362"/>
    <n v="1.6676563509870176E-5"/>
    <n v="2.1653258195328595"/>
  </r>
  <r>
    <x v="78"/>
    <s v="Latin America &amp; Caribbean"/>
    <s v="GRD"/>
    <n v="3.57"/>
    <n v="2.7356321839080455"/>
    <n v="10.34"/>
    <n v="2.8890751606594023"/>
    <n v="74.94"/>
    <n v="8.8092159398142709"/>
    <n v="1.3"/>
    <n v="1.5550239234449761"/>
    <n v="65.84"/>
    <n v="7.9401833092136993"/>
    <n v="764.49199999999996"/>
    <n v="0.69992529169199669"/>
    <n v="5.09"/>
    <n v="2.4435909745559292"/>
    <n v="1320334235.589"/>
    <n v="1.9516055862561207E-4"/>
    <n v="126183"/>
    <n v="1.8502583428874953E-4"/>
    <n v="4.7858261034080787"/>
    <n v="0.78597461989642692"/>
    <n v="2.9858929358278354"/>
  </r>
  <r>
    <x v="79"/>
    <s v="East Asia &amp; Pacific"/>
    <s v="GUM"/>
    <n v="0"/>
    <n v="0"/>
    <n v="12.27"/>
    <n v="3.4283319362950544"/>
    <n v="77.319999999999993"/>
    <n v="9.0889855413189142"/>
    <n v="0"/>
    <n v="0"/>
    <n v="61.93"/>
    <n v="7.4686444766039548"/>
    <n v="0"/>
    <n v="0"/>
    <n v="0"/>
    <n v="0"/>
    <n v="0"/>
    <n v="0"/>
    <n v="172952"/>
    <n v="2.5360459088710687E-4"/>
    <n v="3.9971923908435851"/>
    <n v="5.0720918177421378E-5"/>
    <n v="2.1984786393771518"/>
  </r>
  <r>
    <x v="80"/>
    <s v="Latin America &amp; Caribbean"/>
    <s v="GTM"/>
    <n v="0.44"/>
    <n v="0.33716475095785436"/>
    <n v="4.93"/>
    <n v="1.3774797429449568"/>
    <n v="71.349999999999994"/>
    <n v="8.3872105325026443"/>
    <n v="0.64"/>
    <n v="0.76555023923444987"/>
    <n v="63.21"/>
    <n v="7.6230101302460209"/>
    <n v="554.37599999999998"/>
    <n v="0.50755506075543289"/>
    <n v="6.36"/>
    <n v="3.0532885261641867"/>
    <n v="102050473863.6364"/>
    <n v="1.5084231666802983E-2"/>
    <n v="17602431"/>
    <n v="2.5810960916170543E-2"/>
    <n v="3.6980830791771853"/>
    <n v="0.89989835841317989"/>
    <n v="2.4388999548333832"/>
  </r>
  <r>
    <x v="81"/>
    <s v="Sub-Saharan Africa"/>
    <s v="GIN"/>
    <n v="0"/>
    <n v="0"/>
    <n v="3.31"/>
    <n v="0.92483934059793249"/>
    <n v="59.23"/>
    <n v="6.9625014693781591"/>
    <n v="0.22"/>
    <n v="0.26315789473684215"/>
    <n v="55.48"/>
    <n v="6.6907863000482397"/>
    <n v="102.446"/>
    <n v="9.3793717177783786E-2"/>
    <n v="3.87"/>
    <n v="1.8578972635621702"/>
    <n v="23612295818.0961"/>
    <n v="3.4901684119681481E-3"/>
    <n v="14190612"/>
    <n v="2.0808110635885502E-2"/>
    <n v="2.9682570009522351"/>
    <n v="0.49313141783575604"/>
    <n v="1.8544504885498196"/>
  </r>
  <r>
    <x v="82"/>
    <s v="Sub-Saharan Africa"/>
    <s v="GNB"/>
    <n v="0"/>
    <n v="0"/>
    <n v="2.84"/>
    <n v="0.79351774238614148"/>
    <n v="60.16"/>
    <n v="7.0718232044198892"/>
    <n v="0.19"/>
    <n v="0.22727272727272729"/>
    <n v="57.53"/>
    <n v="6.9380125422093588"/>
    <n v="157.47800000000001"/>
    <n v="0.14417787901648713"/>
    <n v="7.74"/>
    <n v="3.7157945271243404"/>
    <n v="1966461400.3583"/>
    <n v="2.9066557169020707E-4"/>
    <n v="2150842"/>
    <n v="3.153842716319018E-3"/>
    <n v="3.0061252432576238"/>
    <n v="0.96571106974997778"/>
    <n v="2.0879388651791833"/>
  </r>
  <r>
    <x v="83"/>
    <s v="Latin America &amp; Caribbean"/>
    <s v="GUY"/>
    <n v="0"/>
    <n v="0"/>
    <n v="6.47"/>
    <n v="1.8077675328303997"/>
    <n v="67.81"/>
    <n v="7.9710826378276725"/>
    <n v="1.6"/>
    <n v="1.9138755980861246"/>
    <n v="65.08"/>
    <n v="7.8485287023637245"/>
    <n v="801.44399999999996"/>
    <n v="0.73375643626722131"/>
    <n v="4.92"/>
    <n v="2.361977916466635"/>
    <n v="16786302158.273399"/>
    <n v="2.4812081805979398E-3"/>
    <n v="813834"/>
    <n v="1.1933486667978269E-3"/>
    <n v="3.9082508942215846"/>
    <n v="0.77491662037100317"/>
    <n v="2.4982504709888231"/>
  </r>
  <r>
    <x v="84"/>
    <s v="Latin America &amp; Caribbean"/>
    <s v="HTI"/>
    <n v="0"/>
    <n v="0"/>
    <n v="4.6100000000000003"/>
    <n v="1.2880692930986308"/>
    <n v="63.85"/>
    <n v="7.5055836370048201"/>
    <n v="0.24"/>
    <n v="0.28708133971291866"/>
    <n v="63.6"/>
    <n v="7.6700434153400865"/>
    <n v="119.95"/>
    <n v="0.10981938167888614"/>
    <n v="3.75"/>
    <n v="1.800288046087374"/>
    <n v="19850829757.747101"/>
    <n v="2.9341805432891886E-3"/>
    <n v="11724763"/>
    <n v="1.7192363915209355E-2"/>
    <n v="3.3501555370312914"/>
    <n v="0.48184558388759369"/>
    <n v="2.0594160581166276"/>
  </r>
  <r>
    <x v="85"/>
    <s v="Latin America &amp; Caribbean"/>
    <s v="HND"/>
    <n v="0.64"/>
    <n v="0.49042145593869735"/>
    <n v="4.38"/>
    <n v="1.2238055322715842"/>
    <n v="71.78"/>
    <n v="8.4377571411778547"/>
    <n v="0.4"/>
    <n v="0.47846889952153115"/>
    <n v="65.95"/>
    <n v="7.9534491075735652"/>
    <n v="452.12799999999999"/>
    <n v="0.41394262108971591"/>
    <n v="7.95"/>
    <n v="3.8166106577052332"/>
    <n v="34400509852.043602"/>
    <n v="5.0847903044305741E-3"/>
    <n v="10593798"/>
    <n v="1.5533996760550044E-2"/>
    <n v="3.7167804272966469"/>
    <n v="1.0622705561421766"/>
    <n v="2.5222509852771355"/>
  </r>
  <r>
    <x v="86"/>
    <s v="East Asia &amp; Pacific"/>
    <s v="HKG"/>
    <n v="0"/>
    <n v="0"/>
    <n v="21.37"/>
    <n v="5.9709416037999441"/>
    <n v="84.9"/>
    <n v="9.9800164570353846"/>
    <n v="0"/>
    <n v="0"/>
    <n v="66.760000000000005"/>
    <n v="8.0511336227689352"/>
    <n v="0"/>
    <n v="0"/>
    <n v="0"/>
    <n v="0"/>
    <n v="382054574298.52893"/>
    <n v="5.647205240596468E-2"/>
    <n v="7536100"/>
    <n v="1.1050404490172571E-2"/>
    <n v="4.8004183367208526"/>
    <n v="1.9151696619823917E-2"/>
    <n v="2.64884834867539"/>
  </r>
  <r>
    <x v="87"/>
    <s v="Europe &amp; Central Asia"/>
    <s v="HUN"/>
    <n v="7.02"/>
    <n v="5.3793103448275854"/>
    <n v="19.75"/>
    <n v="5.5183012014529194"/>
    <n v="75.66"/>
    <n v="8.8938521217820625"/>
    <n v="3.33"/>
    <n v="3.9832535885167468"/>
    <n v="65.87"/>
    <n v="7.9438012542209355"/>
    <n v="2290.6"/>
    <n v="2.0971427734360697"/>
    <n v="6.85"/>
    <n v="3.28852616418627"/>
    <n v="212388906458.72391"/>
    <n v="3.1393518787215753E-2"/>
    <n v="9589872"/>
    <n v="1.4061910618088959E-2"/>
    <n v="6.3437037021600506"/>
    <n v="1.3586476721653675"/>
    <n v="4.1004284886624438"/>
  </r>
  <r>
    <x v="88"/>
    <s v="Europe &amp; Central Asia"/>
    <s v="ISL"/>
    <n v="3.06"/>
    <n v="2.3448275862068964"/>
    <n v="15.74"/>
    <n v="4.3978765018161496"/>
    <n v="82.85"/>
    <n v="9.7390384389326439"/>
    <n v="3.88"/>
    <n v="4.6411483253588521"/>
    <n v="65.95"/>
    <n v="7.9534491075735652"/>
    <n v="5081.6000000000004"/>
    <n v="4.6524232591865591"/>
    <n v="8.91"/>
    <n v="4.277484397503601"/>
    <n v="31020032583.197201"/>
    <n v="4.5851169532242116E-3"/>
    <n v="393600"/>
    <n v="5.7714722566472353E-4"/>
    <n v="5.8152679919776222"/>
    <n v="2.2339678787036403"/>
    <n v="4.203682941004331"/>
  </r>
  <r>
    <x v="89"/>
    <s v="South Asia"/>
    <s v="IND"/>
    <n v="0.53"/>
    <n v="0.4061302681992337"/>
    <n v="7.07"/>
    <n v="1.9754121262922606"/>
    <n v="69.540000000000006"/>
    <n v="8.1744445750558388"/>
    <n v="0.7"/>
    <n v="0.83732057416267947"/>
    <n v="68.03"/>
    <n v="8.2042932947419196"/>
    <n v="204.6"/>
    <n v="0.18732009580241848"/>
    <n v="3.07"/>
    <n v="1.4738358137301968"/>
    <n v="3549918918777.5317"/>
    <n v="0.52471877240628584"/>
    <n v="1428627663"/>
    <n v="2.0948386489032718"/>
    <n v="3.9195201676903864"/>
    <n v="0.99167233888569406"/>
    <n v="2.6019886447282752"/>
  </r>
  <r>
    <x v="90"/>
    <s v="East Asia &amp; Pacific"/>
    <s v="IDN"/>
    <n v="1.04"/>
    <n v="0.7969348659003832"/>
    <n v="7.02"/>
    <n v="1.9614417435037721"/>
    <n v="69.239999999999995"/>
    <n v="8.1391794992359241"/>
    <n v="0.52"/>
    <n v="0.62200956937799046"/>
    <n v="68.09"/>
    <n v="8.211529184756392"/>
    <n v="381.36"/>
    <n v="0.34915147475664871"/>
    <n v="3.16"/>
    <n v="1.517042726836294"/>
    <n v="1371171152331.155"/>
    <n v="0.20267483857289892"/>
    <n v="277534122"/>
    <n v="0.40695642413514971"/>
    <n v="3.9462189725548926"/>
    <n v="0.60874228679713527"/>
    <n v="2.4443544639639017"/>
  </r>
  <r>
    <x v="91"/>
    <s v="Middle East &amp; North Africa"/>
    <s v="IRN"/>
    <n v="1.56"/>
    <n v="1.1954022988505746"/>
    <n v="7.93"/>
    <n v="2.215702710254261"/>
    <n v="75.260000000000005"/>
    <n v="8.8468320206888471"/>
    <n v="1.3"/>
    <n v="1.5550239234449761"/>
    <n v="68.81"/>
    <n v="8.2983598649300525"/>
    <n v="1009.5740000000001"/>
    <n v="0.92430839882517535"/>
    <n v="6.6"/>
    <n v="3.1685069611137786"/>
    <n v="401504514718.7182"/>
    <n v="5.9346976902598422E-2"/>
    <n v="89172767"/>
    <n v="0.13075664400126225"/>
    <n v="4.4222641636337423"/>
    <n v="1.0671592618557704"/>
    <n v="2.9124669578336553"/>
  </r>
  <r>
    <x v="92"/>
    <s v="Middle East &amp; North Africa"/>
    <s v="IRQ"/>
    <n v="1.32"/>
    <n v="1.0114942528735633"/>
    <n v="3.39"/>
    <n v="0.94719195305951398"/>
    <n v="70.72"/>
    <n v="8.3131538732808288"/>
    <n v="0.79"/>
    <n v="0.94497607655502402"/>
    <n v="59.28"/>
    <n v="7.1490593342981192"/>
    <n v="467.86799999999999"/>
    <n v="0.42835326775604077"/>
    <n v="4.7699999999999996"/>
    <n v="2.2899663946231397"/>
    <n v="250842782139.4642"/>
    <n v="3.7077443097354758E-2"/>
    <n v="45504560"/>
    <n v="6.6724671135909436E-2"/>
    <n v="3.6731750980134104"/>
    <n v="0.70404808275118347"/>
    <n v="2.3370679411454085"/>
  </r>
  <r>
    <x v="93"/>
    <s v="Europe &amp; Central Asia"/>
    <s v="IRL"/>
    <n v="2.97"/>
    <n v="2.2758620689655173"/>
    <n v="15.48"/>
    <n v="4.3252305113160103"/>
    <n v="82.5"/>
    <n v="9.6978958504760797"/>
    <n v="3.49"/>
    <n v="4.1746411483253594"/>
    <n v="65.319999999999993"/>
    <n v="7.8774722624216098"/>
    <n v="6217.2460000000001"/>
    <n v="5.6921559938768489"/>
    <n v="6.83"/>
    <n v="3.2789246279404711"/>
    <n v="545629450403.73511"/>
    <n v="8.0650297078660241E-2"/>
    <n v="5262382"/>
    <n v="7.7163850906706794E-3"/>
    <n v="5.6702203683009156"/>
    <n v="2.2685085215960621"/>
    <n v="4.1394500372837317"/>
  </r>
  <r>
    <x v="94"/>
    <s v="Europe &amp; Central Asia"/>
    <s v="IMN"/>
    <n v="0"/>
    <n v="0"/>
    <n v="22.69"/>
    <n v="6.3397597094160387"/>
    <n v="80.61"/>
    <n v="9.4757258728106279"/>
    <n v="0"/>
    <n v="0"/>
    <n v="62.92"/>
    <n v="7.5880366618427395"/>
    <n v="0"/>
    <n v="0"/>
    <n v="0"/>
    <n v="0"/>
    <n v="0"/>
    <n v="0"/>
    <n v="84710"/>
    <n v="1.2421275784059638E-4"/>
    <n v="4.6807044488138816"/>
    <n v="2.484255156811928E-5"/>
    <n v="2.5743986259958409"/>
  </r>
  <r>
    <x v="95"/>
    <s v="Middle East &amp; North Africa"/>
    <s v="ISR"/>
    <n v="3.02"/>
    <n v="2.314176245210728"/>
    <n v="12.17"/>
    <n v="3.4003911707180778"/>
    <n v="82.67"/>
    <n v="9.7178793934406968"/>
    <n v="3.55"/>
    <n v="4.2464114832535884"/>
    <n v="59.89"/>
    <n v="7.2226242161119147"/>
    <n v="3207.8"/>
    <n v="2.9368788040811244"/>
    <n v="7.44"/>
    <n v="3.5717714834373506"/>
    <n v="509901495702.10327"/>
    <n v="7.5369295185218829E-2"/>
    <n v="9756700"/>
    <n v="1.4306535408137725E-2"/>
    <n v="5.3802965017470017"/>
    <n v="1.652634667516812"/>
    <n v="3.7028486763434163"/>
  </r>
  <r>
    <x v="96"/>
    <s v="Europe &amp; Central Asia"/>
    <s v="ITA"/>
    <n v="3.18"/>
    <n v="2.4367816091954024"/>
    <n v="24.46"/>
    <n v="6.8343112601285281"/>
    <n v="82.92"/>
    <n v="9.7472669566239585"/>
    <n v="4.04"/>
    <n v="4.8325358851674647"/>
    <n v="63.34"/>
    <n v="7.6386878919440431"/>
    <n v="3961.4"/>
    <n v="3.6268320015234639"/>
    <n v="9.01"/>
    <n v="4.325492078732597"/>
    <n v="2254851212731.8047"/>
    <n v="0.33329289692929026"/>
    <n v="58761146"/>
    <n v="8.6163192049745346E-2"/>
    <n v="6.2979167206118802"/>
    <n v="2.1053015275527516"/>
    <n v="4.4112398837352726"/>
  </r>
  <r>
    <x v="97"/>
    <s v="Latin America &amp; Caribbean"/>
    <s v="JAM"/>
    <n v="1.72"/>
    <n v="1.3180076628352488"/>
    <n v="7.75"/>
    <n v="2.1654093322157029"/>
    <n v="71.41"/>
    <n v="8.394263547666629"/>
    <n v="0.55000000000000004"/>
    <n v="0.65789473684210531"/>
    <n v="72.819999999999993"/>
    <n v="8.7819585142305829"/>
    <n v="657.23400000000004"/>
    <n v="0.6017259816451942"/>
    <n v="6.41"/>
    <n v="3.0772923667786851"/>
    <n v="19423355367.237202"/>
    <n v="2.8709949205874955E-3"/>
    <n v="2825544"/>
    <n v="4.1431780502886326E-3"/>
    <n v="4.2635067587580542"/>
    <n v="0.92144452119220377"/>
    <n v="2.7595787518534221"/>
  </r>
  <r>
    <x v="98"/>
    <s v="East Asia &amp; Pacific"/>
    <s v="JPN"/>
    <n v="13.05"/>
    <n v="10"/>
    <n v="30.07"/>
    <n v="8.4017882089969262"/>
    <n v="84.28"/>
    <n v="9.9071353003408973"/>
    <n v="2.56"/>
    <n v="3.0622009569377995"/>
    <n v="58.46"/>
    <n v="7.0501688374336711"/>
    <n v="4588.3999999999996"/>
    <n v="4.2008774564018427"/>
    <n v="10.84"/>
    <n v="5.2040326452232364"/>
    <n v="4212945159781.4033"/>
    <n v="0.62272166295470188"/>
    <n v="124516650"/>
    <n v="0.18258241640387554"/>
    <n v="7.6842586607418593"/>
    <n v="2.5745605075734557"/>
    <n v="5.3848944918160786"/>
  </r>
  <r>
    <x v="99"/>
    <s v="Middle East &amp; North Africa"/>
    <s v="JOR"/>
    <n v="1.47"/>
    <n v="1.1264367816091954"/>
    <n v="3.98"/>
    <n v="1.1120424699636771"/>
    <n v="75.16"/>
    <n v="8.835076995415541"/>
    <n v="2.37"/>
    <n v="2.834928229665072"/>
    <n v="64.52"/>
    <n v="7.7809937288953197"/>
    <n v="697.58"/>
    <n v="0.63866447912928215"/>
    <n v="7.08"/>
    <n v="3.398943831012962"/>
    <n v="50813642348.674599"/>
    <n v="7.5108397247197851E-3"/>
    <n v="11337052"/>
    <n v="1.6623851902989598E-2"/>
    <n v="4.3378956411097613"/>
    <n v="1.0149800998335747"/>
    <n v="2.8425836475354775"/>
  </r>
  <r>
    <x v="100"/>
    <s v="Europe &amp; Central Asia"/>
    <s v="KAZ"/>
    <n v="0"/>
    <n v="0"/>
    <n v="8.19"/>
    <n v="2.2883487007544008"/>
    <n v="72.55"/>
    <n v="8.5282708357822976"/>
    <n v="3.96"/>
    <n v="4.7368421052631584"/>
    <n v="62.17"/>
    <n v="7.4975880366618428"/>
    <n v="867.2"/>
    <n v="0.79395888113322255"/>
    <n v="3.27"/>
    <n v="1.5698511761881904"/>
    <n v="261421121085.57211"/>
    <n v="3.864104304228274E-2"/>
    <n v="19900177"/>
    <n v="2.9180213276897717E-2"/>
    <n v="4.6102099356923398"/>
    <n v="0.60838086989841755"/>
    <n v="2.8093868560850752"/>
  </r>
  <r>
    <x v="101"/>
    <s v="Sub-Saharan Africa"/>
    <s v="KEN"/>
    <n v="0"/>
    <n v="0"/>
    <n v="2.91"/>
    <n v="0.81307627829002527"/>
    <n v="62.38"/>
    <n v="7.3327847654872471"/>
    <n v="0.19"/>
    <n v="0.22727272727272729"/>
    <n v="59.87"/>
    <n v="7.2202122527737576"/>
    <n v="203.63399999999999"/>
    <n v="0.18643568127384991"/>
    <n v="4.3"/>
    <n v="2.0643302928468557"/>
    <n v="107440575838.0475"/>
    <n v="1.5880950621762001E-2"/>
    <n v="55100586"/>
    <n v="8.079560554471675E-2"/>
    <n v="3.1186692047647515"/>
    <n v="0.58361489982564829"/>
    <n v="1.9778947675421552"/>
  </r>
  <r>
    <x v="102"/>
    <s v="East Asia &amp; Pacific"/>
    <s v="KIR"/>
    <n v="0"/>
    <n v="0"/>
    <n v="3.9"/>
    <n v="1.0896898575020955"/>
    <n v="67.16"/>
    <n v="7.8946749735511936"/>
    <n v="0"/>
    <n v="0"/>
    <n v="60.19"/>
    <n v="7.2588036661842734"/>
    <n v="288"/>
    <n v="0.26367638118815506"/>
    <n v="13.76"/>
    <n v="6.6058569371099383"/>
    <n v="279034355.10839999"/>
    <n v="4.1244481246371495E-5"/>
    <n v="133515"/>
    <n v="1.9577696096195524E-4"/>
    <n v="3.2486336994475127"/>
    <n v="1.7174348583110897"/>
    <n v="2.5595942209361224"/>
  </r>
  <r>
    <x v="103"/>
    <s v="East Asia &amp; Pacific"/>
    <s v="PRK"/>
    <n v="0"/>
    <n v="0"/>
    <n v="12.19"/>
    <n v="3.4059793238334728"/>
    <n v="73.22"/>
    <n v="8.6070295051134362"/>
    <n v="3.67"/>
    <n v="4.3899521531100483"/>
    <n v="68.959999999999994"/>
    <n v="8.316449589966231"/>
    <n v="0"/>
    <n v="0"/>
    <n v="0"/>
    <n v="0"/>
    <n v="0"/>
    <n v="0"/>
    <n v="26160821"/>
    <n v="3.8360379220684554E-2"/>
    <n v="4.9438821144046381"/>
    <n v="7.672075844136911E-3"/>
    <n v="2.7225875970524127"/>
  </r>
  <r>
    <x v="104"/>
    <s v="East Asia &amp; Pacific"/>
    <s v="KOR"/>
    <n v="12.43"/>
    <n v="9.5249042145593865"/>
    <n v="18.38"/>
    <n v="5.1355127130483371"/>
    <n v="83.02"/>
    <n v="9.759021981897261"/>
    <n v="2.42"/>
    <n v="2.8947368421052633"/>
    <n v="70.39"/>
    <n v="8.4889049686444764"/>
    <n v="3548.2260000000001"/>
    <n v="3.2485534420754263"/>
    <n v="8.08"/>
    <n v="3.8790206433029288"/>
    <n v="1712792854202.3689"/>
    <n v="0.25317044822894669"/>
    <n v="51712619"/>
    <n v="7.5827730151694292E-2"/>
    <n v="7.1606161440509455"/>
    <n v="1.8730102018436117"/>
    <n v="4.7811934700576462"/>
  </r>
  <r>
    <x v="105"/>
    <s v="Europe &amp; Central Asia"/>
    <s v="XKX"/>
    <n v="0"/>
    <n v="0"/>
    <n v="10.52"/>
    <n v="2.93936853869796"/>
    <n v="78.23"/>
    <n v="9.1959562713059846"/>
    <n v="0"/>
    <n v="0"/>
    <n v="68.86"/>
    <n v="8.3043897732754459"/>
    <n v="0"/>
    <n v="0"/>
    <n v="0"/>
    <n v="0"/>
    <n v="10438351483.1677"/>
    <n v="1.5429081907254506E-3"/>
    <n v="1756374"/>
    <n v="2.5754227167928182E-3"/>
    <n v="4.0879429166558783"/>
    <n v="9.7795700057619881E-4"/>
    <n v="2.2488086848109923"/>
  </r>
  <r>
    <x v="106"/>
    <s v="Middle East &amp; North Africa"/>
    <s v="KWT"/>
    <n v="2.04"/>
    <n v="1.5632183908045976"/>
    <n v="5.44"/>
    <n v="1.5199776473875384"/>
    <n v="79.17"/>
    <n v="9.3064535088750446"/>
    <n v="2.29"/>
    <n v="2.7392344497607657"/>
    <n v="74.430000000000007"/>
    <n v="8.9761215629522439"/>
    <n v="2683.7959999999998"/>
    <n v="2.4571306150251591"/>
    <n v="5.47"/>
    <n v="2.6260201632261166"/>
    <n v="161772221950.94159"/>
    <n v="2.3911791692630174E-2"/>
    <n v="4310108"/>
    <n v="6.3200377909434207E-3"/>
    <n v="4.8210011119560381"/>
    <n v="1.2792252396287966"/>
    <n v="3.2272019694087795"/>
  </r>
  <r>
    <x v="107"/>
    <s v="Europe &amp; Central Asia"/>
    <s v="KGZ"/>
    <n v="0"/>
    <n v="0"/>
    <n v="4.75"/>
    <n v="1.3271863649063984"/>
    <n v="71.66"/>
    <n v="8.4236511108498888"/>
    <n v="2.17"/>
    <n v="2.5956937799043063"/>
    <n v="60.95"/>
    <n v="7.3504582730342509"/>
    <n v="281.2"/>
    <n v="0.25745068885454586"/>
    <n v="5.28"/>
    <n v="2.5348055688910232"/>
    <n v="13987627908.8381"/>
    <n v="2.0675319952741127E-3"/>
    <n v="7100800"/>
    <n v="1.041211133130099E-2"/>
    <n v="3.9393979057389688"/>
    <n v="0.7007667463012347"/>
    <n v="2.4820138839919887"/>
  </r>
  <r>
    <x v="108"/>
    <s v="East Asia &amp; Pacific"/>
    <s v="LAO"/>
    <n v="0"/>
    <n v="0"/>
    <n v="4.58"/>
    <n v="1.2796870634255377"/>
    <n v="68.13"/>
    <n v="8.0086987187022451"/>
    <n v="0.37"/>
    <n v="0.4425837320574163"/>
    <n v="65.16"/>
    <n v="7.8581765557163532"/>
    <n v="193.55599999999998"/>
    <n v="0.17720883901824494"/>
    <n v="2.44"/>
    <n v="1.171387421987518"/>
    <n v="15843155731.255199"/>
    <n v="2.3418003105289561E-3"/>
    <n v="7633779"/>
    <n v="1.1193634073139299E-2"/>
    <n v="3.5178292139803107"/>
    <n v="0.34009033215922724"/>
    <n v="2.087846717160823"/>
  </r>
  <r>
    <x v="109"/>
    <s v="Europe &amp; Central Asia"/>
    <s v="LVA"/>
    <n v="5.57"/>
    <n v="4.2681992337164747"/>
    <n v="22.24"/>
    <n v="6.2140262643196422"/>
    <n v="74.59"/>
    <n v="8.7680733513577067"/>
    <n v="3.27"/>
    <n v="3.9114832535885169"/>
    <n v="62.32"/>
    <n v="7.5156777616980222"/>
    <n v="2262.8000000000002"/>
    <n v="2.0716906783074909"/>
    <n v="7.01"/>
    <n v="3.3653384541526647"/>
    <n v="43627078481.287003"/>
    <n v="6.4485830770063882E-3"/>
    <n v="1881750"/>
    <n v="2.7592652233094346E-3"/>
    <n v="6.1354919729360731"/>
    <n v="1.3617437110828028"/>
    <n v="3.9873052551021018"/>
  </r>
  <r>
    <x v="110"/>
    <s v="Middle East &amp; North Africa"/>
    <s v="LBN"/>
    <n v="2.73"/>
    <n v="2.0919540229885056"/>
    <n v="10.28"/>
    <n v="2.8723107013132161"/>
    <n v="77.650000000000006"/>
    <n v="9.1277771247208186"/>
    <n v="2.4300000000000002"/>
    <n v="2.9066985645933019"/>
    <n v="62.45"/>
    <n v="7.5313555233960452"/>
    <n v="1169.9079999999999"/>
    <n v="1.0711010686217781"/>
    <n v="8.44"/>
    <n v="4.051848295727317"/>
    <n v="17937256175.140999"/>
    <n v="2.6513323982617115E-3"/>
    <n v="5353930"/>
    <n v="7.8506246084937351E-3"/>
    <n v="4.9060191874023777"/>
    <n v="1.2831028657284511"/>
    <n v="3.2757068426491109"/>
  </r>
  <r>
    <x v="111"/>
    <s v="Sub-Saharan Africa"/>
    <s v="LSO"/>
    <n v="0"/>
    <n v="0"/>
    <n v="4.22"/>
    <n v="1.1791003073484214"/>
    <n v="53.63"/>
    <n v="6.3042200540731175"/>
    <n v="0.45"/>
    <n v="0.53827751196172247"/>
    <n v="61.94"/>
    <n v="7.4698504582730338"/>
    <n v="276.846"/>
    <n v="0.25346441467505548"/>
    <n v="10.83"/>
    <n v="5.1992318771003365"/>
    <n v="2046039024.4584999"/>
    <n v="3.0242805815376971E-4"/>
    <n v="2330318"/>
    <n v="3.4170136397778644E-3"/>
    <n v="3.0982896663312589"/>
    <n v="1.3639482040892497"/>
    <n v="2.317836008322355"/>
  </r>
  <r>
    <x v="112"/>
    <s v="Sub-Saharan Africa"/>
    <s v="LBR"/>
    <n v="0"/>
    <n v="0"/>
    <n v="3.29"/>
    <n v="0.91925118748253709"/>
    <n v="60.88"/>
    <n v="7.1564593863876809"/>
    <n v="0.05"/>
    <n v="5.9808612440191394E-2"/>
    <n v="56.7"/>
    <n v="6.8379160636758316"/>
    <n v="187.376"/>
    <n v="0.17155078333858248"/>
    <n v="12.57"/>
    <n v="6.034565530484878"/>
    <n v="4332000000"/>
    <n v="6.4031933519394311E-4"/>
    <n v="5418377"/>
    <n v="7.945125135049665E-3"/>
    <n v="2.994687049997248"/>
    <n v="1.5533101992834331"/>
    <n v="2.3460674671760313"/>
  </r>
  <r>
    <x v="113"/>
    <s v="Middle East &amp; North Africa"/>
    <s v="LBY"/>
    <n v="3.2"/>
    <n v="2.4521072796934864"/>
    <n v="4.97"/>
    <n v="1.3886560491757474"/>
    <n v="72.38"/>
    <n v="8.5082872928176805"/>
    <n v="2.16"/>
    <n v="2.5837320574162681"/>
    <n v="67.319999999999993"/>
    <n v="8.1186685962373364"/>
    <n v="0"/>
    <n v="0"/>
    <n v="0"/>
    <n v="0"/>
    <n v="50491722445.777298"/>
    <n v="7.4632562671461712E-3"/>
    <n v="6888388"/>
    <n v="1.0100645384914059E-2"/>
    <n v="4.6102902550681044"/>
    <n v="4.2591059571266635E-3"/>
    <n v="2.5375762379681648"/>
  </r>
  <r>
    <x v="114"/>
    <s v="Europe &amp; Central Asia"/>
    <s v="LIE"/>
    <n v="0"/>
    <n v="0"/>
    <n v="20.03"/>
    <n v="5.596535345068455"/>
    <n v="83.55"/>
    <n v="9.8213236158457757"/>
    <n v="0"/>
    <n v="0"/>
    <n v="65.599999999999994"/>
    <n v="7.9112397491558113"/>
    <n v="0"/>
    <n v="0"/>
    <n v="0"/>
    <n v="0"/>
    <n v="0"/>
    <n v="0"/>
    <n v="39584"/>
    <n v="5.8043180337175863E-5"/>
    <n v="4.6658197420140084"/>
    <n v="1.1608636067435174E-5"/>
    <n v="2.566206081993935"/>
  </r>
  <r>
    <x v="115"/>
    <s v="Europe &amp; Central Asia"/>
    <s v="LTU"/>
    <n v="6.56"/>
    <n v="5.0268199233716473"/>
    <n v="21.22"/>
    <n v="5.9290304554344786"/>
    <n v="75.38"/>
    <n v="8.8609380510168094"/>
    <n v="4.5599999999999996"/>
    <n v="5.4545454545454541"/>
    <n v="63.36"/>
    <n v="7.6410998552821994"/>
    <n v="2752.2"/>
    <n v="2.5197574177293069"/>
    <n v="7.06"/>
    <n v="3.3893422947671632"/>
    <n v="77836396962.772003"/>
    <n v="1.1505113101822256E-2"/>
    <n v="2871897"/>
    <n v="4.2111468138842549E-3"/>
    <n v="6.5824867479301181"/>
    <n v="1.4815686914174411"/>
    <n v="4.2870736224994133"/>
  </r>
  <r>
    <x v="116"/>
    <s v="Europe &amp; Central Asia"/>
    <s v="LUX"/>
    <n v="4.66"/>
    <n v="3.5708812260536398"/>
    <n v="15.35"/>
    <n v="4.2889075160659402"/>
    <n v="82.47"/>
    <n v="9.6943693428940882"/>
    <n v="2.98"/>
    <n v="3.5645933014354068"/>
    <n v="68.959999999999994"/>
    <n v="8.316449589966231"/>
    <n v="6646.2"/>
    <n v="6.0848818217108205"/>
    <n v="5.46"/>
    <n v="2.6212193951032163"/>
    <n v="85755006123.597595"/>
    <n v="1.2675574448433641E-2"/>
    <n v="668606"/>
    <n v="9.803965903526122E-4"/>
    <n v="5.8870401952830615"/>
    <n v="2.1805240558561101"/>
    <n v="4.2191079325409335"/>
  </r>
  <r>
    <x v="117"/>
    <s v="East Asia &amp; Pacific"/>
    <s v="MAC"/>
    <n v="0"/>
    <n v="0"/>
    <n v="13.66"/>
    <n v="3.8167085778150325"/>
    <n v="85.07"/>
    <n v="10"/>
    <n v="0"/>
    <n v="0"/>
    <n v="71.34"/>
    <n v="8.6034732272069476"/>
    <n v="0"/>
    <n v="0"/>
    <n v="0"/>
    <n v="0"/>
    <n v="47061843715.856499"/>
    <n v="6.9562808128205171E-3"/>
    <n v="704149"/>
    <n v="1.0325143338531235E-3"/>
    <n v="4.4840363610043958"/>
    <n v="2.2933871106167797E-3"/>
    <n v="2.4672520227521955"/>
  </r>
  <r>
    <x v="118"/>
    <s v="Sub-Saharan Africa"/>
    <s v="MDG"/>
    <n v="0"/>
    <n v="0"/>
    <n v="3.4"/>
    <n v="0.94998602961721146"/>
    <n v="65.19"/>
    <n v="7.6631009756670974"/>
    <n v="0.2"/>
    <n v="0.23923444976076558"/>
    <n v="57.86"/>
    <n v="6.9778099372889537"/>
    <n v="61.218000000000004"/>
    <n v="5.604771077630722E-2"/>
    <n v="3.87"/>
    <n v="1.8578972635621702"/>
    <n v="16031702914.9195"/>
    <n v="2.3696697489630778E-3"/>
    <n v="30325732"/>
    <n v="4.4467510391392101E-2"/>
    <n v="3.1660262784668056"/>
    <n v="0.48809064658758677"/>
    <n v="1.9609552441211573"/>
  </r>
  <r>
    <x v="119"/>
    <s v="Sub-Saharan Africa"/>
    <s v="MWI"/>
    <n v="0"/>
    <n v="0"/>
    <n v="2.54"/>
    <n v="0.70969544565521092"/>
    <n v="63.32"/>
    <n v="7.4432820030563072"/>
    <n v="0.1"/>
    <n v="0.11961722488038279"/>
    <n v="55.41"/>
    <n v="6.6823444283646882"/>
    <n v="110.54599999999999"/>
    <n v="0.10120961539870066"/>
    <n v="7.21"/>
    <n v="3.4613538166106577"/>
    <n v="14084341062.3675"/>
    <n v="2.0818273097183543E-3"/>
    <n v="20931751"/>
    <n v="3.0692840492771351E-2"/>
    <n v="2.9909878203913181"/>
    <n v="0.89740397429380936"/>
    <n v="2.0488750896474395"/>
  </r>
  <r>
    <x v="120"/>
    <s v="East Asia &amp; Pacific"/>
    <s v="MYS"/>
    <n v="1.88"/>
    <n v="1.4406130268199233"/>
    <n v="7.79"/>
    <n v="2.1765856384464937"/>
    <n v="75.66"/>
    <n v="8.8938521217820625"/>
    <n v="2"/>
    <n v="2.392344497607656"/>
    <n v="69.8"/>
    <n v="8.4177520501688381"/>
    <n v="1096.9659999999999"/>
    <n v="1.0043195318279365"/>
    <n v="3.96"/>
    <n v="1.901104176668267"/>
    <n v="399648828546.50427"/>
    <n v="5.907268518142561E-2"/>
    <n v="34308525"/>
    <n v="5.0307596596541701E-2"/>
    <n v="4.6642294669649953"/>
    <n v="0.75413925199778697"/>
    <n v="2.9046888702297515"/>
  </r>
  <r>
    <x v="121"/>
    <s v="South Asia"/>
    <s v="MDV"/>
    <n v="0"/>
    <n v="0"/>
    <n v="5.1100000000000003"/>
    <n v="1.4277731209835152"/>
    <n v="80.12"/>
    <n v="9.4181262489714364"/>
    <n v="1.93"/>
    <n v="2.3086124401913874"/>
    <n v="73.22"/>
    <n v="8.8301977809937284"/>
    <n v="1715.8"/>
    <n v="1.5708886626480434"/>
    <n v="9.15"/>
    <n v="4.3927028324531934"/>
    <n v="6600000000"/>
    <n v="9.7555577384118744E-4"/>
    <n v="521021"/>
    <n v="7.6398837566834339E-4"/>
    <n v="4.3969419182280136"/>
    <n v="1.4913433381825951"/>
    <n v="3.0894225572075751"/>
  </r>
  <r>
    <x v="122"/>
    <s v="Sub-Saharan Africa"/>
    <s v="MLI"/>
    <n v="0"/>
    <n v="0"/>
    <n v="2.34"/>
    <n v="0.65381391450125725"/>
    <n v="59.2"/>
    <n v="6.9589749617961685"/>
    <n v="0.12"/>
    <n v="0.14354066985645933"/>
    <n v="50.69"/>
    <n v="6.1131210805595746"/>
    <n v="87.347999999999999"/>
    <n v="7.9970849111190859E-2"/>
    <n v="3.84"/>
    <n v="1.8434949591934711"/>
    <n v="20904898296.250099"/>
    <n v="3.0899839749196343E-3"/>
    <n v="23293698"/>
    <n v="3.4156232663038417E-2"/>
    <n v="2.7738901253426924"/>
    <n v="0.48862469380124907"/>
    <n v="1.7455206811490431"/>
  </r>
  <r>
    <x v="123"/>
    <s v="Middle East &amp; North Africa"/>
    <s v="MLT"/>
    <n v="4.49"/>
    <n v="3.4406130268199231"/>
    <n v="19.579999999999998"/>
    <n v="5.4708018999720585"/>
    <n v="82.53"/>
    <n v="9.7014223580580712"/>
    <n v="5.48"/>
    <n v="6.5550239234449768"/>
    <n v="67.22"/>
    <n v="8.1066087795465496"/>
    <n v="4517.6000000000004"/>
    <n v="4.1360570126930885"/>
    <n v="9.5500000000000007"/>
    <n v="4.5847335573691801"/>
    <n v="20956999452.431702"/>
    <n v="3.0976851239706595E-3"/>
    <n v="553214"/>
    <n v="8.1119391590163718E-4"/>
    <n v="6.6548939975683163"/>
    <n v="2.1812891868359388"/>
    <n v="4.6417718327387467"/>
  </r>
  <r>
    <x v="124"/>
    <s v="East Asia &amp; Pacific"/>
    <s v="MHL"/>
    <n v="0"/>
    <n v="0"/>
    <n v="4.75"/>
    <n v="1.3271863649063984"/>
    <n v="64.819999999999993"/>
    <n v="7.6196073821558716"/>
    <n v="0"/>
    <n v="0"/>
    <n v="63.29"/>
    <n v="7.6326579835986488"/>
    <n v="646.37400000000002"/>
    <n v="0.59178318477122416"/>
    <n v="13.92"/>
    <n v="6.6826692270763335"/>
    <n v="284000000"/>
    <n v="4.1978460571348065E-5"/>
    <n v="41996"/>
    <n v="6.1579966689572494E-5"/>
    <n v="3.3158903461321838"/>
    <n v="1.8186380124933987"/>
    <n v="2.6421267959947308"/>
  </r>
  <r>
    <x v="125"/>
    <s v="Sub-Saharan Africa"/>
    <s v="MRT"/>
    <n v="0"/>
    <n v="0"/>
    <n v="3.21"/>
    <n v="0.8968985750209556"/>
    <n v="64.94"/>
    <n v="7.6337134124838366"/>
    <n v="0.19"/>
    <n v="0.22727272727272729"/>
    <n v="55.64"/>
    <n v="6.7100820067534972"/>
    <n v="193.74799999999999"/>
    <n v="0.17738462327237037"/>
    <n v="3.46"/>
    <n v="1.6610657705232841"/>
    <n v="10452577062.758101"/>
    <n v="1.5450108947111553E-3"/>
    <n v="4862989"/>
    <n v="7.130743419177004E-3"/>
    <n v="3.0935933443062034"/>
    <n v="0.46150225040116233"/>
    <n v="1.9091523520489351"/>
  </r>
  <r>
    <x v="126"/>
    <s v="Sub-Saharan Africa"/>
    <s v="MUS"/>
    <n v="0"/>
    <n v="0"/>
    <n v="13.31"/>
    <n v="3.7189158982956134"/>
    <n v="74.09"/>
    <n v="8.7092982249911834"/>
    <n v="2.33"/>
    <n v="2.7870813397129188"/>
    <n v="70.680000000000007"/>
    <n v="8.5238784370477578"/>
    <n v="1348.5240000000001"/>
    <n v="1.2346316953658878"/>
    <n v="6.03"/>
    <n v="2.8948631781084977"/>
    <n v="14397127281.3829"/>
    <n v="2.1280607039514494E-3"/>
    <n v="1261041"/>
    <n v="1.8491014090433655E-3"/>
    <n v="4.7478347800094944"/>
    <n v="1.0333819568615905"/>
    <n v="3.0763310095929377"/>
  </r>
  <r>
    <x v="127"/>
    <s v="Latin America &amp; Caribbean"/>
    <s v="MEX"/>
    <n v="0.99"/>
    <n v="0.75862068965517238"/>
    <n v="8.59"/>
    <n v="2.4001117630623079"/>
    <n v="72.92"/>
    <n v="8.5717644292935233"/>
    <n v="2.4500000000000002"/>
    <n v="2.9306220095693787"/>
    <n v="67.39"/>
    <n v="8.1271104679208879"/>
    <n v="1127.704"/>
    <n v="1.0324614922618307"/>
    <n v="5.72"/>
    <n v="2.7460393662986076"/>
    <n v="1788886821046.8132"/>
    <n v="0.26441801015464028"/>
    <n v="128455567"/>
    <n v="0.18835816594318855"/>
    <n v="4.5576458719002542"/>
    <n v="1.0616222508751394"/>
    <n v="2.9844352424389529"/>
  </r>
  <r>
    <x v="128"/>
    <s v="East Asia &amp; Pacific"/>
    <s v="FSM"/>
    <n v="0"/>
    <n v="0"/>
    <n v="6.39"/>
    <n v="1.7854149203688179"/>
    <n v="71.03"/>
    <n v="8.3495944516280716"/>
    <n v="0.96"/>
    <n v="1.1483253588516746"/>
    <n v="63.68"/>
    <n v="7.6796912686927152"/>
    <n v="363.25"/>
    <n v="0.33257099120346295"/>
    <n v="11.38"/>
    <n v="5.4632741238598186"/>
    <n v="460000000"/>
    <n v="6.7993281207113067E-5"/>
    <n v="115224"/>
    <n v="1.6895633112294745E-4"/>
    <n v="3.7926051999082562"/>
    <n v="1.4490154680164069"/>
    <n v="2.7379898205569244"/>
  </r>
  <r>
    <x v="129"/>
    <s v="Europe &amp; Central Asia"/>
    <s v="MDA"/>
    <n v="0"/>
    <n v="0"/>
    <n v="12.66"/>
    <n v="3.5373009220452638"/>
    <n v="69.930000000000007"/>
    <n v="8.2202891736217243"/>
    <n v="3.83"/>
    <n v="4.5813397129186608"/>
    <n v="68.290000000000006"/>
    <n v="8.2356488181379657"/>
    <n v="916"/>
    <n v="0.83863737905677094"/>
    <n v="7.02"/>
    <n v="3.3701392222755642"/>
    <n v="16539436547.295"/>
    <n v="2.444718609059635E-3"/>
    <n v="2486891"/>
    <n v="3.6466012225116113E-3"/>
    <n v="4.9149157253447235"/>
    <n v="1.053656886160304"/>
    <n v="3.1773492477117351"/>
  </r>
  <r>
    <x v="130"/>
    <s v="Europe &amp; Central Asia"/>
    <s v="MCO"/>
    <n v="0"/>
    <n v="0"/>
    <n v="35.79"/>
    <n v="10"/>
    <n v="0"/>
    <n v="0"/>
    <n v="0"/>
    <n v="0"/>
    <n v="50.94"/>
    <n v="6.1432706222865407"/>
    <n v="8179.9259999999995"/>
    <n v="7.4890739099545156"/>
    <n v="4.01"/>
    <n v="1.9251080172827653"/>
    <n v="0"/>
    <n v="0"/>
    <n v="36297"/>
    <n v="5.3223355817968685E-5"/>
    <n v="3.2286541244573081"/>
    <n v="2.3535561264804836"/>
    <n v="2.8348600253677372"/>
  </r>
  <r>
    <x v="131"/>
    <s v="East Asia &amp; Pacific"/>
    <s v="MNG"/>
    <n v="8"/>
    <n v="6.1302681992337158"/>
    <n v="4.8499999999999996"/>
    <n v="1.3551271304833752"/>
    <n v="71.510000000000005"/>
    <n v="8.4060185729399333"/>
    <n v="3.86"/>
    <n v="4.6172248803827749"/>
    <n v="62.9"/>
    <n v="7.5856246985045832"/>
    <n v="619.88599999999997"/>
    <n v="0.56753228204583572"/>
    <n v="4.99"/>
    <n v="2.3955832933269323"/>
    <n v="19872180369.627499"/>
    <n v="2.9373364088490315E-3"/>
    <n v="3447157"/>
    <n v="5.0546674262721839E-3"/>
    <n v="5.6188526963088776"/>
    <n v="0.74267102825110121"/>
    <n v="3.4245709456828788"/>
  </r>
  <r>
    <x v="132"/>
    <s v="Europe &amp; Central Asia"/>
    <s v="MNE"/>
    <n v="3.86"/>
    <n v="2.9578544061302683"/>
    <n v="16.91"/>
    <n v="4.7247834590667788"/>
    <n v="75.989999999999995"/>
    <n v="8.9326437051839651"/>
    <n v="2.72"/>
    <n v="3.2535885167464116"/>
    <n v="65.16"/>
    <n v="7.8581765557163532"/>
    <n v="2004.8"/>
    <n v="1.835480586826435"/>
    <n v="9.32"/>
    <n v="4.4743158905424876"/>
    <n v="7404541964.5078001"/>
    <n v="1.0944763130492354E-3"/>
    <n v="616177"/>
    <n v="9.0351840972665751E-4"/>
    <n v="5.5454093285687556"/>
    <n v="1.5779581659180906"/>
    <n v="3.760056305375957"/>
  </r>
  <r>
    <x v="133"/>
    <s v="Middle East &amp; North Africa"/>
    <s v="MAR"/>
    <n v="1"/>
    <n v="0.76628352490421447"/>
    <n v="8.0299999999999994"/>
    <n v="2.2436434758312376"/>
    <n v="74.14"/>
    <n v="8.7151757376278365"/>
    <n v="0.73"/>
    <n v="0.87320574162679421"/>
    <n v="65.69"/>
    <n v="7.92209358417752"/>
    <n v="447.43"/>
    <n v="0.40964140012158418"/>
    <n v="5.3"/>
    <n v="2.5444071051368224"/>
    <n v="141109373209.4144"/>
    <n v="2.0857585420841696E-2"/>
    <n v="37840044"/>
    <n v="5.5485966498046421E-2"/>
    <n v="4.1040804128335209"/>
    <n v="0.7558665952404634"/>
    <n v="2.597384194916645"/>
  </r>
  <r>
    <x v="134"/>
    <s v="Sub-Saharan Africa"/>
    <s v="MOZ"/>
    <n v="0"/>
    <n v="0"/>
    <n v="2.57"/>
    <n v="0.71807767532830402"/>
    <n v="60.26"/>
    <n v="7.0835782296931935"/>
    <n v="0.08"/>
    <n v="9.5693779904306234E-2"/>
    <n v="54.14"/>
    <n v="6.5291847563917029"/>
    <n v="107.166"/>
    <n v="9.8115080091700779E-2"/>
    <n v="8.1"/>
    <n v="3.8886221795487281"/>
    <n v="20624597846.5495"/>
    <n v="3.0485523503566495E-3"/>
    <n v="33897354"/>
    <n v="4.9704684498158083E-2"/>
    <n v="2.8853068882635018"/>
    <n v="1.0075398175148458"/>
    <n v="2.0403117064266065"/>
  </r>
  <r>
    <x v="135"/>
    <s v="East Asia &amp; Pacific"/>
    <s v="MMR"/>
    <n v="1.04"/>
    <n v="0.7969348659003832"/>
    <n v="7.03"/>
    <n v="1.9642358200614698"/>
    <n v="66.44"/>
    <n v="7.810038791583402"/>
    <n v="0.77"/>
    <n v="0.92105263157894746"/>
    <n v="68.569999999999993"/>
    <n v="8.2694163048721645"/>
    <n v="237"/>
    <n v="0.21698368868608595"/>
    <n v="4.99"/>
    <n v="2.3955832933269323"/>
    <n v="64815031669.0952"/>
    <n v="9.5804058146189766E-3"/>
    <n v="54577997"/>
    <n v="8.0029317964653485E-2"/>
    <n v="3.9523356827992737"/>
    <n v="0.67202173084057093"/>
    <n v="2.4761944044178574"/>
  </r>
  <r>
    <x v="136"/>
    <s v="Sub-Saharan Africa"/>
    <s v="NAM"/>
    <n v="0"/>
    <n v="0"/>
    <n v="3.93"/>
    <n v="1.0980720871751886"/>
    <n v="61.35"/>
    <n v="7.2117080051722118"/>
    <n v="0.6"/>
    <n v="0.71770334928229662"/>
    <n v="59.84"/>
    <n v="7.2165943077665222"/>
    <n v="889.35"/>
    <n v="0.81423815836696434"/>
    <n v="8.75"/>
    <n v="4.2006721075372058"/>
    <n v="12351024843.7467"/>
    <n v="1.8256232726019763E-3"/>
    <n v="2604172"/>
    <n v="3.8185737930735634E-3"/>
    <n v="3.2488155498792439"/>
    <n v="1.255038968216438"/>
    <n v="2.3516160881309816"/>
  </r>
  <r>
    <x v="137"/>
    <s v="East Asia &amp; Pacific"/>
    <s v="NRU"/>
    <n v="0"/>
    <n v="0"/>
    <n v="2.66"/>
    <n v="0.74322436434758321"/>
    <n v="63.46"/>
    <n v="7.4597390384389328"/>
    <n v="0"/>
    <n v="0"/>
    <n v="58.58"/>
    <n v="7.0646406174626142"/>
    <n v="1590.444"/>
    <n v="1.4561198555639379"/>
    <n v="11.98"/>
    <n v="5.7513202112337982"/>
    <n v="154127798.19350001"/>
    <n v="2.2781858096530041E-5"/>
    <n v="12780"/>
    <n v="1.8739688882101544E-5"/>
    <n v="3.0535208040498261"/>
    <n v="1.8018705991946393"/>
    <n v="2.4902782118649922"/>
  </r>
  <r>
    <x v="138"/>
    <s v="South Asia"/>
    <s v="NPL"/>
    <n v="0"/>
    <n v="0"/>
    <n v="6.17"/>
    <n v="1.7239452360994691"/>
    <n v="69.27"/>
    <n v="8.1427060068179138"/>
    <n v="0.83"/>
    <n v="0.99282296650717705"/>
    <n v="65.28"/>
    <n v="7.8726483357452972"/>
    <n v="190.8"/>
    <n v="0.17468560253715276"/>
    <n v="4.87"/>
    <n v="2.3379740758521366"/>
    <n v="40908073366.845497"/>
    <n v="6.046682904506823E-3"/>
    <n v="30896590"/>
    <n v="4.5304576222053972E-2"/>
    <n v="3.7464245090339716"/>
    <n v="0.6390398397130852"/>
    <n v="2.348101407839573"/>
  </r>
  <r>
    <x v="139"/>
    <s v="Europe &amp; Central Asia"/>
    <s v="NLD"/>
    <n v="3.28"/>
    <n v="2.5134099616858236"/>
    <n v="20.73"/>
    <n v="5.7921207041072931"/>
    <n v="81.680000000000007"/>
    <n v="9.6015046432349855"/>
    <n v="3.71"/>
    <n v="4.437799043062201"/>
    <n v="63.93"/>
    <n v="7.7098408104196814"/>
    <n v="6284"/>
    <n v="5.7532721506471063"/>
    <n v="10.55"/>
    <n v="5.0648103696591464"/>
    <n v="1118124749886.2942"/>
    <n v="0.16527167509489515"/>
    <n v="17879488"/>
    <n v="2.6217217722321436E-2"/>
    <n v="6.0109350325019975"/>
    <n v="2.7593455761494958"/>
    <n v="4.5477197771433717"/>
  </r>
  <r>
    <x v="140"/>
    <s v="East Asia &amp; Pacific"/>
    <s v="NCL"/>
    <n v="0"/>
    <n v="0"/>
    <n v="11.4"/>
    <n v="3.1852472757753563"/>
    <n v="79.819999999999993"/>
    <n v="9.3828611731515217"/>
    <n v="0"/>
    <n v="0"/>
    <n v="66.67"/>
    <n v="8.0402797877472274"/>
    <n v="0"/>
    <n v="0"/>
    <n v="0"/>
    <n v="0"/>
    <n v="0"/>
    <n v="0"/>
    <n v="267940"/>
    <n v="3.928882816173934E-4"/>
    <n v="4.1216776473348213"/>
    <n v="7.8577656323478682E-5"/>
    <n v="2.2669580659794977"/>
  </r>
  <r>
    <x v="141"/>
    <s v="East Asia &amp; Pacific"/>
    <s v="NZL"/>
    <n v="2.73"/>
    <n v="2.0919540229885056"/>
    <n v="16.73"/>
    <n v="4.6744900810282202"/>
    <n v="82.14"/>
    <n v="9.6555777594921839"/>
    <n v="3.4"/>
    <n v="4.0669856459330145"/>
    <n v="64.760000000000005"/>
    <n v="7.8099372889532077"/>
    <n v="4293.7439999999997"/>
    <n v="3.9311072210706728"/>
    <n v="9.52"/>
    <n v="4.5703312530004805"/>
    <n v="253465703232.1459"/>
    <n v="3.746514094830862E-2"/>
    <n v="5223100"/>
    <n v="7.6587847417922206E-3"/>
    <n v="5.6597889596790267"/>
    <n v="2.1381309177506398"/>
    <n v="4.0750428408112525"/>
  </r>
  <r>
    <x v="142"/>
    <s v="Latin America &amp; Caribbean"/>
    <s v="NIC"/>
    <n v="0.93"/>
    <n v="0.71264367816091956"/>
    <n v="5.44"/>
    <n v="1.5199776473875384"/>
    <n v="73.62"/>
    <n v="8.6540496062066534"/>
    <n v="0.82"/>
    <n v="0.98086124401913877"/>
    <n v="65.209999999999994"/>
    <n v="7.8642064640617448"/>
    <n v="506.72199999999998"/>
    <n v="0.46392577509869554"/>
    <n v="8.75"/>
    <n v="4.2006721075372058"/>
    <n v="17829215283.799702"/>
    <n v="2.6353627141164162E-3"/>
    <n v="7046310"/>
    <n v="1.0332211045918697E-2"/>
    <n v="3.9463477279671988"/>
    <n v="1.1690065216823939"/>
    <n v="2.6965441851390368"/>
  </r>
  <r>
    <x v="143"/>
    <s v="Sub-Saharan Africa"/>
    <s v="NER"/>
    <n v="0.39"/>
    <n v="0.29885057471264365"/>
    <n v="2.4"/>
    <n v="0.67057837384744345"/>
    <n v="62.1"/>
    <n v="7.2998706947219949"/>
    <n v="0.03"/>
    <n v="3.5885167464114832E-2"/>
    <n v="48.84"/>
    <n v="5.8900144717800291"/>
    <n v="71.198000000000008"/>
    <n v="6.5184829818868986E-2"/>
    <n v="5.71"/>
    <n v="2.7412385981757081"/>
    <n v="16819170420.5653"/>
    <n v="2.4860664871214229E-3"/>
    <n v="27202843"/>
    <n v="3.9888326645434569E-2"/>
    <n v="2.839039856505245"/>
    <n v="0.71032934227386768"/>
    <n v="1.8811201251011254"/>
  </r>
  <r>
    <x v="144"/>
    <s v="Sub-Saharan Africa"/>
    <s v="NGA"/>
    <n v="0"/>
    <n v="0"/>
    <n v="2.99"/>
    <n v="0.83542889075160665"/>
    <n v="52.83"/>
    <n v="6.2101798518866813"/>
    <n v="0.38"/>
    <n v="0.45454545454545459"/>
    <n v="54.25"/>
    <n v="6.5424505547515679"/>
    <n v="180.964"/>
    <n v="0.16568032168518504"/>
    <n v="3.46"/>
    <n v="1.6610657705232841"/>
    <n v="362814951696.07281"/>
    <n v="5.3628215297426569E-2"/>
    <n v="223804632"/>
    <n v="0.32817129687427443"/>
    <n v="2.8085209503870621"/>
    <n v="0.53840924701620008"/>
    <n v="1.7869706838701744"/>
  </r>
  <r>
    <x v="145"/>
    <m/>
    <s v="NAC"/>
    <n v="2.84"/>
    <n v="2.1762452107279691"/>
    <n v="17.8"/>
    <n v="4.9734562727018723"/>
    <n v="78.19"/>
    <n v="9.1912542611966614"/>
    <n v="3.44"/>
    <n v="4.1148325358851681"/>
    <n v="64.77"/>
    <n v="7.8111432706222859"/>
    <n v="10396.748"/>
    <n v="9.5186697526569048"/>
    <n v="16.809999999999999"/>
    <n v="8.0700912145943349"/>
    <n v="29509296092073.555"/>
    <n v="4.3618127552441734"/>
    <n v="375076145"/>
    <n v="0.54998515370876422"/>
    <n v="5.6533863102267912"/>
    <n v="5.8157310991278148"/>
    <n v="5.7264414652322522"/>
  </r>
  <r>
    <x v="146"/>
    <s v="Europe &amp; Central Asia"/>
    <s v="MKD"/>
    <n v="4.28"/>
    <n v="3.2796934865900385"/>
    <n v="15.13"/>
    <n v="4.2274378317965917"/>
    <n v="75.209999999999994"/>
    <n v="8.8409545080521923"/>
    <n v="0"/>
    <n v="0"/>
    <n v="68.95"/>
    <n v="8.3152436082971537"/>
    <n v="1231.5999999999999"/>
    <n v="1.1275827467754576"/>
    <n v="7.24"/>
    <n v="3.4757561209793568"/>
    <n v="14761237042.2057"/>
    <n v="2.181880306903361E-3"/>
    <n v="1811980"/>
    <n v="2.6569594257112952E-3"/>
    <n v="4.9326658869471949"/>
    <n v="1.1520206729159168"/>
    <n v="3.2313755406331199"/>
  </r>
  <r>
    <x v="147"/>
    <s v="East Asia &amp; Pacific"/>
    <s v="MNP"/>
    <n v="0"/>
    <n v="0"/>
    <n v="11.8"/>
    <n v="3.2970103380832638"/>
    <n v="0"/>
    <n v="0"/>
    <n v="0"/>
    <n v="0"/>
    <n v="67.540000000000006"/>
    <n v="8.1452001929570663"/>
    <n v="0"/>
    <n v="0"/>
    <n v="0"/>
    <n v="0"/>
    <n v="0"/>
    <n v="0"/>
    <n v="49796"/>
    <n v="7.3017335490855131E-5"/>
    <n v="2.2884421062080662"/>
    <n v="1.4603467098171027E-5"/>
    <n v="1.2586497299746306"/>
  </r>
  <r>
    <x v="148"/>
    <s v="Europe &amp; Central Asia"/>
    <s v="NOR"/>
    <n v="3.6"/>
    <n v="2.7586206896551726"/>
    <n v="18.739999999999998"/>
    <n v="5.2360994691254534"/>
    <n v="82.88"/>
    <n v="9.7425649465146353"/>
    <n v="4.96"/>
    <n v="5.9330143540669855"/>
    <n v="64.819999999999993"/>
    <n v="7.8171731789676793"/>
    <n v="7341.4"/>
    <n v="6.7213673085233392"/>
    <n v="10.43"/>
    <n v="5.0072011521843498"/>
    <n v="485513316503.63037"/>
    <n v="7.1764442301803108E-2"/>
    <n v="5519594"/>
    <n v="8.0935425911983095E-3"/>
    <n v="6.2974945276659859"/>
    <n v="2.9552901563857028"/>
    <n v="4.7935025605898591"/>
  </r>
  <r>
    <x v="149"/>
    <s v="Middle East &amp; North Africa"/>
    <s v="OMN"/>
    <n v="1.47"/>
    <n v="1.1264367816091954"/>
    <n v="2.81"/>
    <n v="0.78513551271304838"/>
    <n v="75.849999999999994"/>
    <n v="8.9161866698013412"/>
    <n v="2.0499999999999998"/>
    <n v="2.4521531100478469"/>
    <n v="70.19"/>
    <n v="8.4647853352629028"/>
    <n v="1450.8579999999999"/>
    <n v="1.3283228717287647"/>
    <n v="4.12"/>
    <n v="1.9779164666346618"/>
    <n v="108192457737.3212"/>
    <n v="1.5992087398744297E-2"/>
    <n v="4644384"/>
    <n v="6.8101964952277227E-3"/>
    <n v="4.3489394818868679"/>
    <n v="0.83271950010952556"/>
    <n v="2.766640490087064"/>
  </r>
  <r>
    <x v="150"/>
    <s v="South Asia"/>
    <s v="PAK"/>
    <n v="0.63"/>
    <n v="0.48275862068965514"/>
    <n v="4.3499999999999996"/>
    <n v="1.2154233025984911"/>
    <n v="66.39"/>
    <n v="7.8041612789467507"/>
    <n v="1"/>
    <n v="1.196172248803828"/>
    <n v="59.51"/>
    <n v="7.1767969126869264"/>
    <n v="152.12800000000001"/>
    <n v="0.13927972401872105"/>
    <n v="2.87"/>
    <n v="1.3778204512722037"/>
    <n v="338368455317.87579"/>
    <n v="5.0014742465314788E-2"/>
    <n v="240485658"/>
    <n v="0.35263117461091348"/>
    <n v="3.5750624727451306"/>
    <n v="0.46480570148450834"/>
    <n v="2.1754469256778508"/>
  </r>
  <r>
    <x v="151"/>
    <s v="East Asia &amp; Pacific"/>
    <s v="PLW"/>
    <n v="0"/>
    <n v="0"/>
    <n v="10.26"/>
    <n v="2.8667225481978202"/>
    <n v="0"/>
    <n v="0"/>
    <n v="1.78"/>
    <n v="2.1291866028708135"/>
    <n v="68.67"/>
    <n v="8.2814761215629513"/>
    <n v="2418.1839999999997"/>
    <n v="2.213951410302422"/>
    <n v="13.9"/>
    <n v="6.6730676908305329"/>
    <n v="263020733.71700001"/>
    <n v="3.8877484154176495E-5"/>
    <n v="18058"/>
    <n v="2.6478975104302794E-5"/>
    <n v="2.6554770545263171"/>
    <n v="2.2217717343235055"/>
    <n v="2.4603096604350521"/>
  </r>
  <r>
    <x v="152"/>
    <s v="Latin America &amp; Caribbean"/>
    <s v="PAN"/>
    <n v="0"/>
    <n v="0"/>
    <n v="9.01"/>
    <n v="2.5174629784856108"/>
    <n v="77.2"/>
    <n v="9.0748795109909501"/>
    <n v="1.62"/>
    <n v="1.9377990430622014"/>
    <n v="65.16"/>
    <n v="7.8581765557163532"/>
    <n v="2711.4540000000002"/>
    <n v="2.4824527030491246"/>
    <n v="8.85"/>
    <n v="4.2486797887662027"/>
    <n v="83382400000"/>
    <n v="1.2324876023747792E-2"/>
    <n v="4468087"/>
    <n v="6.551687032720065E-3"/>
    <n v="4.2776636176510232"/>
    <n v="1.6877909231674999"/>
    <n v="3.1122209051334377"/>
  </r>
  <r>
    <x v="153"/>
    <s v="East Asia &amp; Pacific"/>
    <s v="PNG"/>
    <n v="0"/>
    <n v="0"/>
    <n v="3.29"/>
    <n v="0.91925118748253709"/>
    <n v="65.48"/>
    <n v="7.6971905489596812"/>
    <n v="0.06"/>
    <n v="7.1770334928229665E-2"/>
    <n v="62.81"/>
    <n v="7.5747708634828745"/>
    <n v="91.766000000000005"/>
    <n v="8.4015718042056403E-2"/>
    <n v="2.2999999999999998"/>
    <n v="1.1041766682669227"/>
    <n v="30932496249.791698"/>
    <n v="4.5721780781522985E-3"/>
    <n v="10329931"/>
    <n v="1.5147080838307986E-2"/>
    <n v="3.2525965869706646"/>
    <n v="0.3014491661683521"/>
    <n v="1.9245802476096241"/>
  </r>
  <r>
    <x v="154"/>
    <s v="Latin America &amp; Caribbean"/>
    <s v="PRY"/>
    <n v="0"/>
    <n v="0"/>
    <n v="6.36"/>
    <n v="1.7770326906957252"/>
    <n v="72.459999999999994"/>
    <n v="8.5176913130363232"/>
    <n v="1.92"/>
    <n v="2.2966507177033493"/>
    <n v="64.95"/>
    <n v="7.8328509406657023"/>
    <n v="1034.23"/>
    <n v="0.94688202679245004"/>
    <n v="7.24"/>
    <n v="3.4757561209793568"/>
    <n v="42956263543.948196"/>
    <n v="6.3494289277185416E-3"/>
    <n v="6861524"/>
    <n v="1.0061253913698975E-2"/>
    <n v="4.0848451324202202"/>
    <n v="1.1095766164040071"/>
    <n v="2.7459743002129247"/>
  </r>
  <r>
    <x v="155"/>
    <s v="Latin America &amp; Caribbean"/>
    <s v="PER"/>
    <n v="1.59"/>
    <n v="1.2183908045977012"/>
    <n v="8.57"/>
    <n v="2.3945236099469129"/>
    <n v="74.58"/>
    <n v="8.766897848830375"/>
    <n v="1.5"/>
    <n v="1.7942583732057418"/>
    <n v="65.739999999999995"/>
    <n v="7.9281234925229125"/>
    <n v="723.17200000000003"/>
    <n v="0.66209505533541835"/>
    <n v="5.53"/>
    <n v="2.6548247719635141"/>
    <n v="267603248655.25269"/>
    <n v="3.9554832473377391E-2"/>
    <n v="34352719"/>
    <n v="5.0372399555106293E-2"/>
    <n v="4.420438825820729"/>
    <n v="0.85117088647776762"/>
    <n v="2.8142682531163965"/>
  </r>
  <r>
    <x v="156"/>
    <s v="East Asia &amp; Pacific"/>
    <s v="PHL"/>
    <n v="0"/>
    <n v="0"/>
    <n v="5.61"/>
    <n v="1.5674769488683991"/>
    <n v="71.44"/>
    <n v="8.3977900552486204"/>
    <n v="0.73"/>
    <n v="0.87320574162679421"/>
    <n v="64.39"/>
    <n v="7.7653159671972984"/>
    <n v="396"/>
    <n v="0.36255502413371327"/>
    <n v="4.62"/>
    <n v="2.2179548727796448"/>
    <n v="437146372729.94238"/>
    <n v="6.4615252716731381E-2"/>
    <n v="117337368"/>
    <n v="0.17205522461382297"/>
    <n v="3.7207577425882228"/>
    <n v="0.69892309496612348"/>
    <n v="2.3609321511582784"/>
  </r>
  <r>
    <x v="157"/>
    <s v="Europe &amp; Central Asia"/>
    <s v="POL"/>
    <n v="6.62"/>
    <n v="5.0727969348658997"/>
    <n v="18.53"/>
    <n v="5.1774238614138035"/>
    <n v="77.09"/>
    <n v="9.0619489831903159"/>
    <n v="3.03"/>
    <n v="3.6244019138755981"/>
    <n v="66.53"/>
    <n v="8.0233960443801262"/>
    <n v="2200"/>
    <n v="2.014194578520629"/>
    <n v="6.46"/>
    <n v="3.1012962073931831"/>
    <n v="811229100687.56628"/>
    <n v="0.11990897470965899"/>
    <n v="36685849"/>
    <n v="5.3793536512969954E-2"/>
    <n v="6.1919935475451489"/>
    <n v="1.3256040961939448"/>
    <n v="4.002118294437107"/>
  </r>
  <r>
    <x v="158"/>
    <s v="Europe &amp; Central Asia"/>
    <s v="PRT"/>
    <n v="3.45"/>
    <n v="2.6436781609195403"/>
    <n v="23.3"/>
    <n v="6.5101983794355966"/>
    <n v="81.39"/>
    <n v="9.5674150699424008"/>
    <n v="5.37"/>
    <n v="6.4234449760765555"/>
    <n v="63.68"/>
    <n v="7.6796912686927152"/>
    <n v="3537.4"/>
    <n v="3.2386417736631246"/>
    <n v="9.98"/>
    <n v="4.7911665866538646"/>
    <n v="287080013574.49719"/>
    <n v="4.2433721938940488E-2"/>
    <n v="10525347"/>
    <n v="1.5433625051342787E-2"/>
    <n v="6.5648855710133613"/>
    <n v="2.0232689316711978"/>
    <n v="4.5211580833093885"/>
  </r>
  <r>
    <x v="159"/>
    <s v="Latin America &amp; Caribbean"/>
    <s v="PRI"/>
    <n v="0"/>
    <n v="0"/>
    <n v="23.37"/>
    <n v="6.5297569153394805"/>
    <n v="79.34"/>
    <n v="9.3264370518396618"/>
    <n v="0"/>
    <n v="0"/>
    <n v="63.32"/>
    <n v="7.636275928605885"/>
    <n v="0"/>
    <n v="0"/>
    <n v="0"/>
    <n v="0"/>
    <n v="117902300000"/>
    <n v="1.7427313562750884E-2"/>
    <n v="3205691"/>
    <n v="4.700598747429811E-3"/>
    <n v="4.6984939791570062"/>
    <n v="6.1683138183112277E-3"/>
    <n v="2.5869474297545936"/>
  </r>
  <r>
    <x v="160"/>
    <s v="Middle East &amp; North Africa"/>
    <s v="QAT"/>
    <n v="1.25"/>
    <n v="0.95785440613026807"/>
    <n v="1.61"/>
    <n v="0.44984632578932671"/>
    <n v="80.42"/>
    <n v="9.4533913247913492"/>
    <n v="2.5"/>
    <n v="2.9904306220095696"/>
    <n v="82.7"/>
    <n v="9.9734684032802701"/>
    <n v="3062.7460000000001"/>
    <n v="2.8040756311753379"/>
    <n v="3.22"/>
    <n v="1.5458473355736921"/>
    <n v="0"/>
    <n v="0"/>
    <n v="2716391"/>
    <n v="3.9831238045493506E-3"/>
    <n v="4.7649982164001567"/>
    <n v="1.0882773664481675"/>
    <n v="3.1104738339217617"/>
  </r>
  <r>
    <x v="161"/>
    <s v="Europe &amp; Central Asia"/>
    <s v="ROU"/>
    <n v="6.89"/>
    <n v="5.2796934865900376"/>
    <n v="18.46"/>
    <n v="5.1578653255099196"/>
    <n v="74.760000000000005"/>
    <n v="8.7880568943223238"/>
    <n v="2.97"/>
    <n v="3.552631578947369"/>
    <n v="65.7"/>
    <n v="7.923299565846599"/>
    <n v="1863"/>
    <n v="1.7056565908108781"/>
    <n v="5.83"/>
    <n v="2.7988478156505043"/>
    <n v="351002579629.6701"/>
    <n v="5.1882211089526648E-2"/>
    <n v="19056116"/>
    <n v="2.7942541873336255E-2"/>
    <n v="6.1403093702432496"/>
    <n v="1.1472792733168709"/>
    <n v="3.8934458266263796"/>
  </r>
  <r>
    <x v="162"/>
    <s v="Europe &amp; Central Asia"/>
    <s v="RUS"/>
    <n v="8.0500000000000007"/>
    <n v="6.1685823754789268"/>
    <n v="16.16"/>
    <n v="4.5152277172394522"/>
    <n v="72"/>
    <n v="8.4636181967791231"/>
    <n v="4.05"/>
    <n v="4.8444976076555024"/>
    <n v="66.27"/>
    <n v="7.9920405209840801"/>
    <n v="1893"/>
    <n v="1.7331228805179777"/>
    <n v="6.27"/>
    <n v="3.0100816130580892"/>
    <n v="2021421476035.417"/>
    <n v="0.29878930186559494"/>
    <n v="143826130"/>
    <n v="0.21089647334246411"/>
    <n v="6.3967932836274173"/>
    <n v="1.317617208622188"/>
    <n v="4.1111640498750646"/>
  </r>
  <r>
    <x v="163"/>
    <s v="Sub-Saharan Africa"/>
    <s v="RWA"/>
    <n v="0"/>
    <n v="0"/>
    <n v="3.27"/>
    <n v="0.91366303436714169"/>
    <n v="66.430000000000007"/>
    <n v="7.808863289056073"/>
    <n v="0.13"/>
    <n v="0.15550239234449761"/>
    <n v="58.66"/>
    <n v="7.0742884708152429"/>
    <n v="150.464"/>
    <n v="0.13775626048296724"/>
    <n v="6.85"/>
    <n v="3.28852616418627"/>
    <n v="14097768647.6695"/>
    <n v="2.083812060986553E-3"/>
    <n v="14094683"/>
    <n v="2.0667447129252399E-2"/>
    <n v="3.1904634373165912"/>
    <n v="0.86132923921145577"/>
    <n v="2.1423530481692805"/>
  </r>
  <r>
    <x v="164"/>
    <s v="East Asia &amp; Pacific"/>
    <s v="WSM"/>
    <n v="0"/>
    <n v="0"/>
    <n v="5.34"/>
    <n v="1.4920368818105616"/>
    <n v="72.59"/>
    <n v="8.5329728458916208"/>
    <n v="0.55000000000000004"/>
    <n v="0.65789473684210531"/>
    <n v="57.21"/>
    <n v="6.899421128798843"/>
    <n v="360.73399999999998"/>
    <n v="0.33026748504002751"/>
    <n v="5.71"/>
    <n v="2.7412385981757081"/>
    <n v="934100336.27569997"/>
    <n v="1.3807075400011423E-4"/>
    <n v="225681"/>
    <n v="3.3092267031311099E-4"/>
    <n v="3.5164651186686267"/>
    <n v="0.76798412656419646"/>
    <n v="2.2796486722216329"/>
  </r>
  <r>
    <x v="165"/>
    <s v="Europe &amp; Central Asia"/>
    <s v="SMR"/>
    <n v="0"/>
    <n v="0"/>
    <n v="20.92"/>
    <n v="5.8452081587035485"/>
    <n v="0"/>
    <n v="0"/>
    <n v="0"/>
    <n v="0"/>
    <n v="66.78"/>
    <n v="8.0535455861070915"/>
    <n v="5073.6440000000002"/>
    <n v="4.6451391991562359"/>
    <n v="8.23"/>
    <n v="3.9510321651464242"/>
    <n v="0"/>
    <n v="0"/>
    <n v="33642"/>
    <n v="4.9330251437532094E-5"/>
    <n v="2.7797507489621278"/>
    <n v="2.1490527071259522"/>
    <n v="2.4959366301358488"/>
  </r>
  <r>
    <x v="166"/>
    <s v="Sub-Saharan Africa"/>
    <s v="STP"/>
    <n v="0"/>
    <n v="0"/>
    <n v="3.78"/>
    <n v="1.0561609388097233"/>
    <n v="68.22"/>
    <n v="8.0192782414482195"/>
    <n v="0.49"/>
    <n v="0.5861244019138756"/>
    <n v="57.29"/>
    <n v="6.9090689821514708"/>
    <n v="270.334"/>
    <n v="0.24750239872263441"/>
    <n v="6.48"/>
    <n v="3.1108977436389829"/>
    <n v="603240748.95420003"/>
    <n v="8.9165908433113961E-5"/>
    <n v="231856"/>
    <n v="3.3997725394745973E-4"/>
    <n v="3.3141265128646582"/>
    <n v="0.83969478081372373"/>
    <n v="2.2006322334417376"/>
  </r>
  <r>
    <x v="167"/>
    <s v="Middle East &amp; North Africa"/>
    <s v="SAU"/>
    <n v="2.2400000000000002"/>
    <n v="1.7164750957854409"/>
    <n v="3.05"/>
    <n v="0.85219335009779273"/>
    <n v="77.13"/>
    <n v="9.0666509932996355"/>
    <n v="2.6"/>
    <n v="3.1100478468899522"/>
    <n v="71.349999999999994"/>
    <n v="8.6046792088760231"/>
    <n v="2861.6419999999998"/>
    <n v="2.6199562736667863"/>
    <n v="5.89"/>
    <n v="2.8276524243879022"/>
    <n v="1067582933333.3334"/>
    <n v="0.15780101434358257"/>
    <n v="36947025"/>
    <n v="5.4176506542975567E-2"/>
    <n v="4.6700092989897692"/>
    <n v="1.4200777801253419"/>
    <n v="3.2075401155007768"/>
  </r>
  <r>
    <x v="168"/>
    <s v="Sub-Saharan Africa"/>
    <s v="SEN"/>
    <n v="0"/>
    <n v="0"/>
    <n v="3.14"/>
    <n v="0.87734003911707181"/>
    <n v="67.900000000000006"/>
    <n v="7.9816621605736469"/>
    <n v="0.08"/>
    <n v="9.5693779904306234E-2"/>
    <n v="55.73"/>
    <n v="6.7209358417752041"/>
    <n v="160.06200000000001"/>
    <n v="0.14654364210325863"/>
    <n v="4.5199999999999996"/>
    <n v="2.1699471915506479"/>
    <n v="31013986429.1861"/>
    <n v="4.5842232622461719E-3"/>
    <n v="17763163"/>
    <n v="2.604664696260231E-2"/>
    <n v="3.1351263642740461"/>
    <n v="0.58570730478467092"/>
    <n v="1.9878877875038274"/>
  </r>
  <r>
    <x v="169"/>
    <s v="Europe &amp; Central Asia"/>
    <s v="SRB"/>
    <n v="5.61"/>
    <n v="4.2988505747126435"/>
    <n v="20.48"/>
    <n v="5.7222687901648506"/>
    <n v="75.02"/>
    <n v="8.8186199600329136"/>
    <n v="0"/>
    <n v="0"/>
    <n v="64.97"/>
    <n v="7.8352629040038586"/>
    <n v="1679.2339999999999"/>
    <n v="1.5374109176670501"/>
    <n v="8.83"/>
    <n v="4.2390782525204038"/>
    <n v="75187125426.737503"/>
    <n v="1.1113520352814443E-2"/>
    <n v="6618026"/>
    <n v="9.7042056536509359E-3"/>
    <n v="5.3350004457828533"/>
    <n v="1.4493971897834381"/>
    <n v="3.586478980583117"/>
  </r>
  <r>
    <x v="170"/>
    <s v="Sub-Saharan Africa"/>
    <s v="SYC"/>
    <n v="0"/>
    <n v="0"/>
    <n v="8.49"/>
    <n v="2.3721709974853313"/>
    <n v="74.28"/>
    <n v="8.7316327730104621"/>
    <n v="2.2200000000000002"/>
    <n v="2.655502392344498"/>
    <n v="68.52"/>
    <n v="8.2633863965267711"/>
    <n v="1454.3779999999999"/>
    <n v="1.3315455830543979"/>
    <n v="5.26"/>
    <n v="2.5252040326452234"/>
    <n v="2141450171.1393001"/>
    <n v="3.1653092103759752E-4"/>
    <n v="119773"/>
    <n v="1.756266632610288E-4"/>
    <n v="4.4045385118734126"/>
    <n v="0.96431748853386878"/>
    <n v="2.8564390513706179"/>
  </r>
  <r>
    <x v="171"/>
    <s v="Sub-Saharan Africa"/>
    <s v="SLE"/>
    <n v="0"/>
    <n v="0"/>
    <n v="3.15"/>
    <n v="0.88013411567476951"/>
    <n v="59.82"/>
    <n v="7.0318561184906558"/>
    <n v="7.0000000000000007E-2"/>
    <n v="8.3732057416267963E-2"/>
    <n v="58.31"/>
    <n v="7.0320791123974917"/>
    <n v="150.35"/>
    <n v="0.13765188858208027"/>
    <n v="8.94"/>
    <n v="4.2918867018722997"/>
    <n v="3809832236.9596"/>
    <n v="5.6313694486851893E-4"/>
    <n v="8791092"/>
    <n v="1.2890636073077607E-2"/>
    <n v="3.0055602807958373"/>
    <n v="1.110131715911671"/>
    <n v="2.1526174265979625"/>
  </r>
  <r>
    <x v="172"/>
    <s v="East Asia &amp; Pacific"/>
    <s v="SGP"/>
    <n v="2.4900000000000002"/>
    <n v="1.9080459770114944"/>
    <n v="16.13"/>
    <n v="4.5068454875663591"/>
    <n v="83.25"/>
    <n v="9.7860585400258611"/>
    <n v="2.37"/>
    <n v="2.834928229665072"/>
    <n v="72.180000000000007"/>
    <n v="8.7047756874095512"/>
    <n v="4861.4260000000004"/>
    <n v="4.4508444968541951"/>
    <n v="4.82"/>
    <n v="2.3139702352376386"/>
    <n v="501427500080.05847"/>
    <n v="7.4116741343311143E-2"/>
    <n v="5917648"/>
    <n v="8.677220847714431E-3"/>
    <n v="5.548130784335668"/>
    <n v="1.7151741495954946"/>
    <n v="3.8233002987025904"/>
  </r>
  <r>
    <x v="173"/>
    <s v="Latin America &amp; Caribbean"/>
    <s v="SXM"/>
    <n v="0"/>
    <n v="0"/>
    <n v="11.68"/>
    <n v="3.2634814193908914"/>
    <n v="74.760000000000005"/>
    <n v="8.7880568943223238"/>
    <n v="0"/>
    <n v="0"/>
    <n v="77.91"/>
    <n v="9.395803183791605"/>
    <n v="0"/>
    <n v="0"/>
    <n v="0"/>
    <n v="0"/>
    <n v="1623165683.1285"/>
    <n v="2.3992252334498237E-4"/>
    <n v="41163"/>
    <n v="6.0358514354768847E-5"/>
    <n v="4.2894682995009648"/>
    <n v="8.4048459874448478E-5"/>
    <n v="2.3592453865324745"/>
  </r>
  <r>
    <x v="174"/>
    <s v="Europe &amp; Central Asia"/>
    <s v="SVK"/>
    <n v="5.82"/>
    <n v="4.4597701149425291"/>
    <n v="16.940000000000001"/>
    <n v="4.7331656887398719"/>
    <n v="76.77"/>
    <n v="9.0243329023157397"/>
    <n v="3.76"/>
    <n v="4.4976076555023923"/>
    <n v="67.430000000000007"/>
    <n v="8.1319343945972022"/>
    <n v="2292.8000000000002"/>
    <n v="2.0991569680145901"/>
    <n v="7.05"/>
    <n v="3.3845415266442629"/>
    <n v="132793622283.071"/>
    <n v="1.9628421961747834E-2"/>
    <n v="5426740"/>
    <n v="7.9573880472657062E-3"/>
    <n v="6.1693621512195476"/>
    <n v="1.3784046278626909"/>
    <n v="4.013431265708963"/>
  </r>
  <r>
    <x v="175"/>
    <s v="Europe &amp; Central Asia"/>
    <s v="SVN"/>
    <n v="4.5"/>
    <n v="3.4482758620689653"/>
    <n v="21.42"/>
    <n v="5.9849119865884326"/>
    <n v="81.069999999999993"/>
    <n v="9.5297989890678263"/>
    <n v="3.17"/>
    <n v="3.7918660287081343"/>
    <n v="63.62"/>
    <n v="7.6724553786782437"/>
    <n v="3569.6"/>
    <n v="3.2681222579487446"/>
    <n v="8.77"/>
    <n v="4.2102736437830055"/>
    <n v="68216781410.522797"/>
    <n v="1.0083223481499651E-2"/>
    <n v="2120937"/>
    <n v="3.1099921376007669E-3"/>
    <n v="6.0854616490223208"/>
    <n v="1.8732459409049076"/>
    <n v="4.1899645803694856"/>
  </r>
  <r>
    <x v="176"/>
    <s v="East Asia &amp; Pacific"/>
    <s v="SLB"/>
    <n v="0"/>
    <n v="0"/>
    <n v="3.5"/>
    <n v="0.97792679519418835"/>
    <n v="70.31"/>
    <n v="8.2649582696602799"/>
    <n v="0"/>
    <n v="0"/>
    <n v="57.61"/>
    <n v="6.9476603955619876"/>
    <n v="115.152"/>
    <n v="0.10542660641173067"/>
    <n v="4.3600000000000003"/>
    <n v="2.0931349015842535"/>
    <n v="1631286701.1152"/>
    <n v="2.4112290303989045E-4"/>
    <n v="740424"/>
    <n v="1.0857054304257553E-3"/>
    <n v="3.2381090920832913"/>
    <n v="0.54992985495599322"/>
    <n v="2.0284284353760071"/>
  </r>
  <r>
    <x v="177"/>
    <s v="Sub-Saharan Africa"/>
    <s v="SOM"/>
    <n v="0.87"/>
    <n v="0.66666666666666663"/>
    <n v="2.5499999999999998"/>
    <n v="0.71248952221290862"/>
    <n v="56.08"/>
    <n v="6.5922181732690728"/>
    <n v="0"/>
    <n v="0"/>
    <n v="50.39"/>
    <n v="6.0769416304872168"/>
    <n v="0"/>
    <n v="0"/>
    <n v="0"/>
    <n v="0"/>
    <n v="11679800110.1523"/>
    <n v="1.7264085507227294E-3"/>
    <n v="18143378"/>
    <n v="2.6604167370138165E-2"/>
    <n v="2.8096631985271729"/>
    <n v="5.8387560392444519E-3"/>
    <n v="1.5479421994076052"/>
  </r>
  <r>
    <x v="178"/>
    <s v="Sub-Saharan Africa"/>
    <s v="ZAF"/>
    <n v="0"/>
    <n v="0"/>
    <n v="5.85"/>
    <n v="1.6345347862531434"/>
    <n v="64.39"/>
    <n v="7.5690607734806639"/>
    <n v="0.79"/>
    <n v="0.94497607655502402"/>
    <n v="65.849999999999994"/>
    <n v="7.9413892908827775"/>
    <n v="1166.07"/>
    <n v="1.0675872146252499"/>
    <n v="8.23"/>
    <n v="3.9510321651464242"/>
    <n v="377781600985.87311"/>
    <n v="5.5840457892838813E-2"/>
    <n v="60414495"/>
    <n v="8.8587546186954552E-2"/>
    <n v="3.6179921854343222"/>
    <n v="1.289124491548161"/>
    <n v="2.5700017231855501"/>
  </r>
  <r>
    <x v="179"/>
    <s v="Sub-Saharan Africa"/>
    <s v="SSD"/>
    <n v="0"/>
    <n v="0"/>
    <n v="2.94"/>
    <n v="0.82145850796311815"/>
    <n v="55.53"/>
    <n v="6.5275655342658991"/>
    <n v="0.04"/>
    <n v="4.7846889952153117E-2"/>
    <n v="54.09"/>
    <n v="6.5231548480463095"/>
    <n v="55.536000000000001"/>
    <n v="5.0845595505782576E-2"/>
    <n v="10.07"/>
    <n v="4.8343734997599617"/>
    <n v="0"/>
    <n v="0"/>
    <n v="11088796"/>
    <n v="1.6259826847972773E-2"/>
    <n v="2.7840051560454961"/>
    <n v="1.2245567391860306"/>
    <n v="2.0822533684587365"/>
  </r>
  <r>
    <x v="180"/>
    <s v="Europe &amp; Central Asia"/>
    <s v="ESP"/>
    <n v="2.97"/>
    <n v="2.2758620689655173"/>
    <n v="20.74"/>
    <n v="5.7949147806649908"/>
    <n v="83.2"/>
    <n v="9.7801810273892098"/>
    <n v="4.22"/>
    <n v="5.0478468899521536"/>
    <n v="65.8"/>
    <n v="7.9353593825373849"/>
    <n v="3925.6280000000002"/>
    <n v="3.5940811976767186"/>
    <n v="9.7100000000000009"/>
    <n v="4.6615458473355744"/>
    <n v="1580694712515.7141"/>
    <n v="0.23364482628408195"/>
    <n v="48373336"/>
    <n v="7.0931241535943851E-2"/>
    <n v="6.1668328299018516"/>
    <n v="2.1481864574454863"/>
    <n v="4.3584419622964878"/>
  </r>
  <r>
    <x v="181"/>
    <s v="South Asia"/>
    <s v="LKA"/>
    <n v="4.1500000000000004"/>
    <n v="3.1800766283524906"/>
    <n v="11.92"/>
    <n v="3.3305392567756358"/>
    <n v="76.09"/>
    <n v="8.9443987304572712"/>
    <n v="1.0900000000000001"/>
    <n v="1.3038277511961724"/>
    <n v="65.67"/>
    <n v="7.9196816208393628"/>
    <n v="538.6"/>
    <n v="0.49311145454145949"/>
    <n v="3.79"/>
    <n v="1.8194911185789728"/>
    <n v="84356860421.130005"/>
    <n v="1.2468912461658866E-2"/>
    <n v="22037000"/>
    <n v="3.2313499522290429E-2"/>
    <n v="4.9357047975241866"/>
    <n v="0.58835401692306388"/>
    <n v="2.9793969462536816"/>
  </r>
  <r>
    <x v="182"/>
    <s v="Latin America &amp; Caribbean"/>
    <s v="KNA"/>
    <n v="0"/>
    <n v="0"/>
    <n v="10.59"/>
    <n v="2.9589270746018443"/>
    <n v="71.7"/>
    <n v="8.428353120959212"/>
    <n v="3.03"/>
    <n v="3.6244019138755981"/>
    <n v="70.17"/>
    <n v="8.4623733719247465"/>
    <n v="1623.8319999999999"/>
    <n v="1.4866880049219591"/>
    <n v="5.43"/>
    <n v="2.6068170907345181"/>
    <n v="1077033111.1111"/>
    <n v="1.5919785911554102E-4"/>
    <n v="47755"/>
    <n v="7.0024557321186169E-5"/>
    <n v="4.6948110962722804"/>
    <n v="1.0234380381833181"/>
    <n v="3.0426932201322474"/>
  </r>
  <r>
    <x v="183"/>
    <s v="Latin America &amp; Caribbean"/>
    <s v="LCA"/>
    <n v="1.3"/>
    <n v="0.99616858237547889"/>
    <n v="9.49"/>
    <n v="2.6515786532550996"/>
    <n v="72.62"/>
    <n v="8.5364993534736104"/>
    <n v="0.66"/>
    <n v="0.78947368421052644"/>
    <n v="72.760000000000005"/>
    <n v="8.7747226242161123"/>
    <n v="747.26200000000006"/>
    <n v="0.68415048597021921"/>
    <n v="5.15"/>
    <n v="2.4723955832933271"/>
    <n v="2519925938.5244999"/>
    <n v="3.7247398469390141E-4"/>
    <n v="180251"/>
    <n v="2.6430732869230713E-4"/>
    <n v="4.3496885795061653"/>
    <n v="0.78930112097703331"/>
    <n v="2.7475142231680563"/>
  </r>
  <r>
    <x v="184"/>
    <s v="Latin America &amp; Caribbean"/>
    <s v="MAF"/>
    <n v="0"/>
    <n v="0"/>
    <n v="11.77"/>
    <n v="3.2886281084101703"/>
    <n v="80.040000000000006"/>
    <n v="9.4087222287527936"/>
    <n v="0"/>
    <n v="0"/>
    <n v="67.08"/>
    <n v="8.0897250361794484"/>
    <n v="0"/>
    <n v="0"/>
    <n v="0"/>
    <n v="0"/>
    <n v="0"/>
    <n v="0"/>
    <n v="32077"/>
    <n v="4.7035446030608077E-5"/>
    <n v="4.1574150746684833"/>
    <n v="9.4070892061216154E-6"/>
    <n v="2.2865825242578088"/>
  </r>
  <r>
    <x v="185"/>
    <s v="Latin America &amp; Caribbean"/>
    <s v="VCT"/>
    <n v="0"/>
    <n v="0"/>
    <n v="10.97"/>
    <n v="3.0651019837943561"/>
    <n v="72"/>
    <n v="8.4636181967791231"/>
    <n v="0"/>
    <n v="0"/>
    <n v="67.319999999999993"/>
    <n v="8.1186685962373364"/>
    <n v="656.25599999999997"/>
    <n v="0.60083058060074268"/>
    <n v="4.59"/>
    <n v="2.203552568410946"/>
    <n v="1065962962.9630001"/>
    <n v="1.5756156412415371E-4"/>
    <n v="103698"/>
    <n v="1.5205541922505209E-4"/>
    <n v="3.9294777553621634"/>
    <n v="0.70117346680600445"/>
    <n v="2.4767408255118921"/>
  </r>
  <r>
    <x v="186"/>
    <s v="Sub-Saharan Africa"/>
    <s v="SDN"/>
    <n v="0.74"/>
    <n v="0.56704980842911878"/>
    <n v="3.57"/>
    <n v="0.99748533109807203"/>
    <n v="65.58"/>
    <n v="7.7089455742329847"/>
    <n v="0.26"/>
    <n v="0.31100478468899523"/>
    <n v="55.72"/>
    <n v="6.7197298601061259"/>
    <n v="194.684"/>
    <n v="0.17824157151123188"/>
    <n v="4.16"/>
    <n v="1.9971195391262606"/>
    <n v="109327023588.73241"/>
    <n v="1.6159789257402971E-2"/>
    <n v="48109006"/>
    <n v="7.0543646703220386E-2"/>
    <n v="3.2608430717110597"/>
    <n v="0.5627969437772381"/>
    <n v="2.0467223141408399"/>
  </r>
  <r>
    <x v="187"/>
    <s v="Latin America &amp; Caribbean"/>
    <s v="SUR"/>
    <n v="3"/>
    <n v="2.2988505747126435"/>
    <n v="7.59"/>
    <n v="2.1207041072925397"/>
    <n v="71.72"/>
    <n v="8.4307041260138718"/>
    <n v="0.97"/>
    <n v="1.160287081339713"/>
    <n v="66.400000000000006"/>
    <n v="8.0077182826821041"/>
    <n v="1177.07"/>
    <n v="1.0776581875178532"/>
    <n v="6.65"/>
    <n v="3.1925108017282771"/>
    <n v="3782437296.0432"/>
    <n v="5.5908765808290804E-4"/>
    <n v="623236"/>
    <n v="9.1386922849181834E-4"/>
    <n v="4.4036528344081747"/>
    <n v="1.0678927474546558"/>
    <n v="2.9025607952790917"/>
  </r>
  <r>
    <x v="188"/>
    <s v="Europe &amp; Central Asia"/>
    <s v="SWE"/>
    <n v="2.21"/>
    <n v="1.6934865900383138"/>
    <n v="20.43"/>
    <n v="5.7082984073763621"/>
    <n v="82.77"/>
    <n v="9.7296344187140011"/>
    <n v="4.99"/>
    <n v="5.9688995215311014"/>
    <n v="62.15"/>
    <n v="7.4951760733236847"/>
    <n v="6165.4"/>
    <n v="5.6446887520050391"/>
    <n v="11.03"/>
    <n v="5.2952472395583294"/>
    <n v="593267701033.4082"/>
    <n v="8.7691777451004357E-2"/>
    <n v="10536632"/>
    <n v="1.5450172577871311E-2"/>
    <n v="6.1190990021966929"/>
    <n v="2.7643815656417177"/>
    <n v="4.6094761557469548"/>
  </r>
  <r>
    <x v="189"/>
    <s v="Europe &amp; Central Asia"/>
    <s v="CHE"/>
    <n v="4.6500000000000004"/>
    <n v="3.5632183908045976"/>
    <n v="19.670000000000002"/>
    <n v="5.4959485889913386"/>
    <n v="83.57"/>
    <n v="9.8236746209004338"/>
    <n v="4.3600000000000003"/>
    <n v="5.2153110047846898"/>
    <n v="65.33"/>
    <n v="7.8786782440906897"/>
    <n v="8121.5479999999998"/>
    <n v="7.4356263412704804"/>
    <n v="11.28"/>
    <n v="5.4152664426308208"/>
    <n v="884940402230.40881"/>
    <n v="0.13080435134866941"/>
    <n v="8849852"/>
    <n v="1.2976797584713937E-2"/>
    <n v="6.3953661699143503"/>
    <n v="3.2545598608968689"/>
    <n v="4.9820033308564842"/>
  </r>
  <r>
    <x v="190"/>
    <s v="Middle East &amp; North Africa"/>
    <s v="SYR"/>
    <n v="1.4"/>
    <n v="1.0727969348659003"/>
    <n v="4.72"/>
    <n v="1.3188041352333055"/>
    <n v="71.16"/>
    <n v="8.3648759844833656"/>
    <n v="0"/>
    <n v="0"/>
    <n v="65.61"/>
    <n v="7.9124457308248903"/>
    <n v="0"/>
    <n v="0"/>
    <n v="0"/>
    <n v="0"/>
    <n v="0"/>
    <n v="0"/>
    <n v="23227014"/>
    <n v="3.4058451957763448E-2"/>
    <n v="3.7337845570814925"/>
    <n v="6.81169039155269E-3"/>
    <n v="2.0566467670710198"/>
  </r>
  <r>
    <x v="191"/>
    <s v="Europe &amp; Central Asia"/>
    <s v="TJK"/>
    <n v="0"/>
    <n v="0"/>
    <n v="3.64"/>
    <n v="1.0170438670019559"/>
    <n v="70.33"/>
    <n v="8.2673092747149415"/>
    <n v="0"/>
    <n v="0"/>
    <n v="60.28"/>
    <n v="7.2696575012059821"/>
    <n v="278.39999999999998"/>
    <n v="0.25488716848188325"/>
    <n v="7.4"/>
    <n v="3.5525684109457516"/>
    <n v="12060602008.847799"/>
    <n v="1.7826954432927416E-3"/>
    <n v="10143543"/>
    <n v="1.4873774646496005E-2"/>
    <n v="3.3108021285845766"/>
    <n v="0.95537345841919574"/>
    <n v="2.2508592270101553"/>
  </r>
  <r>
    <x v="192"/>
    <s v="Sub-Saharan Africa"/>
    <s v="TZA"/>
    <n v="0"/>
    <n v="0"/>
    <n v="3.09"/>
    <n v="0.86336965632858331"/>
    <n v="66.489999999999995"/>
    <n v="7.8159163042200541"/>
    <n v="0.05"/>
    <n v="5.9808612440191394E-2"/>
    <n v="53.79"/>
    <n v="6.4869753979739508"/>
    <n v="95.83"/>
    <n v="8.7736484754378119E-2"/>
    <n v="3.69"/>
    <n v="1.7714834373499762"/>
    <n v="79158286333.524002"/>
    <n v="1.1700503527279289E-2"/>
    <n v="67438106"/>
    <n v="9.88864730233322E-2"/>
    <n v="3.0452139941925558"/>
    <n v="0.48809242618893878"/>
    <n v="1.8945092885909283"/>
  </r>
  <r>
    <x v="193"/>
    <s v="East Asia &amp; Pacific"/>
    <s v="THA"/>
    <n v="0"/>
    <n v="0"/>
    <n v="15.96"/>
    <n v="4.459346186085499"/>
    <n v="78.95"/>
    <n v="9.2805924532737762"/>
    <n v="0.85"/>
    <n v="1.0167464114832536"/>
    <n v="68.819999999999993"/>
    <n v="8.2995658465991298"/>
    <n v="761.87400000000002"/>
    <n v="0.69752840014355721"/>
    <n v="4.21"/>
    <n v="2.0211233797407586"/>
    <n v="514944993833.57758"/>
    <n v="7.6114782112872925E-2"/>
    <n v="71801279"/>
    <n v="0.10528432158035768"/>
    <n v="4.6112501794883318"/>
    <n v="0.72355424392101242"/>
    <n v="2.8617870084830384"/>
  </r>
  <r>
    <x v="194"/>
    <s v="East Asia &amp; Pacific"/>
    <s v="TLS"/>
    <n v="0"/>
    <n v="0"/>
    <n v="5.15"/>
    <n v="1.4389494272143057"/>
    <n v="68.22"/>
    <n v="8.0192782414482195"/>
    <n v="0.76"/>
    <n v="0.90909090909090917"/>
    <n v="60.63"/>
    <n v="7.3118668596237333"/>
    <n v="250.49200000000002"/>
    <n v="0.22933619471035888"/>
    <n v="8.11"/>
    <n v="3.8934229476716276"/>
    <n v="2243142908.4615998"/>
    <n v="3.3156227513645884E-4"/>
    <n v="1360596"/>
    <n v="1.9950818258397366E-3"/>
    <n v="3.5358370874754339"/>
    <n v="1.0311882706432054"/>
    <n v="2.4087451199009311"/>
  </r>
  <r>
    <x v="195"/>
    <s v="Sub-Saharan Africa"/>
    <s v="TGO"/>
    <n v="0"/>
    <n v="0"/>
    <n v="3.17"/>
    <n v="0.88572226879016491"/>
    <n v="60.92"/>
    <n v="7.1611613964970031"/>
    <n v="7.0000000000000007E-2"/>
    <n v="8.3732057416267963E-2"/>
    <n v="57.18"/>
    <n v="6.8958031837916067"/>
    <n v="127.956"/>
    <n v="0.11714921885872073"/>
    <n v="5.98"/>
    <n v="2.8708593374939992"/>
    <n v="9171261835.0625992"/>
    <n v="1.3556177934249459E-3"/>
    <n v="9053799"/>
    <n v="1.3275851053292808E-2"/>
    <n v="3.0052837812990085"/>
    <n v="0.75006399463686602"/>
    <n v="1.9904348773010445"/>
  </r>
  <r>
    <x v="196"/>
    <s v="East Asia &amp; Pacific"/>
    <s v="TON"/>
    <n v="0"/>
    <n v="0"/>
    <n v="6.24"/>
    <n v="1.743503772003353"/>
    <n v="70.92"/>
    <n v="8.3366639238274374"/>
    <n v="0.99"/>
    <n v="1.1842105263157896"/>
    <n v="59.76"/>
    <n v="7.2069464544138926"/>
    <n v="341.71199999999999"/>
    <n v="0.31285202627974601"/>
    <n v="5.2"/>
    <n v="2.4963994239078255"/>
    <n v="0"/>
    <n v="0"/>
    <n v="107773"/>
    <n v="1.5803071125905553E-4"/>
    <n v="3.6942649353120949"/>
    <n v="0.70234446868914469"/>
    <n v="2.3479007253317672"/>
  </r>
  <r>
    <x v="197"/>
    <s v="Latin America &amp; Caribbean"/>
    <s v="TTO"/>
    <n v="3.02"/>
    <n v="2.314176245210728"/>
    <n v="11.98"/>
    <n v="3.3473037161218224"/>
    <n v="74.06"/>
    <n v="8.7057717174091938"/>
    <n v="3.63"/>
    <n v="4.3421052631578947"/>
    <n v="69.25"/>
    <n v="8.3514230583695124"/>
    <n v="1774.16"/>
    <n v="1.6243197515582544"/>
    <n v="6.9"/>
    <n v="3.3125300048007684"/>
    <n v="28139944790.2911"/>
    <n v="4.1594069114758679E-3"/>
    <n v="1534937"/>
    <n v="2.2507231481710718E-3"/>
    <n v="5.4121560000538302"/>
    <n v="1.2359104057928325"/>
    <n v="3.5328454826363815"/>
  </r>
  <r>
    <x v="198"/>
    <s v="Middle East &amp; North Africa"/>
    <s v="TUN"/>
    <n v="2.1800000000000002"/>
    <n v="1.6704980842911878"/>
    <n v="9.32"/>
    <n v="2.6040793517742387"/>
    <n v="75.19"/>
    <n v="8.8386035029975325"/>
    <n v="1.26"/>
    <n v="1.5071770334928232"/>
    <n v="66"/>
    <n v="7.9594790159189577"/>
    <n v="714.51800000000003"/>
    <n v="0.65417194629791031"/>
    <n v="6.43"/>
    <n v="3.086893903024484"/>
    <n v="48529595416.653297"/>
    <n v="7.1732313652868116E-3"/>
    <n v="12458223"/>
    <n v="1.8267857828156632E-2"/>
    <n v="4.5159673976949488"/>
    <n v="0.94107200330581597"/>
    <n v="2.9072644702198391"/>
  </r>
  <r>
    <x v="199"/>
    <s v="Europe &amp; Central Asia"/>
    <s v="TUR"/>
    <n v="2.85"/>
    <n v="2.1839080459770113"/>
    <n v="8.94"/>
    <n v="2.4979044425817269"/>
    <n v="77.150000000000006"/>
    <n v="9.0690019983542989"/>
    <n v="1.91"/>
    <n v="2.2846889952153111"/>
    <n v="68.09"/>
    <n v="8.211529184756392"/>
    <n v="1235.8"/>
    <n v="1.1314280273344515"/>
    <n v="4.37"/>
    <n v="2.0979356697071534"/>
    <n v="1108022373259.511"/>
    <n v="0.16377842784523203"/>
    <n v="85326000"/>
    <n v="0.125116016710031"/>
    <n v="4.849406533376948"/>
    <n v="0.88149765595597718"/>
    <n v="3.0638475385375115"/>
  </r>
  <r>
    <x v="200"/>
    <s v="Europe &amp; Central Asia"/>
    <s v="TKM"/>
    <n v="0"/>
    <n v="0"/>
    <n v="5.41"/>
    <n v="1.5115954177144455"/>
    <n v="69.010000000000005"/>
    <n v="8.112142941107324"/>
    <n v="0"/>
    <n v="0"/>
    <n v="63.66"/>
    <n v="7.677279305354558"/>
    <n v="959.31399999999996"/>
    <n v="0.8782932081358813"/>
    <n v="5.71"/>
    <n v="2.7412385981757081"/>
    <n v="59887334844.065102"/>
    <n v="8.8520356495588245E-3"/>
    <n v="6516100"/>
    <n v="9.554748570004842E-3"/>
    <n v="3.4602035328352656"/>
    <n v="0.90944951198676593"/>
    <n v="2.3123642234534407"/>
  </r>
  <r>
    <x v="201"/>
    <s v="Latin America &amp; Caribbean"/>
    <s v="TCA"/>
    <n v="0"/>
    <n v="0"/>
    <n v="10.53"/>
    <n v="2.9421626152556577"/>
    <n v="75.5"/>
    <n v="8.8750440813447753"/>
    <n v="0"/>
    <n v="0"/>
    <n v="72.819999999999993"/>
    <n v="8.7819585142305829"/>
    <n v="0"/>
    <n v="0"/>
    <n v="0"/>
    <n v="0"/>
    <n v="1402054390.9473"/>
    <n v="2.0723973580727699E-4"/>
    <n v="46062"/>
    <n v="6.7542061759574436E-5"/>
    <n v="4.1198330421662028"/>
    <n v="7.5680333094097993E-5"/>
    <n v="2.2659422293413041"/>
  </r>
  <r>
    <x v="202"/>
    <s v="East Asia &amp; Pacific"/>
    <s v="TUV"/>
    <n v="0"/>
    <n v="0"/>
    <n v="6.68"/>
    <n v="1.866443140542051"/>
    <n v="64.400000000000006"/>
    <n v="7.5702362760079946"/>
    <n v="1.26"/>
    <n v="1.5071770334928232"/>
    <n v="61.57"/>
    <n v="7.4252291365171255"/>
    <n v="978.63"/>
    <n v="0.89597783653529239"/>
    <n v="20.83"/>
    <n v="10"/>
    <n v="62280311.585199997"/>
    <n v="9.205745085389402E-6"/>
    <n v="11396"/>
    <n v="1.6710289084540625E-5"/>
    <n v="3.6738171173119993"/>
    <n v="2.7240005629151653"/>
    <n v="3.2463996678334244"/>
  </r>
  <r>
    <x v="203"/>
    <s v="Sub-Saharan Africa"/>
    <s v="UGA"/>
    <n v="0"/>
    <n v="0"/>
    <n v="1.72"/>
    <n v="0.48058116792400107"/>
    <n v="62.84"/>
    <n v="7.3868578817444464"/>
    <n v="0.25"/>
    <n v="0.299043062200957"/>
    <n v="53.85"/>
    <n v="6.4942112879884224"/>
    <n v="100.12"/>
    <n v="9.166416418249336E-2"/>
    <n v="4.16"/>
    <n v="1.9971195391262606"/>
    <n v="49272882213.623001"/>
    <n v="7.2830976874691923E-3"/>
    <n v="48582334"/>
    <n v="7.1237701433986222E-2"/>
    <n v="2.9321386799715654"/>
    <n v="0.53862839542022656"/>
    <n v="1.8550590519234631"/>
  </r>
  <r>
    <x v="204"/>
    <s v="Europe &amp; Central Asia"/>
    <s v="UKR"/>
    <n v="0"/>
    <n v="0"/>
    <n v="20.18"/>
    <n v="5.6384464934339205"/>
    <n v="70.77"/>
    <n v="8.31903138591748"/>
    <n v="0"/>
    <n v="0"/>
    <n v="64.44"/>
    <n v="7.771345875542691"/>
    <n v="933.2"/>
    <n v="0.85438471848884145"/>
    <n v="7.52"/>
    <n v="3.6101776284205473"/>
    <n v="178757021386.80899"/>
    <n v="2.6422340049780932E-2"/>
    <n v="37000000"/>
    <n v="5.4254185339417615E-2"/>
    <n v="4.3457647509788186"/>
    <n v="1.134918125810165"/>
    <n v="2.9008837696529248"/>
  </r>
  <r>
    <x v="205"/>
    <s v="Middle East &amp; North Africa"/>
    <s v="ARE"/>
    <n v="1.38"/>
    <n v="1.0574712643678159"/>
    <n v="1.87"/>
    <n v="0.52249231628946635"/>
    <n v="79.28"/>
    <n v="9.3193840366756788"/>
    <n v="2.71"/>
    <n v="3.241626794258373"/>
    <n v="82.92"/>
    <n v="10"/>
    <n v="3472.0680000000002"/>
    <n v="3.1788275190249839"/>
    <n v="4.7300000000000004"/>
    <n v="2.2707633221315415"/>
    <n v="504173451327.43359"/>
    <n v="7.452262446362376E-2"/>
    <n v="9516871"/>
    <n v="1.3954867110414288E-2"/>
    <n v="4.8281948823182672"/>
    <n v="1.3875454710503012"/>
    <n v="3.2799026472476829"/>
  </r>
  <r>
    <x v="206"/>
    <s v="Europe &amp; Central Asia"/>
    <s v="GBR"/>
    <n v="2.54"/>
    <n v="1.946360153256705"/>
    <n v="19.46"/>
    <n v="5.4372729812796869"/>
    <n v="81.17"/>
    <n v="9.5415540143411306"/>
    <n v="2.96"/>
    <n v="3.5406698564593304"/>
    <n v="63.33"/>
    <n v="7.637481910274964"/>
    <n v="5141.5619999999999"/>
    <n v="4.7073210479671284"/>
    <n v="10.76"/>
    <n v="5.1656265002400392"/>
    <n v="3340032380668.0356"/>
    <n v="0.49369513239048929"/>
    <n v="68350000"/>
    <n v="0.10022360994457281"/>
    <n v="5.6206677831223644"/>
    <n v="2.6363901487578532"/>
    <n v="4.2777428476583346"/>
  </r>
  <r>
    <x v="207"/>
    <s v="North America"/>
    <s v="USA"/>
    <n v="2.87"/>
    <n v="2.1992337164750957"/>
    <n v="17.59"/>
    <n v="4.9147806649902206"/>
    <n v="77.78"/>
    <n v="9.1430586575761144"/>
    <n v="3.21"/>
    <n v="3.8397129186602874"/>
    <n v="64.739999999999995"/>
    <n v="7.8075253256150496"/>
    <n v="10922.482"/>
    <n v="10.000001831085982"/>
    <n v="17.239999999999998"/>
    <n v="8.2765242438790203"/>
    <n v="27360935000000"/>
    <n v="4.0442603207490047"/>
    <n v="334914895"/>
    <n v="0.49109553476382678"/>
    <n v="5.5808622566633534"/>
    <n v="5.8806287219187166"/>
    <n v="5.7157571660282667"/>
  </r>
  <r>
    <x v="208"/>
    <s v="Latin America &amp; Caribbean"/>
    <s v="URY"/>
    <n v="2.4300000000000002"/>
    <n v="1.8620689655172415"/>
    <n v="15.78"/>
    <n v="4.4090528080469404"/>
    <n v="77.44"/>
    <n v="9.1030915716468801"/>
    <n v="5.58"/>
    <n v="6.6746411483253603"/>
    <n v="65.47"/>
    <n v="7.89556198745779"/>
    <n v="2180.4900000000002"/>
    <n v="1.9963323347811124"/>
    <n v="9.14"/>
    <n v="4.3879020643302935"/>
    <n v="77240831587.167007"/>
    <n v="1.1417081701690233E-2"/>
    <n v="3423108"/>
    <n v="5.0194036721308956E-3"/>
    <n v="5.9888832961988427"/>
    <n v="1.6004876050227848"/>
    <n v="4.0141052351696169"/>
  </r>
  <r>
    <x v="209"/>
    <s v="Europe &amp; Central Asia"/>
    <s v="UZB"/>
    <n v="0"/>
    <n v="0"/>
    <n v="5.32"/>
    <n v="1.4864487286951664"/>
    <n v="71.06"/>
    <n v="8.353120959210063"/>
    <n v="0"/>
    <n v="0"/>
    <n v="64.48"/>
    <n v="7.7761698022190062"/>
    <n v="468.4"/>
    <n v="0.42884033662684667"/>
    <n v="5.97"/>
    <n v="2.8660585693710994"/>
    <n v="90889149306.731293"/>
    <n v="1.3434459755408405E-2"/>
    <n v="36412350"/>
    <n v="5.3392496906587643E-2"/>
    <n v="3.5231478980248472"/>
    <n v="0.83843356380742651"/>
    <n v="2.3150264476270079"/>
  </r>
  <r>
    <x v="210"/>
    <s v="East Asia &amp; Pacific"/>
    <s v="VUT"/>
    <n v="0"/>
    <n v="0"/>
    <n v="3.76"/>
    <n v="1.0505727856943279"/>
    <n v="70.099999999999994"/>
    <n v="8.2402727165863414"/>
    <n v="0.16"/>
    <n v="0.19138755980861247"/>
    <n v="57.16"/>
    <n v="6.8933912204534487"/>
    <n v="110.05800000000001"/>
    <n v="0.1007628304194652"/>
    <n v="3.55"/>
    <n v="1.7042726836293809"/>
    <n v="1126313359.2191999"/>
    <n v="1.6648204556678092E-4"/>
    <n v="334506"/>
    <n v="4.9049596003100616E-4"/>
    <n v="3.2751248565085462"/>
    <n v="0.45140692231788776"/>
    <n v="2.00445178612275"/>
  </r>
  <r>
    <x v="211"/>
    <s v="Latin America &amp; Caribbean"/>
    <s v="VEN"/>
    <n v="0.87"/>
    <n v="0.66666666666666663"/>
    <n v="8.81"/>
    <n v="2.4615814473316573"/>
    <n v="71.47"/>
    <n v="8.4013165628306101"/>
    <n v="1.66"/>
    <n v="1.9856459330143541"/>
    <n v="64.45"/>
    <n v="7.77255185721177"/>
    <n v="92.906666666666666"/>
    <n v="8.506004741291967E-2"/>
    <n v="3.18"/>
    <n v="1.5266442630820933"/>
    <n v="0"/>
    <n v="0"/>
    <n v="28838499"/>
    <n v="4.2286737017746205E-2"/>
    <n v="4.2575524934110121"/>
    <n v="0.41138342502730252"/>
    <n v="2.526776412638343"/>
  </r>
  <r>
    <x v="212"/>
    <s v="East Asia &amp; Pacific"/>
    <s v="VNM"/>
    <n v="0"/>
    <n v="0"/>
    <n v="9.5500000000000007"/>
    <n v="2.6683431126012858"/>
    <n v="74.27"/>
    <n v="8.7304572704831322"/>
    <n v="0"/>
    <n v="0"/>
    <n v="68.260000000000005"/>
    <n v="8.2320308731307286"/>
    <n v="497.89"/>
    <n v="0.45583969940892544"/>
    <n v="4.78"/>
    <n v="2.29476716274604"/>
    <n v="429716969049.59277"/>
    <n v="6.3517101556646222E-2"/>
    <n v="98858950"/>
    <n v="0.1449597782637897"/>
    <n v="3.9261662512430298"/>
    <n v="0.73569880165849322"/>
    <n v="2.4904558989299885"/>
  </r>
  <r>
    <x v="213"/>
    <s v="Latin America &amp; Caribbean"/>
    <s v="VIR"/>
    <n v="0"/>
    <n v="0"/>
    <n v="20.88"/>
    <n v="5.8340318524727577"/>
    <n v="79.790000000000006"/>
    <n v="9.379334665569532"/>
    <n v="0"/>
    <n v="0"/>
    <n v="60.02"/>
    <n v="7.2383019778099378"/>
    <n v="0"/>
    <n v="0"/>
    <n v="0"/>
    <n v="0"/>
    <n v="0"/>
    <n v="0"/>
    <n v="104917"/>
    <n v="1.5384287468258589E-4"/>
    <n v="4.4903336991704457"/>
    <n v="3.0768574936517178E-5"/>
    <n v="2.4696973804024664"/>
  </r>
  <r>
    <x v="214"/>
    <s v="Middle East &amp; North Africa"/>
    <s v="PSE"/>
    <n v="0"/>
    <n v="0"/>
    <n v="3.59"/>
    <n v="1.0030734842134674"/>
    <n v="74.36"/>
    <n v="8.7410367932291049"/>
    <n v="1.97"/>
    <n v="2.3564593301435406"/>
    <n v="58.05"/>
    <n v="7.0007235890014465"/>
    <n v="0"/>
    <n v="0"/>
    <n v="0"/>
    <n v="0"/>
    <n v="17396300000"/>
    <n v="2.5713728649202194E-3"/>
    <n v="5165775"/>
    <n v="7.5747274127494612E-3"/>
    <n v="3.8202586393175122"/>
    <n v="2.286357342025958E-3"/>
    <n v="2.1021711124285436"/>
  </r>
  <r>
    <x v="215"/>
    <s v="Middle East &amp; North Africa"/>
    <s v="YEM"/>
    <n v="0.71"/>
    <n v="0.54406130268199226"/>
    <n v="2.65"/>
    <n v="0.7404302877898854"/>
    <n v="64.62"/>
    <n v="7.5960973316092639"/>
    <n v="0"/>
    <n v="0"/>
    <n v="58.28"/>
    <n v="7.0284611673902555"/>
    <n v="0"/>
    <n v="0"/>
    <n v="0"/>
    <n v="0"/>
    <n v="0"/>
    <n v="0"/>
    <n v="34449825"/>
    <n v="5.0514788931364935E-2"/>
    <n v="3.1818100178942794"/>
    <n v="1.0102957786272987E-2"/>
    <n v="1.7545418408456765"/>
  </r>
  <r>
    <x v="216"/>
    <s v="Sub-Saharan Africa"/>
    <s v="ZMB"/>
    <n v="0"/>
    <n v="0"/>
    <n v="1.77"/>
    <n v="0.49455155071248952"/>
    <n v="62.11"/>
    <n v="7.3010461972493248"/>
    <n v="0.25"/>
    <n v="0.299043062200957"/>
    <n v="55.78"/>
    <n v="6.7269657501205984"/>
    <n v="202.93799999999999"/>
    <n v="0.18579846335264519"/>
    <n v="5.85"/>
    <n v="2.8084493518963032"/>
    <n v="28162630953.928501"/>
    <n v="4.162760186918712E-3"/>
    <n v="20569737"/>
    <n v="3.0162008745434486E-2"/>
    <n v="2.9643213120566743"/>
    <n v="0.75584318361739966"/>
    <n v="1.9705061542590008"/>
  </r>
  <r>
    <x v="217"/>
    <s v="Sub-Saharan Africa"/>
    <s v="ZWE"/>
    <n v="0"/>
    <n v="0"/>
    <n v="3.3"/>
    <n v="0.92204526404023457"/>
    <n v="60.53"/>
    <n v="7.1153167979311158"/>
    <n v="0.19"/>
    <n v="0.22727272727272729"/>
    <n v="56.43"/>
    <n v="6.8053545586107091"/>
    <n v="90.075999999999993"/>
    <n v="8.2468450388556436E-2"/>
    <n v="4"/>
    <n v="1.9203072491598658"/>
    <n v="26538273498.8461"/>
    <n v="3.9226615059963464E-3"/>
    <n v="16665409"/>
    <n v="2.4436978071437791E-2"/>
    <n v="3.0139978695709573"/>
    <n v="0.506758118953192"/>
    <n v="1.88573998179296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x v="0"/>
    <s v="NLD"/>
    <n v="3.5880000000000001"/>
    <n v="3.661"/>
    <n v="3.7509999999999999"/>
    <n v="3.8359999999999999"/>
    <m/>
    <n v="3.71"/>
  </r>
  <r>
    <x v="1"/>
    <s v="NOR"/>
    <n v="4.7350000000000003"/>
    <n v="4.8570000000000002"/>
    <n v="4.968"/>
    <n v="5.0860000000000003"/>
    <n v="5.1680000000000001"/>
    <n v="4.96"/>
  </r>
  <r>
    <x v="2"/>
    <s v="NGA"/>
    <m/>
    <n v="0.376"/>
    <n v="0.36699999999999999"/>
    <m/>
    <n v="0.39500000000000002"/>
    <n v="0.38"/>
  </r>
  <r>
    <x v="3"/>
    <s v="NIC"/>
    <n v="0.97499999999999998"/>
    <n v="0.66400000000000003"/>
    <m/>
    <m/>
    <m/>
    <n v="0.82"/>
  </r>
  <r>
    <x v="4"/>
    <s v="NZL"/>
    <n v="3.2989999999999999"/>
    <n v="3.3530000000000002"/>
    <n v="3.39"/>
    <n v="3.448"/>
    <n v="3.516"/>
    <n v="3.4"/>
  </r>
  <r>
    <x v="5"/>
    <s v="OED"/>
    <m/>
    <m/>
    <n v="3.3942141866000002"/>
    <m/>
    <m/>
    <n v="3.39"/>
  </r>
  <r>
    <x v="6"/>
    <s v="NPL"/>
    <n v="0.89200000000000002"/>
    <n v="0.73799999999999999"/>
    <n v="0.80300000000000005"/>
    <n v="0.84599999999999997"/>
    <n v="0.86699999999999999"/>
    <n v="0.83"/>
  </r>
  <r>
    <x v="7"/>
    <s v="NRU"/>
    <m/>
    <m/>
    <m/>
    <m/>
    <m/>
    <m/>
  </r>
  <r>
    <x v="8"/>
    <s v="MWI"/>
    <m/>
    <n v="0.15"/>
    <m/>
    <n v="4.9000000000000002E-2"/>
    <m/>
    <n v="0.1"/>
  </r>
  <r>
    <x v="9"/>
    <s v="MYS"/>
    <n v="1.8089999999999999"/>
    <n v="1.8879999999999999"/>
    <n v="2.06"/>
    <n v="2.2280000000000002"/>
    <m/>
    <n v="2"/>
  </r>
  <r>
    <x v="10"/>
    <s v="MRT"/>
    <n v="0.19"/>
    <n v="0.192"/>
    <m/>
    <m/>
    <m/>
    <n v="0.19"/>
  </r>
  <r>
    <x v="11"/>
    <s v="MUS"/>
    <n v="2.2610000000000001"/>
    <n v="1.849"/>
    <n v="2.5379999999999998"/>
    <n v="2.6579999999999999"/>
    <m/>
    <n v="2.33"/>
  </r>
  <r>
    <x v="12"/>
    <s v="NCL"/>
    <m/>
    <m/>
    <m/>
    <m/>
    <m/>
    <m/>
  </r>
  <r>
    <x v="13"/>
    <s v="NER"/>
    <n v="2.1999999999999999E-2"/>
    <n v="3.5999999999999997E-2"/>
    <n v="3.7999999999999999E-2"/>
    <n v="3.4000000000000002E-2"/>
    <m/>
    <n v="0.03"/>
  </r>
  <r>
    <x v="14"/>
    <s v="NAC"/>
    <m/>
    <m/>
    <n v="3.4428481976"/>
    <m/>
    <m/>
    <n v="3.44"/>
  </r>
  <r>
    <x v="15"/>
    <s v="NAM"/>
    <n v="0.60099999999999998"/>
    <n v="0.60099999999999998"/>
    <m/>
    <m/>
    <m/>
    <n v="0.6"/>
  </r>
  <r>
    <x v="16"/>
    <s v="OMN"/>
    <n v="2.0110000000000001"/>
    <n v="2.1030000000000002"/>
    <n v="2.0859999999999999"/>
    <n v="1.994"/>
    <m/>
    <n v="2.0499999999999998"/>
  </r>
  <r>
    <x v="17"/>
    <s v="PRK"/>
    <n v="3.6709999999999998"/>
    <m/>
    <m/>
    <m/>
    <m/>
    <n v="3.67"/>
  </r>
  <r>
    <x v="18"/>
    <s v="PRT"/>
    <n v="5.1150000000000002"/>
    <n v="5.2939999999999996"/>
    <n v="5.45"/>
    <n v="5.6150000000000002"/>
    <m/>
    <n v="5.37"/>
  </r>
  <r>
    <x v="19"/>
    <s v="PRE"/>
    <m/>
    <m/>
    <n v="0.25437329282999999"/>
    <m/>
    <m/>
    <n v="0.25"/>
  </r>
  <r>
    <x v="20"/>
    <s v="PRI"/>
    <m/>
    <m/>
    <m/>
    <m/>
    <m/>
    <m/>
  </r>
  <r>
    <x v="21"/>
    <s v="PSS"/>
    <m/>
    <m/>
    <n v="0.55596870390999997"/>
    <m/>
    <m/>
    <n v="0.56000000000000005"/>
  </r>
  <r>
    <x v="22"/>
    <s v="PST"/>
    <m/>
    <m/>
    <n v="3.7077199456000001"/>
    <m/>
    <m/>
    <n v="3.71"/>
  </r>
  <r>
    <x v="23"/>
    <s v="PRY"/>
    <m/>
    <n v="1.462"/>
    <m/>
    <n v="1.0515000000000001"/>
    <n v="3.242"/>
    <n v="1.92"/>
  </r>
  <r>
    <x v="24"/>
    <s v="PSE"/>
    <n v="1.774"/>
    <n v="2.1680000000000001"/>
    <m/>
    <m/>
    <m/>
    <n v="1.97"/>
  </r>
  <r>
    <x v="25"/>
    <s v="PAN"/>
    <n v="1.59"/>
    <n v="1.61"/>
    <n v="1.6379999999999999"/>
    <n v="1.629"/>
    <m/>
    <n v="1.62"/>
  </r>
  <r>
    <x v="26"/>
    <s v="PER"/>
    <m/>
    <n v="1.36"/>
    <m/>
    <m/>
    <n v="1.6459999999999999"/>
    <n v="1.5"/>
  </r>
  <r>
    <x v="27"/>
    <s v="OSS"/>
    <m/>
    <m/>
    <n v="2.1148812365"/>
    <m/>
    <m/>
    <n v="2.11"/>
  </r>
  <r>
    <x v="28"/>
    <s v="PAK"/>
    <n v="0.96099999999999997"/>
    <n v="0.94699999999999995"/>
    <n v="1.0840000000000001"/>
    <m/>
    <m/>
    <n v="1"/>
  </r>
  <r>
    <x v="29"/>
    <s v="PNG"/>
    <m/>
    <n v="6.5000000000000002E-2"/>
    <n v="6.0999999999999999E-2"/>
    <m/>
    <n v="6.3E-2"/>
    <n v="0.06"/>
  </r>
  <r>
    <x v="30"/>
    <s v="POL"/>
    <n v="2.343"/>
    <m/>
    <m/>
    <n v="3.714"/>
    <m/>
    <n v="3.03"/>
  </r>
  <r>
    <x v="31"/>
    <s v="PHL"/>
    <n v="0.66900000000000004"/>
    <n v="0.70099999999999996"/>
    <n v="0.73499999999999999"/>
    <n v="0.752"/>
    <n v="0.78600000000000003"/>
    <n v="0.73"/>
  </r>
  <r>
    <x v="32"/>
    <s v="PLW"/>
    <m/>
    <m/>
    <m/>
    <n v="1.778"/>
    <m/>
    <n v="1.78"/>
  </r>
  <r>
    <x v="33"/>
    <s v="LTU"/>
    <n v="4.4370000000000003"/>
    <n v="4.4790000000000001"/>
    <n v="4.4809999999999999"/>
    <n v="4.4420000000000002"/>
    <n v="4.95"/>
    <n v="4.5599999999999996"/>
  </r>
  <r>
    <x v="34"/>
    <s v="LUX"/>
    <n v="2.9849999999999999"/>
    <m/>
    <m/>
    <m/>
    <m/>
    <n v="2.98"/>
  </r>
  <r>
    <x v="35"/>
    <s v="LSO"/>
    <m/>
    <n v="0.45400000000000001"/>
    <m/>
    <m/>
    <m/>
    <n v="0.45"/>
  </r>
  <r>
    <x v="36"/>
    <s v="LTE"/>
    <m/>
    <m/>
    <n v="2.3943970216000001"/>
    <m/>
    <m/>
    <n v="2.39"/>
  </r>
  <r>
    <x v="37"/>
    <s v="MAF"/>
    <m/>
    <m/>
    <m/>
    <m/>
    <m/>
    <m/>
  </r>
  <r>
    <x v="38"/>
    <s v="MAR"/>
    <n v="0.73199999999999998"/>
    <m/>
    <m/>
    <m/>
    <m/>
    <n v="0.73"/>
  </r>
  <r>
    <x v="39"/>
    <s v="LVA"/>
    <n v="3.1840000000000002"/>
    <n v="3.2890000000000001"/>
    <n v="3.2629999999999999"/>
    <n v="3.3450000000000002"/>
    <m/>
    <n v="3.27"/>
  </r>
  <r>
    <x v="40"/>
    <s v="MAC"/>
    <m/>
    <m/>
    <m/>
    <m/>
    <m/>
    <m/>
  </r>
  <r>
    <x v="41"/>
    <s v="LDC"/>
    <m/>
    <m/>
    <n v="0.30045383581000001"/>
    <m/>
    <m/>
    <n v="0.3"/>
  </r>
  <r>
    <x v="42"/>
    <s v="LIC"/>
    <m/>
    <m/>
    <n v="0.35044868889000003"/>
    <m/>
    <m/>
    <n v="0.35"/>
  </r>
  <r>
    <x v="43"/>
    <s v="LCA"/>
    <n v="0.65500000000000003"/>
    <m/>
    <m/>
    <m/>
    <m/>
    <n v="0.66"/>
  </r>
  <r>
    <x v="44"/>
    <s v="LCN"/>
    <m/>
    <m/>
    <n v="2.3367463214000002"/>
    <m/>
    <m/>
    <n v="2.34"/>
  </r>
  <r>
    <x v="45"/>
    <s v="LMC"/>
    <m/>
    <m/>
    <n v="0.68610930675000004"/>
    <m/>
    <m/>
    <n v="0.69"/>
  </r>
  <r>
    <x v="46"/>
    <s v="LMY"/>
    <m/>
    <m/>
    <n v="1.2820623618"/>
    <m/>
    <m/>
    <n v="1.28"/>
  </r>
  <r>
    <x v="47"/>
    <s v="LIE"/>
    <m/>
    <m/>
    <m/>
    <m/>
    <m/>
    <m/>
  </r>
  <r>
    <x v="48"/>
    <s v="LKA"/>
    <n v="0.91100000000000003"/>
    <n v="0.98799999999999999"/>
    <n v="1.137"/>
    <n v="1.212"/>
    <n v="1.1919999999999999"/>
    <n v="1.0900000000000001"/>
  </r>
  <r>
    <x v="49"/>
    <s v="MCO"/>
    <m/>
    <m/>
    <m/>
    <m/>
    <m/>
    <m/>
  </r>
  <r>
    <x v="50"/>
    <s v="MMR"/>
    <n v="0.88200000000000001"/>
    <n v="0.69"/>
    <n v="0.751"/>
    <m/>
    <m/>
    <n v="0.77"/>
  </r>
  <r>
    <x v="51"/>
    <s v="MNA"/>
    <m/>
    <m/>
    <n v="1.2070803529"/>
    <m/>
    <m/>
    <n v="1.21"/>
  </r>
  <r>
    <x v="52"/>
    <s v="MLI"/>
    <n v="0.11600000000000001"/>
    <n v="0.123"/>
    <m/>
    <m/>
    <m/>
    <n v="0.12"/>
  </r>
  <r>
    <x v="53"/>
    <s v="MLT"/>
    <m/>
    <m/>
    <m/>
    <m/>
    <n v="5.4850000000000003"/>
    <n v="5.48"/>
  </r>
  <r>
    <x v="54"/>
    <s v="MNP"/>
    <m/>
    <m/>
    <m/>
    <m/>
    <m/>
    <m/>
  </r>
  <r>
    <x v="55"/>
    <s v="MOZ"/>
    <n v="7.5999999999999998E-2"/>
    <n v="8.4000000000000005E-2"/>
    <n v="8.5000000000000006E-2"/>
    <n v="8.3000000000000004E-2"/>
    <n v="8.1000000000000003E-2"/>
    <n v="0.08"/>
  </r>
  <r>
    <x v="56"/>
    <s v="MNE"/>
    <n v="2.6230000000000002"/>
    <n v="2.74"/>
    <n v="2.7090000000000001"/>
    <n v="2.7360000000000002"/>
    <n v="2.7679999999999998"/>
    <n v="2.72"/>
  </r>
  <r>
    <x v="57"/>
    <s v="MNG"/>
    <m/>
    <n v="3.859"/>
    <m/>
    <m/>
    <m/>
    <n v="3.86"/>
  </r>
  <r>
    <x v="58"/>
    <s v="MDV"/>
    <n v="1.837"/>
    <n v="1.7989999999999999"/>
    <n v="2.161"/>
    <m/>
    <m/>
    <n v="1.93"/>
  </r>
  <r>
    <x v="59"/>
    <s v="MEA"/>
    <m/>
    <m/>
    <n v="1.4520155476000001"/>
    <m/>
    <m/>
    <n v="1.45"/>
  </r>
  <r>
    <x v="60"/>
    <s v="MDA"/>
    <n v="4.093"/>
    <m/>
    <n v="3.327"/>
    <n v="4.0570000000000004"/>
    <m/>
    <n v="3.83"/>
  </r>
  <r>
    <x v="61"/>
    <s v="MDG"/>
    <m/>
    <n v="0.19500000000000001"/>
    <m/>
    <m/>
    <m/>
    <n v="0.2"/>
  </r>
  <r>
    <x v="62"/>
    <s v="MIC"/>
    <m/>
    <m/>
    <n v="1.3824563084999999"/>
    <m/>
    <m/>
    <n v="1.38"/>
  </r>
  <r>
    <x v="63"/>
    <s v="MKD"/>
    <m/>
    <m/>
    <m/>
    <m/>
    <m/>
    <m/>
  </r>
  <r>
    <x v="64"/>
    <s v="MEX"/>
    <n v="2.42"/>
    <n v="2.4670000000000001"/>
    <n v="2.4740000000000002"/>
    <n v="2.4409999999999998"/>
    <m/>
    <n v="2.4500000000000002"/>
  </r>
  <r>
    <x v="65"/>
    <s v="MHL"/>
    <m/>
    <m/>
    <m/>
    <m/>
    <m/>
    <m/>
  </r>
  <r>
    <x v="66"/>
    <s v="PYF"/>
    <m/>
    <m/>
    <m/>
    <m/>
    <m/>
    <m/>
  </r>
  <r>
    <x v="67"/>
    <s v="TUN"/>
    <n v="1.2609999999999999"/>
    <m/>
    <m/>
    <m/>
    <m/>
    <n v="1.26"/>
  </r>
  <r>
    <x v="68"/>
    <s v="TUR"/>
    <n v="1.827"/>
    <n v="1.849"/>
    <n v="1.9259999999999999"/>
    <n v="2.036"/>
    <m/>
    <n v="1.91"/>
  </r>
  <r>
    <x v="69"/>
    <s v="TSS"/>
    <m/>
    <m/>
    <n v="0.24274886478999999"/>
    <m/>
    <m/>
    <n v="0.24"/>
  </r>
  <r>
    <x v="70"/>
    <s v="TTO"/>
    <n v="3.15"/>
    <n v="3.8490000000000002"/>
    <n v="4.1079999999999997"/>
    <m/>
    <n v="3.4119999999999999"/>
    <n v="3.63"/>
  </r>
  <r>
    <x v="71"/>
    <s v="UGA"/>
    <n v="0.17199999999999999"/>
    <n v="0.41399999999999998"/>
    <m/>
    <n v="0.158"/>
    <m/>
    <n v="0.25"/>
  </r>
  <r>
    <x v="72"/>
    <s v="UKR"/>
    <m/>
    <m/>
    <m/>
    <m/>
    <m/>
    <m/>
  </r>
  <r>
    <x v="73"/>
    <s v="TUV"/>
    <m/>
    <m/>
    <m/>
    <n v="1.2609999999999999"/>
    <m/>
    <n v="1.26"/>
  </r>
  <r>
    <x v="74"/>
    <s v="TZA"/>
    <m/>
    <n v="0.05"/>
    <m/>
    <m/>
    <m/>
    <n v="0.05"/>
  </r>
  <r>
    <x v="75"/>
    <s v="TKM"/>
    <m/>
    <m/>
    <m/>
    <m/>
    <m/>
    <m/>
  </r>
  <r>
    <x v="76"/>
    <s v="TLA"/>
    <m/>
    <m/>
    <n v="2.22760282"/>
    <m/>
    <m/>
    <n v="2.23"/>
  </r>
  <r>
    <x v="77"/>
    <s v="THA"/>
    <n v="0.78800000000000003"/>
    <n v="0.78600000000000003"/>
    <n v="0.89700000000000002"/>
    <n v="0.92800000000000005"/>
    <m/>
    <n v="0.85"/>
  </r>
  <r>
    <x v="78"/>
    <s v="TJK"/>
    <m/>
    <m/>
    <m/>
    <m/>
    <m/>
    <m/>
  </r>
  <r>
    <x v="79"/>
    <s v="TON"/>
    <m/>
    <m/>
    <n v="1.0189999999999999"/>
    <n v="0.95"/>
    <n v="1.0089999999999999"/>
    <n v="0.99"/>
  </r>
  <r>
    <x v="80"/>
    <s v="TSA"/>
    <m/>
    <m/>
    <n v="0.76309078221000004"/>
    <m/>
    <m/>
    <n v="0.76"/>
  </r>
  <r>
    <x v="81"/>
    <s v="TLS"/>
    <n v="0.751"/>
    <n v="0.72599999999999998"/>
    <n v="0.77600000000000002"/>
    <n v="0.76700000000000002"/>
    <m/>
    <n v="0.76"/>
  </r>
  <r>
    <x v="82"/>
    <s v="TMN"/>
    <m/>
    <m/>
    <n v="1.1948445577"/>
    <m/>
    <m/>
    <n v="1.19"/>
  </r>
  <r>
    <x v="83"/>
    <s v="UMC"/>
    <m/>
    <m/>
    <n v="2.1143479261000002"/>
    <m/>
    <m/>
    <n v="2.11"/>
  </r>
  <r>
    <x v="84"/>
    <s v="WSM"/>
    <m/>
    <m/>
    <m/>
    <n v="0.55400000000000005"/>
    <m/>
    <n v="0.55000000000000004"/>
  </r>
  <r>
    <x v="85"/>
    <s v="XKX"/>
    <m/>
    <m/>
    <m/>
    <m/>
    <m/>
    <m/>
  </r>
  <r>
    <x v="86"/>
    <s v="VUT"/>
    <m/>
    <m/>
    <n v="0.158"/>
    <m/>
    <m/>
    <n v="0.16"/>
  </r>
  <r>
    <x v="87"/>
    <s v="WLD"/>
    <m/>
    <m/>
    <n v="1.7008672345"/>
    <m/>
    <m/>
    <n v="1.7"/>
  </r>
  <r>
    <x v="88"/>
    <s v="ZMB"/>
    <m/>
    <n v="0.22500000000000001"/>
    <n v="0.23899999999999999"/>
    <n v="0.255"/>
    <n v="0.29699999999999999"/>
    <n v="0.25"/>
  </r>
  <r>
    <x v="89"/>
    <s v="ZWE"/>
    <n v="0.17899999999999999"/>
    <n v="0.20100000000000001"/>
    <m/>
    <n v="0.189"/>
    <m/>
    <n v="0.19"/>
  </r>
  <r>
    <x v="90"/>
    <s v="YEM"/>
    <m/>
    <m/>
    <m/>
    <m/>
    <m/>
    <m/>
  </r>
  <r>
    <x v="91"/>
    <s v="ZAF"/>
    <n v="0.78800000000000003"/>
    <n v="0.75900000000000001"/>
    <n v="0.79900000000000004"/>
    <m/>
    <n v="0.80900000000000005"/>
    <n v="0.79"/>
  </r>
  <r>
    <x v="92"/>
    <s v="UZB"/>
    <m/>
    <m/>
    <m/>
    <m/>
    <m/>
    <m/>
  </r>
  <r>
    <x v="93"/>
    <s v="VCT"/>
    <m/>
    <m/>
    <m/>
    <m/>
    <m/>
    <m/>
  </r>
  <r>
    <x v="94"/>
    <s v="URY"/>
    <n v="4.9610000000000003"/>
    <m/>
    <m/>
    <m/>
    <n v="6.2"/>
    <n v="5.58"/>
  </r>
  <r>
    <x v="95"/>
    <s v="USA"/>
    <m/>
    <n v="2.57"/>
    <n v="3.5179999999999998"/>
    <n v="3.5550000000000002"/>
    <m/>
    <n v="3.21"/>
  </r>
  <r>
    <x v="96"/>
    <s v="VIR"/>
    <m/>
    <m/>
    <m/>
    <m/>
    <m/>
    <m/>
  </r>
  <r>
    <x v="97"/>
    <s v="VNM"/>
    <m/>
    <m/>
    <m/>
    <m/>
    <m/>
    <m/>
  </r>
  <r>
    <x v="98"/>
    <s v="VEN"/>
    <n v="1.6639999999999999"/>
    <m/>
    <m/>
    <m/>
    <m/>
    <n v="1.66"/>
  </r>
  <r>
    <x v="99"/>
    <s v="VGB"/>
    <m/>
    <m/>
    <m/>
    <m/>
    <m/>
    <m/>
  </r>
  <r>
    <x v="100"/>
    <s v="SLE"/>
    <m/>
    <n v="7.1999999999999995E-2"/>
    <m/>
    <n v="7.0000000000000007E-2"/>
    <m/>
    <n v="7.0000000000000007E-2"/>
  </r>
  <r>
    <x v="101"/>
    <s v="SLV"/>
    <m/>
    <n v="2.9359999999999999"/>
    <m/>
    <m/>
    <n v="2.9129999999999998"/>
    <n v="2.92"/>
  </r>
  <r>
    <x v="102"/>
    <s v="SGP"/>
    <n v="2.3220000000000001"/>
    <n v="2.3679999999999999"/>
    <n v="2.4340000000000002"/>
    <m/>
    <m/>
    <n v="2.37"/>
  </r>
  <r>
    <x v="103"/>
    <s v="SLB"/>
    <m/>
    <m/>
    <m/>
    <m/>
    <m/>
    <m/>
  </r>
  <r>
    <x v="104"/>
    <s v="SRB"/>
    <m/>
    <m/>
    <m/>
    <m/>
    <m/>
    <m/>
  </r>
  <r>
    <x v="105"/>
    <s v="SSA"/>
    <m/>
    <m/>
    <n v="0.2425842312"/>
    <m/>
    <m/>
    <n v="0.24"/>
  </r>
  <r>
    <x v="106"/>
    <s v="SMR"/>
    <m/>
    <m/>
    <m/>
    <m/>
    <m/>
    <m/>
  </r>
  <r>
    <x v="107"/>
    <s v="SOM"/>
    <m/>
    <m/>
    <m/>
    <m/>
    <m/>
    <m/>
  </r>
  <r>
    <x v="108"/>
    <s v="RUS"/>
    <n v="4.0780000000000003"/>
    <n v="4.1189999999999998"/>
    <n v="4.1870000000000003"/>
    <n v="3.827"/>
    <m/>
    <n v="4.05"/>
  </r>
  <r>
    <x v="109"/>
    <s v="RWA"/>
    <n v="0.13500000000000001"/>
    <n v="0.13200000000000001"/>
    <n v="0.11600000000000001"/>
    <m/>
    <m/>
    <n v="0.13"/>
  </r>
  <r>
    <x v="110"/>
    <s v="QAT"/>
    <m/>
    <n v="2.4990000000000001"/>
    <m/>
    <m/>
    <m/>
    <n v="2.5"/>
  </r>
  <r>
    <x v="111"/>
    <s v="ROU"/>
    <n v="2.9740000000000002"/>
    <m/>
    <m/>
    <m/>
    <m/>
    <n v="2.97"/>
  </r>
  <r>
    <x v="112"/>
    <s v="SDN"/>
    <n v="0.26300000000000001"/>
    <m/>
    <m/>
    <m/>
    <m/>
    <n v="0.26"/>
  </r>
  <r>
    <x v="113"/>
    <s v="SEN"/>
    <n v="7.0000000000000007E-2"/>
    <m/>
    <n v="0.09"/>
    <n v="8.4000000000000005E-2"/>
    <m/>
    <n v="0.08"/>
  </r>
  <r>
    <x v="114"/>
    <s v="SAS"/>
    <m/>
    <m/>
    <n v="0.76309078221000004"/>
    <m/>
    <m/>
    <n v="0.76"/>
  </r>
  <r>
    <x v="115"/>
    <s v="SAU"/>
    <n v="2.4089999999999998"/>
    <n v="2.5139999999999998"/>
    <n v="2.633"/>
    <n v="2.6480000000000001"/>
    <n v="2.7890000000000001"/>
    <n v="2.6"/>
  </r>
  <r>
    <x v="116"/>
    <s v="SSD"/>
    <m/>
    <n v="0.04"/>
    <m/>
    <m/>
    <m/>
    <n v="0.04"/>
  </r>
  <r>
    <x v="117"/>
    <s v="SYR"/>
    <m/>
    <m/>
    <m/>
    <m/>
    <m/>
    <m/>
  </r>
  <r>
    <x v="118"/>
    <s v="TCA"/>
    <m/>
    <m/>
    <m/>
    <m/>
    <m/>
    <m/>
  </r>
  <r>
    <x v="119"/>
    <s v="SXM"/>
    <m/>
    <m/>
    <m/>
    <m/>
    <m/>
    <m/>
  </r>
  <r>
    <x v="120"/>
    <s v="SYC"/>
    <m/>
    <n v="2.3279999999999998"/>
    <n v="2.1070000000000002"/>
    <m/>
    <m/>
    <n v="2.2200000000000002"/>
  </r>
  <r>
    <x v="121"/>
    <s v="TEC"/>
    <m/>
    <m/>
    <n v="3.3275586540000002"/>
    <m/>
    <m/>
    <n v="3.33"/>
  </r>
  <r>
    <x v="122"/>
    <s v="TGO"/>
    <n v="7.3999999999999996E-2"/>
    <n v="7.5999999999999998E-2"/>
    <n v="7.5999999999999998E-2"/>
    <n v="8.1000000000000003E-2"/>
    <n v="5.8999999999999997E-2"/>
    <n v="7.0000000000000007E-2"/>
  </r>
  <r>
    <x v="123"/>
    <s v="TCD"/>
    <n v="4.2999999999999997E-2"/>
    <n v="5.1999999999999998E-2"/>
    <n v="5.2999999999999999E-2"/>
    <n v="0.06"/>
    <n v="5.8000000000000003E-2"/>
    <n v="0.05"/>
  </r>
  <r>
    <x v="124"/>
    <s v="TEA"/>
    <m/>
    <m/>
    <n v="1.8815290742999999"/>
    <m/>
    <m/>
    <n v="1.88"/>
  </r>
  <r>
    <x v="125"/>
    <s v="STP"/>
    <m/>
    <m/>
    <n v="0.48899999999999999"/>
    <m/>
    <m/>
    <n v="0.49"/>
  </r>
  <r>
    <x v="126"/>
    <s v="SUR"/>
    <n v="1.1499999999999999"/>
    <n v="0.79500000000000004"/>
    <m/>
    <m/>
    <m/>
    <n v="0.97"/>
  </r>
  <r>
    <x v="127"/>
    <s v="SSF"/>
    <m/>
    <m/>
    <n v="0.24274886478999999"/>
    <m/>
    <m/>
    <n v="0.24"/>
  </r>
  <r>
    <x v="128"/>
    <s v="SST"/>
    <m/>
    <m/>
    <n v="1.7953939864999999"/>
    <m/>
    <m/>
    <n v="1.8"/>
  </r>
  <r>
    <x v="129"/>
    <s v="SWE"/>
    <n v="4.2699999999999996"/>
    <n v="4.327"/>
    <n v="4.29"/>
    <n v="7.0620000000000003"/>
    <m/>
    <n v="4.99"/>
  </r>
  <r>
    <x v="130"/>
    <s v="SWZ"/>
    <n v="0.18099999999999999"/>
    <n v="0.24"/>
    <m/>
    <n v="0.14000000000000001"/>
    <m/>
    <n v="0.19"/>
  </r>
  <r>
    <x v="131"/>
    <s v="SVK"/>
    <n v="3.4209999999999998"/>
    <n v="3.5209999999999999"/>
    <n v="3.5670000000000002"/>
    <n v="3.67"/>
    <n v="4.6289999999999996"/>
    <n v="3.76"/>
  </r>
  <r>
    <x v="132"/>
    <s v="SVN"/>
    <n v="3.0539999999999998"/>
    <n v="3.13"/>
    <n v="3.2240000000000002"/>
    <n v="3.2789999999999999"/>
    <m/>
    <n v="3.17"/>
  </r>
  <r>
    <x v="133"/>
    <s v="COD"/>
    <m/>
    <n v="0.36199999999999999"/>
    <m/>
    <m/>
    <m/>
    <n v="0.36"/>
  </r>
  <r>
    <x v="134"/>
    <s v="COG"/>
    <m/>
    <n v="0.1"/>
    <m/>
    <m/>
    <m/>
    <n v="0.1"/>
  </r>
  <r>
    <x v="135"/>
    <s v="CIV"/>
    <m/>
    <n v="0.22"/>
    <n v="0.16"/>
    <m/>
    <m/>
    <n v="0.19"/>
  </r>
  <r>
    <x v="136"/>
    <s v="CMR"/>
    <m/>
    <n v="0.13"/>
    <m/>
    <n v="9.7000000000000003E-2"/>
    <n v="0.124"/>
    <n v="0.12"/>
  </r>
  <r>
    <x v="137"/>
    <s v="CPV"/>
    <m/>
    <n v="0.79100000000000004"/>
    <m/>
    <m/>
    <m/>
    <n v="0.79"/>
  </r>
  <r>
    <x v="138"/>
    <s v="CRI"/>
    <n v="2.9990000000000001"/>
    <n v="2.87"/>
    <n v="3.2080000000000002"/>
    <n v="2.718"/>
    <n v="2.77"/>
    <n v="2.91"/>
  </r>
  <r>
    <x v="139"/>
    <s v="COL"/>
    <n v="2.1309999999999998"/>
    <n v="2.202"/>
    <n v="2.2589999999999999"/>
    <n v="2.3250000000000002"/>
    <n v="2.3620000000000001"/>
    <n v="2.2599999999999998"/>
  </r>
  <r>
    <x v="140"/>
    <s v="COM"/>
    <m/>
    <n v="0.28299999999999997"/>
    <m/>
    <m/>
    <m/>
    <n v="0.28000000000000003"/>
  </r>
  <r>
    <x v="141"/>
    <s v="CAN"/>
    <n v="2.6101999999999999"/>
    <n v="2.4279999999999999"/>
    <n v="2.4350000000000001"/>
    <n v="2.4329999999999998"/>
    <n v="2.464"/>
    <n v="2.4700000000000002"/>
  </r>
  <r>
    <x v="142"/>
    <s v="CEB"/>
    <m/>
    <m/>
    <n v="3.8062561060000002"/>
    <m/>
    <m/>
    <n v="3.81"/>
  </r>
  <r>
    <x v="143"/>
    <s v="BWA"/>
    <m/>
    <n v="0.34799999999999998"/>
    <m/>
    <m/>
    <m/>
    <n v="0.35"/>
  </r>
  <r>
    <x v="144"/>
    <s v="CAF"/>
    <m/>
    <n v="6.6000000000000003E-2"/>
    <m/>
    <m/>
    <m/>
    <n v="7.0000000000000007E-2"/>
  </r>
  <r>
    <x v="145"/>
    <s v="CHL"/>
    <n v="2.4550000000000001"/>
    <n v="2.5950000000000002"/>
    <n v="2.649"/>
    <n v="2.8079999999999998"/>
    <n v="2.9729999999999999"/>
    <n v="2.7"/>
  </r>
  <r>
    <x v="146"/>
    <s v="CHN"/>
    <n v="2.0059999999999998"/>
    <n v="2.1240000000000001"/>
    <n v="2.258"/>
    <n v="2.387"/>
    <m/>
    <n v="2.19"/>
  </r>
  <r>
    <x v="147"/>
    <s v="CHE"/>
    <n v="4.298"/>
    <n v="4.3390000000000004"/>
    <n v="4.3499999999999996"/>
    <n v="4.3890000000000002"/>
    <n v="4.4429999999999996"/>
    <n v="4.3600000000000003"/>
  </r>
  <r>
    <x v="148"/>
    <s v="CHI"/>
    <m/>
    <m/>
    <m/>
    <m/>
    <m/>
    <m/>
  </r>
  <r>
    <x v="149"/>
    <s v="CSS"/>
    <m/>
    <m/>
    <n v="1.4251350090999999"/>
    <m/>
    <m/>
    <n v="1.43"/>
  </r>
  <r>
    <x v="150"/>
    <s v="DZA"/>
    <m/>
    <n v="1.732"/>
    <m/>
    <m/>
    <m/>
    <n v="1.73"/>
  </r>
  <r>
    <x v="151"/>
    <s v="EAP"/>
    <m/>
    <m/>
    <n v="1.9034158938000001"/>
    <m/>
    <m/>
    <n v="1.9"/>
  </r>
  <r>
    <x v="152"/>
    <s v="DNK"/>
    <n v="4.1289999999999996"/>
    <n v="4.2149999999999999"/>
    <n v="4.2640000000000002"/>
    <m/>
    <m/>
    <n v="4.2"/>
  </r>
  <r>
    <x v="153"/>
    <s v="DOM"/>
    <m/>
    <n v="1.3919999999999999"/>
    <n v="1.4330000000000001"/>
    <m/>
    <m/>
    <n v="1.41"/>
  </r>
  <r>
    <x v="154"/>
    <s v="ECA"/>
    <m/>
    <m/>
    <m/>
    <m/>
    <m/>
    <m/>
  </r>
  <r>
    <x v="155"/>
    <s v="ECS"/>
    <m/>
    <m/>
    <n v="3.8380336114000002"/>
    <m/>
    <m/>
    <n v="3.84"/>
  </r>
  <r>
    <x v="156"/>
    <s v="EAR"/>
    <m/>
    <m/>
    <n v="0.97343983817000002"/>
    <m/>
    <m/>
    <n v="0.97"/>
  </r>
  <r>
    <x v="157"/>
    <s v="EAS"/>
    <m/>
    <m/>
    <n v="1.9844252792999999"/>
    <m/>
    <m/>
    <n v="1.98"/>
  </r>
  <r>
    <x v="158"/>
    <s v="CYM"/>
    <m/>
    <m/>
    <m/>
    <m/>
    <m/>
    <m/>
  </r>
  <r>
    <x v="159"/>
    <s v="CYP"/>
    <n v="2.7509999999999999"/>
    <n v="2.9079999999999999"/>
    <n v="3.0659999999999998"/>
    <m/>
    <n v="5.375"/>
    <n v="3.52"/>
  </r>
  <r>
    <x v="160"/>
    <s v="CUB"/>
    <n v="8.2970000000000006"/>
    <n v="8.4269999999999996"/>
    <m/>
    <m/>
    <m/>
    <n v="8.36"/>
  </r>
  <r>
    <x v="161"/>
    <s v="CUW"/>
    <m/>
    <m/>
    <m/>
    <m/>
    <m/>
    <m/>
  </r>
  <r>
    <x v="162"/>
    <s v="DJI"/>
    <m/>
    <m/>
    <m/>
    <m/>
    <m/>
    <m/>
  </r>
  <r>
    <x v="163"/>
    <s v="DMA"/>
    <n v="1.1359999999999999"/>
    <n v="1.1160000000000001"/>
    <m/>
    <m/>
    <m/>
    <n v="1.1299999999999999"/>
  </r>
  <r>
    <x v="164"/>
    <s v="CZE"/>
    <n v="4.0675999999999997"/>
    <n v="4.0739999999999998"/>
    <n v="4.1189999999999998"/>
    <n v="4.16"/>
    <n v="5.4690000000000003"/>
    <n v="4.38"/>
  </r>
  <r>
    <x v="165"/>
    <s v="DEU"/>
    <n v="4.2510000000000003"/>
    <n v="4.3109999999999999"/>
    <n v="4.391"/>
    <n v="4.4589999999999996"/>
    <n v="4.5179999999999998"/>
    <n v="4.3899999999999997"/>
  </r>
  <r>
    <x v="166"/>
    <s v="ARM"/>
    <n v="4.5460000000000003"/>
    <m/>
    <m/>
    <m/>
    <m/>
    <n v="4.55"/>
  </r>
  <r>
    <x v="167"/>
    <s v="ASM"/>
    <m/>
    <m/>
    <m/>
    <m/>
    <m/>
    <m/>
  </r>
  <r>
    <x v="168"/>
    <s v="ARE"/>
    <n v="2.548"/>
    <n v="2.6640000000000001"/>
    <n v="2.7589999999999999"/>
    <n v="2.879"/>
    <m/>
    <n v="2.71"/>
  </r>
  <r>
    <x v="169"/>
    <s v="ARG"/>
    <n v="3.9790000000000001"/>
    <m/>
    <n v="4.0685000000000002"/>
    <n v="3.895"/>
    <m/>
    <n v="3.98"/>
  </r>
  <r>
    <x v="170"/>
    <s v="AUT"/>
    <n v="5.1829999999999998"/>
    <n v="5.2409999999999997"/>
    <n v="5.3179999999999996"/>
    <n v="5.3520000000000003"/>
    <n v="5.4589999999999996"/>
    <n v="5.31"/>
  </r>
  <r>
    <x v="171"/>
    <s v="AZE"/>
    <n v="3.1640000000000001"/>
    <n v="3.2"/>
    <n v="3.1110000000000002"/>
    <m/>
    <m/>
    <n v="3.16"/>
  </r>
  <r>
    <x v="172"/>
    <s v="ATG"/>
    <n v="2.8980000000000001"/>
    <m/>
    <m/>
    <m/>
    <m/>
    <n v="2.9"/>
  </r>
  <r>
    <x v="173"/>
    <s v="AUS"/>
    <n v="3.677"/>
    <n v="3.7469999999999999"/>
    <n v="3.827"/>
    <n v="4.1020000000000003"/>
    <m/>
    <n v="3.84"/>
  </r>
  <r>
    <x v="174"/>
    <s v="AFG"/>
    <n v="0.245"/>
    <n v="0.30399999999999999"/>
    <n v="0.214"/>
    <n v="0.254"/>
    <m/>
    <n v="0.25"/>
  </r>
  <r>
    <x v="175"/>
    <s v="AFW"/>
    <m/>
    <m/>
    <n v="0.24210468015"/>
    <m/>
    <m/>
    <n v="0.24"/>
  </r>
  <r>
    <x v="176"/>
    <s v="ABW"/>
    <m/>
    <m/>
    <m/>
    <m/>
    <m/>
    <m/>
  </r>
  <r>
    <x v="177"/>
    <s v="AFE"/>
    <m/>
    <m/>
    <n v="0.24319823405999999"/>
    <m/>
    <m/>
    <n v="0.24"/>
  </r>
  <r>
    <x v="178"/>
    <s v="AND"/>
    <m/>
    <m/>
    <m/>
    <m/>
    <m/>
    <m/>
  </r>
  <r>
    <x v="179"/>
    <s v="ARB"/>
    <m/>
    <m/>
    <n v="1.2351799014"/>
    <m/>
    <m/>
    <n v="1.24"/>
  </r>
  <r>
    <x v="180"/>
    <s v="AGO"/>
    <n v="0.21199999999999999"/>
    <n v="0.21099999999999999"/>
    <m/>
    <m/>
    <m/>
    <n v="0.21"/>
  </r>
  <r>
    <x v="181"/>
    <s v="ALB"/>
    <m/>
    <n v="2.1629999999999998"/>
    <n v="1.651"/>
    <n v="1.883"/>
    <m/>
    <n v="1.9"/>
  </r>
  <r>
    <x v="182"/>
    <s v="BDI"/>
    <n v="9.7000000000000003E-2"/>
    <n v="9.4E-2"/>
    <m/>
    <n v="7.0000000000000007E-2"/>
    <n v="6.5000000000000002E-2"/>
    <n v="0.08"/>
  </r>
  <r>
    <x v="183"/>
    <s v="BMU"/>
    <m/>
    <m/>
    <m/>
    <m/>
    <m/>
    <m/>
  </r>
  <r>
    <x v="184"/>
    <s v="BOL"/>
    <n v="1.008"/>
    <m/>
    <m/>
    <m/>
    <m/>
    <n v="1.01"/>
  </r>
  <r>
    <x v="185"/>
    <s v="BLR"/>
    <n v="4.33"/>
    <n v="4.3860000000000001"/>
    <n v="4.4340000000000002"/>
    <m/>
    <m/>
    <n v="4.38"/>
  </r>
  <r>
    <x v="186"/>
    <s v="BLZ"/>
    <n v="1.1259999999999999"/>
    <n v="1.081"/>
    <m/>
    <m/>
    <m/>
    <n v="1.1000000000000001"/>
  </r>
  <r>
    <x v="187"/>
    <s v="BRN"/>
    <n v="1.587"/>
    <m/>
    <m/>
    <m/>
    <n v="1.913"/>
    <n v="1.75"/>
  </r>
  <r>
    <x v="188"/>
    <s v="BTN"/>
    <n v="0.31"/>
    <n v="0.42"/>
    <n v="0.33500000000000002"/>
    <n v="0.48399999999999999"/>
    <n v="0.56000000000000005"/>
    <n v="0.42"/>
  </r>
  <r>
    <x v="189"/>
    <s v="BRA"/>
    <n v="2.1579999999999999"/>
    <m/>
    <n v="2.3029999999999999"/>
    <m/>
    <n v="2.1419999999999999"/>
    <n v="2.2000000000000002"/>
  </r>
  <r>
    <x v="190"/>
    <s v="BRB"/>
    <n v="2.5499999999999998"/>
    <m/>
    <m/>
    <m/>
    <m/>
    <n v="2.5499999999999998"/>
  </r>
  <r>
    <x v="191"/>
    <s v="BFA"/>
    <n v="8.2000000000000003E-2"/>
    <n v="8.3000000000000004E-2"/>
    <n v="9.0999999999999998E-2"/>
    <m/>
    <m/>
    <n v="0.09"/>
  </r>
  <r>
    <x v="192"/>
    <s v="BGD"/>
    <n v="0.53600000000000003"/>
    <n v="0.57299999999999995"/>
    <n v="0.627"/>
    <n v="0.65600000000000003"/>
    <n v="0.67"/>
    <n v="0.61"/>
  </r>
  <r>
    <x v="193"/>
    <s v="BEL"/>
    <n v="3.08"/>
    <n v="3.1240000000000001"/>
    <n v="3.157"/>
    <n v="3.2080000000000002"/>
    <n v="6.2569999999999997"/>
    <n v="3.77"/>
  </r>
  <r>
    <x v="194"/>
    <s v="BEN"/>
    <m/>
    <n v="7.5999999999999998E-2"/>
    <n v="6.2E-2"/>
    <m/>
    <m/>
    <n v="7.0000000000000007E-2"/>
  </r>
  <r>
    <x v="195"/>
    <s v="BHS"/>
    <n v="1.855"/>
    <m/>
    <m/>
    <m/>
    <m/>
    <n v="1.86"/>
  </r>
  <r>
    <x v="196"/>
    <s v="BIH"/>
    <m/>
    <m/>
    <m/>
    <m/>
    <m/>
    <m/>
  </r>
  <r>
    <x v="197"/>
    <s v="BGR"/>
    <m/>
    <n v="4.1680000000000001"/>
    <m/>
    <m/>
    <m/>
    <n v="4.17"/>
  </r>
  <r>
    <x v="198"/>
    <s v="BHR"/>
    <m/>
    <m/>
    <m/>
    <m/>
    <m/>
    <m/>
  </r>
  <r>
    <x v="199"/>
    <s v="ECU"/>
    <n v="2.2320000000000002"/>
    <m/>
    <m/>
    <m/>
    <m/>
    <n v="2.23"/>
  </r>
  <r>
    <x v="200"/>
    <s v="INX"/>
    <m/>
    <m/>
    <m/>
    <m/>
    <m/>
    <m/>
  </r>
  <r>
    <x v="201"/>
    <s v="IRL"/>
    <n v="3.282"/>
    <n v="3.302"/>
    <n v="3.343"/>
    <n v="3.484"/>
    <n v="4.0620000000000003"/>
    <n v="3.49"/>
  </r>
  <r>
    <x v="202"/>
    <s v="IMN"/>
    <m/>
    <m/>
    <m/>
    <m/>
    <m/>
    <m/>
  </r>
  <r>
    <x v="203"/>
    <s v="IND"/>
    <m/>
    <n v="0.67800000000000005"/>
    <m/>
    <n v="0.72699999999999998"/>
    <m/>
    <n v="0.7"/>
  </r>
  <r>
    <x v="204"/>
    <s v="ISL"/>
    <n v="3.871"/>
    <n v="3.891"/>
    <n v="3.891"/>
    <m/>
    <m/>
    <n v="3.88"/>
  </r>
  <r>
    <x v="205"/>
    <s v="ISR"/>
    <n v="3.452"/>
    <n v="3.4990000000000001"/>
    <n v="3.5419999999999998"/>
    <n v="3.5840000000000001"/>
    <n v="3.6539999999999999"/>
    <n v="3.55"/>
  </r>
  <r>
    <x v="206"/>
    <s v="IRN"/>
    <n v="1.0780000000000001"/>
    <n v="1.514"/>
    <m/>
    <m/>
    <m/>
    <n v="1.3"/>
  </r>
  <r>
    <x v="207"/>
    <s v="IRQ"/>
    <n v="0.79400000000000004"/>
    <n v="0.67"/>
    <m/>
    <n v="0.91300000000000003"/>
    <m/>
    <n v="0.79"/>
  </r>
  <r>
    <x v="208"/>
    <s v="IBD"/>
    <m/>
    <m/>
    <n v="1.6605397532999999"/>
    <m/>
    <m/>
    <n v="1.66"/>
  </r>
  <r>
    <x v="209"/>
    <s v="IBT"/>
    <m/>
    <m/>
    <n v="1.3512171740000001"/>
    <m/>
    <m/>
    <n v="1.35"/>
  </r>
  <r>
    <x v="210"/>
    <s v="HTI"/>
    <m/>
    <n v="0.23699999999999999"/>
    <m/>
    <m/>
    <m/>
    <n v="0.24"/>
  </r>
  <r>
    <x v="211"/>
    <s v="HUN"/>
    <n v="3.3250000000000002"/>
    <n v="3.3839999999999999"/>
    <n v="3.4929999999999999"/>
    <n v="3.1389999999999998"/>
    <n v="3.2909999999999999"/>
    <n v="3.33"/>
  </r>
  <r>
    <x v="212"/>
    <s v="IDN"/>
    <n v="0.377"/>
    <n v="0.42499999999999999"/>
    <n v="0.46700000000000003"/>
    <n v="0.627"/>
    <n v="0.69499999999999995"/>
    <n v="0.52"/>
  </r>
  <r>
    <x v="213"/>
    <s v="IDX"/>
    <m/>
    <m/>
    <n v="0.34639107565999999"/>
    <m/>
    <m/>
    <n v="0.35"/>
  </r>
  <r>
    <x v="214"/>
    <s v="IDA"/>
    <m/>
    <m/>
    <n v="0.44321090495999999"/>
    <m/>
    <m/>
    <n v="0.44"/>
  </r>
  <r>
    <x v="215"/>
    <s v="IDB"/>
    <m/>
    <m/>
    <n v="0.63927879826"/>
    <m/>
    <m/>
    <n v="0.64"/>
  </r>
  <r>
    <x v="216"/>
    <s v="ITA"/>
    <n v="4.0250000000000004"/>
    <n v="4.0129999999999999"/>
    <n v="4.0510000000000002"/>
    <n v="3.9969999999999999"/>
    <n v="4.1260000000000003"/>
    <n v="4.04"/>
  </r>
  <r>
    <x v="217"/>
    <s v="KWT"/>
    <m/>
    <m/>
    <m/>
    <n v="2.2930000000000001"/>
    <m/>
    <n v="2.29"/>
  </r>
  <r>
    <x v="218"/>
    <s v="LAC"/>
    <m/>
    <m/>
    <n v="2.3303739374000001"/>
    <m/>
    <m/>
    <n v="2.33"/>
  </r>
  <r>
    <x v="219"/>
    <s v="KNA"/>
    <m/>
    <n v="3.0339999999999998"/>
    <m/>
    <m/>
    <m/>
    <n v="3.03"/>
  </r>
  <r>
    <x v="220"/>
    <s v="KOR"/>
    <n v="2.3420000000000001"/>
    <n v="2.3849999999999998"/>
    <n v="2.4569999999999999"/>
    <n v="2.508"/>
    <m/>
    <n v="2.42"/>
  </r>
  <r>
    <x v="221"/>
    <s v="LBR"/>
    <m/>
    <n v="0.05"/>
    <m/>
    <m/>
    <m/>
    <n v="0.05"/>
  </r>
  <r>
    <x v="222"/>
    <s v="LBY"/>
    <n v="2.157"/>
    <m/>
    <m/>
    <m/>
    <m/>
    <n v="2.16"/>
  </r>
  <r>
    <x v="223"/>
    <s v="LAO"/>
    <n v="0.441"/>
    <n v="0.36199999999999999"/>
    <n v="0.36399999999999999"/>
    <n v="0.35699999999999998"/>
    <n v="0.32700000000000001"/>
    <n v="0.37"/>
  </r>
  <r>
    <x v="224"/>
    <s v="LBN"/>
    <n v="2.2610000000000001"/>
    <n v="2.4249999999999998"/>
    <n v="2.617"/>
    <m/>
    <m/>
    <n v="2.4300000000000002"/>
  </r>
  <r>
    <x v="225"/>
    <s v="JPN"/>
    <m/>
    <n v="2.4980000000000002"/>
    <m/>
    <n v="2.6139999999999999"/>
    <m/>
    <n v="2.56"/>
  </r>
  <r>
    <x v="226"/>
    <s v="KAZ"/>
    <n v="3.9390000000000001"/>
    <n v="3.931"/>
    <n v="3.948"/>
    <n v="4.0279999999999996"/>
    <m/>
    <n v="3.96"/>
  </r>
  <r>
    <x v="227"/>
    <s v="JAM"/>
    <m/>
    <n v="0.55000000000000004"/>
    <m/>
    <m/>
    <m/>
    <n v="0.55000000000000004"/>
  </r>
  <r>
    <x v="228"/>
    <s v="JOR"/>
    <n v="2.226"/>
    <m/>
    <n v="2.5129999999999999"/>
    <m/>
    <m/>
    <n v="2.37"/>
  </r>
  <r>
    <x v="229"/>
    <s v="KHM"/>
    <m/>
    <m/>
    <n v="0.214"/>
    <m/>
    <m/>
    <n v="0.21"/>
  </r>
  <r>
    <x v="230"/>
    <s v="KIR"/>
    <m/>
    <m/>
    <m/>
    <m/>
    <m/>
    <m/>
  </r>
  <r>
    <x v="231"/>
    <s v="KEN"/>
    <m/>
    <n v="0.161"/>
    <m/>
    <m/>
    <n v="0.22600000000000001"/>
    <n v="0.19"/>
  </r>
  <r>
    <x v="232"/>
    <s v="KGZ"/>
    <m/>
    <m/>
    <n v="2.1680000000000001"/>
    <m/>
    <m/>
    <n v="2.17"/>
  </r>
  <r>
    <x v="233"/>
    <s v="FRA"/>
    <n v="3.2749999999999999"/>
    <n v="3.2759999999999998"/>
    <n v="3.3109999999999999"/>
    <n v="3.3239999999999998"/>
    <m/>
    <n v="3.3"/>
  </r>
  <r>
    <x v="234"/>
    <s v="FRO"/>
    <m/>
    <m/>
    <m/>
    <m/>
    <m/>
    <m/>
  </r>
  <r>
    <x v="235"/>
    <s v="FIN"/>
    <n v="3.4609999999999999"/>
    <n v="3.48"/>
    <n v="4.2960000000000003"/>
    <n v="4.3250000000000002"/>
    <m/>
    <n v="3.89"/>
  </r>
  <r>
    <x v="236"/>
    <s v="FJI"/>
    <m/>
    <m/>
    <m/>
    <m/>
    <m/>
    <m/>
  </r>
  <r>
    <x v="237"/>
    <s v="GBR"/>
    <n v="2.8140000000000001"/>
    <n v="2.8340000000000001"/>
    <n v="2.9420000000000002"/>
    <n v="3.0409999999999999"/>
    <n v="3.1709999999999998"/>
    <n v="2.96"/>
  </r>
  <r>
    <x v="238"/>
    <s v="GEO"/>
    <n v="6.5149999999999997"/>
    <n v="7.5549999999999997"/>
    <n v="7.5030000000000001"/>
    <n v="4.8209999999999997"/>
    <n v="5.4050000000000002"/>
    <n v="6.36"/>
  </r>
  <r>
    <x v="239"/>
    <s v="FSM"/>
    <m/>
    <m/>
    <m/>
    <n v="0.96299999999999997"/>
    <m/>
    <n v="0.96"/>
  </r>
  <r>
    <x v="240"/>
    <s v="GAB"/>
    <n v="0.65800000000000003"/>
    <n v="0.624"/>
    <n v="0.61"/>
    <n v="0.59399999999999997"/>
    <m/>
    <n v="0.62"/>
  </r>
  <r>
    <x v="241"/>
    <s v="ERI"/>
    <n v="6.6000000000000003E-2"/>
    <n v="8.1000000000000003E-2"/>
    <n v="7.0999999999999994E-2"/>
    <n v="8.2000000000000003E-2"/>
    <m/>
    <n v="0.08"/>
  </r>
  <r>
    <x v="242"/>
    <s v="ESP"/>
    <n v="3.8780000000000001"/>
    <n v="4.0209999999999999"/>
    <n v="4.4039999999999999"/>
    <n v="4.577"/>
    <m/>
    <n v="4.22"/>
  </r>
  <r>
    <x v="243"/>
    <s v="EGY"/>
    <n v="0.75700000000000001"/>
    <n v="0.73"/>
    <n v="0.70899999999999996"/>
    <m/>
    <m/>
    <n v="0.73"/>
  </r>
  <r>
    <x v="244"/>
    <s v="EMU"/>
    <m/>
    <m/>
    <n v="4.3303470549999998"/>
    <m/>
    <m/>
    <n v="4.33"/>
  </r>
  <r>
    <x v="245"/>
    <s v="EUU"/>
    <m/>
    <m/>
    <n v="4.283140757"/>
    <m/>
    <m/>
    <n v="4.28"/>
  </r>
  <r>
    <x v="246"/>
    <s v="FCS"/>
    <m/>
    <m/>
    <n v="0.41359158030999998"/>
    <m/>
    <m/>
    <n v="0.41"/>
  </r>
  <r>
    <x v="247"/>
    <s v="EST"/>
    <n v="3.468"/>
    <n v="3.4830000000000001"/>
    <n v="3.4689999999999999"/>
    <n v="3.863"/>
    <m/>
    <n v="3.57"/>
  </r>
  <r>
    <x v="248"/>
    <s v="ETH"/>
    <m/>
    <n v="7.5999999999999998E-2"/>
    <m/>
    <n v="0.104"/>
    <m/>
    <n v="0.09"/>
  </r>
  <r>
    <x v="249"/>
    <s v="GHA"/>
    <n v="8.8999999999999996E-2"/>
    <n v="0.14299999999999999"/>
    <n v="0.10299999999999999"/>
    <n v="0.16400000000000001"/>
    <m/>
    <n v="0.12"/>
  </r>
  <r>
    <x v="250"/>
    <s v="GUY"/>
    <m/>
    <n v="1.804"/>
    <m/>
    <n v="1.405"/>
    <m/>
    <n v="1.6"/>
  </r>
  <r>
    <x v="251"/>
    <s v="HIC"/>
    <m/>
    <m/>
    <n v="3.6158065135999999"/>
    <m/>
    <m/>
    <n v="3.62"/>
  </r>
  <r>
    <x v="252"/>
    <s v="GTM"/>
    <n v="0.28599999999999998"/>
    <n v="0.36299999999999999"/>
    <m/>
    <n v="1.28"/>
    <m/>
    <n v="0.64"/>
  </r>
  <r>
    <x v="253"/>
    <s v="GUM"/>
    <m/>
    <m/>
    <m/>
    <m/>
    <m/>
    <m/>
  </r>
  <r>
    <x v="254"/>
    <s v="HPC"/>
    <m/>
    <m/>
    <n v="0.18085603401"/>
    <m/>
    <m/>
    <n v="0.18"/>
  </r>
  <r>
    <x v="255"/>
    <s v="HRV"/>
    <n v="3.3119999999999998"/>
    <n v="3.383"/>
    <n v="3.4660000000000002"/>
    <m/>
    <m/>
    <n v="3.39"/>
  </r>
  <r>
    <x v="256"/>
    <s v="HKG"/>
    <m/>
    <m/>
    <m/>
    <m/>
    <m/>
    <m/>
  </r>
  <r>
    <x v="257"/>
    <s v="HND"/>
    <n v="0.30299999999999999"/>
    <m/>
    <m/>
    <n v="0.48899999999999999"/>
    <m/>
    <n v="0.4"/>
  </r>
  <r>
    <x v="258"/>
    <s v="GMB"/>
    <n v="9.7000000000000003E-2"/>
    <n v="0.122"/>
    <n v="0.1"/>
    <n v="7.6999999999999999E-2"/>
    <m/>
    <n v="0.1"/>
  </r>
  <r>
    <x v="259"/>
    <s v="GNB"/>
    <m/>
    <n v="0.16500000000000001"/>
    <m/>
    <n v="0.191"/>
    <n v="0.22"/>
    <n v="0.19"/>
  </r>
  <r>
    <x v="260"/>
    <s v="GIB"/>
    <m/>
    <m/>
    <m/>
    <m/>
    <m/>
    <m/>
  </r>
  <r>
    <x v="261"/>
    <s v="GIN"/>
    <m/>
    <n v="0.222"/>
    <m/>
    <m/>
    <m/>
    <n v="0.22"/>
  </r>
  <r>
    <x v="262"/>
    <s v="GRD"/>
    <n v="1.29"/>
    <n v="1.3140000000000001"/>
    <m/>
    <m/>
    <m/>
    <n v="1.3"/>
  </r>
  <r>
    <x v="263"/>
    <s v="GRL"/>
    <m/>
    <m/>
    <m/>
    <m/>
    <m/>
    <m/>
  </r>
  <r>
    <x v="264"/>
    <s v="GNQ"/>
    <n v="0.35"/>
    <m/>
    <m/>
    <m/>
    <m/>
    <n v="0.35"/>
  </r>
  <r>
    <x v="265"/>
    <s v="GRC"/>
    <n v="6.1020000000000003"/>
    <n v="6.1609999999999996"/>
    <n v="6.2469999999999999"/>
    <n v="6.306"/>
    <m/>
    <n v="6.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0">
  <r>
    <x v="0"/>
    <x v="0"/>
    <n v="125679342"/>
    <n v="180612.26"/>
    <n v="143.71"/>
  </r>
  <r>
    <x v="1"/>
    <x v="0"/>
    <n v="125679342"/>
    <n v="125184.22"/>
    <n v="99.61"/>
  </r>
  <r>
    <x v="2"/>
    <x v="0"/>
    <n v="125679342"/>
    <n v="87229.85"/>
    <n v="69.41"/>
  </r>
  <r>
    <x v="3"/>
    <x v="0"/>
    <n v="125679342"/>
    <n v="85867.839999999997"/>
    <n v="68.319999999999993"/>
  </r>
  <r>
    <x v="4"/>
    <x v="0"/>
    <n v="125679342"/>
    <n v="62403.76"/>
    <n v="49.65"/>
  </r>
  <r>
    <x v="5"/>
    <x v="0"/>
    <n v="125679342"/>
    <n v="61734.61"/>
    <n v="49.12"/>
  </r>
  <r>
    <x v="6"/>
    <x v="0"/>
    <n v="125679342"/>
    <n v="51977.04"/>
    <n v="41.36"/>
  </r>
  <r>
    <x v="7"/>
    <x v="0"/>
    <n v="125679342"/>
    <n v="48804.54"/>
    <n v="38.83"/>
  </r>
  <r>
    <x v="8"/>
    <x v="0"/>
    <n v="125679342"/>
    <n v="45049.95"/>
    <n v="35.85"/>
  </r>
  <r>
    <x v="9"/>
    <x v="0"/>
    <n v="125679342"/>
    <n v="43663.15"/>
    <n v="34.74"/>
  </r>
  <r>
    <x v="10"/>
    <x v="0"/>
    <n v="125679342"/>
    <n v="27398.18"/>
    <n v="21.8"/>
  </r>
  <r>
    <x v="11"/>
    <x v="0"/>
    <n v="125679342"/>
    <n v="21889.74"/>
    <n v="17.420000000000002"/>
  </r>
  <r>
    <x v="12"/>
    <x v="0"/>
    <n v="125679342"/>
    <n v="21686.93"/>
    <n v="17.260000000000002"/>
  </r>
  <r>
    <x v="13"/>
    <x v="0"/>
    <n v="125679342"/>
    <n v="21689.439999999999"/>
    <n v="17.260000000000002"/>
  </r>
  <r>
    <x v="14"/>
    <x v="0"/>
    <n v="125679342"/>
    <n v="19377.34"/>
    <n v="15.42"/>
  </r>
  <r>
    <x v="15"/>
    <x v="0"/>
    <n v="125679342"/>
    <n v="17224.41"/>
    <n v="13.71"/>
  </r>
  <r>
    <x v="16"/>
    <x v="0"/>
    <n v="125679342"/>
    <n v="16018.66"/>
    <n v="12.75"/>
  </r>
  <r>
    <x v="17"/>
    <x v="0"/>
    <n v="125679342"/>
    <n v="15298.71"/>
    <n v="12.17"/>
  </r>
  <r>
    <x v="18"/>
    <x v="0"/>
    <n v="125679342"/>
    <n v="14266.61"/>
    <n v="11.35"/>
  </r>
  <r>
    <x v="19"/>
    <x v="0"/>
    <n v="125679342"/>
    <n v="12521.95"/>
    <n v="9.9600000000000009"/>
  </r>
  <r>
    <x v="20"/>
    <x v="0"/>
    <n v="125679342"/>
    <n v="11245.46"/>
    <n v="8.9499999999999993"/>
  </r>
  <r>
    <x v="21"/>
    <x v="0"/>
    <n v="125679342"/>
    <n v="11078.52"/>
    <n v="8.81"/>
  </r>
  <r>
    <x v="22"/>
    <x v="0"/>
    <n v="125679342"/>
    <n v="10578.43"/>
    <n v="8.42"/>
  </r>
  <r>
    <x v="23"/>
    <x v="0"/>
    <n v="125679342"/>
    <n v="10022.450000000001"/>
    <n v="7.97"/>
  </r>
  <r>
    <x v="24"/>
    <x v="0"/>
    <n v="125679342"/>
    <n v="9317.6200000000008"/>
    <n v="7.41"/>
  </r>
  <r>
    <x v="25"/>
    <x v="0"/>
    <n v="125679342"/>
    <n v="9009.7099999999991"/>
    <n v="7.17"/>
  </r>
  <r>
    <x v="26"/>
    <x v="0"/>
    <n v="125679342"/>
    <n v="8646.6"/>
    <n v="6.88"/>
  </r>
  <r>
    <x v="27"/>
    <x v="0"/>
    <n v="125679342"/>
    <n v="8199.31"/>
    <n v="6.52"/>
  </r>
  <r>
    <x v="28"/>
    <x v="0"/>
    <n v="125679342"/>
    <n v="7786.94"/>
    <n v="6.2"/>
  </r>
  <r>
    <x v="29"/>
    <x v="0"/>
    <n v="125679342"/>
    <n v="7309.95"/>
    <n v="5.82"/>
  </r>
  <r>
    <x v="30"/>
    <x v="0"/>
    <n v="125679342"/>
    <n v="5946.26"/>
    <n v="4.7300000000000004"/>
  </r>
  <r>
    <x v="31"/>
    <x v="0"/>
    <n v="125679342"/>
    <n v="5635.79"/>
    <n v="4.4800000000000004"/>
  </r>
  <r>
    <x v="32"/>
    <x v="0"/>
    <n v="125679342"/>
    <n v="3996.89"/>
    <n v="3.18"/>
  </r>
  <r>
    <x v="33"/>
    <x v="0"/>
    <n v="125679342"/>
    <n v="3836.78"/>
    <n v="3.05"/>
  </r>
  <r>
    <x v="34"/>
    <x v="0"/>
    <n v="125679342"/>
    <n v="3702.34"/>
    <n v="2.95"/>
  </r>
  <r>
    <x v="35"/>
    <x v="0"/>
    <n v="125679342"/>
    <n v="3461.53"/>
    <n v="2.75"/>
  </r>
  <r>
    <x v="36"/>
    <x v="0"/>
    <n v="125679342"/>
    <n v="3287.36"/>
    <n v="2.62"/>
  </r>
  <r>
    <x v="37"/>
    <x v="0"/>
    <n v="125679342"/>
    <n v="2910.76"/>
    <n v="2.3199999999999998"/>
  </r>
  <r>
    <x v="38"/>
    <x v="0"/>
    <n v="125679342"/>
    <n v="2881.68"/>
    <n v="2.29"/>
  </r>
  <r>
    <x v="39"/>
    <x v="0"/>
    <n v="125679342"/>
    <n v="2707.87"/>
    <n v="2.15"/>
  </r>
  <r>
    <x v="40"/>
    <x v="0"/>
    <n v="125679342"/>
    <n v="2412.65"/>
    <n v="1.92"/>
  </r>
  <r>
    <x v="41"/>
    <x v="0"/>
    <n v="125679342"/>
    <n v="2404.7399999999998"/>
    <n v="1.91"/>
  </r>
  <r>
    <x v="42"/>
    <x v="0"/>
    <n v="125679342"/>
    <n v="2337.85"/>
    <n v="1.86"/>
  </r>
  <r>
    <x v="43"/>
    <x v="0"/>
    <n v="125679342"/>
    <n v="2324.5"/>
    <n v="1.85"/>
  </r>
  <r>
    <x v="44"/>
    <x v="0"/>
    <n v="125679342"/>
    <n v="2321.9699999999998"/>
    <n v="1.85"/>
  </r>
  <r>
    <x v="45"/>
    <x v="0"/>
    <n v="125679342"/>
    <n v="2066.13"/>
    <n v="1.64"/>
  </r>
  <r>
    <x v="46"/>
    <x v="0"/>
    <n v="125679342"/>
    <n v="1869.78"/>
    <n v="1.49"/>
  </r>
  <r>
    <x v="47"/>
    <x v="0"/>
    <n v="125679342"/>
    <n v="1723.7"/>
    <n v="1.37"/>
  </r>
  <r>
    <x v="48"/>
    <x v="0"/>
    <n v="125679342"/>
    <n v="1679.64"/>
    <n v="1.34"/>
  </r>
  <r>
    <x v="49"/>
    <x v="0"/>
    <n v="125679342"/>
    <n v="1620.36"/>
    <n v="1.29"/>
  </r>
  <r>
    <x v="50"/>
    <x v="0"/>
    <n v="125679342"/>
    <n v="1231.4000000000001"/>
    <n v="0.98"/>
  </r>
  <r>
    <x v="51"/>
    <x v="0"/>
    <n v="125679342"/>
    <n v="1234.51"/>
    <n v="0.98"/>
  </r>
  <r>
    <x v="52"/>
    <x v="0"/>
    <n v="125679342"/>
    <n v="1196.68"/>
    <n v="0.95"/>
  </r>
  <r>
    <x v="53"/>
    <x v="0"/>
    <n v="125679342"/>
    <n v="957.73"/>
    <n v="0.76"/>
  </r>
  <r>
    <x v="54"/>
    <x v="0"/>
    <n v="125679342"/>
    <n v="914.41"/>
    <n v="0.73"/>
  </r>
  <r>
    <x v="55"/>
    <x v="0"/>
    <n v="125679342"/>
    <n v="913.34"/>
    <n v="0.73"/>
  </r>
  <r>
    <x v="56"/>
    <x v="0"/>
    <n v="125679342"/>
    <n v="645.16"/>
    <n v="0.51"/>
  </r>
  <r>
    <x v="57"/>
    <x v="0"/>
    <n v="125679342"/>
    <n v="554.21"/>
    <n v="0.44"/>
  </r>
  <r>
    <x v="58"/>
    <x v="0"/>
    <n v="125679342"/>
    <n v="495.22"/>
    <n v="0.39"/>
  </r>
  <r>
    <x v="59"/>
    <x v="0"/>
    <n v="125679342"/>
    <n v="354.98"/>
    <n v="0.28000000000000003"/>
  </r>
  <r>
    <x v="60"/>
    <x v="0"/>
    <n v="125679342"/>
    <n v="290.25"/>
    <n v="0.23"/>
  </r>
  <r>
    <x v="61"/>
    <x v="0"/>
    <n v="125679342"/>
    <n v="293.45999999999998"/>
    <n v="0.23"/>
  </r>
  <r>
    <x v="62"/>
    <x v="0"/>
    <n v="125679342"/>
    <n v="272.98"/>
    <n v="0.22"/>
  </r>
  <r>
    <x v="63"/>
    <x v="0"/>
    <n v="125679342"/>
    <n v="220.46"/>
    <n v="0.18"/>
  </r>
  <r>
    <x v="64"/>
    <x v="0"/>
    <n v="125679342"/>
    <n v="227.81"/>
    <n v="0.18"/>
  </r>
  <r>
    <x v="65"/>
    <x v="0"/>
    <n v="125679342"/>
    <n v="203.02"/>
    <n v="0.16"/>
  </r>
  <r>
    <x v="66"/>
    <x v="0"/>
    <n v="125679342"/>
    <n v="177.57"/>
    <n v="0.14000000000000001"/>
  </r>
  <r>
    <x v="67"/>
    <x v="0"/>
    <n v="125679342"/>
    <n v="168.82"/>
    <n v="0.13"/>
  </r>
  <r>
    <x v="68"/>
    <x v="0"/>
    <n v="125679342"/>
    <n v="122.46"/>
    <n v="0.1"/>
  </r>
  <r>
    <x v="69"/>
    <x v="0"/>
    <n v="125679342"/>
    <n v="117.21"/>
    <n v="0.09"/>
  </r>
  <r>
    <x v="70"/>
    <x v="0"/>
    <n v="125679342"/>
    <n v="114.76"/>
    <n v="0.09"/>
  </r>
  <r>
    <x v="71"/>
    <x v="0"/>
    <n v="125679342"/>
    <n v="113.57"/>
    <n v="0.09"/>
  </r>
  <r>
    <x v="72"/>
    <x v="0"/>
    <n v="125679342"/>
    <n v="97.27"/>
    <n v="0.08"/>
  </r>
  <r>
    <x v="73"/>
    <x v="0"/>
    <n v="125679342"/>
    <n v="99.5"/>
    <n v="0.08"/>
  </r>
  <r>
    <x v="74"/>
    <x v="0"/>
    <n v="125679342"/>
    <n v="70.510000000000005"/>
    <n v="0.06"/>
  </r>
  <r>
    <x v="75"/>
    <x v="0"/>
    <n v="125679342"/>
    <n v="80.650000000000006"/>
    <n v="0.06"/>
  </r>
  <r>
    <x v="76"/>
    <x v="0"/>
    <n v="125679342"/>
    <n v="70.95"/>
    <n v="0.06"/>
  </r>
  <r>
    <x v="77"/>
    <x v="0"/>
    <n v="125679342"/>
    <n v="61.08"/>
    <n v="0.05"/>
  </r>
  <r>
    <x v="78"/>
    <x v="0"/>
    <n v="125679342"/>
    <n v="44.17"/>
    <n v="0.04"/>
  </r>
  <r>
    <x v="79"/>
    <x v="0"/>
    <n v="125679342"/>
    <n v="51.67"/>
    <n v="0.04"/>
  </r>
  <r>
    <x v="80"/>
    <x v="0"/>
    <n v="125679342"/>
    <n v="32.450000000000003"/>
    <n v="0.03"/>
  </r>
  <r>
    <x v="81"/>
    <x v="0"/>
    <n v="125679342"/>
    <n v="37.11"/>
    <n v="0.03"/>
  </r>
  <r>
    <x v="82"/>
    <x v="0"/>
    <n v="125679342"/>
    <n v="31.94"/>
    <n v="0.03"/>
  </r>
  <r>
    <x v="83"/>
    <x v="0"/>
    <n v="125679342"/>
    <n v="21.22"/>
    <n v="0.02"/>
  </r>
  <r>
    <x v="84"/>
    <x v="0"/>
    <n v="125679342"/>
    <n v="19.78"/>
    <n v="0.02"/>
  </r>
  <r>
    <x v="85"/>
    <x v="0"/>
    <n v="125679342"/>
    <n v="15.19"/>
    <n v="0.01"/>
  </r>
  <r>
    <x v="86"/>
    <x v="0"/>
    <n v="125679342"/>
    <n v="8.48"/>
    <n v="0.01"/>
  </r>
  <r>
    <x v="87"/>
    <x v="0"/>
    <n v="125679342"/>
    <n v="9.31"/>
    <n v="0.01"/>
  </r>
  <r>
    <x v="88"/>
    <x v="0"/>
    <n v="125679342"/>
    <n v="0.02"/>
    <n v="0"/>
  </r>
  <r>
    <x v="89"/>
    <x v="0"/>
    <n v="125679342"/>
    <n v="0"/>
    <n v="0"/>
  </r>
  <r>
    <x v="90"/>
    <x v="0"/>
    <n v="125679342"/>
    <n v="0"/>
    <n v="0"/>
  </r>
  <r>
    <x v="91"/>
    <x v="0"/>
    <n v="125679342"/>
    <n v="0.01"/>
    <n v="0"/>
  </r>
  <r>
    <x v="92"/>
    <x v="0"/>
    <n v="125679342"/>
    <n v="0"/>
    <n v="0"/>
  </r>
  <r>
    <x v="93"/>
    <x v="0"/>
    <n v="125679342"/>
    <n v="0"/>
    <n v="0"/>
  </r>
  <r>
    <x v="94"/>
    <x v="0"/>
    <n v="125679342"/>
    <n v="0.15"/>
    <n v="0"/>
  </r>
  <r>
    <x v="95"/>
    <x v="0"/>
    <n v="125679342"/>
    <n v="0"/>
    <n v="0"/>
  </r>
  <r>
    <x v="96"/>
    <x v="0"/>
    <n v="125679342"/>
    <n v="0"/>
    <n v="0"/>
  </r>
  <r>
    <x v="97"/>
    <x v="0"/>
    <n v="125679342"/>
    <n v="0"/>
    <n v="0"/>
  </r>
  <r>
    <x v="98"/>
    <x v="0"/>
    <n v="125679342"/>
    <n v="0"/>
    <n v="0"/>
  </r>
  <r>
    <x v="99"/>
    <x v="0"/>
    <n v="125679342"/>
    <n v="0"/>
    <n v="0"/>
  </r>
  <r>
    <x v="100"/>
    <x v="0"/>
    <n v="125679342"/>
    <n v="0"/>
    <n v="0"/>
  </r>
  <r>
    <x v="101"/>
    <x v="0"/>
    <n v="125679342"/>
    <n v="0"/>
    <n v="0"/>
  </r>
  <r>
    <x v="102"/>
    <x v="0"/>
    <n v="125679342"/>
    <n v="3.34"/>
    <n v="0"/>
  </r>
  <r>
    <x v="103"/>
    <x v="0"/>
    <n v="125679342"/>
    <n v="0"/>
    <n v="0"/>
  </r>
  <r>
    <x v="104"/>
    <x v="0"/>
    <n v="125679342"/>
    <n v="0"/>
    <n v="0"/>
  </r>
  <r>
    <x v="105"/>
    <x v="0"/>
    <n v="125679342"/>
    <n v="0"/>
    <n v="0"/>
  </r>
  <r>
    <x v="106"/>
    <x v="0"/>
    <n v="125679342"/>
    <n v="0"/>
    <n v="0"/>
  </r>
  <r>
    <x v="107"/>
    <x v="0"/>
    <n v="125679342"/>
    <n v="1.81"/>
    <n v="0"/>
  </r>
  <r>
    <x v="108"/>
    <x v="0"/>
    <n v="125679342"/>
    <n v="0"/>
    <n v="0"/>
  </r>
  <r>
    <x v="109"/>
    <x v="0"/>
    <n v="125679342"/>
    <n v="2.2200000000000002"/>
    <n v="0"/>
  </r>
  <r>
    <x v="110"/>
    <x v="0"/>
    <n v="125679342"/>
    <n v="0"/>
    <n v="0"/>
  </r>
  <r>
    <x v="111"/>
    <x v="0"/>
    <n v="125679342"/>
    <n v="0.76"/>
    <n v="0"/>
  </r>
  <r>
    <x v="112"/>
    <x v="0"/>
    <n v="125679342"/>
    <n v="0"/>
    <n v="0"/>
  </r>
  <r>
    <x v="113"/>
    <x v="0"/>
    <n v="125679342"/>
    <n v="3.01"/>
    <n v="0"/>
  </r>
  <r>
    <x v="114"/>
    <x v="0"/>
    <n v="125679342"/>
    <n v="0"/>
    <n v="0"/>
  </r>
  <r>
    <x v="115"/>
    <x v="0"/>
    <n v="125679342"/>
    <n v="0"/>
    <n v="0"/>
  </r>
  <r>
    <x v="116"/>
    <x v="0"/>
    <n v="125679342"/>
    <n v="0"/>
    <n v="0"/>
  </r>
  <r>
    <x v="117"/>
    <x v="0"/>
    <n v="125679342"/>
    <n v="0"/>
    <n v="0"/>
  </r>
  <r>
    <x v="118"/>
    <x v="0"/>
    <n v="125679342"/>
    <n v="0"/>
    <n v="0"/>
  </r>
  <r>
    <x v="119"/>
    <x v="0"/>
    <n v="125679342"/>
    <n v="0"/>
    <n v="0"/>
  </r>
  <r>
    <x v="120"/>
    <x v="0"/>
    <n v="125679342"/>
    <n v="0"/>
    <n v="0"/>
  </r>
  <r>
    <x v="121"/>
    <x v="0"/>
    <n v="125679342"/>
    <n v="0"/>
    <n v="0"/>
  </r>
  <r>
    <x v="122"/>
    <x v="0"/>
    <n v="125679342"/>
    <n v="0"/>
    <n v="0"/>
  </r>
  <r>
    <x v="123"/>
    <x v="0"/>
    <n v="125679342"/>
    <n v="0"/>
    <n v="0"/>
  </r>
  <r>
    <x v="124"/>
    <x v="0"/>
    <n v="125679342"/>
    <n v="0"/>
    <n v="0"/>
  </r>
  <r>
    <x v="125"/>
    <x v="0"/>
    <n v="125679342"/>
    <n v="3.19"/>
    <n v="0"/>
  </r>
  <r>
    <x v="126"/>
    <x v="0"/>
    <n v="125679342"/>
    <n v="0"/>
    <n v="0"/>
  </r>
  <r>
    <x v="127"/>
    <x v="0"/>
    <n v="125679342"/>
    <n v="4.18"/>
    <n v="0"/>
  </r>
  <r>
    <x v="128"/>
    <x v="0"/>
    <n v="125679342"/>
    <n v="0"/>
    <n v="0"/>
  </r>
  <r>
    <x v="129"/>
    <x v="0"/>
    <n v="125679342"/>
    <n v="0"/>
    <n v="0"/>
  </r>
  <r>
    <x v="130"/>
    <x v="0"/>
    <n v="125679342"/>
    <n v="0"/>
    <n v="0"/>
  </r>
  <r>
    <x v="131"/>
    <x v="0"/>
    <n v="125679342"/>
    <n v="0"/>
    <n v="0"/>
  </r>
  <r>
    <x v="132"/>
    <x v="0"/>
    <n v="125679342"/>
    <n v="0.03"/>
    <n v="0"/>
  </r>
  <r>
    <x v="133"/>
    <x v="0"/>
    <n v="125679342"/>
    <n v="4.83"/>
    <n v="0"/>
  </r>
  <r>
    <x v="0"/>
    <x v="1"/>
    <n v="8967054"/>
    <n v="16925.73"/>
    <n v="188.75"/>
  </r>
  <r>
    <x v="14"/>
    <x v="1"/>
    <n v="8967054"/>
    <n v="8372.74"/>
    <n v="93.37"/>
  </r>
  <r>
    <x v="1"/>
    <x v="1"/>
    <n v="8967054"/>
    <n v="5127.05"/>
    <n v="57.18"/>
  </r>
  <r>
    <x v="5"/>
    <x v="1"/>
    <n v="8967054"/>
    <n v="4355.12"/>
    <n v="48.57"/>
  </r>
  <r>
    <x v="3"/>
    <x v="1"/>
    <n v="8967054"/>
    <n v="4292.21"/>
    <n v="47.87"/>
  </r>
  <r>
    <x v="28"/>
    <x v="1"/>
    <n v="8967054"/>
    <n v="4208.3999999999996"/>
    <n v="46.93"/>
  </r>
  <r>
    <x v="8"/>
    <x v="1"/>
    <n v="8967054"/>
    <n v="3692.77"/>
    <n v="41.18"/>
  </r>
  <r>
    <x v="30"/>
    <x v="1"/>
    <n v="8967054"/>
    <n v="2630.18"/>
    <n v="29.33"/>
  </r>
  <r>
    <x v="6"/>
    <x v="1"/>
    <n v="8967054"/>
    <n v="2431.41"/>
    <n v="27.11"/>
  </r>
  <r>
    <x v="4"/>
    <x v="1"/>
    <n v="8967054"/>
    <n v="2283.96"/>
    <n v="25.47"/>
  </r>
  <r>
    <x v="9"/>
    <x v="1"/>
    <n v="8967054"/>
    <n v="1976.74"/>
    <n v="22.04"/>
  </r>
  <r>
    <x v="15"/>
    <x v="1"/>
    <n v="8967054"/>
    <n v="1848.42"/>
    <n v="20.61"/>
  </r>
  <r>
    <x v="17"/>
    <x v="1"/>
    <n v="8967054"/>
    <n v="1502.27"/>
    <n v="16.75"/>
  </r>
  <r>
    <x v="16"/>
    <x v="1"/>
    <n v="8967054"/>
    <n v="1467.41"/>
    <n v="16.36"/>
  </r>
  <r>
    <x v="26"/>
    <x v="1"/>
    <n v="8967054"/>
    <n v="1358.22"/>
    <n v="15.15"/>
  </r>
  <r>
    <x v="11"/>
    <x v="1"/>
    <n v="8967054"/>
    <n v="1300.98"/>
    <n v="14.51"/>
  </r>
  <r>
    <x v="18"/>
    <x v="1"/>
    <n v="8967054"/>
    <n v="1220.3599999999999"/>
    <n v="13.61"/>
  </r>
  <r>
    <x v="12"/>
    <x v="1"/>
    <n v="8967054"/>
    <n v="1130.3699999999999"/>
    <n v="12.61"/>
  </r>
  <r>
    <x v="23"/>
    <x v="1"/>
    <n v="8967054"/>
    <n v="986.83"/>
    <n v="11.01"/>
  </r>
  <r>
    <x v="10"/>
    <x v="1"/>
    <n v="8967054"/>
    <n v="906.38"/>
    <n v="10.11"/>
  </r>
  <r>
    <x v="22"/>
    <x v="1"/>
    <n v="8967054"/>
    <n v="885.35"/>
    <n v="9.8699999999999992"/>
  </r>
  <r>
    <x v="2"/>
    <x v="1"/>
    <n v="8967054"/>
    <n v="785.57"/>
    <n v="8.76"/>
  </r>
  <r>
    <x v="7"/>
    <x v="1"/>
    <n v="8967054"/>
    <n v="775.34"/>
    <n v="8.65"/>
  </r>
  <r>
    <x v="56"/>
    <x v="1"/>
    <n v="8967054"/>
    <n v="695.76"/>
    <n v="7.76"/>
  </r>
  <r>
    <x v="35"/>
    <x v="1"/>
    <n v="8967054"/>
    <n v="650.95000000000005"/>
    <n v="7.26"/>
  </r>
  <r>
    <x v="20"/>
    <x v="1"/>
    <n v="8967054"/>
    <n v="634.66999999999996"/>
    <n v="7.08"/>
  </r>
  <r>
    <x v="24"/>
    <x v="1"/>
    <n v="8967054"/>
    <n v="629.21"/>
    <n v="7.02"/>
  </r>
  <r>
    <x v="45"/>
    <x v="1"/>
    <n v="8967054"/>
    <n v="618.83000000000004"/>
    <n v="6.9"/>
  </r>
  <r>
    <x v="21"/>
    <x v="1"/>
    <n v="8967054"/>
    <n v="470.26"/>
    <n v="5.24"/>
  </r>
  <r>
    <x v="31"/>
    <x v="1"/>
    <n v="8967054"/>
    <n v="451.87"/>
    <n v="5.04"/>
  </r>
  <r>
    <x v="19"/>
    <x v="1"/>
    <n v="8967054"/>
    <n v="435.85"/>
    <n v="4.8600000000000003"/>
  </r>
  <r>
    <x v="36"/>
    <x v="1"/>
    <n v="8967054"/>
    <n v="411.44"/>
    <n v="4.59"/>
  </r>
  <r>
    <x v="41"/>
    <x v="1"/>
    <n v="8967054"/>
    <n v="407.86"/>
    <n v="4.55"/>
  </r>
  <r>
    <x v="13"/>
    <x v="1"/>
    <n v="8967054"/>
    <n v="342.76"/>
    <n v="3.82"/>
  </r>
  <r>
    <x v="33"/>
    <x v="1"/>
    <n v="8967054"/>
    <n v="294.3"/>
    <n v="3.28"/>
  </r>
  <r>
    <x v="40"/>
    <x v="1"/>
    <n v="8967054"/>
    <n v="292.14999999999998"/>
    <n v="3.26"/>
  </r>
  <r>
    <x v="25"/>
    <x v="1"/>
    <n v="8967054"/>
    <n v="272.77999999999997"/>
    <n v="3.04"/>
  </r>
  <r>
    <x v="27"/>
    <x v="1"/>
    <n v="8967054"/>
    <n v="255.94"/>
    <n v="2.85"/>
  </r>
  <r>
    <x v="47"/>
    <x v="1"/>
    <n v="8967054"/>
    <n v="199.99"/>
    <n v="2.23"/>
  </r>
  <r>
    <x v="62"/>
    <x v="1"/>
    <n v="8967054"/>
    <n v="189.83"/>
    <n v="2.12"/>
  </r>
  <r>
    <x v="44"/>
    <x v="1"/>
    <n v="8967054"/>
    <n v="190.25"/>
    <n v="2.12"/>
  </r>
  <r>
    <x v="32"/>
    <x v="1"/>
    <n v="8967054"/>
    <n v="188.18"/>
    <n v="2.1"/>
  </r>
  <r>
    <x v="39"/>
    <x v="1"/>
    <n v="8967054"/>
    <n v="185.11"/>
    <n v="2.06"/>
  </r>
  <r>
    <x v="69"/>
    <x v="1"/>
    <n v="8967054"/>
    <n v="182.42"/>
    <n v="2.0299999999999998"/>
  </r>
  <r>
    <x v="49"/>
    <x v="1"/>
    <n v="8967054"/>
    <n v="136.54"/>
    <n v="1.52"/>
  </r>
  <r>
    <x v="54"/>
    <x v="1"/>
    <n v="8967054"/>
    <n v="124.37"/>
    <n v="1.39"/>
  </r>
  <r>
    <x v="46"/>
    <x v="1"/>
    <n v="8967054"/>
    <n v="111.36"/>
    <n v="1.24"/>
  </r>
  <r>
    <x v="50"/>
    <x v="1"/>
    <n v="8967054"/>
    <n v="103.95"/>
    <n v="1.1599999999999999"/>
  </r>
  <r>
    <x v="34"/>
    <x v="1"/>
    <n v="8967054"/>
    <n v="90.24"/>
    <n v="1.01"/>
  </r>
  <r>
    <x v="43"/>
    <x v="1"/>
    <n v="8967054"/>
    <n v="90.91"/>
    <n v="1.01"/>
  </r>
  <r>
    <x v="51"/>
    <x v="1"/>
    <n v="8967054"/>
    <n v="78.06"/>
    <n v="0.87"/>
  </r>
  <r>
    <x v="42"/>
    <x v="1"/>
    <n v="8967054"/>
    <n v="75.849999999999994"/>
    <n v="0.85"/>
  </r>
  <r>
    <x v="48"/>
    <x v="1"/>
    <n v="8967054"/>
    <n v="74.209999999999994"/>
    <n v="0.83"/>
  </r>
  <r>
    <x v="67"/>
    <x v="1"/>
    <n v="8967054"/>
    <n v="57.2"/>
    <n v="0.64"/>
  </r>
  <r>
    <x v="55"/>
    <x v="1"/>
    <n v="8967054"/>
    <n v="56.49"/>
    <n v="0.63"/>
  </r>
  <r>
    <x v="59"/>
    <x v="1"/>
    <n v="8967054"/>
    <n v="55.49"/>
    <n v="0.62"/>
  </r>
  <r>
    <x v="37"/>
    <x v="1"/>
    <n v="8967054"/>
    <n v="52.13"/>
    <n v="0.57999999999999996"/>
  </r>
  <r>
    <x v="58"/>
    <x v="1"/>
    <n v="8967054"/>
    <n v="52.04"/>
    <n v="0.57999999999999996"/>
  </r>
  <r>
    <x v="64"/>
    <x v="1"/>
    <n v="8967054"/>
    <n v="44.33"/>
    <n v="0.49"/>
  </r>
  <r>
    <x v="29"/>
    <x v="1"/>
    <n v="8967054"/>
    <n v="39.36"/>
    <n v="0.44"/>
  </r>
  <r>
    <x v="75"/>
    <x v="1"/>
    <n v="8967054"/>
    <n v="37.43"/>
    <n v="0.42"/>
  </r>
  <r>
    <x v="79"/>
    <x v="1"/>
    <n v="8967054"/>
    <n v="36.340000000000003"/>
    <n v="0.41"/>
  </r>
  <r>
    <x v="76"/>
    <x v="1"/>
    <n v="8967054"/>
    <n v="31.92"/>
    <n v="0.36"/>
  </r>
  <r>
    <x v="38"/>
    <x v="1"/>
    <n v="8967054"/>
    <n v="32.090000000000003"/>
    <n v="0.36"/>
  </r>
  <r>
    <x v="73"/>
    <x v="1"/>
    <n v="8967054"/>
    <n v="31.55"/>
    <n v="0.35"/>
  </r>
  <r>
    <x v="53"/>
    <x v="1"/>
    <n v="8967054"/>
    <n v="30.87"/>
    <n v="0.34"/>
  </r>
  <r>
    <x v="61"/>
    <x v="1"/>
    <n v="8967054"/>
    <n v="27.55"/>
    <n v="0.31"/>
  </r>
  <r>
    <x v="72"/>
    <x v="1"/>
    <n v="8967054"/>
    <n v="16.329999999999998"/>
    <n v="0.18"/>
  </r>
  <r>
    <x v="63"/>
    <x v="1"/>
    <n v="8967054"/>
    <n v="15.77"/>
    <n v="0.18"/>
  </r>
  <r>
    <x v="60"/>
    <x v="1"/>
    <n v="8967054"/>
    <n v="15.06"/>
    <n v="0.17"/>
  </r>
  <r>
    <x v="78"/>
    <x v="1"/>
    <n v="8967054"/>
    <n v="11.52"/>
    <n v="0.13"/>
  </r>
  <r>
    <x v="52"/>
    <x v="1"/>
    <n v="8967054"/>
    <n v="11.83"/>
    <n v="0.13"/>
  </r>
  <r>
    <x v="66"/>
    <x v="1"/>
    <n v="8967054"/>
    <n v="11.83"/>
    <n v="0.13"/>
  </r>
  <r>
    <x v="86"/>
    <x v="1"/>
    <n v="8967054"/>
    <n v="11.08"/>
    <n v="0.12"/>
  </r>
  <r>
    <x v="74"/>
    <x v="1"/>
    <n v="8967054"/>
    <n v="8.69"/>
    <n v="0.1"/>
  </r>
  <r>
    <x v="71"/>
    <x v="1"/>
    <n v="8967054"/>
    <n v="8.6300000000000008"/>
    <n v="0.1"/>
  </r>
  <r>
    <x v="81"/>
    <x v="1"/>
    <n v="8967054"/>
    <n v="8.2100000000000009"/>
    <n v="0.09"/>
  </r>
  <r>
    <x v="70"/>
    <x v="1"/>
    <n v="8967054"/>
    <n v="5.86"/>
    <n v="7.0000000000000007E-2"/>
  </r>
  <r>
    <x v="83"/>
    <x v="1"/>
    <n v="8967054"/>
    <n v="4.93"/>
    <n v="0.05"/>
  </r>
  <r>
    <x v="82"/>
    <x v="1"/>
    <n v="8967054"/>
    <n v="4.63"/>
    <n v="0.05"/>
  </r>
  <r>
    <x v="80"/>
    <x v="1"/>
    <n v="8967054"/>
    <n v="3.26"/>
    <n v="0.04"/>
  </r>
  <r>
    <x v="57"/>
    <x v="1"/>
    <n v="8967054"/>
    <n v="3.67"/>
    <n v="0.04"/>
  </r>
  <r>
    <x v="111"/>
    <x v="1"/>
    <n v="8967054"/>
    <n v="0.99"/>
    <n v="0.01"/>
  </r>
  <r>
    <x v="99"/>
    <x v="1"/>
    <n v="8967054"/>
    <n v="0.46"/>
    <n v="0.01"/>
  </r>
  <r>
    <x v="77"/>
    <x v="1"/>
    <n v="8967054"/>
    <n v="1.01"/>
    <n v="0.01"/>
  </r>
  <r>
    <x v="68"/>
    <x v="1"/>
    <n v="8967054"/>
    <n v="1.06"/>
    <n v="0.01"/>
  </r>
  <r>
    <x v="65"/>
    <x v="1"/>
    <n v="8967054"/>
    <n v="0.89"/>
    <n v="0.01"/>
  </r>
  <r>
    <x v="127"/>
    <x v="1"/>
    <n v="8967054"/>
    <n v="0.49"/>
    <n v="0.01"/>
  </r>
  <r>
    <x v="84"/>
    <x v="1"/>
    <n v="8967054"/>
    <n v="1.08"/>
    <n v="0.01"/>
  </r>
  <r>
    <x v="87"/>
    <x v="1"/>
    <n v="8967054"/>
    <n v="1.31"/>
    <n v="0.01"/>
  </r>
  <r>
    <x v="85"/>
    <x v="1"/>
    <n v="8967054"/>
    <n v="1.06"/>
    <n v="0.01"/>
  </r>
  <r>
    <x v="128"/>
    <x v="1"/>
    <n v="8967054"/>
    <n v="1.05"/>
    <n v="0.01"/>
  </r>
  <r>
    <x v="107"/>
    <x v="1"/>
    <n v="8967054"/>
    <n v="1.29"/>
    <n v="0.01"/>
  </r>
  <r>
    <x v="92"/>
    <x v="1"/>
    <n v="8967054"/>
    <n v="0"/>
    <n v="0"/>
  </r>
  <r>
    <x v="117"/>
    <x v="1"/>
    <n v="8967054"/>
    <n v="0"/>
    <n v="0"/>
  </r>
  <r>
    <x v="105"/>
    <x v="1"/>
    <n v="8967054"/>
    <n v="0"/>
    <n v="0"/>
  </r>
  <r>
    <x v="95"/>
    <x v="1"/>
    <n v="8967054"/>
    <n v="0"/>
    <n v="0"/>
  </r>
  <r>
    <x v="97"/>
    <x v="1"/>
    <n v="8967054"/>
    <n v="0"/>
    <n v="0"/>
  </r>
  <r>
    <x v="131"/>
    <x v="1"/>
    <n v="8967054"/>
    <n v="0"/>
    <n v="0"/>
  </r>
  <r>
    <x v="122"/>
    <x v="1"/>
    <n v="8967054"/>
    <n v="0"/>
    <n v="0"/>
  </r>
  <r>
    <x v="101"/>
    <x v="1"/>
    <n v="8967054"/>
    <n v="0"/>
    <n v="0"/>
  </r>
  <r>
    <x v="96"/>
    <x v="1"/>
    <n v="8967054"/>
    <n v="0"/>
    <n v="0"/>
  </r>
  <r>
    <x v="129"/>
    <x v="1"/>
    <n v="8967054"/>
    <n v="0"/>
    <n v="0"/>
  </r>
  <r>
    <x v="112"/>
    <x v="1"/>
    <n v="8967054"/>
    <n v="0"/>
    <n v="0"/>
  </r>
  <r>
    <x v="98"/>
    <x v="1"/>
    <n v="8967054"/>
    <n v="0"/>
    <n v="0"/>
  </r>
  <r>
    <x v="124"/>
    <x v="1"/>
    <n v="8967054"/>
    <n v="0"/>
    <n v="0"/>
  </r>
  <r>
    <x v="106"/>
    <x v="1"/>
    <n v="8967054"/>
    <n v="0"/>
    <n v="0"/>
  </r>
  <r>
    <x v="125"/>
    <x v="1"/>
    <n v="8967054"/>
    <n v="0"/>
    <n v="0"/>
  </r>
  <r>
    <x v="126"/>
    <x v="1"/>
    <n v="8967054"/>
    <n v="0"/>
    <n v="0"/>
  </r>
  <r>
    <x v="104"/>
    <x v="1"/>
    <n v="8967054"/>
    <n v="0"/>
    <n v="0"/>
  </r>
  <r>
    <x v="132"/>
    <x v="1"/>
    <n v="8967054"/>
    <n v="0"/>
    <n v="0"/>
  </r>
  <r>
    <x v="116"/>
    <x v="1"/>
    <n v="8967054"/>
    <n v="0"/>
    <n v="0"/>
  </r>
  <r>
    <x v="113"/>
    <x v="1"/>
    <n v="8967054"/>
    <n v="0.28999999999999998"/>
    <n v="0"/>
  </r>
  <r>
    <x v="130"/>
    <x v="1"/>
    <n v="8967054"/>
    <n v="0"/>
    <n v="0"/>
  </r>
  <r>
    <x v="110"/>
    <x v="1"/>
    <n v="8967054"/>
    <n v="0"/>
    <n v="0"/>
  </r>
  <r>
    <x v="89"/>
    <x v="1"/>
    <n v="8967054"/>
    <n v="0"/>
    <n v="0"/>
  </r>
  <r>
    <x v="133"/>
    <x v="1"/>
    <n v="8967054"/>
    <n v="0"/>
    <n v="0"/>
  </r>
  <r>
    <x v="103"/>
    <x v="1"/>
    <n v="8967054"/>
    <n v="0"/>
    <n v="0"/>
  </r>
  <r>
    <x v="91"/>
    <x v="1"/>
    <n v="8967054"/>
    <n v="0"/>
    <n v="0"/>
  </r>
  <r>
    <x v="108"/>
    <x v="1"/>
    <n v="8967054"/>
    <n v="0"/>
    <n v="0"/>
  </r>
  <r>
    <x v="109"/>
    <x v="1"/>
    <n v="8967054"/>
    <n v="0"/>
    <n v="0"/>
  </r>
  <r>
    <x v="118"/>
    <x v="1"/>
    <n v="8967054"/>
    <n v="0"/>
    <n v="0"/>
  </r>
  <r>
    <x v="93"/>
    <x v="1"/>
    <n v="8967054"/>
    <n v="0"/>
    <n v="0"/>
  </r>
  <r>
    <x v="102"/>
    <x v="1"/>
    <n v="8967054"/>
    <n v="0.01"/>
    <n v="0"/>
  </r>
  <r>
    <x v="114"/>
    <x v="1"/>
    <n v="8967054"/>
    <n v="0"/>
    <n v="0"/>
  </r>
  <r>
    <x v="115"/>
    <x v="1"/>
    <n v="8967054"/>
    <n v="0"/>
    <n v="0"/>
  </r>
  <r>
    <x v="90"/>
    <x v="1"/>
    <n v="8967054"/>
    <n v="0"/>
    <n v="0"/>
  </r>
  <r>
    <x v="94"/>
    <x v="1"/>
    <n v="8967054"/>
    <n v="0.01"/>
    <n v="0"/>
  </r>
  <r>
    <x v="123"/>
    <x v="1"/>
    <n v="8967054"/>
    <n v="0"/>
    <n v="0"/>
  </r>
  <r>
    <x v="100"/>
    <x v="1"/>
    <n v="8967054"/>
    <n v="0"/>
    <n v="0"/>
  </r>
  <r>
    <x v="121"/>
    <x v="1"/>
    <n v="8967054"/>
    <n v="0"/>
    <n v="0"/>
  </r>
  <r>
    <x v="119"/>
    <x v="1"/>
    <n v="8967054"/>
    <n v="0"/>
    <n v="0"/>
  </r>
  <r>
    <x v="88"/>
    <x v="1"/>
    <n v="8967054"/>
    <n v="0"/>
    <n v="0"/>
  </r>
  <r>
    <x v="120"/>
    <x v="1"/>
    <n v="8967054"/>
    <n v="0"/>
    <n v="0"/>
  </r>
  <r>
    <x v="0"/>
    <x v="2"/>
    <n v="8707020"/>
    <n v="9621.17"/>
    <n v="110.5"/>
  </r>
  <r>
    <x v="5"/>
    <x v="2"/>
    <n v="8707020"/>
    <n v="6432.02"/>
    <n v="73.87"/>
  </r>
  <r>
    <x v="14"/>
    <x v="2"/>
    <n v="8707020"/>
    <n v="6400.84"/>
    <n v="73.510000000000005"/>
  </r>
  <r>
    <x v="1"/>
    <x v="2"/>
    <n v="8707020"/>
    <n v="3875.51"/>
    <n v="44.51"/>
  </r>
  <r>
    <x v="3"/>
    <x v="2"/>
    <n v="8707020"/>
    <n v="3479.15"/>
    <n v="39.96"/>
  </r>
  <r>
    <x v="28"/>
    <x v="2"/>
    <n v="8707020"/>
    <n v="2622.7"/>
    <n v="30.12"/>
  </r>
  <r>
    <x v="8"/>
    <x v="2"/>
    <n v="8707020"/>
    <n v="2352.25"/>
    <n v="27.02"/>
  </r>
  <r>
    <x v="23"/>
    <x v="2"/>
    <n v="8707020"/>
    <n v="1854.7"/>
    <n v="21.3"/>
  </r>
  <r>
    <x v="4"/>
    <x v="2"/>
    <n v="8707020"/>
    <n v="1813.72"/>
    <n v="20.83"/>
  </r>
  <r>
    <x v="9"/>
    <x v="2"/>
    <n v="8707020"/>
    <n v="1689.77"/>
    <n v="19.41"/>
  </r>
  <r>
    <x v="15"/>
    <x v="2"/>
    <n v="8707020"/>
    <n v="1544.47"/>
    <n v="17.739999999999998"/>
  </r>
  <r>
    <x v="17"/>
    <x v="2"/>
    <n v="8707020"/>
    <n v="1406.07"/>
    <n v="16.149999999999999"/>
  </r>
  <r>
    <x v="6"/>
    <x v="2"/>
    <n v="8707020"/>
    <n v="1273.56"/>
    <n v="14.63"/>
  </r>
  <r>
    <x v="11"/>
    <x v="2"/>
    <n v="8707020"/>
    <n v="1221.08"/>
    <n v="14.02"/>
  </r>
  <r>
    <x v="2"/>
    <x v="2"/>
    <n v="8707020"/>
    <n v="1124.04"/>
    <n v="12.91"/>
  </r>
  <r>
    <x v="12"/>
    <x v="2"/>
    <n v="8707020"/>
    <n v="1061.2"/>
    <n v="12.19"/>
  </r>
  <r>
    <x v="26"/>
    <x v="2"/>
    <n v="8707020"/>
    <n v="1026.08"/>
    <n v="11.78"/>
  </r>
  <r>
    <x v="30"/>
    <x v="2"/>
    <n v="8707020"/>
    <n v="892.83"/>
    <n v="10.25"/>
  </r>
  <r>
    <x v="18"/>
    <x v="2"/>
    <n v="8707020"/>
    <n v="748.47"/>
    <n v="8.6"/>
  </r>
  <r>
    <x v="10"/>
    <x v="2"/>
    <n v="8707020"/>
    <n v="736.14"/>
    <n v="8.4499999999999993"/>
  </r>
  <r>
    <x v="20"/>
    <x v="2"/>
    <n v="8707020"/>
    <n v="661.75"/>
    <n v="7.6"/>
  </r>
  <r>
    <x v="35"/>
    <x v="2"/>
    <n v="8707020"/>
    <n v="650.47"/>
    <n v="7.47"/>
  </r>
  <r>
    <x v="16"/>
    <x v="2"/>
    <n v="8707020"/>
    <n v="587.84"/>
    <n v="6.75"/>
  </r>
  <r>
    <x v="7"/>
    <x v="2"/>
    <n v="8707020"/>
    <n v="573.55999999999995"/>
    <n v="6.59"/>
  </r>
  <r>
    <x v="22"/>
    <x v="2"/>
    <n v="8707020"/>
    <n v="535.12"/>
    <n v="6.15"/>
  </r>
  <r>
    <x v="45"/>
    <x v="2"/>
    <n v="8707020"/>
    <n v="523.34"/>
    <n v="6.01"/>
  </r>
  <r>
    <x v="19"/>
    <x v="2"/>
    <n v="8707020"/>
    <n v="484.17"/>
    <n v="5.56"/>
  </r>
  <r>
    <x v="24"/>
    <x v="2"/>
    <n v="8707020"/>
    <n v="479.76"/>
    <n v="5.51"/>
  </r>
  <r>
    <x v="21"/>
    <x v="2"/>
    <n v="8707020"/>
    <n v="425.84"/>
    <n v="4.8899999999999997"/>
  </r>
  <r>
    <x v="31"/>
    <x v="2"/>
    <n v="8707020"/>
    <n v="406.25"/>
    <n v="4.67"/>
  </r>
  <r>
    <x v="27"/>
    <x v="2"/>
    <n v="8707020"/>
    <n v="356.24"/>
    <n v="4.09"/>
  </r>
  <r>
    <x v="40"/>
    <x v="2"/>
    <n v="8707020"/>
    <n v="254.32"/>
    <n v="2.92"/>
  </r>
  <r>
    <x v="62"/>
    <x v="2"/>
    <n v="8707020"/>
    <n v="247.97"/>
    <n v="2.85"/>
  </r>
  <r>
    <x v="56"/>
    <x v="2"/>
    <n v="8707020"/>
    <n v="240.82"/>
    <n v="2.77"/>
  </r>
  <r>
    <x v="13"/>
    <x v="2"/>
    <n v="8707020"/>
    <n v="237.45"/>
    <n v="2.73"/>
  </r>
  <r>
    <x v="25"/>
    <x v="2"/>
    <n v="8707020"/>
    <n v="226.96"/>
    <n v="2.61"/>
  </r>
  <r>
    <x v="46"/>
    <x v="2"/>
    <n v="8707020"/>
    <n v="220.19"/>
    <n v="2.5299999999999998"/>
  </r>
  <r>
    <x v="33"/>
    <x v="2"/>
    <n v="8707020"/>
    <n v="216.17"/>
    <n v="2.48"/>
  </r>
  <r>
    <x v="36"/>
    <x v="2"/>
    <n v="8707020"/>
    <n v="206.32"/>
    <n v="2.37"/>
  </r>
  <r>
    <x v="47"/>
    <x v="2"/>
    <n v="8707020"/>
    <n v="192.53"/>
    <n v="2.21"/>
  </r>
  <r>
    <x v="44"/>
    <x v="2"/>
    <n v="8707020"/>
    <n v="189.7"/>
    <n v="2.1800000000000002"/>
  </r>
  <r>
    <x v="69"/>
    <x v="2"/>
    <n v="8707020"/>
    <n v="152.16"/>
    <n v="1.75"/>
  </r>
  <r>
    <x v="34"/>
    <x v="2"/>
    <n v="8707020"/>
    <n v="137.72999999999999"/>
    <n v="1.58"/>
  </r>
  <r>
    <x v="72"/>
    <x v="2"/>
    <n v="8707020"/>
    <n v="125.85"/>
    <n v="1.45"/>
  </r>
  <r>
    <x v="50"/>
    <x v="2"/>
    <n v="8707020"/>
    <n v="108.6"/>
    <n v="1.25"/>
  </r>
  <r>
    <x v="55"/>
    <x v="2"/>
    <n v="8707020"/>
    <n v="103"/>
    <n v="1.18"/>
  </r>
  <r>
    <x v="41"/>
    <x v="2"/>
    <n v="8707020"/>
    <n v="101.43"/>
    <n v="1.1599999999999999"/>
  </r>
  <r>
    <x v="39"/>
    <x v="2"/>
    <n v="8707020"/>
    <n v="100.16"/>
    <n v="1.1499999999999999"/>
  </r>
  <r>
    <x v="32"/>
    <x v="2"/>
    <n v="8707020"/>
    <n v="98.04"/>
    <n v="1.1299999999999999"/>
  </r>
  <r>
    <x v="49"/>
    <x v="2"/>
    <n v="8707020"/>
    <n v="96.97"/>
    <n v="1.1100000000000001"/>
  </r>
  <r>
    <x v="67"/>
    <x v="2"/>
    <n v="8707020"/>
    <n v="92.54"/>
    <n v="1.06"/>
  </r>
  <r>
    <x v="42"/>
    <x v="2"/>
    <n v="8707020"/>
    <n v="85.11"/>
    <n v="0.98"/>
  </r>
  <r>
    <x v="54"/>
    <x v="2"/>
    <n v="8707020"/>
    <n v="76.89"/>
    <n v="0.88"/>
  </r>
  <r>
    <x v="52"/>
    <x v="2"/>
    <n v="8707020"/>
    <n v="74.64"/>
    <n v="0.86"/>
  </r>
  <r>
    <x v="43"/>
    <x v="2"/>
    <n v="8707020"/>
    <n v="62.1"/>
    <n v="0.71"/>
  </r>
  <r>
    <x v="51"/>
    <x v="2"/>
    <n v="8707020"/>
    <n v="57.41"/>
    <n v="0.66"/>
  </r>
  <r>
    <x v="37"/>
    <x v="2"/>
    <n v="8707020"/>
    <n v="56.91"/>
    <n v="0.65"/>
  </r>
  <r>
    <x v="59"/>
    <x v="2"/>
    <n v="8707020"/>
    <n v="46.44"/>
    <n v="0.53"/>
  </r>
  <r>
    <x v="29"/>
    <x v="2"/>
    <n v="8707020"/>
    <n v="45.4"/>
    <n v="0.52"/>
  </r>
  <r>
    <x v="61"/>
    <x v="2"/>
    <n v="8707020"/>
    <n v="41.74"/>
    <n v="0.48"/>
  </r>
  <r>
    <x v="64"/>
    <x v="2"/>
    <n v="8707020"/>
    <n v="38.61"/>
    <n v="0.44"/>
  </r>
  <r>
    <x v="58"/>
    <x v="2"/>
    <n v="8707020"/>
    <n v="37.74"/>
    <n v="0.43"/>
  </r>
  <r>
    <x v="53"/>
    <x v="2"/>
    <n v="8707020"/>
    <n v="28.63"/>
    <n v="0.33"/>
  </r>
  <r>
    <x v="73"/>
    <x v="2"/>
    <n v="8707020"/>
    <n v="28.22"/>
    <n v="0.32"/>
  </r>
  <r>
    <x v="79"/>
    <x v="2"/>
    <n v="8707020"/>
    <n v="25.56"/>
    <n v="0.28999999999999998"/>
  </r>
  <r>
    <x v="75"/>
    <x v="2"/>
    <n v="8707020"/>
    <n v="21.44"/>
    <n v="0.25"/>
  </r>
  <r>
    <x v="66"/>
    <x v="2"/>
    <n v="8707020"/>
    <n v="16.16"/>
    <n v="0.19"/>
  </r>
  <r>
    <x v="77"/>
    <x v="2"/>
    <n v="8707020"/>
    <n v="16.29"/>
    <n v="0.19"/>
  </r>
  <r>
    <x v="65"/>
    <x v="2"/>
    <n v="8707020"/>
    <n v="16.18"/>
    <n v="0.19"/>
  </r>
  <r>
    <x v="38"/>
    <x v="2"/>
    <n v="8707020"/>
    <n v="16.22"/>
    <n v="0.19"/>
  </r>
  <r>
    <x v="68"/>
    <x v="2"/>
    <n v="8707020"/>
    <n v="15.01"/>
    <n v="0.17"/>
  </r>
  <r>
    <x v="60"/>
    <x v="2"/>
    <n v="8707020"/>
    <n v="11.26"/>
    <n v="0.13"/>
  </r>
  <r>
    <x v="111"/>
    <x v="2"/>
    <n v="8707020"/>
    <n v="11.68"/>
    <n v="0.13"/>
  </r>
  <r>
    <x v="81"/>
    <x v="2"/>
    <n v="8707020"/>
    <n v="10.19"/>
    <n v="0.12"/>
  </r>
  <r>
    <x v="63"/>
    <x v="2"/>
    <n v="8707020"/>
    <n v="10.7"/>
    <n v="0.12"/>
  </r>
  <r>
    <x v="71"/>
    <x v="2"/>
    <n v="8707020"/>
    <n v="9.68"/>
    <n v="0.11"/>
  </r>
  <r>
    <x v="76"/>
    <x v="2"/>
    <n v="8707020"/>
    <n v="9.61"/>
    <n v="0.11"/>
  </r>
  <r>
    <x v="70"/>
    <x v="2"/>
    <n v="8707020"/>
    <n v="7.98"/>
    <n v="0.09"/>
  </r>
  <r>
    <x v="57"/>
    <x v="2"/>
    <n v="8707020"/>
    <n v="7.32"/>
    <n v="0.08"/>
  </r>
  <r>
    <x v="82"/>
    <x v="2"/>
    <n v="8707020"/>
    <n v="6.07"/>
    <n v="7.0000000000000007E-2"/>
  </r>
  <r>
    <x v="86"/>
    <x v="2"/>
    <n v="8707020"/>
    <n v="6.29"/>
    <n v="7.0000000000000007E-2"/>
  </r>
  <r>
    <x v="48"/>
    <x v="2"/>
    <n v="8707020"/>
    <n v="5.59"/>
    <n v="0.06"/>
  </r>
  <r>
    <x v="80"/>
    <x v="2"/>
    <n v="8707020"/>
    <n v="5.34"/>
    <n v="0.06"/>
  </r>
  <r>
    <x v="78"/>
    <x v="2"/>
    <n v="8707020"/>
    <n v="5.35"/>
    <n v="0.06"/>
  </r>
  <r>
    <x v="125"/>
    <x v="2"/>
    <n v="8707020"/>
    <n v="4.4000000000000004"/>
    <n v="0.05"/>
  </r>
  <r>
    <x v="74"/>
    <x v="2"/>
    <n v="8707020"/>
    <n v="3.84"/>
    <n v="0.04"/>
  </r>
  <r>
    <x v="83"/>
    <x v="2"/>
    <n v="8707020"/>
    <n v="1.44"/>
    <n v="0.02"/>
  </r>
  <r>
    <x v="115"/>
    <x v="2"/>
    <n v="8707020"/>
    <n v="2.15"/>
    <n v="0.02"/>
  </r>
  <r>
    <x v="107"/>
    <x v="2"/>
    <n v="8707020"/>
    <n v="0.8"/>
    <n v="0.01"/>
  </r>
  <r>
    <x v="87"/>
    <x v="2"/>
    <n v="8707020"/>
    <n v="1.1499999999999999"/>
    <n v="0.01"/>
  </r>
  <r>
    <x v="113"/>
    <x v="2"/>
    <n v="8707020"/>
    <n v="0.94"/>
    <n v="0.01"/>
  </r>
  <r>
    <x v="85"/>
    <x v="2"/>
    <n v="8707020"/>
    <n v="1.08"/>
    <n v="0.01"/>
  </r>
  <r>
    <x v="84"/>
    <x v="2"/>
    <n v="8707020"/>
    <n v="1.06"/>
    <n v="0.01"/>
  </r>
  <r>
    <x v="123"/>
    <x v="2"/>
    <n v="8707020"/>
    <n v="0"/>
    <n v="0"/>
  </r>
  <r>
    <x v="119"/>
    <x v="2"/>
    <n v="8707020"/>
    <n v="0"/>
    <n v="0"/>
  </r>
  <r>
    <x v="106"/>
    <x v="2"/>
    <n v="8707020"/>
    <n v="0"/>
    <n v="0"/>
  </r>
  <r>
    <x v="121"/>
    <x v="2"/>
    <n v="8707020"/>
    <n v="0"/>
    <n v="0"/>
  </r>
  <r>
    <x v="126"/>
    <x v="2"/>
    <n v="8707020"/>
    <n v="0"/>
    <n v="0"/>
  </r>
  <r>
    <x v="117"/>
    <x v="2"/>
    <n v="8707020"/>
    <n v="0"/>
    <n v="0"/>
  </r>
  <r>
    <x v="118"/>
    <x v="2"/>
    <n v="8707020"/>
    <n v="0"/>
    <n v="0"/>
  </r>
  <r>
    <x v="100"/>
    <x v="2"/>
    <n v="8707020"/>
    <n v="0"/>
    <n v="0"/>
  </r>
  <r>
    <x v="120"/>
    <x v="2"/>
    <n v="8707020"/>
    <n v="0"/>
    <n v="0"/>
  </r>
  <r>
    <x v="114"/>
    <x v="2"/>
    <n v="8707020"/>
    <n v="0"/>
    <n v="0"/>
  </r>
  <r>
    <x v="109"/>
    <x v="2"/>
    <n v="8707020"/>
    <n v="0"/>
    <n v="0"/>
  </r>
  <r>
    <x v="104"/>
    <x v="2"/>
    <n v="8707020"/>
    <n v="0"/>
    <n v="0"/>
  </r>
  <r>
    <x v="105"/>
    <x v="2"/>
    <n v="8707020"/>
    <n v="0"/>
    <n v="0"/>
  </r>
  <r>
    <x v="93"/>
    <x v="2"/>
    <n v="8707020"/>
    <n v="0"/>
    <n v="0"/>
  </r>
  <r>
    <x v="97"/>
    <x v="2"/>
    <n v="8707020"/>
    <n v="0"/>
    <n v="0"/>
  </r>
  <r>
    <x v="112"/>
    <x v="2"/>
    <n v="8707020"/>
    <n v="0"/>
    <n v="0"/>
  </r>
  <r>
    <x v="110"/>
    <x v="2"/>
    <n v="8707020"/>
    <n v="0"/>
    <n v="0"/>
  </r>
  <r>
    <x v="90"/>
    <x v="2"/>
    <n v="8707020"/>
    <n v="0"/>
    <n v="0"/>
  </r>
  <r>
    <x v="108"/>
    <x v="2"/>
    <n v="8707020"/>
    <n v="0"/>
    <n v="0"/>
  </r>
  <r>
    <x v="91"/>
    <x v="2"/>
    <n v="8707020"/>
    <n v="0"/>
    <n v="0"/>
  </r>
  <r>
    <x v="103"/>
    <x v="2"/>
    <n v="8707020"/>
    <n v="0"/>
    <n v="0"/>
  </r>
  <r>
    <x v="129"/>
    <x v="2"/>
    <n v="8707020"/>
    <n v="0"/>
    <n v="0"/>
  </r>
  <r>
    <x v="98"/>
    <x v="2"/>
    <n v="8707020"/>
    <n v="0"/>
    <n v="0"/>
  </r>
  <r>
    <x v="99"/>
    <x v="2"/>
    <n v="8707020"/>
    <n v="0"/>
    <n v="0"/>
  </r>
  <r>
    <x v="133"/>
    <x v="2"/>
    <n v="8707020"/>
    <n v="0"/>
    <n v="0"/>
  </r>
  <r>
    <x v="102"/>
    <x v="2"/>
    <n v="8707020"/>
    <n v="0.01"/>
    <n v="0"/>
  </r>
  <r>
    <x v="88"/>
    <x v="2"/>
    <n v="8707020"/>
    <n v="0"/>
    <n v="0"/>
  </r>
  <r>
    <x v="127"/>
    <x v="2"/>
    <n v="8707020"/>
    <n v="0.3"/>
    <n v="0"/>
  </r>
  <r>
    <x v="89"/>
    <x v="2"/>
    <n v="8707020"/>
    <n v="0"/>
    <n v="0"/>
  </r>
  <r>
    <x v="92"/>
    <x v="2"/>
    <n v="8707020"/>
    <n v="0"/>
    <n v="0"/>
  </r>
  <r>
    <x v="101"/>
    <x v="2"/>
    <n v="8707020"/>
    <n v="0"/>
    <n v="0"/>
  </r>
  <r>
    <x v="96"/>
    <x v="2"/>
    <n v="8707020"/>
    <n v="0"/>
    <n v="0"/>
  </r>
  <r>
    <x v="95"/>
    <x v="2"/>
    <n v="8707020"/>
    <n v="0"/>
    <n v="0"/>
  </r>
  <r>
    <x v="132"/>
    <x v="2"/>
    <n v="8707020"/>
    <n v="0"/>
    <n v="0"/>
  </r>
  <r>
    <x v="122"/>
    <x v="2"/>
    <n v="8707020"/>
    <n v="0"/>
    <n v="0"/>
  </r>
  <r>
    <x v="94"/>
    <x v="2"/>
    <n v="8707020"/>
    <n v="0"/>
    <n v="0"/>
  </r>
  <r>
    <x v="131"/>
    <x v="2"/>
    <n v="8707020"/>
    <n v="0"/>
    <n v="0"/>
  </r>
  <r>
    <x v="124"/>
    <x v="2"/>
    <n v="8707020"/>
    <n v="0"/>
    <n v="0"/>
  </r>
  <r>
    <x v="128"/>
    <x v="2"/>
    <n v="8707020"/>
    <n v="0"/>
    <n v="0"/>
  </r>
  <r>
    <x v="116"/>
    <x v="2"/>
    <n v="8707020"/>
    <n v="0"/>
    <n v="0"/>
  </r>
  <r>
    <x v="130"/>
    <x v="2"/>
    <n v="8707020"/>
    <n v="0"/>
    <n v="0"/>
  </r>
  <r>
    <x v="0"/>
    <x v="3"/>
    <n v="66083547"/>
    <n v="63482.25"/>
    <n v="96.06"/>
  </r>
  <r>
    <x v="14"/>
    <x v="3"/>
    <n v="66083547"/>
    <n v="61396.160000000003"/>
    <n v="92.91"/>
  </r>
  <r>
    <x v="5"/>
    <x v="3"/>
    <n v="66083547"/>
    <n v="42609.07"/>
    <n v="64.48"/>
  </r>
  <r>
    <x v="1"/>
    <x v="3"/>
    <n v="66083547"/>
    <n v="37822.83"/>
    <n v="57.23"/>
  </r>
  <r>
    <x v="3"/>
    <x v="3"/>
    <n v="66083547"/>
    <n v="34206.22"/>
    <n v="51.76"/>
  </r>
  <r>
    <x v="4"/>
    <x v="3"/>
    <n v="66083547"/>
    <n v="20929.75"/>
    <n v="31.67"/>
  </r>
  <r>
    <x v="8"/>
    <x v="3"/>
    <n v="66083547"/>
    <n v="16949.55"/>
    <n v="25.65"/>
  </r>
  <r>
    <x v="15"/>
    <x v="3"/>
    <n v="66083547"/>
    <n v="15950.07"/>
    <n v="24.14"/>
  </r>
  <r>
    <x v="9"/>
    <x v="3"/>
    <n v="66083547"/>
    <n v="14230.55"/>
    <n v="21.53"/>
  </r>
  <r>
    <x v="2"/>
    <x v="3"/>
    <n v="66083547"/>
    <n v="13008.4"/>
    <n v="19.68"/>
  </r>
  <r>
    <x v="6"/>
    <x v="3"/>
    <n v="66083547"/>
    <n v="12728.8"/>
    <n v="19.260000000000002"/>
  </r>
  <r>
    <x v="30"/>
    <x v="3"/>
    <n v="66083547"/>
    <n v="11509.72"/>
    <n v="17.420000000000002"/>
  </r>
  <r>
    <x v="17"/>
    <x v="3"/>
    <n v="66083547"/>
    <n v="10985"/>
    <n v="16.62"/>
  </r>
  <r>
    <x v="11"/>
    <x v="3"/>
    <n v="66083547"/>
    <n v="10952.95"/>
    <n v="16.57"/>
  </r>
  <r>
    <x v="23"/>
    <x v="3"/>
    <n v="66083547"/>
    <n v="9989.41"/>
    <n v="15.12"/>
  </r>
  <r>
    <x v="12"/>
    <x v="3"/>
    <n v="66083547"/>
    <n v="9872.58"/>
    <n v="14.94"/>
  </r>
  <r>
    <x v="10"/>
    <x v="3"/>
    <n v="66083547"/>
    <n v="9774.5300000000007"/>
    <n v="14.79"/>
  </r>
  <r>
    <x v="16"/>
    <x v="3"/>
    <n v="66083547"/>
    <n v="8076.48"/>
    <n v="12.22"/>
  </r>
  <r>
    <x v="18"/>
    <x v="3"/>
    <n v="66083547"/>
    <n v="7813.37"/>
    <n v="11.82"/>
  </r>
  <r>
    <x v="28"/>
    <x v="3"/>
    <n v="66083547"/>
    <n v="7675.48"/>
    <n v="11.61"/>
  </r>
  <r>
    <x v="22"/>
    <x v="3"/>
    <n v="66083547"/>
    <n v="7308.86"/>
    <n v="11.06"/>
  </r>
  <r>
    <x v="20"/>
    <x v="3"/>
    <n v="66083547"/>
    <n v="6206.95"/>
    <n v="9.39"/>
  </r>
  <r>
    <x v="26"/>
    <x v="3"/>
    <n v="66083547"/>
    <n v="6183.61"/>
    <n v="9.36"/>
  </r>
  <r>
    <x v="7"/>
    <x v="3"/>
    <n v="66083547"/>
    <n v="5144.88"/>
    <n v="7.79"/>
  </r>
  <r>
    <x v="35"/>
    <x v="3"/>
    <n v="66083547"/>
    <n v="5048.63"/>
    <n v="7.64"/>
  </r>
  <r>
    <x v="42"/>
    <x v="3"/>
    <n v="66083547"/>
    <n v="4925.16"/>
    <n v="7.45"/>
  </r>
  <r>
    <x v="27"/>
    <x v="3"/>
    <n v="66083547"/>
    <n v="4626.97"/>
    <n v="7"/>
  </r>
  <r>
    <x v="19"/>
    <x v="3"/>
    <n v="66083547"/>
    <n v="4486.4799999999996"/>
    <n v="6.79"/>
  </r>
  <r>
    <x v="21"/>
    <x v="3"/>
    <n v="66083547"/>
    <n v="4347.4799999999996"/>
    <n v="6.58"/>
  </r>
  <r>
    <x v="24"/>
    <x v="3"/>
    <n v="66083547"/>
    <n v="4177.84"/>
    <n v="6.32"/>
  </r>
  <r>
    <x v="31"/>
    <x v="3"/>
    <n v="66083547"/>
    <n v="3839.1"/>
    <n v="5.81"/>
  </r>
  <r>
    <x v="45"/>
    <x v="3"/>
    <n v="66083547"/>
    <n v="3562.36"/>
    <n v="5.39"/>
  </r>
  <r>
    <x v="56"/>
    <x v="3"/>
    <n v="66083547"/>
    <n v="3560.27"/>
    <n v="5.39"/>
  </r>
  <r>
    <x v="36"/>
    <x v="3"/>
    <n v="66083547"/>
    <n v="3119.77"/>
    <n v="4.72"/>
  </r>
  <r>
    <x v="33"/>
    <x v="3"/>
    <n v="66083547"/>
    <n v="2907.94"/>
    <n v="4.4000000000000004"/>
  </r>
  <r>
    <x v="25"/>
    <x v="3"/>
    <n v="66083547"/>
    <n v="2470.3200000000002"/>
    <n v="3.74"/>
  </r>
  <r>
    <x v="47"/>
    <x v="3"/>
    <n v="66083547"/>
    <n v="2207.31"/>
    <n v="3.34"/>
  </r>
  <r>
    <x v="44"/>
    <x v="3"/>
    <n v="66083547"/>
    <n v="1978.04"/>
    <n v="2.99"/>
  </r>
  <r>
    <x v="34"/>
    <x v="3"/>
    <n v="66083547"/>
    <n v="1842.32"/>
    <n v="2.79"/>
  </r>
  <r>
    <x v="40"/>
    <x v="3"/>
    <n v="66083547"/>
    <n v="1844.7"/>
    <n v="2.79"/>
  </r>
  <r>
    <x v="62"/>
    <x v="3"/>
    <n v="66083547"/>
    <n v="1594.62"/>
    <n v="2.41"/>
  </r>
  <r>
    <x v="32"/>
    <x v="3"/>
    <n v="66083547"/>
    <n v="1552.58"/>
    <n v="2.35"/>
  </r>
  <r>
    <x v="49"/>
    <x v="3"/>
    <n v="66083547"/>
    <n v="1362.07"/>
    <n v="2.06"/>
  </r>
  <r>
    <x v="13"/>
    <x v="3"/>
    <n v="66083547"/>
    <n v="1332.19"/>
    <n v="2.02"/>
  </r>
  <r>
    <x v="46"/>
    <x v="3"/>
    <n v="66083547"/>
    <n v="1163.99"/>
    <n v="1.76"/>
  </r>
  <r>
    <x v="50"/>
    <x v="3"/>
    <n v="66083547"/>
    <n v="1121.79"/>
    <n v="1.7"/>
  </r>
  <r>
    <x v="54"/>
    <x v="3"/>
    <n v="66083547"/>
    <n v="997.97"/>
    <n v="1.51"/>
  </r>
  <r>
    <x v="41"/>
    <x v="3"/>
    <n v="66083547"/>
    <n v="966.99"/>
    <n v="1.46"/>
  </r>
  <r>
    <x v="69"/>
    <x v="3"/>
    <n v="66083547"/>
    <n v="874.54"/>
    <n v="1.32"/>
  </r>
  <r>
    <x v="39"/>
    <x v="3"/>
    <n v="66083547"/>
    <n v="871.34"/>
    <n v="1.32"/>
  </r>
  <r>
    <x v="51"/>
    <x v="3"/>
    <n v="66083547"/>
    <n v="786.74"/>
    <n v="1.19"/>
  </r>
  <r>
    <x v="64"/>
    <x v="3"/>
    <n v="66083547"/>
    <n v="660"/>
    <n v="1"/>
  </r>
  <r>
    <x v="52"/>
    <x v="3"/>
    <n v="66083547"/>
    <n v="632.54"/>
    <n v="0.96"/>
  </r>
  <r>
    <x v="67"/>
    <x v="3"/>
    <n v="66083547"/>
    <n v="626.23"/>
    <n v="0.95"/>
  </r>
  <r>
    <x v="29"/>
    <x v="3"/>
    <n v="66083547"/>
    <n v="617.9"/>
    <n v="0.94"/>
  </r>
  <r>
    <x v="55"/>
    <x v="3"/>
    <n v="66083547"/>
    <n v="504.43"/>
    <n v="0.76"/>
  </r>
  <r>
    <x v="43"/>
    <x v="3"/>
    <n v="66083547"/>
    <n v="476.62"/>
    <n v="0.72"/>
  </r>
  <r>
    <x v="53"/>
    <x v="3"/>
    <n v="66083547"/>
    <n v="378.27"/>
    <n v="0.56999999999999995"/>
  </r>
  <r>
    <x v="37"/>
    <x v="3"/>
    <n v="66083547"/>
    <n v="375.85"/>
    <n v="0.56999999999999995"/>
  </r>
  <r>
    <x v="59"/>
    <x v="3"/>
    <n v="66083547"/>
    <n v="352.7"/>
    <n v="0.53"/>
  </r>
  <r>
    <x v="73"/>
    <x v="3"/>
    <n v="66083547"/>
    <n v="347.32"/>
    <n v="0.53"/>
  </r>
  <r>
    <x v="38"/>
    <x v="3"/>
    <n v="66083547"/>
    <n v="316.44"/>
    <n v="0.48"/>
  </r>
  <r>
    <x v="58"/>
    <x v="3"/>
    <n v="66083547"/>
    <n v="232.19"/>
    <n v="0.35"/>
  </r>
  <r>
    <x v="63"/>
    <x v="3"/>
    <n v="66083547"/>
    <n v="227.1"/>
    <n v="0.34"/>
  </r>
  <r>
    <x v="79"/>
    <x v="3"/>
    <n v="66083547"/>
    <n v="218.4"/>
    <n v="0.33"/>
  </r>
  <r>
    <x v="68"/>
    <x v="3"/>
    <n v="66083547"/>
    <n v="205.85"/>
    <n v="0.31"/>
  </r>
  <r>
    <x v="72"/>
    <x v="3"/>
    <n v="66083547"/>
    <n v="199.83"/>
    <n v="0.3"/>
  </r>
  <r>
    <x v="48"/>
    <x v="3"/>
    <n v="66083547"/>
    <n v="173.81"/>
    <n v="0.26"/>
  </r>
  <r>
    <x v="65"/>
    <x v="3"/>
    <n v="66083547"/>
    <n v="157.66999999999999"/>
    <n v="0.24"/>
  </r>
  <r>
    <x v="60"/>
    <x v="3"/>
    <n v="66083547"/>
    <n v="156.63999999999999"/>
    <n v="0.24"/>
  </r>
  <r>
    <x v="78"/>
    <x v="3"/>
    <n v="66083547"/>
    <n v="152.85"/>
    <n v="0.23"/>
  </r>
  <r>
    <x v="71"/>
    <x v="3"/>
    <n v="66083547"/>
    <n v="144.55000000000001"/>
    <n v="0.22"/>
  </r>
  <r>
    <x v="57"/>
    <x v="3"/>
    <n v="66083547"/>
    <n v="138.94999999999999"/>
    <n v="0.21"/>
  </r>
  <r>
    <x v="76"/>
    <x v="3"/>
    <n v="66083547"/>
    <n v="112.65"/>
    <n v="0.17"/>
  </r>
  <r>
    <x v="61"/>
    <x v="3"/>
    <n v="66083547"/>
    <n v="109.45"/>
    <n v="0.17"/>
  </r>
  <r>
    <x v="66"/>
    <x v="3"/>
    <n v="66083547"/>
    <n v="93.24"/>
    <n v="0.14000000000000001"/>
  </r>
  <r>
    <x v="74"/>
    <x v="3"/>
    <n v="66083547"/>
    <n v="90.51"/>
    <n v="0.14000000000000001"/>
  </r>
  <r>
    <x v="81"/>
    <x v="3"/>
    <n v="66083547"/>
    <n v="79.760000000000005"/>
    <n v="0.12"/>
  </r>
  <r>
    <x v="82"/>
    <x v="3"/>
    <n v="66083547"/>
    <n v="52"/>
    <n v="0.08"/>
  </r>
  <r>
    <x v="80"/>
    <x v="3"/>
    <n v="66083547"/>
    <n v="48.06"/>
    <n v="7.0000000000000007E-2"/>
  </r>
  <r>
    <x v="75"/>
    <x v="3"/>
    <n v="66083547"/>
    <n v="45.85"/>
    <n v="7.0000000000000007E-2"/>
  </r>
  <r>
    <x v="83"/>
    <x v="3"/>
    <n v="66083547"/>
    <n v="32.869999999999997"/>
    <n v="0.05"/>
  </r>
  <r>
    <x v="70"/>
    <x v="3"/>
    <n v="66083547"/>
    <n v="33.840000000000003"/>
    <n v="0.05"/>
  </r>
  <r>
    <x v="87"/>
    <x v="3"/>
    <n v="66083547"/>
    <n v="23.44"/>
    <n v="0.04"/>
  </r>
  <r>
    <x v="107"/>
    <x v="3"/>
    <n v="66083547"/>
    <n v="25.6"/>
    <n v="0.04"/>
  </r>
  <r>
    <x v="86"/>
    <x v="3"/>
    <n v="66083547"/>
    <n v="27.88"/>
    <n v="0.04"/>
  </r>
  <r>
    <x v="115"/>
    <x v="3"/>
    <n v="66083547"/>
    <n v="7.06"/>
    <n v="0.01"/>
  </r>
  <r>
    <x v="113"/>
    <x v="3"/>
    <n v="66083547"/>
    <n v="5.51"/>
    <n v="0.01"/>
  </r>
  <r>
    <x v="127"/>
    <x v="3"/>
    <n v="66083547"/>
    <n v="4.6900000000000004"/>
    <n v="0.01"/>
  </r>
  <r>
    <x v="109"/>
    <x v="3"/>
    <n v="66083547"/>
    <n v="4.7"/>
    <n v="0.01"/>
  </r>
  <r>
    <x v="130"/>
    <x v="3"/>
    <n v="66083547"/>
    <n v="4.76"/>
    <n v="0.01"/>
  </r>
  <r>
    <x v="125"/>
    <x v="3"/>
    <n v="66083547"/>
    <n v="5.91"/>
    <n v="0.01"/>
  </r>
  <r>
    <x v="96"/>
    <x v="3"/>
    <n v="66083547"/>
    <n v="0"/>
    <n v="0"/>
  </r>
  <r>
    <x v="99"/>
    <x v="3"/>
    <n v="66083547"/>
    <n v="1.57"/>
    <n v="0"/>
  </r>
  <r>
    <x v="131"/>
    <x v="3"/>
    <n v="66083547"/>
    <n v="0"/>
    <n v="0"/>
  </r>
  <r>
    <x v="124"/>
    <x v="3"/>
    <n v="66083547"/>
    <n v="0"/>
    <n v="0"/>
  </r>
  <r>
    <x v="116"/>
    <x v="3"/>
    <n v="66083547"/>
    <n v="0"/>
    <n v="0"/>
  </r>
  <r>
    <x v="121"/>
    <x v="3"/>
    <n v="66083547"/>
    <n v="0"/>
    <n v="0"/>
  </r>
  <r>
    <x v="91"/>
    <x v="3"/>
    <n v="66083547"/>
    <n v="0.01"/>
    <n v="0"/>
  </r>
  <r>
    <x v="89"/>
    <x v="3"/>
    <n v="66083547"/>
    <n v="0"/>
    <n v="0"/>
  </r>
  <r>
    <x v="119"/>
    <x v="3"/>
    <n v="66083547"/>
    <n v="0"/>
    <n v="0"/>
  </r>
  <r>
    <x v="84"/>
    <x v="3"/>
    <n v="66083547"/>
    <n v="2.44"/>
    <n v="0"/>
  </r>
  <r>
    <x v="114"/>
    <x v="3"/>
    <n v="66083547"/>
    <n v="0"/>
    <n v="0"/>
  </r>
  <r>
    <x v="117"/>
    <x v="3"/>
    <n v="66083547"/>
    <n v="0"/>
    <n v="0"/>
  </r>
  <r>
    <x v="95"/>
    <x v="3"/>
    <n v="66083547"/>
    <n v="0"/>
    <n v="0"/>
  </r>
  <r>
    <x v="111"/>
    <x v="3"/>
    <n v="66083547"/>
    <n v="2.74"/>
    <n v="0"/>
  </r>
  <r>
    <x v="97"/>
    <x v="3"/>
    <n v="66083547"/>
    <n v="0"/>
    <n v="0"/>
  </r>
  <r>
    <x v="106"/>
    <x v="3"/>
    <n v="66083547"/>
    <n v="0"/>
    <n v="0"/>
  </r>
  <r>
    <x v="112"/>
    <x v="3"/>
    <n v="66083547"/>
    <n v="0"/>
    <n v="0"/>
  </r>
  <r>
    <x v="88"/>
    <x v="3"/>
    <n v="66083547"/>
    <n v="0.11"/>
    <n v="0"/>
  </r>
  <r>
    <x v="108"/>
    <x v="3"/>
    <n v="66083547"/>
    <n v="0"/>
    <n v="0"/>
  </r>
  <r>
    <x v="129"/>
    <x v="3"/>
    <n v="66083547"/>
    <n v="0"/>
    <n v="0"/>
  </r>
  <r>
    <x v="101"/>
    <x v="3"/>
    <n v="66083547"/>
    <n v="0"/>
    <n v="0"/>
  </r>
  <r>
    <x v="103"/>
    <x v="3"/>
    <n v="66083547"/>
    <n v="0"/>
    <n v="0"/>
  </r>
  <r>
    <x v="85"/>
    <x v="3"/>
    <n v="66083547"/>
    <n v="0"/>
    <n v="0"/>
  </r>
  <r>
    <x v="110"/>
    <x v="3"/>
    <n v="66083547"/>
    <n v="0"/>
    <n v="0"/>
  </r>
  <r>
    <x v="93"/>
    <x v="3"/>
    <n v="66083547"/>
    <n v="0"/>
    <n v="0"/>
  </r>
  <r>
    <x v="92"/>
    <x v="3"/>
    <n v="66083547"/>
    <n v="0"/>
    <n v="0"/>
  </r>
  <r>
    <x v="105"/>
    <x v="3"/>
    <n v="66083547"/>
    <n v="0"/>
    <n v="0"/>
  </r>
  <r>
    <x v="132"/>
    <x v="3"/>
    <n v="66083547"/>
    <n v="0"/>
    <n v="0"/>
  </r>
  <r>
    <x v="133"/>
    <x v="3"/>
    <n v="66083547"/>
    <n v="0"/>
    <n v="0"/>
  </r>
  <r>
    <x v="122"/>
    <x v="3"/>
    <n v="66083547"/>
    <n v="0"/>
    <n v="0"/>
  </r>
  <r>
    <x v="100"/>
    <x v="3"/>
    <n v="66083547"/>
    <n v="0"/>
    <n v="0"/>
  </r>
  <r>
    <x v="77"/>
    <x v="3"/>
    <n v="66083547"/>
    <n v="2"/>
    <n v="0"/>
  </r>
  <r>
    <x v="126"/>
    <x v="3"/>
    <n v="66083547"/>
    <n v="2.36"/>
    <n v="0"/>
  </r>
  <r>
    <x v="123"/>
    <x v="3"/>
    <n v="66083547"/>
    <n v="0"/>
    <n v="0"/>
  </r>
  <r>
    <x v="104"/>
    <x v="3"/>
    <n v="66083547"/>
    <n v="0"/>
    <n v="0"/>
  </r>
  <r>
    <x v="94"/>
    <x v="3"/>
    <n v="66083547"/>
    <n v="0"/>
    <n v="0"/>
  </r>
  <r>
    <x v="120"/>
    <x v="3"/>
    <n v="66083547"/>
    <n v="0"/>
    <n v="0"/>
  </r>
  <r>
    <x v="102"/>
    <x v="3"/>
    <n v="66083547"/>
    <n v="3.3"/>
    <n v="0"/>
  </r>
  <r>
    <x v="118"/>
    <x v="3"/>
    <n v="66083547"/>
    <n v="0"/>
    <n v="0"/>
  </r>
  <r>
    <x v="90"/>
    <x v="3"/>
    <n v="66083547"/>
    <n v="0"/>
    <n v="0"/>
  </r>
  <r>
    <x v="98"/>
    <x v="3"/>
    <n v="66083547"/>
    <n v="0"/>
    <n v="0"/>
  </r>
  <r>
    <x v="128"/>
    <x v="3"/>
    <n v="66083547"/>
    <n v="0"/>
    <n v="0"/>
  </r>
  <r>
    <x v="0"/>
    <x v="4"/>
    <n v="5408084"/>
    <n v="4899.09"/>
    <n v="90.59"/>
  </r>
  <r>
    <x v="5"/>
    <x v="4"/>
    <n v="5408084"/>
    <n v="4658.17"/>
    <n v="86.13"/>
  </r>
  <r>
    <x v="8"/>
    <x v="4"/>
    <n v="5408084"/>
    <n v="2598.84"/>
    <n v="48.05"/>
  </r>
  <r>
    <x v="1"/>
    <x v="4"/>
    <n v="5408084"/>
    <n v="2304.7399999999998"/>
    <n v="42.62"/>
  </r>
  <r>
    <x v="3"/>
    <x v="4"/>
    <n v="5408084"/>
    <n v="2296.38"/>
    <n v="42.46"/>
  </r>
  <r>
    <x v="4"/>
    <x v="4"/>
    <n v="5408084"/>
    <n v="1773.41"/>
    <n v="32.79"/>
  </r>
  <r>
    <x v="23"/>
    <x v="4"/>
    <n v="5408084"/>
    <n v="1018.38"/>
    <n v="18.829999999999998"/>
  </r>
  <r>
    <x v="17"/>
    <x v="4"/>
    <n v="5408084"/>
    <n v="975.6"/>
    <n v="18.04"/>
  </r>
  <r>
    <x v="2"/>
    <x v="4"/>
    <n v="5408084"/>
    <n v="954.27"/>
    <n v="17.649999999999999"/>
  </r>
  <r>
    <x v="14"/>
    <x v="4"/>
    <n v="5408084"/>
    <n v="874.12"/>
    <n v="16.16"/>
  </r>
  <r>
    <x v="9"/>
    <x v="4"/>
    <n v="5408084"/>
    <n v="870.56"/>
    <n v="16.100000000000001"/>
  </r>
  <r>
    <x v="28"/>
    <x v="4"/>
    <n v="5408084"/>
    <n v="758.29"/>
    <n v="14.02"/>
  </r>
  <r>
    <x v="6"/>
    <x v="4"/>
    <n v="5408084"/>
    <n v="730.33"/>
    <n v="13.5"/>
  </r>
  <r>
    <x v="11"/>
    <x v="4"/>
    <n v="5408084"/>
    <n v="713.27"/>
    <n v="13.19"/>
  </r>
  <r>
    <x v="30"/>
    <x v="4"/>
    <n v="5408084"/>
    <n v="698.99"/>
    <n v="12.92"/>
  </r>
  <r>
    <x v="15"/>
    <x v="4"/>
    <n v="5408084"/>
    <n v="650.83000000000004"/>
    <n v="12.03"/>
  </r>
  <r>
    <x v="18"/>
    <x v="4"/>
    <n v="5408084"/>
    <n v="632.76"/>
    <n v="11.7"/>
  </r>
  <r>
    <x v="12"/>
    <x v="4"/>
    <n v="5408084"/>
    <n v="621.02"/>
    <n v="11.48"/>
  </r>
  <r>
    <x v="35"/>
    <x v="4"/>
    <n v="5408084"/>
    <n v="428.89"/>
    <n v="7.93"/>
  </r>
  <r>
    <x v="45"/>
    <x v="4"/>
    <n v="5408084"/>
    <n v="370.95"/>
    <n v="6.86"/>
  </r>
  <r>
    <x v="10"/>
    <x v="4"/>
    <n v="5408084"/>
    <n v="343.28"/>
    <n v="6.35"/>
  </r>
  <r>
    <x v="22"/>
    <x v="4"/>
    <n v="5408084"/>
    <n v="334.48"/>
    <n v="6.18"/>
  </r>
  <r>
    <x v="20"/>
    <x v="4"/>
    <n v="5408084"/>
    <n v="325.27"/>
    <n v="6.01"/>
  </r>
  <r>
    <x v="62"/>
    <x v="4"/>
    <n v="5408084"/>
    <n v="303.61"/>
    <n v="5.61"/>
  </r>
  <r>
    <x v="7"/>
    <x v="4"/>
    <n v="5408084"/>
    <n v="293.70999999999998"/>
    <n v="5.43"/>
  </r>
  <r>
    <x v="21"/>
    <x v="4"/>
    <n v="5408084"/>
    <n v="293.62"/>
    <n v="5.43"/>
  </r>
  <r>
    <x v="31"/>
    <x v="4"/>
    <n v="5408084"/>
    <n v="291.44"/>
    <n v="5.39"/>
  </r>
  <r>
    <x v="19"/>
    <x v="4"/>
    <n v="5408084"/>
    <n v="285.01"/>
    <n v="5.27"/>
  </r>
  <r>
    <x v="16"/>
    <x v="4"/>
    <n v="5408084"/>
    <n v="241.81"/>
    <n v="4.47"/>
  </r>
  <r>
    <x v="26"/>
    <x v="4"/>
    <n v="5408084"/>
    <n v="210.43"/>
    <n v="3.89"/>
  </r>
  <r>
    <x v="25"/>
    <x v="4"/>
    <n v="5408084"/>
    <n v="194.6"/>
    <n v="3.6"/>
  </r>
  <r>
    <x v="42"/>
    <x v="4"/>
    <n v="5408084"/>
    <n v="190.59"/>
    <n v="3.52"/>
  </r>
  <r>
    <x v="56"/>
    <x v="4"/>
    <n v="5408084"/>
    <n v="181.35"/>
    <n v="3.35"/>
  </r>
  <r>
    <x v="24"/>
    <x v="4"/>
    <n v="5408084"/>
    <n v="178.98"/>
    <n v="3.31"/>
  </r>
  <r>
    <x v="27"/>
    <x v="4"/>
    <n v="5408084"/>
    <n v="176.83"/>
    <n v="3.27"/>
  </r>
  <r>
    <x v="33"/>
    <x v="4"/>
    <n v="5408084"/>
    <n v="168.2"/>
    <n v="3.11"/>
  </r>
  <r>
    <x v="40"/>
    <x v="4"/>
    <n v="5408084"/>
    <n v="145.21"/>
    <n v="2.69"/>
  </r>
  <r>
    <x v="39"/>
    <x v="4"/>
    <n v="5408084"/>
    <n v="140.02000000000001"/>
    <n v="2.59"/>
  </r>
  <r>
    <x v="13"/>
    <x v="4"/>
    <n v="5408084"/>
    <n v="132.71"/>
    <n v="2.4500000000000002"/>
  </r>
  <r>
    <x v="34"/>
    <x v="4"/>
    <n v="5408084"/>
    <n v="118.12"/>
    <n v="2.1800000000000002"/>
  </r>
  <r>
    <x v="32"/>
    <x v="4"/>
    <n v="5408084"/>
    <n v="103.51"/>
    <n v="1.91"/>
  </r>
  <r>
    <x v="47"/>
    <x v="4"/>
    <n v="5408084"/>
    <n v="96.46"/>
    <n v="1.78"/>
  </r>
  <r>
    <x v="51"/>
    <x v="4"/>
    <n v="5408084"/>
    <n v="91.66"/>
    <n v="1.69"/>
  </r>
  <r>
    <x v="69"/>
    <x v="4"/>
    <n v="5408084"/>
    <n v="90.65"/>
    <n v="1.68"/>
  </r>
  <r>
    <x v="44"/>
    <x v="4"/>
    <n v="5408084"/>
    <n v="90.34"/>
    <n v="1.67"/>
  </r>
  <r>
    <x v="49"/>
    <x v="4"/>
    <n v="5408084"/>
    <n v="86.05"/>
    <n v="1.59"/>
  </r>
  <r>
    <x v="36"/>
    <x v="4"/>
    <n v="5408084"/>
    <n v="82.08"/>
    <n v="1.52"/>
  </r>
  <r>
    <x v="29"/>
    <x v="4"/>
    <n v="5408084"/>
    <n v="75.260000000000005"/>
    <n v="1.39"/>
  </r>
  <r>
    <x v="46"/>
    <x v="4"/>
    <n v="5408084"/>
    <n v="70.58"/>
    <n v="1.31"/>
  </r>
  <r>
    <x v="50"/>
    <x v="4"/>
    <n v="5408084"/>
    <n v="67.760000000000005"/>
    <n v="1.25"/>
  </r>
  <r>
    <x v="41"/>
    <x v="4"/>
    <n v="5408084"/>
    <n v="67.17"/>
    <n v="1.24"/>
  </r>
  <r>
    <x v="54"/>
    <x v="4"/>
    <n v="5408084"/>
    <n v="44.48"/>
    <n v="0.82"/>
  </r>
  <r>
    <x v="37"/>
    <x v="4"/>
    <n v="5408084"/>
    <n v="43.34"/>
    <n v="0.8"/>
  </r>
  <r>
    <x v="53"/>
    <x v="4"/>
    <n v="5408084"/>
    <n v="37.25"/>
    <n v="0.69"/>
  </r>
  <r>
    <x v="43"/>
    <x v="4"/>
    <n v="5408084"/>
    <n v="33.44"/>
    <n v="0.62"/>
  </r>
  <r>
    <x v="59"/>
    <x v="4"/>
    <n v="5408084"/>
    <n v="32.64"/>
    <n v="0.6"/>
  </r>
  <r>
    <x v="55"/>
    <x v="4"/>
    <n v="5408084"/>
    <n v="31.52"/>
    <n v="0.57999999999999996"/>
  </r>
  <r>
    <x v="64"/>
    <x v="4"/>
    <n v="5408084"/>
    <n v="30.52"/>
    <n v="0.56000000000000005"/>
  </r>
  <r>
    <x v="52"/>
    <x v="4"/>
    <n v="5408084"/>
    <n v="30.32"/>
    <n v="0.56000000000000005"/>
  </r>
  <r>
    <x v="58"/>
    <x v="4"/>
    <n v="5408084"/>
    <n v="25.3"/>
    <n v="0.47"/>
  </r>
  <r>
    <x v="61"/>
    <x v="4"/>
    <n v="5408084"/>
    <n v="19.850000000000001"/>
    <n v="0.37"/>
  </r>
  <r>
    <x v="73"/>
    <x v="4"/>
    <n v="5408084"/>
    <n v="18.399999999999999"/>
    <n v="0.34"/>
  </r>
  <r>
    <x v="66"/>
    <x v="4"/>
    <n v="5408084"/>
    <n v="16.850000000000001"/>
    <n v="0.31"/>
  </r>
  <r>
    <x v="72"/>
    <x v="4"/>
    <n v="5408084"/>
    <n v="16.940000000000001"/>
    <n v="0.31"/>
  </r>
  <r>
    <x v="63"/>
    <x v="4"/>
    <n v="5408084"/>
    <n v="15.58"/>
    <n v="0.28999999999999998"/>
  </r>
  <r>
    <x v="68"/>
    <x v="4"/>
    <n v="5408084"/>
    <n v="14.85"/>
    <n v="0.27"/>
  </r>
  <r>
    <x v="67"/>
    <x v="4"/>
    <n v="5408084"/>
    <n v="14.16"/>
    <n v="0.26"/>
  </r>
  <r>
    <x v="65"/>
    <x v="4"/>
    <n v="5408084"/>
    <n v="13.63"/>
    <n v="0.25"/>
  </r>
  <r>
    <x v="60"/>
    <x v="4"/>
    <n v="5408084"/>
    <n v="11.08"/>
    <n v="0.2"/>
  </r>
  <r>
    <x v="38"/>
    <x v="4"/>
    <n v="5408084"/>
    <n v="10.51"/>
    <n v="0.19"/>
  </r>
  <r>
    <x v="79"/>
    <x v="4"/>
    <n v="5408084"/>
    <n v="8.33"/>
    <n v="0.15"/>
  </r>
  <r>
    <x v="70"/>
    <x v="4"/>
    <n v="5408084"/>
    <n v="7.9"/>
    <n v="0.15"/>
  </r>
  <r>
    <x v="75"/>
    <x v="4"/>
    <n v="5408084"/>
    <n v="6.27"/>
    <n v="0.12"/>
  </r>
  <r>
    <x v="76"/>
    <x v="4"/>
    <n v="5408084"/>
    <n v="6.47"/>
    <n v="0.12"/>
  </r>
  <r>
    <x v="71"/>
    <x v="4"/>
    <n v="5408084"/>
    <n v="5.23"/>
    <n v="0.1"/>
  </r>
  <r>
    <x v="48"/>
    <x v="4"/>
    <n v="5408084"/>
    <n v="4.1900000000000004"/>
    <n v="0.08"/>
  </r>
  <r>
    <x v="78"/>
    <x v="4"/>
    <n v="5408084"/>
    <n v="3.65"/>
    <n v="7.0000000000000007E-2"/>
  </r>
  <r>
    <x v="74"/>
    <x v="4"/>
    <n v="5408084"/>
    <n v="2.56"/>
    <n v="0.05"/>
  </r>
  <r>
    <x v="80"/>
    <x v="4"/>
    <n v="5408084"/>
    <n v="2.12"/>
    <n v="0.04"/>
  </r>
  <r>
    <x v="57"/>
    <x v="4"/>
    <n v="5408084"/>
    <n v="1.89"/>
    <n v="0.03"/>
  </r>
  <r>
    <x v="125"/>
    <x v="4"/>
    <n v="5408084"/>
    <n v="1.03"/>
    <n v="0.02"/>
  </r>
  <r>
    <x v="115"/>
    <x v="4"/>
    <n v="5408084"/>
    <n v="1.07"/>
    <n v="0.02"/>
  </r>
  <r>
    <x v="87"/>
    <x v="4"/>
    <n v="5408084"/>
    <n v="1.05"/>
    <n v="0.02"/>
  </r>
  <r>
    <x v="112"/>
    <x v="4"/>
    <n v="5408084"/>
    <n v="1.04"/>
    <n v="0.02"/>
  </r>
  <r>
    <x v="81"/>
    <x v="4"/>
    <n v="5408084"/>
    <n v="0.65"/>
    <n v="0.01"/>
  </r>
  <r>
    <x v="82"/>
    <x v="4"/>
    <n v="5408084"/>
    <n v="0.76"/>
    <n v="0.01"/>
  </r>
  <r>
    <x v="99"/>
    <x v="4"/>
    <n v="5408084"/>
    <n v="0"/>
    <n v="0"/>
  </r>
  <r>
    <x v="111"/>
    <x v="4"/>
    <n v="5408084"/>
    <n v="0"/>
    <n v="0"/>
  </r>
  <r>
    <x v="94"/>
    <x v="4"/>
    <n v="5408084"/>
    <n v="0"/>
    <n v="0"/>
  </r>
  <r>
    <x v="113"/>
    <x v="4"/>
    <n v="5408084"/>
    <n v="0.04"/>
    <n v="0"/>
  </r>
  <r>
    <x v="108"/>
    <x v="4"/>
    <n v="5408084"/>
    <n v="0"/>
    <n v="0"/>
  </r>
  <r>
    <x v="120"/>
    <x v="4"/>
    <n v="5408084"/>
    <n v="0"/>
    <n v="0"/>
  </r>
  <r>
    <x v="89"/>
    <x v="4"/>
    <n v="5408084"/>
    <n v="0"/>
    <n v="0"/>
  </r>
  <r>
    <x v="106"/>
    <x v="4"/>
    <n v="5408084"/>
    <n v="0"/>
    <n v="0"/>
  </r>
  <r>
    <x v="128"/>
    <x v="4"/>
    <n v="5408084"/>
    <n v="0"/>
    <n v="0"/>
  </r>
  <r>
    <x v="107"/>
    <x v="4"/>
    <n v="5408084"/>
    <n v="0.02"/>
    <n v="0"/>
  </r>
  <r>
    <x v="101"/>
    <x v="4"/>
    <n v="5408084"/>
    <n v="0"/>
    <n v="0"/>
  </r>
  <r>
    <x v="91"/>
    <x v="4"/>
    <n v="5408084"/>
    <n v="0"/>
    <n v="0"/>
  </r>
  <r>
    <x v="83"/>
    <x v="4"/>
    <n v="5408084"/>
    <n v="0.26"/>
    <n v="0"/>
  </r>
  <r>
    <x v="131"/>
    <x v="4"/>
    <n v="5408084"/>
    <n v="0"/>
    <n v="0"/>
  </r>
  <r>
    <x v="90"/>
    <x v="4"/>
    <n v="5408084"/>
    <n v="0"/>
    <n v="0"/>
  </r>
  <r>
    <x v="104"/>
    <x v="4"/>
    <n v="5408084"/>
    <n v="0"/>
    <n v="0"/>
  </r>
  <r>
    <x v="129"/>
    <x v="4"/>
    <n v="5408084"/>
    <n v="0"/>
    <n v="0"/>
  </r>
  <r>
    <x v="103"/>
    <x v="4"/>
    <n v="5408084"/>
    <n v="0"/>
    <n v="0"/>
  </r>
  <r>
    <x v="97"/>
    <x v="4"/>
    <n v="5408084"/>
    <n v="0"/>
    <n v="0"/>
  </r>
  <r>
    <x v="85"/>
    <x v="4"/>
    <n v="5408084"/>
    <n v="0"/>
    <n v="0"/>
  </r>
  <r>
    <x v="127"/>
    <x v="4"/>
    <n v="5408084"/>
    <n v="0.06"/>
    <n v="0"/>
  </r>
  <r>
    <x v="95"/>
    <x v="4"/>
    <n v="5408084"/>
    <n v="0"/>
    <n v="0"/>
  </r>
  <r>
    <x v="100"/>
    <x v="4"/>
    <n v="5408084"/>
    <n v="0"/>
    <n v="0"/>
  </r>
  <r>
    <x v="109"/>
    <x v="4"/>
    <n v="5408084"/>
    <n v="0"/>
    <n v="0"/>
  </r>
  <r>
    <x v="118"/>
    <x v="4"/>
    <n v="5408084"/>
    <n v="0"/>
    <n v="0"/>
  </r>
  <r>
    <x v="132"/>
    <x v="4"/>
    <n v="5408084"/>
    <n v="0"/>
    <n v="0"/>
  </r>
  <r>
    <x v="133"/>
    <x v="4"/>
    <n v="5408084"/>
    <n v="0"/>
    <n v="0"/>
  </r>
  <r>
    <x v="84"/>
    <x v="4"/>
    <n v="5408084"/>
    <n v="0.01"/>
    <n v="0"/>
  </r>
  <r>
    <x v="77"/>
    <x v="4"/>
    <n v="5408084"/>
    <n v="0"/>
    <n v="0"/>
  </r>
  <r>
    <x v="96"/>
    <x v="4"/>
    <n v="5408084"/>
    <n v="0"/>
    <n v="0"/>
  </r>
  <r>
    <x v="98"/>
    <x v="4"/>
    <n v="5408084"/>
    <n v="0"/>
    <n v="0"/>
  </r>
  <r>
    <x v="123"/>
    <x v="4"/>
    <n v="5408084"/>
    <n v="0"/>
    <n v="0"/>
  </r>
  <r>
    <x v="86"/>
    <x v="4"/>
    <n v="5408084"/>
    <n v="0"/>
    <n v="0"/>
  </r>
  <r>
    <x v="93"/>
    <x v="4"/>
    <n v="5408084"/>
    <n v="0"/>
    <n v="0"/>
  </r>
  <r>
    <x v="102"/>
    <x v="4"/>
    <n v="5408084"/>
    <n v="0.02"/>
    <n v="0"/>
  </r>
  <r>
    <x v="92"/>
    <x v="4"/>
    <n v="5408084"/>
    <n v="0"/>
    <n v="0"/>
  </r>
  <r>
    <x v="130"/>
    <x v="4"/>
    <n v="5408084"/>
    <n v="0"/>
    <n v="0"/>
  </r>
  <r>
    <x v="122"/>
    <x v="4"/>
    <n v="5408084"/>
    <n v="0"/>
    <n v="0"/>
  </r>
  <r>
    <x v="117"/>
    <x v="4"/>
    <n v="5408084"/>
    <n v="0"/>
    <n v="0"/>
  </r>
  <r>
    <x v="110"/>
    <x v="4"/>
    <n v="5408084"/>
    <n v="0"/>
    <n v="0"/>
  </r>
  <r>
    <x v="124"/>
    <x v="4"/>
    <n v="5408084"/>
    <n v="0"/>
    <n v="0"/>
  </r>
  <r>
    <x v="121"/>
    <x v="4"/>
    <n v="5408084"/>
    <n v="0"/>
    <n v="0"/>
  </r>
  <r>
    <x v="114"/>
    <x v="4"/>
    <n v="5408084"/>
    <n v="0"/>
    <n v="0"/>
  </r>
  <r>
    <x v="105"/>
    <x v="4"/>
    <n v="5408084"/>
    <n v="0"/>
    <n v="0"/>
  </r>
  <r>
    <x v="119"/>
    <x v="4"/>
    <n v="5408084"/>
    <n v="0"/>
    <n v="0"/>
  </r>
  <r>
    <x v="116"/>
    <x v="4"/>
    <n v="5408084"/>
    <n v="0"/>
    <n v="0"/>
  </r>
  <r>
    <x v="126"/>
    <x v="4"/>
    <n v="5408084"/>
    <n v="0"/>
    <n v="0"/>
  </r>
  <r>
    <x v="88"/>
    <x v="4"/>
    <n v="5408084"/>
    <n v="0"/>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x v="0"/>
    <s v="ABW"/>
    <m/>
    <m/>
    <m/>
    <m/>
    <m/>
    <m/>
    <m/>
    <m/>
    <m/>
  </r>
  <r>
    <x v="1"/>
    <s v="AFE"/>
    <m/>
    <m/>
    <m/>
    <m/>
    <m/>
    <m/>
    <m/>
    <m/>
    <m/>
  </r>
  <r>
    <x v="2"/>
    <s v="AFG"/>
    <n v="0.39"/>
    <m/>
    <m/>
    <m/>
    <m/>
    <m/>
    <m/>
    <n v="0.39"/>
    <n v="0.39"/>
  </r>
  <r>
    <x v="3"/>
    <s v="AFW"/>
    <m/>
    <m/>
    <m/>
    <m/>
    <m/>
    <m/>
    <m/>
    <m/>
    <m/>
  </r>
  <r>
    <x v="4"/>
    <s v="AGO"/>
    <m/>
    <m/>
    <m/>
    <m/>
    <m/>
    <m/>
    <m/>
    <m/>
    <m/>
  </r>
  <r>
    <x v="5"/>
    <s v="ALB"/>
    <m/>
    <m/>
    <m/>
    <m/>
    <m/>
    <m/>
    <m/>
    <m/>
    <m/>
  </r>
  <r>
    <x v="6"/>
    <s v="AND"/>
    <m/>
    <m/>
    <m/>
    <m/>
    <m/>
    <m/>
    <m/>
    <m/>
    <m/>
  </r>
  <r>
    <x v="7"/>
    <s v="ARB"/>
    <n v="1.3768023448"/>
    <m/>
    <m/>
    <m/>
    <m/>
    <m/>
    <m/>
    <n v="1.3768023448"/>
    <n v="1.38"/>
  </r>
  <r>
    <x v="8"/>
    <s v="ARE"/>
    <n v="1.38"/>
    <m/>
    <m/>
    <m/>
    <m/>
    <m/>
    <m/>
    <n v="1.38"/>
    <n v="1.38"/>
  </r>
  <r>
    <x v="9"/>
    <s v="ARG"/>
    <n v="4.99"/>
    <m/>
    <m/>
    <m/>
    <m/>
    <m/>
    <m/>
    <n v="4.99"/>
    <n v="4.99"/>
  </r>
  <r>
    <x v="10"/>
    <s v="ARM"/>
    <m/>
    <m/>
    <m/>
    <m/>
    <m/>
    <m/>
    <m/>
    <m/>
    <m/>
  </r>
  <r>
    <x v="11"/>
    <s v="ASM"/>
    <m/>
    <m/>
    <m/>
    <m/>
    <m/>
    <m/>
    <m/>
    <m/>
    <m/>
  </r>
  <r>
    <x v="12"/>
    <s v="ATG"/>
    <n v="2.89"/>
    <m/>
    <m/>
    <m/>
    <m/>
    <m/>
    <m/>
    <n v="2.89"/>
    <n v="2.89"/>
  </r>
  <r>
    <x v="13"/>
    <s v="AUS"/>
    <m/>
    <m/>
    <m/>
    <m/>
    <m/>
    <m/>
    <m/>
    <m/>
    <m/>
  </r>
  <r>
    <x v="14"/>
    <s v="AUT"/>
    <n v="7.37"/>
    <n v="7.27"/>
    <m/>
    <m/>
    <m/>
    <m/>
    <m/>
    <n v="7.37"/>
    <n v="7.37"/>
  </r>
  <r>
    <x v="15"/>
    <s v="AZE"/>
    <m/>
    <m/>
    <m/>
    <m/>
    <m/>
    <m/>
    <m/>
    <m/>
    <m/>
  </r>
  <r>
    <x v="16"/>
    <s v="BDI"/>
    <m/>
    <m/>
    <m/>
    <m/>
    <m/>
    <m/>
    <m/>
    <m/>
    <m/>
  </r>
  <r>
    <x v="17"/>
    <s v="BEL"/>
    <n v="5.66"/>
    <n v="5.62"/>
    <n v="5.58"/>
    <m/>
    <m/>
    <m/>
    <m/>
    <n v="5.66"/>
    <n v="5.66"/>
  </r>
  <r>
    <x v="18"/>
    <s v="BEN"/>
    <m/>
    <m/>
    <m/>
    <m/>
    <m/>
    <m/>
    <m/>
    <m/>
    <m/>
  </r>
  <r>
    <x v="19"/>
    <s v="BFA"/>
    <m/>
    <m/>
    <m/>
    <m/>
    <m/>
    <m/>
    <m/>
    <m/>
    <m/>
  </r>
  <r>
    <x v="20"/>
    <s v="BGD"/>
    <m/>
    <m/>
    <m/>
    <m/>
    <m/>
    <m/>
    <m/>
    <m/>
    <m/>
  </r>
  <r>
    <x v="21"/>
    <s v="BGR"/>
    <n v="7.45"/>
    <m/>
    <m/>
    <m/>
    <m/>
    <m/>
    <m/>
    <n v="7.45"/>
    <n v="7.45"/>
  </r>
  <r>
    <x v="22"/>
    <s v="BHR"/>
    <n v="1.74"/>
    <m/>
    <m/>
    <m/>
    <m/>
    <m/>
    <m/>
    <n v="1.74"/>
    <n v="1.74"/>
  </r>
  <r>
    <x v="23"/>
    <s v="BHS"/>
    <n v="2.96"/>
    <m/>
    <m/>
    <m/>
    <m/>
    <m/>
    <m/>
    <n v="2.96"/>
    <n v="2.96"/>
  </r>
  <r>
    <x v="24"/>
    <s v="BIH"/>
    <m/>
    <m/>
    <m/>
    <m/>
    <m/>
    <m/>
    <m/>
    <m/>
    <m/>
  </r>
  <r>
    <x v="25"/>
    <s v="BLR"/>
    <m/>
    <m/>
    <m/>
    <m/>
    <m/>
    <m/>
    <m/>
    <m/>
    <m/>
  </r>
  <r>
    <x v="26"/>
    <s v="BLZ"/>
    <n v="1.04"/>
    <m/>
    <m/>
    <m/>
    <m/>
    <m/>
    <m/>
    <n v="1.04"/>
    <n v="1.04"/>
  </r>
  <r>
    <x v="27"/>
    <s v="BMU"/>
    <m/>
    <m/>
    <m/>
    <m/>
    <m/>
    <m/>
    <m/>
    <m/>
    <m/>
  </r>
  <r>
    <x v="28"/>
    <s v="BOL"/>
    <n v="1.29"/>
    <m/>
    <m/>
    <m/>
    <m/>
    <m/>
    <m/>
    <n v="1.29"/>
    <n v="1.29"/>
  </r>
  <r>
    <x v="29"/>
    <s v="BRA"/>
    <n v="2.09"/>
    <m/>
    <m/>
    <m/>
    <m/>
    <m/>
    <m/>
    <n v="2.09"/>
    <n v="2.09"/>
  </r>
  <r>
    <x v="30"/>
    <s v="BRB"/>
    <n v="5.97"/>
    <m/>
    <m/>
    <m/>
    <m/>
    <m/>
    <m/>
    <n v="5.97"/>
    <n v="5.97"/>
  </r>
  <r>
    <x v="31"/>
    <s v="BRN"/>
    <n v="2.85"/>
    <m/>
    <m/>
    <m/>
    <m/>
    <m/>
    <m/>
    <n v="2.85"/>
    <n v="2.85"/>
  </r>
  <r>
    <x v="32"/>
    <s v="BTN"/>
    <m/>
    <m/>
    <m/>
    <m/>
    <m/>
    <m/>
    <m/>
    <m/>
    <m/>
  </r>
  <r>
    <x v="33"/>
    <s v="BWA"/>
    <m/>
    <m/>
    <m/>
    <m/>
    <m/>
    <m/>
    <m/>
    <m/>
    <m/>
  </r>
  <r>
    <x v="34"/>
    <s v="CAF"/>
    <m/>
    <m/>
    <m/>
    <m/>
    <m/>
    <m/>
    <m/>
    <m/>
    <m/>
  </r>
  <r>
    <x v="35"/>
    <s v="CAN"/>
    <n v="2.5299999999999998"/>
    <n v="2.5499999999999998"/>
    <n v="2.52"/>
    <m/>
    <m/>
    <m/>
    <m/>
    <n v="2.5499999999999998"/>
    <n v="2.5499999999999998"/>
  </r>
  <r>
    <x v="36"/>
    <s v="CEB"/>
    <n v="6.5931836149"/>
    <n v="6.4226670752999997"/>
    <m/>
    <m/>
    <m/>
    <m/>
    <m/>
    <n v="6.5931836149"/>
    <n v="6.59"/>
  </r>
  <r>
    <x v="37"/>
    <s v="CHE"/>
    <n v="4.6500000000000004"/>
    <n v="4.63"/>
    <m/>
    <m/>
    <m/>
    <m/>
    <m/>
    <n v="4.6500000000000004"/>
    <n v="4.6500000000000004"/>
  </r>
  <r>
    <x v="38"/>
    <s v="CHI"/>
    <m/>
    <m/>
    <m/>
    <m/>
    <m/>
    <m/>
    <m/>
    <m/>
    <m/>
  </r>
  <r>
    <x v="39"/>
    <s v="CHL"/>
    <n v="2.11"/>
    <n v="2.06"/>
    <m/>
    <m/>
    <m/>
    <m/>
    <m/>
    <n v="2.11"/>
    <n v="2.11"/>
  </r>
  <r>
    <x v="40"/>
    <s v="CHN"/>
    <n v="4.3099999999999996"/>
    <m/>
    <m/>
    <m/>
    <m/>
    <m/>
    <m/>
    <n v="4.3099999999999996"/>
    <n v="4.3099999999999996"/>
  </r>
  <r>
    <x v="41"/>
    <s v="CIV"/>
    <m/>
    <m/>
    <m/>
    <m/>
    <m/>
    <m/>
    <m/>
    <m/>
    <m/>
  </r>
  <r>
    <x v="42"/>
    <s v="CMR"/>
    <m/>
    <m/>
    <m/>
    <m/>
    <m/>
    <m/>
    <m/>
    <m/>
    <m/>
  </r>
  <r>
    <x v="43"/>
    <s v="COD"/>
    <m/>
    <m/>
    <m/>
    <m/>
    <m/>
    <m/>
    <m/>
    <m/>
    <m/>
  </r>
  <r>
    <x v="44"/>
    <s v="COG"/>
    <m/>
    <m/>
    <m/>
    <m/>
    <m/>
    <m/>
    <m/>
    <m/>
    <m/>
  </r>
  <r>
    <x v="45"/>
    <s v="COL"/>
    <n v="1.7"/>
    <n v="1.71"/>
    <m/>
    <m/>
    <m/>
    <m/>
    <m/>
    <n v="1.71"/>
    <n v="1.71"/>
  </r>
  <r>
    <x v="46"/>
    <s v="COM"/>
    <m/>
    <m/>
    <m/>
    <m/>
    <m/>
    <m/>
    <m/>
    <m/>
    <m/>
  </r>
  <r>
    <x v="47"/>
    <s v="CPV"/>
    <m/>
    <m/>
    <m/>
    <m/>
    <m/>
    <m/>
    <m/>
    <m/>
    <m/>
  </r>
  <r>
    <x v="48"/>
    <s v="CRI"/>
    <n v="1.1399999999999999"/>
    <n v="1.1100000000000001"/>
    <n v="1.1000000000000001"/>
    <m/>
    <m/>
    <m/>
    <m/>
    <n v="1.1399999999999999"/>
    <n v="1.1399999999999999"/>
  </r>
  <r>
    <x v="49"/>
    <s v="CSS"/>
    <n v="2.9194698871"/>
    <m/>
    <m/>
    <m/>
    <m/>
    <m/>
    <m/>
    <n v="2.9194698871"/>
    <n v="2.92"/>
  </r>
  <r>
    <x v="50"/>
    <s v="CUB"/>
    <n v="5.33"/>
    <m/>
    <m/>
    <m/>
    <m/>
    <m/>
    <m/>
    <n v="5.33"/>
    <n v="5.33"/>
  </r>
  <r>
    <x v="51"/>
    <s v="CUW"/>
    <m/>
    <m/>
    <m/>
    <m/>
    <m/>
    <m/>
    <m/>
    <m/>
    <m/>
  </r>
  <r>
    <x v="52"/>
    <s v="CYM"/>
    <m/>
    <m/>
    <m/>
    <m/>
    <m/>
    <m/>
    <m/>
    <m/>
    <m/>
  </r>
  <r>
    <x v="53"/>
    <s v="CYP"/>
    <n v="3.4"/>
    <m/>
    <m/>
    <m/>
    <m/>
    <m/>
    <m/>
    <n v="3.4"/>
    <n v="3.4"/>
  </r>
  <r>
    <x v="54"/>
    <s v="CZE"/>
    <n v="6.63"/>
    <n v="6.62"/>
    <m/>
    <m/>
    <m/>
    <m/>
    <m/>
    <n v="6.63"/>
    <n v="6.63"/>
  </r>
  <r>
    <x v="55"/>
    <s v="DEU"/>
    <n v="8"/>
    <m/>
    <m/>
    <m/>
    <m/>
    <m/>
    <m/>
    <n v="8"/>
    <n v="8"/>
  </r>
  <r>
    <x v="56"/>
    <s v="DJI"/>
    <n v="1.4"/>
    <m/>
    <m/>
    <m/>
    <m/>
    <m/>
    <m/>
    <n v="1.4"/>
    <n v="1.4"/>
  </r>
  <r>
    <x v="57"/>
    <s v="DMA"/>
    <m/>
    <m/>
    <m/>
    <m/>
    <m/>
    <m/>
    <m/>
    <m/>
    <m/>
  </r>
  <r>
    <x v="58"/>
    <s v="DNK"/>
    <n v="2.61"/>
    <n v="2.4300000000000002"/>
    <n v="2.6"/>
    <m/>
    <m/>
    <m/>
    <m/>
    <n v="2.61"/>
    <n v="2.61"/>
  </r>
  <r>
    <x v="59"/>
    <s v="DOM"/>
    <n v="1.56"/>
    <m/>
    <m/>
    <m/>
    <m/>
    <m/>
    <m/>
    <n v="1.56"/>
    <n v="1.56"/>
  </r>
  <r>
    <x v="60"/>
    <s v="DZA"/>
    <m/>
    <m/>
    <m/>
    <m/>
    <m/>
    <m/>
    <m/>
    <m/>
    <m/>
  </r>
  <r>
    <x v="61"/>
    <s v="EAP"/>
    <n v="3.6794941056999999"/>
    <m/>
    <m/>
    <m/>
    <m/>
    <m/>
    <m/>
    <n v="3.6794941056999999"/>
    <n v="3.68"/>
  </r>
  <r>
    <x v="62"/>
    <s v="EAR"/>
    <n v="0.92178070141000001"/>
    <m/>
    <m/>
    <m/>
    <m/>
    <m/>
    <m/>
    <n v="0.92178070141000001"/>
    <n v="0.92"/>
  </r>
  <r>
    <x v="63"/>
    <s v="EAS"/>
    <n v="4.5154222383000002"/>
    <m/>
    <m/>
    <m/>
    <m/>
    <m/>
    <m/>
    <n v="4.5154222383000002"/>
    <n v="4.5199999999999996"/>
  </r>
  <r>
    <x v="64"/>
    <s v="ECA"/>
    <m/>
    <m/>
    <m/>
    <m/>
    <m/>
    <m/>
    <m/>
    <m/>
    <m/>
  </r>
  <r>
    <x v="65"/>
    <s v="ECS"/>
    <n v="5.3666442694000001"/>
    <n v="4.7195268596000002"/>
    <m/>
    <m/>
    <m/>
    <m/>
    <m/>
    <n v="5.3666442694000001"/>
    <n v="5.37"/>
  </r>
  <r>
    <x v="66"/>
    <s v="ECU"/>
    <m/>
    <m/>
    <m/>
    <m/>
    <m/>
    <m/>
    <m/>
    <m/>
    <m/>
  </r>
  <r>
    <x v="67"/>
    <s v="EGY"/>
    <n v="1.43"/>
    <m/>
    <m/>
    <m/>
    <m/>
    <m/>
    <m/>
    <n v="1.43"/>
    <n v="1.43"/>
  </r>
  <r>
    <x v="68"/>
    <s v="EMU"/>
    <n v="5.2077737321999997"/>
    <n v="4.2775089359000003"/>
    <m/>
    <m/>
    <m/>
    <m/>
    <m/>
    <n v="5.2077737321999997"/>
    <n v="5.21"/>
  </r>
  <r>
    <x v="69"/>
    <s v="ERI"/>
    <m/>
    <m/>
    <m/>
    <m/>
    <m/>
    <m/>
    <m/>
    <m/>
    <m/>
  </r>
  <r>
    <x v="70"/>
    <s v="ESP"/>
    <n v="2.97"/>
    <n v="2.97"/>
    <m/>
    <m/>
    <m/>
    <m/>
    <m/>
    <n v="2.97"/>
    <n v="2.97"/>
  </r>
  <r>
    <x v="71"/>
    <s v="EST"/>
    <n v="4.6900000000000004"/>
    <n v="4.57"/>
    <m/>
    <m/>
    <m/>
    <m/>
    <m/>
    <n v="4.6900000000000004"/>
    <n v="4.6900000000000004"/>
  </r>
  <r>
    <x v="72"/>
    <s v="ETH"/>
    <m/>
    <m/>
    <m/>
    <m/>
    <m/>
    <m/>
    <m/>
    <m/>
    <m/>
  </r>
  <r>
    <x v="73"/>
    <s v="EUU"/>
    <n v="5.4097535307999998"/>
    <n v="4.5941897509"/>
    <m/>
    <m/>
    <m/>
    <m/>
    <m/>
    <n v="5.4097535307999998"/>
    <n v="5.41"/>
  </r>
  <r>
    <x v="74"/>
    <s v="FCS"/>
    <m/>
    <m/>
    <m/>
    <m/>
    <m/>
    <m/>
    <m/>
    <m/>
    <m/>
  </r>
  <r>
    <x v="75"/>
    <s v="FIN"/>
    <n v="3.28"/>
    <n v="3.61"/>
    <m/>
    <m/>
    <m/>
    <m/>
    <m/>
    <n v="3.61"/>
    <n v="3.61"/>
  </r>
  <r>
    <x v="76"/>
    <s v="FJI"/>
    <m/>
    <m/>
    <m/>
    <m/>
    <m/>
    <m/>
    <m/>
    <m/>
    <m/>
  </r>
  <r>
    <x v="77"/>
    <s v="FRA"/>
    <n v="5.98"/>
    <n v="5.91"/>
    <m/>
    <m/>
    <m/>
    <m/>
    <m/>
    <n v="5.98"/>
    <n v="5.98"/>
  </r>
  <r>
    <x v="78"/>
    <s v="FRO"/>
    <m/>
    <m/>
    <m/>
    <m/>
    <m/>
    <m/>
    <m/>
    <m/>
    <m/>
  </r>
  <r>
    <x v="79"/>
    <s v="FSM"/>
    <m/>
    <m/>
    <m/>
    <m/>
    <m/>
    <m/>
    <m/>
    <m/>
    <m/>
  </r>
  <r>
    <x v="80"/>
    <s v="GAB"/>
    <m/>
    <m/>
    <m/>
    <m/>
    <m/>
    <m/>
    <m/>
    <m/>
    <m/>
  </r>
  <r>
    <x v="81"/>
    <s v="GBR"/>
    <n v="2.54"/>
    <n v="2.5"/>
    <n v="2.46"/>
    <m/>
    <m/>
    <m/>
    <m/>
    <n v="2.54"/>
    <n v="2.54"/>
  </r>
  <r>
    <x v="82"/>
    <s v="GEO"/>
    <m/>
    <m/>
    <m/>
    <m/>
    <m/>
    <m/>
    <m/>
    <m/>
    <m/>
  </r>
  <r>
    <x v="83"/>
    <s v="GHA"/>
    <m/>
    <m/>
    <m/>
    <m/>
    <m/>
    <m/>
    <m/>
    <m/>
    <m/>
  </r>
  <r>
    <x v="84"/>
    <s v="GIB"/>
    <m/>
    <m/>
    <m/>
    <m/>
    <m/>
    <m/>
    <m/>
    <m/>
    <m/>
  </r>
  <r>
    <x v="85"/>
    <s v="GIN"/>
    <m/>
    <m/>
    <m/>
    <m/>
    <m/>
    <m/>
    <m/>
    <m/>
    <m/>
  </r>
  <r>
    <x v="86"/>
    <s v="GMB"/>
    <m/>
    <m/>
    <m/>
    <m/>
    <m/>
    <m/>
    <m/>
    <m/>
    <m/>
  </r>
  <r>
    <x v="87"/>
    <s v="GNB"/>
    <m/>
    <m/>
    <m/>
    <m/>
    <m/>
    <m/>
    <m/>
    <m/>
    <m/>
  </r>
  <r>
    <x v="88"/>
    <s v="GNQ"/>
    <m/>
    <m/>
    <m/>
    <m/>
    <m/>
    <m/>
    <m/>
    <m/>
    <m/>
  </r>
  <r>
    <x v="89"/>
    <s v="GRC"/>
    <n v="4.21"/>
    <n v="4.2"/>
    <m/>
    <m/>
    <m/>
    <m/>
    <m/>
    <n v="4.21"/>
    <n v="4.21"/>
  </r>
  <r>
    <x v="90"/>
    <s v="GRD"/>
    <n v="3.57"/>
    <m/>
    <m/>
    <m/>
    <m/>
    <m/>
    <m/>
    <n v="3.57"/>
    <n v="3.57"/>
  </r>
  <r>
    <x v="91"/>
    <s v="GRL"/>
    <m/>
    <m/>
    <m/>
    <m/>
    <m/>
    <m/>
    <m/>
    <m/>
    <m/>
  </r>
  <r>
    <x v="92"/>
    <s v="GTM"/>
    <n v="0.44"/>
    <m/>
    <m/>
    <m/>
    <m/>
    <m/>
    <m/>
    <n v="0.44"/>
    <n v="0.44"/>
  </r>
  <r>
    <x v="93"/>
    <s v="GUM"/>
    <m/>
    <m/>
    <m/>
    <m/>
    <m/>
    <m/>
    <m/>
    <m/>
    <m/>
  </r>
  <r>
    <x v="94"/>
    <s v="GUY"/>
    <m/>
    <m/>
    <m/>
    <m/>
    <m/>
    <m/>
    <m/>
    <m/>
    <m/>
  </r>
  <r>
    <x v="95"/>
    <s v="HIC"/>
    <n v="5.5994755408000003"/>
    <m/>
    <m/>
    <m/>
    <m/>
    <m/>
    <m/>
    <n v="5.5994755408000003"/>
    <n v="5.6"/>
  </r>
  <r>
    <x v="96"/>
    <s v="HKG"/>
    <m/>
    <m/>
    <m/>
    <m/>
    <m/>
    <m/>
    <m/>
    <m/>
    <m/>
  </r>
  <r>
    <x v="97"/>
    <s v="HND"/>
    <n v="0.64"/>
    <m/>
    <m/>
    <m/>
    <m/>
    <m/>
    <m/>
    <n v="0.64"/>
    <n v="0.64"/>
  </r>
  <r>
    <x v="98"/>
    <s v="HPC"/>
    <m/>
    <m/>
    <m/>
    <m/>
    <m/>
    <m/>
    <m/>
    <m/>
    <m/>
  </r>
  <r>
    <x v="99"/>
    <s v="HRV"/>
    <n v="5.54"/>
    <m/>
    <m/>
    <m/>
    <m/>
    <m/>
    <m/>
    <n v="5.54"/>
    <n v="5.54"/>
  </r>
  <r>
    <x v="100"/>
    <s v="HTI"/>
    <m/>
    <m/>
    <m/>
    <m/>
    <m/>
    <m/>
    <m/>
    <m/>
    <m/>
  </r>
  <r>
    <x v="101"/>
    <s v="HUN"/>
    <n v="7.02"/>
    <n v="7.01"/>
    <m/>
    <m/>
    <m/>
    <m/>
    <m/>
    <n v="7.02"/>
    <n v="7.02"/>
  </r>
  <r>
    <x v="102"/>
    <s v="IBD"/>
    <n v="2.4911991826"/>
    <m/>
    <m/>
    <m/>
    <m/>
    <m/>
    <m/>
    <n v="2.4911991826"/>
    <n v="2.4900000000000002"/>
  </r>
  <r>
    <x v="103"/>
    <s v="IBT"/>
    <n v="2.3282944783000001"/>
    <m/>
    <m/>
    <m/>
    <m/>
    <m/>
    <m/>
    <n v="2.3282944783000001"/>
    <n v="2.33"/>
  </r>
  <r>
    <x v="104"/>
    <s v="IDA"/>
    <m/>
    <m/>
    <m/>
    <m/>
    <m/>
    <m/>
    <m/>
    <m/>
    <m/>
  </r>
  <r>
    <x v="105"/>
    <s v="IDB"/>
    <m/>
    <m/>
    <m/>
    <m/>
    <m/>
    <m/>
    <m/>
    <m/>
    <m/>
  </r>
  <r>
    <x v="106"/>
    <s v="IDN"/>
    <n v="1.04"/>
    <m/>
    <m/>
    <m/>
    <m/>
    <m/>
    <m/>
    <n v="1.04"/>
    <n v="1.04"/>
  </r>
  <r>
    <x v="107"/>
    <s v="IDX"/>
    <m/>
    <m/>
    <m/>
    <m/>
    <m/>
    <m/>
    <m/>
    <m/>
    <m/>
  </r>
  <r>
    <x v="108"/>
    <s v="IMN"/>
    <m/>
    <m/>
    <m/>
    <m/>
    <m/>
    <m/>
    <m/>
    <m/>
    <m/>
  </r>
  <r>
    <x v="109"/>
    <s v="IND"/>
    <n v="0.53"/>
    <m/>
    <m/>
    <m/>
    <m/>
    <m/>
    <m/>
    <n v="0.53"/>
    <n v="0.53"/>
  </r>
  <r>
    <x v="110"/>
    <s v="INX"/>
    <m/>
    <m/>
    <m/>
    <m/>
    <m/>
    <m/>
    <m/>
    <m/>
    <m/>
  </r>
  <r>
    <x v="111"/>
    <s v="IRL"/>
    <n v="2.97"/>
    <n v="2.97"/>
    <m/>
    <m/>
    <m/>
    <m/>
    <m/>
    <n v="2.97"/>
    <n v="2.97"/>
  </r>
  <r>
    <x v="112"/>
    <s v="IRN"/>
    <n v="1.56"/>
    <m/>
    <m/>
    <m/>
    <m/>
    <m/>
    <m/>
    <n v="1.56"/>
    <n v="1.56"/>
  </r>
  <r>
    <x v="113"/>
    <s v="IRQ"/>
    <n v="1.32"/>
    <m/>
    <m/>
    <m/>
    <m/>
    <m/>
    <m/>
    <n v="1.32"/>
    <n v="1.32"/>
  </r>
  <r>
    <x v="114"/>
    <s v="ISL"/>
    <n v="3.06"/>
    <n v="2.87"/>
    <n v="2.83"/>
    <m/>
    <m/>
    <m/>
    <m/>
    <n v="3.06"/>
    <n v="3.06"/>
  </r>
  <r>
    <x v="115"/>
    <s v="ISR"/>
    <n v="3.02"/>
    <n v="2.98"/>
    <m/>
    <m/>
    <m/>
    <m/>
    <m/>
    <n v="3.02"/>
    <n v="3.02"/>
  </r>
  <r>
    <x v="116"/>
    <s v="ITA"/>
    <n v="3.18"/>
    <n v="3.14"/>
    <m/>
    <m/>
    <m/>
    <m/>
    <m/>
    <n v="3.18"/>
    <n v="3.18"/>
  </r>
  <r>
    <x v="117"/>
    <s v="JAM"/>
    <n v="1.72"/>
    <m/>
    <m/>
    <m/>
    <m/>
    <m/>
    <m/>
    <n v="1.72"/>
    <n v="1.72"/>
  </r>
  <r>
    <x v="118"/>
    <s v="JOR"/>
    <n v="1.47"/>
    <m/>
    <m/>
    <m/>
    <m/>
    <m/>
    <m/>
    <n v="1.47"/>
    <n v="1.47"/>
  </r>
  <r>
    <x v="119"/>
    <s v="JPN"/>
    <n v="13.05"/>
    <n v="12.98"/>
    <m/>
    <m/>
    <m/>
    <m/>
    <m/>
    <n v="13.05"/>
    <n v="13.05"/>
  </r>
  <r>
    <x v="120"/>
    <s v="KAZ"/>
    <m/>
    <m/>
    <m/>
    <m/>
    <m/>
    <m/>
    <m/>
    <m/>
    <m/>
  </r>
  <r>
    <x v="121"/>
    <s v="KEN"/>
    <m/>
    <m/>
    <m/>
    <m/>
    <m/>
    <m/>
    <m/>
    <m/>
    <m/>
  </r>
  <r>
    <x v="122"/>
    <s v="KGZ"/>
    <m/>
    <m/>
    <m/>
    <m/>
    <m/>
    <m/>
    <m/>
    <m/>
    <m/>
  </r>
  <r>
    <x v="123"/>
    <s v="KHM"/>
    <m/>
    <m/>
    <m/>
    <m/>
    <m/>
    <m/>
    <m/>
    <m/>
    <m/>
  </r>
  <r>
    <x v="124"/>
    <s v="KIR"/>
    <m/>
    <m/>
    <m/>
    <m/>
    <m/>
    <m/>
    <m/>
    <m/>
    <m/>
  </r>
  <r>
    <x v="125"/>
    <s v="KNA"/>
    <m/>
    <m/>
    <m/>
    <m/>
    <m/>
    <m/>
    <m/>
    <m/>
    <m/>
  </r>
  <r>
    <x v="126"/>
    <s v="KOR"/>
    <n v="12.27"/>
    <n v="12.43"/>
    <m/>
    <m/>
    <m/>
    <m/>
    <m/>
    <n v="12.43"/>
    <n v="12.43"/>
  </r>
  <r>
    <x v="127"/>
    <s v="KWT"/>
    <n v="2.04"/>
    <m/>
    <m/>
    <m/>
    <m/>
    <m/>
    <m/>
    <n v="2.04"/>
    <n v="2.04"/>
  </r>
  <r>
    <x v="128"/>
    <s v="LAC"/>
    <n v="1.9421031027"/>
    <m/>
    <m/>
    <m/>
    <m/>
    <m/>
    <m/>
    <n v="1.9421031027"/>
    <n v="1.94"/>
  </r>
  <r>
    <x v="129"/>
    <s v="LAO"/>
    <m/>
    <m/>
    <m/>
    <m/>
    <m/>
    <m/>
    <m/>
    <m/>
    <m/>
  </r>
  <r>
    <x v="130"/>
    <s v="LBN"/>
    <n v="2.73"/>
    <m/>
    <m/>
    <m/>
    <m/>
    <m/>
    <m/>
    <n v="2.73"/>
    <n v="2.73"/>
  </r>
  <r>
    <x v="131"/>
    <s v="LBR"/>
    <m/>
    <m/>
    <m/>
    <m/>
    <m/>
    <m/>
    <m/>
    <m/>
    <m/>
  </r>
  <r>
    <x v="132"/>
    <s v="LBY"/>
    <n v="3.2"/>
    <m/>
    <m/>
    <m/>
    <m/>
    <m/>
    <m/>
    <n v="3.2"/>
    <n v="3.2"/>
  </r>
  <r>
    <x v="133"/>
    <s v="LCA"/>
    <n v="1.3"/>
    <m/>
    <m/>
    <m/>
    <m/>
    <m/>
    <m/>
    <n v="1.3"/>
    <n v="1.3"/>
  </r>
  <r>
    <x v="134"/>
    <s v="LCN"/>
    <n v="1.9001282425999999"/>
    <m/>
    <m/>
    <m/>
    <m/>
    <m/>
    <m/>
    <n v="1.9001282425999999"/>
    <n v="1.9"/>
  </r>
  <r>
    <x v="135"/>
    <s v="LDC"/>
    <m/>
    <m/>
    <m/>
    <m/>
    <m/>
    <m/>
    <m/>
    <m/>
    <m/>
  </r>
  <r>
    <x v="136"/>
    <s v="LIC"/>
    <m/>
    <m/>
    <m/>
    <m/>
    <m/>
    <m/>
    <m/>
    <m/>
    <m/>
  </r>
  <r>
    <x v="137"/>
    <s v="LIE"/>
    <m/>
    <m/>
    <m/>
    <m/>
    <m/>
    <m/>
    <m/>
    <m/>
    <m/>
  </r>
  <r>
    <x v="138"/>
    <s v="LKA"/>
    <n v="4.1500000000000004"/>
    <m/>
    <m/>
    <m/>
    <m/>
    <m/>
    <m/>
    <n v="4.1500000000000004"/>
    <n v="4.1500000000000004"/>
  </r>
  <r>
    <x v="139"/>
    <s v="LMC"/>
    <m/>
    <m/>
    <m/>
    <m/>
    <m/>
    <m/>
    <m/>
    <m/>
    <m/>
  </r>
  <r>
    <x v="140"/>
    <s v="LMY"/>
    <n v="2.0903464332000001"/>
    <m/>
    <m/>
    <m/>
    <m/>
    <m/>
    <m/>
    <n v="2.0903464332000001"/>
    <n v="2.09"/>
  </r>
  <r>
    <x v="141"/>
    <s v="LSO"/>
    <m/>
    <m/>
    <m/>
    <m/>
    <m/>
    <m/>
    <m/>
    <m/>
    <m/>
  </r>
  <r>
    <x v="142"/>
    <s v="LTE"/>
    <n v="4.1884899348999998"/>
    <m/>
    <m/>
    <m/>
    <m/>
    <m/>
    <m/>
    <n v="4.1884899348999998"/>
    <n v="4.1900000000000004"/>
  </r>
  <r>
    <x v="143"/>
    <s v="LTU"/>
    <n v="6.56"/>
    <n v="6.43"/>
    <m/>
    <m/>
    <m/>
    <m/>
    <m/>
    <n v="6.56"/>
    <n v="6.56"/>
  </r>
  <r>
    <x v="144"/>
    <s v="LUX"/>
    <n v="4.66"/>
    <n v="4.51"/>
    <n v="4.26"/>
    <m/>
    <m/>
    <m/>
    <m/>
    <n v="4.66"/>
    <n v="4.66"/>
  </r>
  <r>
    <x v="145"/>
    <s v="LVA"/>
    <n v="5.57"/>
    <n v="5.49"/>
    <m/>
    <m/>
    <m/>
    <m/>
    <m/>
    <n v="5.57"/>
    <n v="5.57"/>
  </r>
  <r>
    <x v="146"/>
    <s v="MAC"/>
    <m/>
    <m/>
    <m/>
    <m/>
    <m/>
    <m/>
    <m/>
    <m/>
    <m/>
  </r>
  <r>
    <x v="147"/>
    <s v="MAF"/>
    <m/>
    <m/>
    <m/>
    <m/>
    <m/>
    <m/>
    <m/>
    <m/>
    <m/>
  </r>
  <r>
    <x v="148"/>
    <s v="MAR"/>
    <n v="1"/>
    <m/>
    <m/>
    <m/>
    <m/>
    <m/>
    <m/>
    <n v="1"/>
    <n v="1"/>
  </r>
  <r>
    <x v="149"/>
    <s v="MCO"/>
    <m/>
    <m/>
    <m/>
    <m/>
    <m/>
    <m/>
    <m/>
    <m/>
    <m/>
  </r>
  <r>
    <x v="150"/>
    <s v="MDA"/>
    <m/>
    <m/>
    <m/>
    <m/>
    <m/>
    <m/>
    <m/>
    <m/>
    <m/>
  </r>
  <r>
    <x v="151"/>
    <s v="MDG"/>
    <m/>
    <m/>
    <m/>
    <m/>
    <m/>
    <m/>
    <m/>
    <m/>
    <m/>
  </r>
  <r>
    <x v="152"/>
    <s v="MDV"/>
    <m/>
    <m/>
    <m/>
    <m/>
    <m/>
    <m/>
    <m/>
    <m/>
    <m/>
  </r>
  <r>
    <x v="153"/>
    <s v="MEA"/>
    <n v="1.5340961297"/>
    <m/>
    <m/>
    <m/>
    <m/>
    <m/>
    <m/>
    <n v="1.5340961297"/>
    <n v="1.53"/>
  </r>
  <r>
    <x v="154"/>
    <s v="MEX"/>
    <n v="0.99"/>
    <n v="0.98"/>
    <m/>
    <m/>
    <m/>
    <m/>
    <m/>
    <n v="0.99"/>
    <n v="0.99"/>
  </r>
  <r>
    <x v="155"/>
    <s v="MHL"/>
    <m/>
    <m/>
    <m/>
    <m/>
    <m/>
    <m/>
    <m/>
    <m/>
    <m/>
  </r>
  <r>
    <x v="156"/>
    <s v="MIC"/>
    <n v="2.1431699652999998"/>
    <m/>
    <m/>
    <m/>
    <m/>
    <m/>
    <m/>
    <n v="2.1431699652999998"/>
    <n v="2.14"/>
  </r>
  <r>
    <x v="157"/>
    <s v="MKD"/>
    <n v="4.28"/>
    <m/>
    <m/>
    <m/>
    <m/>
    <m/>
    <m/>
    <n v="4.28"/>
    <n v="4.28"/>
  </r>
  <r>
    <x v="158"/>
    <s v="MLI"/>
    <m/>
    <m/>
    <m/>
    <m/>
    <m/>
    <m/>
    <m/>
    <m/>
    <m/>
  </r>
  <r>
    <x v="159"/>
    <s v="MLT"/>
    <n v="4.49"/>
    <m/>
    <m/>
    <m/>
    <m/>
    <m/>
    <m/>
    <n v="4.49"/>
    <n v="4.49"/>
  </r>
  <r>
    <x v="160"/>
    <s v="MMR"/>
    <n v="1.04"/>
    <m/>
    <m/>
    <m/>
    <m/>
    <m/>
    <m/>
    <n v="1.04"/>
    <n v="1.04"/>
  </r>
  <r>
    <x v="161"/>
    <s v="MNA"/>
    <n v="1.4231318838"/>
    <m/>
    <m/>
    <m/>
    <m/>
    <m/>
    <m/>
    <n v="1.4231318838"/>
    <n v="1.42"/>
  </r>
  <r>
    <x v="162"/>
    <s v="MNE"/>
    <n v="3.86"/>
    <m/>
    <m/>
    <m/>
    <m/>
    <m/>
    <m/>
    <n v="3.86"/>
    <n v="3.86"/>
  </r>
  <r>
    <x v="163"/>
    <s v="MNG"/>
    <n v="8"/>
    <m/>
    <m/>
    <m/>
    <m/>
    <m/>
    <m/>
    <n v="8"/>
    <n v="8"/>
  </r>
  <r>
    <x v="164"/>
    <s v="MNP"/>
    <m/>
    <m/>
    <m/>
    <m/>
    <m/>
    <m/>
    <m/>
    <m/>
    <m/>
  </r>
  <r>
    <x v="165"/>
    <s v="MOZ"/>
    <m/>
    <m/>
    <m/>
    <m/>
    <m/>
    <m/>
    <m/>
    <m/>
    <m/>
  </r>
  <r>
    <x v="166"/>
    <s v="MRT"/>
    <m/>
    <m/>
    <m/>
    <m/>
    <m/>
    <m/>
    <m/>
    <m/>
    <m/>
  </r>
  <r>
    <x v="167"/>
    <s v="MUS"/>
    <m/>
    <m/>
    <m/>
    <m/>
    <m/>
    <m/>
    <m/>
    <m/>
    <m/>
  </r>
  <r>
    <x v="168"/>
    <s v="MWI"/>
    <m/>
    <m/>
    <m/>
    <m/>
    <m/>
    <m/>
    <m/>
    <m/>
    <m/>
  </r>
  <r>
    <x v="169"/>
    <s v="MYS"/>
    <n v="1.88"/>
    <m/>
    <m/>
    <m/>
    <m/>
    <m/>
    <m/>
    <n v="1.88"/>
    <n v="1.88"/>
  </r>
  <r>
    <x v="170"/>
    <s v="NAC"/>
    <n v="2.8356443121999999"/>
    <m/>
    <m/>
    <m/>
    <m/>
    <m/>
    <m/>
    <n v="2.8356443121999999"/>
    <n v="2.84"/>
  </r>
  <r>
    <x v="171"/>
    <s v="NAM"/>
    <m/>
    <m/>
    <m/>
    <m/>
    <m/>
    <m/>
    <m/>
    <m/>
    <m/>
  </r>
  <r>
    <x v="172"/>
    <s v="NCL"/>
    <m/>
    <m/>
    <m/>
    <m/>
    <m/>
    <m/>
    <m/>
    <m/>
    <m/>
  </r>
  <r>
    <x v="173"/>
    <s v="NER"/>
    <n v="0.39"/>
    <m/>
    <m/>
    <m/>
    <m/>
    <m/>
    <m/>
    <n v="0.39"/>
    <n v="0.39"/>
  </r>
  <r>
    <x v="174"/>
    <s v="NGA"/>
    <m/>
    <m/>
    <m/>
    <m/>
    <m/>
    <m/>
    <m/>
    <m/>
    <m/>
  </r>
  <r>
    <x v="175"/>
    <s v="NIC"/>
    <n v="0.93"/>
    <m/>
    <m/>
    <m/>
    <m/>
    <m/>
    <m/>
    <n v="0.93"/>
    <n v="0.93"/>
  </r>
  <r>
    <x v="176"/>
    <s v="NLD"/>
    <n v="3.28"/>
    <n v="3.17"/>
    <m/>
    <m/>
    <m/>
    <m/>
    <m/>
    <n v="3.28"/>
    <n v="3.28"/>
  </r>
  <r>
    <x v="177"/>
    <s v="NOR"/>
    <n v="3.6"/>
    <n v="3.53"/>
    <m/>
    <m/>
    <m/>
    <m/>
    <m/>
    <n v="3.6"/>
    <n v="3.6"/>
  </r>
  <r>
    <x v="178"/>
    <s v="NPL"/>
    <m/>
    <m/>
    <m/>
    <m/>
    <m/>
    <m/>
    <m/>
    <m/>
    <m/>
  </r>
  <r>
    <x v="179"/>
    <s v="NRU"/>
    <m/>
    <m/>
    <m/>
    <m/>
    <m/>
    <m/>
    <m/>
    <m/>
    <m/>
  </r>
  <r>
    <x v="180"/>
    <s v="NZL"/>
    <n v="2.73"/>
    <n v="2.62"/>
    <n v="2.57"/>
    <m/>
    <m/>
    <m/>
    <m/>
    <n v="2.73"/>
    <n v="2.73"/>
  </r>
  <r>
    <x v="181"/>
    <s v="OED"/>
    <n v="4.7270502951999998"/>
    <n v="5.0565244132"/>
    <m/>
    <m/>
    <m/>
    <m/>
    <m/>
    <n v="5.0565244132"/>
    <n v="5.0599999999999996"/>
  </r>
  <r>
    <x v="182"/>
    <s v="OMN"/>
    <n v="1.47"/>
    <m/>
    <m/>
    <m/>
    <m/>
    <m/>
    <m/>
    <n v="1.47"/>
    <n v="1.47"/>
  </r>
  <r>
    <x v="183"/>
    <s v="OSS"/>
    <m/>
    <m/>
    <m/>
    <m/>
    <m/>
    <m/>
    <m/>
    <m/>
    <m/>
  </r>
  <r>
    <x v="184"/>
    <s v="PAK"/>
    <n v="0.63"/>
    <m/>
    <m/>
    <m/>
    <m/>
    <m/>
    <m/>
    <n v="0.63"/>
    <n v="0.63"/>
  </r>
  <r>
    <x v="185"/>
    <s v="PAN"/>
    <m/>
    <m/>
    <m/>
    <m/>
    <m/>
    <m/>
    <m/>
    <m/>
    <m/>
  </r>
  <r>
    <x v="186"/>
    <s v="PER"/>
    <n v="1.59"/>
    <m/>
    <m/>
    <m/>
    <m/>
    <m/>
    <m/>
    <n v="1.59"/>
    <n v="1.59"/>
  </r>
  <r>
    <x v="187"/>
    <s v="PHL"/>
    <m/>
    <m/>
    <m/>
    <m/>
    <m/>
    <m/>
    <m/>
    <m/>
    <m/>
  </r>
  <r>
    <x v="188"/>
    <s v="PLW"/>
    <m/>
    <m/>
    <m/>
    <m/>
    <m/>
    <m/>
    <m/>
    <m/>
    <m/>
  </r>
  <r>
    <x v="189"/>
    <s v="PNG"/>
    <m/>
    <m/>
    <m/>
    <m/>
    <m/>
    <m/>
    <m/>
    <m/>
    <m/>
  </r>
  <r>
    <x v="190"/>
    <s v="POL"/>
    <n v="6.62"/>
    <n v="6.54"/>
    <m/>
    <m/>
    <m/>
    <m/>
    <m/>
    <n v="6.62"/>
    <n v="6.62"/>
  </r>
  <r>
    <x v="191"/>
    <s v="PRE"/>
    <m/>
    <m/>
    <m/>
    <m/>
    <m/>
    <m/>
    <m/>
    <m/>
    <m/>
  </r>
  <r>
    <x v="192"/>
    <s v="PRI"/>
    <m/>
    <m/>
    <m/>
    <m/>
    <m/>
    <m/>
    <m/>
    <m/>
    <m/>
  </r>
  <r>
    <x v="193"/>
    <s v="PRK"/>
    <m/>
    <m/>
    <m/>
    <m/>
    <m/>
    <m/>
    <m/>
    <m/>
    <m/>
  </r>
  <r>
    <x v="194"/>
    <s v="PRT"/>
    <n v="3.39"/>
    <n v="3.45"/>
    <m/>
    <m/>
    <m/>
    <m/>
    <m/>
    <n v="3.45"/>
    <n v="3.45"/>
  </r>
  <r>
    <x v="195"/>
    <s v="PRY"/>
    <m/>
    <m/>
    <m/>
    <m/>
    <m/>
    <m/>
    <m/>
    <m/>
    <m/>
  </r>
  <r>
    <x v="196"/>
    <s v="PSE"/>
    <m/>
    <m/>
    <m/>
    <m/>
    <m/>
    <m/>
    <m/>
    <m/>
    <m/>
  </r>
  <r>
    <x v="197"/>
    <s v="PSS"/>
    <m/>
    <m/>
    <m/>
    <m/>
    <m/>
    <m/>
    <m/>
    <m/>
    <m/>
  </r>
  <r>
    <x v="198"/>
    <s v="PST"/>
    <n v="5.5015804300999998"/>
    <m/>
    <m/>
    <m/>
    <m/>
    <m/>
    <m/>
    <n v="5.5015804300999998"/>
    <n v="5.5"/>
  </r>
  <r>
    <x v="199"/>
    <s v="PYF"/>
    <m/>
    <m/>
    <m/>
    <m/>
    <m/>
    <m/>
    <m/>
    <m/>
    <m/>
  </r>
  <r>
    <x v="200"/>
    <s v="QAT"/>
    <n v="1.25"/>
    <m/>
    <m/>
    <m/>
    <m/>
    <m/>
    <m/>
    <n v="1.25"/>
    <n v="1.25"/>
  </r>
  <r>
    <x v="201"/>
    <s v="ROU"/>
    <n v="6.89"/>
    <m/>
    <m/>
    <m/>
    <m/>
    <m/>
    <m/>
    <n v="6.89"/>
    <n v="6.89"/>
  </r>
  <r>
    <x v="202"/>
    <s v="RUS"/>
    <n v="8.0500000000000007"/>
    <n v="7.12"/>
    <m/>
    <m/>
    <m/>
    <m/>
    <m/>
    <n v="8.0500000000000007"/>
    <n v="8.0500000000000007"/>
  </r>
  <r>
    <x v="203"/>
    <s v="RWA"/>
    <m/>
    <m/>
    <m/>
    <m/>
    <m/>
    <m/>
    <m/>
    <m/>
    <m/>
  </r>
  <r>
    <x v="204"/>
    <s v="SAS"/>
    <n v="0.58805803632999998"/>
    <m/>
    <m/>
    <m/>
    <m/>
    <m/>
    <m/>
    <n v="0.58805803632999998"/>
    <n v="0.59"/>
  </r>
  <r>
    <x v="205"/>
    <s v="SAU"/>
    <n v="2.2400000000000002"/>
    <m/>
    <m/>
    <m/>
    <m/>
    <m/>
    <m/>
    <n v="2.2400000000000002"/>
    <n v="2.2400000000000002"/>
  </r>
  <r>
    <x v="206"/>
    <s v="SDN"/>
    <n v="0.74"/>
    <m/>
    <m/>
    <m/>
    <m/>
    <m/>
    <m/>
    <n v="0.74"/>
    <n v="0.74"/>
  </r>
  <r>
    <x v="207"/>
    <s v="SEN"/>
    <m/>
    <m/>
    <m/>
    <m/>
    <m/>
    <m/>
    <m/>
    <m/>
    <m/>
  </r>
  <r>
    <x v="208"/>
    <s v="SGP"/>
    <n v="2.4900000000000002"/>
    <m/>
    <m/>
    <m/>
    <m/>
    <m/>
    <m/>
    <n v="2.4900000000000002"/>
    <n v="2.4900000000000002"/>
  </r>
  <r>
    <x v="209"/>
    <s v="SLB"/>
    <m/>
    <m/>
    <m/>
    <m/>
    <m/>
    <m/>
    <m/>
    <m/>
    <m/>
  </r>
  <r>
    <x v="210"/>
    <s v="SLE"/>
    <m/>
    <m/>
    <m/>
    <m/>
    <m/>
    <m/>
    <m/>
    <m/>
    <m/>
  </r>
  <r>
    <x v="211"/>
    <s v="SLV"/>
    <n v="1.2"/>
    <m/>
    <m/>
    <m/>
    <m/>
    <m/>
    <m/>
    <n v="1.2"/>
    <n v="1.2"/>
  </r>
  <r>
    <x v="212"/>
    <s v="SMR"/>
    <m/>
    <m/>
    <m/>
    <m/>
    <m/>
    <m/>
    <m/>
    <m/>
    <m/>
  </r>
  <r>
    <x v="213"/>
    <s v="SOM"/>
    <n v="0.87"/>
    <m/>
    <m/>
    <m/>
    <m/>
    <m/>
    <m/>
    <n v="0.87"/>
    <n v="0.87"/>
  </r>
  <r>
    <x v="214"/>
    <s v="SRB"/>
    <n v="5.61"/>
    <m/>
    <m/>
    <m/>
    <m/>
    <m/>
    <m/>
    <n v="5.61"/>
    <n v="5.61"/>
  </r>
  <r>
    <x v="215"/>
    <s v="SSA"/>
    <m/>
    <m/>
    <m/>
    <m/>
    <m/>
    <m/>
    <m/>
    <m/>
    <m/>
  </r>
  <r>
    <x v="216"/>
    <s v="SSD"/>
    <m/>
    <m/>
    <m/>
    <m/>
    <m/>
    <m/>
    <m/>
    <m/>
    <m/>
  </r>
  <r>
    <x v="217"/>
    <s v="SSF"/>
    <m/>
    <m/>
    <m/>
    <m/>
    <m/>
    <m/>
    <m/>
    <m/>
    <m/>
  </r>
  <r>
    <x v="218"/>
    <s v="SST"/>
    <m/>
    <m/>
    <m/>
    <m/>
    <m/>
    <m/>
    <m/>
    <m/>
    <m/>
  </r>
  <r>
    <x v="219"/>
    <s v="STP"/>
    <m/>
    <m/>
    <m/>
    <m/>
    <m/>
    <m/>
    <m/>
    <m/>
    <m/>
  </r>
  <r>
    <x v="220"/>
    <s v="SUR"/>
    <n v="3"/>
    <m/>
    <m/>
    <m/>
    <m/>
    <m/>
    <m/>
    <n v="3"/>
    <n v="3"/>
  </r>
  <r>
    <x v="221"/>
    <s v="SVK"/>
    <n v="5.82"/>
    <n v="5.7"/>
    <m/>
    <m/>
    <m/>
    <m/>
    <m/>
    <n v="5.82"/>
    <n v="5.82"/>
  </r>
  <r>
    <x v="222"/>
    <s v="SVN"/>
    <n v="4.5"/>
    <n v="4.43"/>
    <m/>
    <m/>
    <m/>
    <m/>
    <m/>
    <n v="4.5"/>
    <n v="4.5"/>
  </r>
  <r>
    <x v="223"/>
    <s v="SWE"/>
    <n v="2.21"/>
    <n v="2.14"/>
    <m/>
    <m/>
    <m/>
    <m/>
    <m/>
    <n v="2.21"/>
    <n v="2.21"/>
  </r>
  <r>
    <x v="224"/>
    <s v="SWZ"/>
    <m/>
    <m/>
    <m/>
    <m/>
    <m/>
    <m/>
    <m/>
    <m/>
    <m/>
  </r>
  <r>
    <x v="225"/>
    <s v="SXM"/>
    <m/>
    <m/>
    <m/>
    <m/>
    <m/>
    <m/>
    <m/>
    <m/>
    <m/>
  </r>
  <r>
    <x v="226"/>
    <s v="SYC"/>
    <m/>
    <m/>
    <m/>
    <m/>
    <m/>
    <m/>
    <m/>
    <m/>
    <m/>
  </r>
  <r>
    <x v="227"/>
    <s v="SYR"/>
    <n v="1.4"/>
    <m/>
    <m/>
    <m/>
    <m/>
    <m/>
    <m/>
    <n v="1.4"/>
    <n v="1.4"/>
  </r>
  <r>
    <x v="228"/>
    <s v="TCA"/>
    <m/>
    <m/>
    <m/>
    <m/>
    <m/>
    <m/>
    <m/>
    <m/>
    <m/>
  </r>
  <r>
    <x v="229"/>
    <s v="TCD"/>
    <m/>
    <m/>
    <m/>
    <m/>
    <m/>
    <m/>
    <m/>
    <m/>
    <m/>
  </r>
  <r>
    <x v="230"/>
    <s v="TEA"/>
    <n v="3.6794941056999999"/>
    <m/>
    <m/>
    <m/>
    <m/>
    <m/>
    <m/>
    <n v="3.6794941056999999"/>
    <n v="3.68"/>
  </r>
  <r>
    <x v="231"/>
    <s v="TEC"/>
    <m/>
    <m/>
    <m/>
    <m/>
    <m/>
    <m/>
    <m/>
    <m/>
    <m/>
  </r>
  <r>
    <x v="232"/>
    <s v="TGO"/>
    <m/>
    <m/>
    <m/>
    <m/>
    <m/>
    <m/>
    <m/>
    <m/>
    <m/>
  </r>
  <r>
    <x v="233"/>
    <s v="THA"/>
    <m/>
    <m/>
    <m/>
    <m/>
    <m/>
    <m/>
    <m/>
    <m/>
    <m/>
  </r>
  <r>
    <x v="234"/>
    <s v="TJK"/>
    <m/>
    <m/>
    <m/>
    <m/>
    <m/>
    <m/>
    <m/>
    <m/>
    <m/>
  </r>
  <r>
    <x v="235"/>
    <s v="TKM"/>
    <m/>
    <m/>
    <m/>
    <m/>
    <m/>
    <m/>
    <m/>
    <m/>
    <m/>
  </r>
  <r>
    <x v="236"/>
    <s v="TLA"/>
    <n v="1.8322616928"/>
    <m/>
    <m/>
    <m/>
    <m/>
    <m/>
    <m/>
    <n v="1.8322616928"/>
    <n v="1.83"/>
  </r>
  <r>
    <x v="237"/>
    <s v="TLS"/>
    <m/>
    <m/>
    <m/>
    <m/>
    <m/>
    <m/>
    <m/>
    <m/>
    <m/>
  </r>
  <r>
    <x v="238"/>
    <s v="TMN"/>
    <n v="1.4231318838"/>
    <m/>
    <m/>
    <m/>
    <m/>
    <m/>
    <m/>
    <n v="1.4231318838"/>
    <n v="1.42"/>
  </r>
  <r>
    <x v="239"/>
    <s v="TON"/>
    <m/>
    <m/>
    <m/>
    <m/>
    <m/>
    <m/>
    <m/>
    <m/>
    <m/>
  </r>
  <r>
    <x v="240"/>
    <s v="TSA"/>
    <n v="0.58805803632999998"/>
    <m/>
    <m/>
    <m/>
    <m/>
    <m/>
    <m/>
    <n v="0.58805803632999998"/>
    <n v="0.59"/>
  </r>
  <r>
    <x v="241"/>
    <s v="TSS"/>
    <m/>
    <m/>
    <m/>
    <m/>
    <m/>
    <m/>
    <m/>
    <m/>
    <m/>
  </r>
  <r>
    <x v="242"/>
    <s v="TTO"/>
    <n v="3.02"/>
    <m/>
    <m/>
    <m/>
    <m/>
    <m/>
    <m/>
    <n v="3.02"/>
    <n v="3.02"/>
  </r>
  <r>
    <x v="243"/>
    <s v="TUN"/>
    <n v="2.1800000000000002"/>
    <m/>
    <m/>
    <m/>
    <m/>
    <m/>
    <m/>
    <n v="2.1800000000000002"/>
    <n v="2.1800000000000002"/>
  </r>
  <r>
    <x v="244"/>
    <s v="TUR"/>
    <n v="2.81"/>
    <n v="2.85"/>
    <m/>
    <m/>
    <m/>
    <m/>
    <m/>
    <n v="2.85"/>
    <n v="2.85"/>
  </r>
  <r>
    <x v="245"/>
    <s v="TUV"/>
    <m/>
    <m/>
    <m/>
    <m/>
    <m/>
    <m/>
    <m/>
    <m/>
    <m/>
  </r>
  <r>
    <x v="246"/>
    <s v="TZA"/>
    <m/>
    <m/>
    <m/>
    <m/>
    <m/>
    <m/>
    <m/>
    <m/>
    <m/>
  </r>
  <r>
    <x v="247"/>
    <s v="UGA"/>
    <m/>
    <m/>
    <m/>
    <m/>
    <m/>
    <m/>
    <m/>
    <m/>
    <m/>
  </r>
  <r>
    <x v="248"/>
    <s v="UKR"/>
    <m/>
    <m/>
    <m/>
    <m/>
    <m/>
    <m/>
    <m/>
    <m/>
    <m/>
  </r>
  <r>
    <x v="249"/>
    <s v="UMC"/>
    <n v="3.2464838130999998"/>
    <m/>
    <m/>
    <m/>
    <m/>
    <m/>
    <m/>
    <n v="3.2464838130999998"/>
    <n v="3.25"/>
  </r>
  <r>
    <x v="250"/>
    <s v="URY"/>
    <n v="2.4300000000000002"/>
    <m/>
    <m/>
    <m/>
    <m/>
    <m/>
    <m/>
    <n v="2.4300000000000002"/>
    <n v="2.4300000000000002"/>
  </r>
  <r>
    <x v="251"/>
    <s v="USA"/>
    <n v="2.87"/>
    <m/>
    <m/>
    <m/>
    <m/>
    <m/>
    <m/>
    <n v="2.87"/>
    <n v="2.87"/>
  </r>
  <r>
    <x v="252"/>
    <s v="UZB"/>
    <m/>
    <m/>
    <m/>
    <m/>
    <m/>
    <m/>
    <m/>
    <m/>
    <m/>
  </r>
  <r>
    <x v="253"/>
    <s v="VCT"/>
    <m/>
    <m/>
    <m/>
    <m/>
    <m/>
    <m/>
    <m/>
    <m/>
    <m/>
  </r>
  <r>
    <x v="254"/>
    <s v="VEN"/>
    <n v="0.87"/>
    <m/>
    <m/>
    <m/>
    <m/>
    <m/>
    <m/>
    <n v="0.87"/>
    <n v="0.87"/>
  </r>
  <r>
    <x v="255"/>
    <s v="VGB"/>
    <m/>
    <m/>
    <m/>
    <m/>
    <m/>
    <m/>
    <m/>
    <m/>
    <m/>
  </r>
  <r>
    <x v="256"/>
    <s v="VIR"/>
    <m/>
    <m/>
    <m/>
    <m/>
    <m/>
    <m/>
    <m/>
    <m/>
    <m/>
  </r>
  <r>
    <x v="257"/>
    <s v="VNM"/>
    <m/>
    <m/>
    <m/>
    <m/>
    <m/>
    <m/>
    <m/>
    <m/>
    <m/>
  </r>
  <r>
    <x v="258"/>
    <s v="VUT"/>
    <m/>
    <m/>
    <m/>
    <m/>
    <m/>
    <m/>
    <m/>
    <m/>
    <m/>
  </r>
  <r>
    <x v="259"/>
    <s v="WLD"/>
    <n v="2.8817914877000002"/>
    <m/>
    <m/>
    <m/>
    <m/>
    <m/>
    <m/>
    <n v="2.8817914877000002"/>
    <n v="2.88"/>
  </r>
  <r>
    <x v="260"/>
    <s v="WSM"/>
    <m/>
    <m/>
    <m/>
    <m/>
    <m/>
    <m/>
    <m/>
    <m/>
    <m/>
  </r>
  <r>
    <x v="261"/>
    <s v="XKX"/>
    <m/>
    <m/>
    <m/>
    <m/>
    <m/>
    <m/>
    <m/>
    <m/>
    <m/>
  </r>
  <r>
    <x v="262"/>
    <s v="YEM"/>
    <n v="0.71"/>
    <m/>
    <m/>
    <m/>
    <m/>
    <m/>
    <m/>
    <n v="0.71"/>
    <n v="0.71"/>
  </r>
  <r>
    <x v="263"/>
    <s v="ZAF"/>
    <m/>
    <m/>
    <m/>
    <m/>
    <m/>
    <m/>
    <m/>
    <m/>
    <m/>
  </r>
  <r>
    <x v="264"/>
    <s v="ZMB"/>
    <m/>
    <m/>
    <m/>
    <m/>
    <m/>
    <m/>
    <m/>
    <m/>
    <m/>
  </r>
  <r>
    <x v="265"/>
    <s v="ZWE"/>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57E3A-98F2-48E3-A207-9C406191E920}" name="PivotTable16" cacheId="4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T27:U32" firstHeaderRow="1" firstDataRow="1" firstDataCol="1"/>
  <pivotFields count="11">
    <pivotField axis="axisRow" showAll="0" sortType="descending">
      <items count="267">
        <item h="1" x="2"/>
        <item h="1" x="1"/>
        <item h="1" x="3"/>
        <item h="1" x="5"/>
        <item h="1" x="60"/>
        <item h="1" x="11"/>
        <item h="1" x="6"/>
        <item h="1" x="4"/>
        <item h="1" x="12"/>
        <item h="1" x="7"/>
        <item h="1" x="9"/>
        <item h="1" x="10"/>
        <item h="1" x="0"/>
        <item h="1" x="13"/>
        <item x="14"/>
        <item h="1" x="15"/>
        <item h="1" x="23"/>
        <item h="1" x="22"/>
        <item h="1" x="20"/>
        <item h="1" x="30"/>
        <item h="1" x="25"/>
        <item h="1" x="17"/>
        <item h="1" x="26"/>
        <item h="1" x="18"/>
        <item h="1" x="27"/>
        <item h="1" x="32"/>
        <item h="1" x="28"/>
        <item h="1" x="24"/>
        <item h="1" x="33"/>
        <item h="1" x="29"/>
        <item h="1" x="255"/>
        <item h="1" x="31"/>
        <item h="1" x="21"/>
        <item h="1" x="19"/>
        <item h="1" x="16"/>
        <item h="1" x="47"/>
        <item h="1" x="123"/>
        <item h="1" x="42"/>
        <item h="1" x="35"/>
        <item h="1" x="49"/>
        <item h="1" x="52"/>
        <item h="1" x="34"/>
        <item h="1" x="36"/>
        <item h="1" x="229"/>
        <item h="1" x="38"/>
        <item h="1" x="39"/>
        <item h="1" x="40"/>
        <item h="1" x="45"/>
        <item h="1" x="46"/>
        <item h="1" x="43"/>
        <item h="1" x="44"/>
        <item h="1" x="48"/>
        <item h="1" x="41"/>
        <item h="1" x="99"/>
        <item h="1" x="50"/>
        <item h="1" x="51"/>
        <item h="1" x="53"/>
        <item h="1" x="54"/>
        <item h="1" x="58"/>
        <item h="1" x="56"/>
        <item h="1" x="57"/>
        <item h="1" x="59"/>
        <item h="1" x="62"/>
        <item h="1" x="63"/>
        <item h="1" x="61"/>
        <item h="1" x="230"/>
        <item h="1" x="66"/>
        <item h="1" x="67"/>
        <item h="1" x="211"/>
        <item h="1" x="88"/>
        <item h="1" x="69"/>
        <item h="1" x="71"/>
        <item h="1" x="224"/>
        <item h="1" x="72"/>
        <item h="1" x="68"/>
        <item h="1" x="65"/>
        <item h="1" x="64"/>
        <item h="1" x="231"/>
        <item h="1" x="73"/>
        <item h="1" x="78"/>
        <item h="1" x="76"/>
        <item h="1" x="75"/>
        <item h="1" x="74"/>
        <item x="77"/>
        <item h="1" x="199"/>
        <item h="1" x="80"/>
        <item h="1" x="86"/>
        <item h="1" x="82"/>
        <item h="1" x="55"/>
        <item h="1" x="83"/>
        <item h="1" x="84"/>
        <item h="1" x="89"/>
        <item h="1" x="91"/>
        <item h="1" x="90"/>
        <item h="1" x="93"/>
        <item h="1" x="92"/>
        <item h="1" x="85"/>
        <item h="1" x="87"/>
        <item h="1" x="94"/>
        <item h="1" x="100"/>
        <item h="1" x="98"/>
        <item h="1" x="95"/>
        <item h="1" x="97"/>
        <item h="1" x="96"/>
        <item h="1" x="101"/>
        <item h="1" x="102"/>
        <item h="1" x="114"/>
        <item h="1" x="103"/>
        <item h="1" x="105"/>
        <item h="1" x="107"/>
        <item h="1" x="104"/>
        <item h="1" x="109"/>
        <item h="1" x="106"/>
        <item h="1" x="112"/>
        <item h="1" x="113"/>
        <item h="1" x="111"/>
        <item h="1" x="108"/>
        <item h="1" x="115"/>
        <item h="1" x="116"/>
        <item h="1" x="117"/>
        <item x="119"/>
        <item h="1" x="118"/>
        <item h="1" x="120"/>
        <item h="1" x="121"/>
        <item h="1" x="124"/>
        <item h="1" x="193"/>
        <item h="1" x="126"/>
        <item h="1" x="261"/>
        <item h="1" x="127"/>
        <item h="1" x="122"/>
        <item h="1" x="129"/>
        <item h="1" x="142"/>
        <item h="1" x="134"/>
        <item h="1" x="128"/>
        <item h="1" x="236"/>
        <item h="1" x="145"/>
        <item h="1" x="135"/>
        <item h="1" x="130"/>
        <item h="1" x="141"/>
        <item h="1" x="131"/>
        <item h="1" x="132"/>
        <item h="1" x="137"/>
        <item h="1" x="143"/>
        <item h="1" x="140"/>
        <item h="1" x="136"/>
        <item h="1" x="139"/>
        <item h="1" x="144"/>
        <item h="1" x="146"/>
        <item h="1" x="151"/>
        <item h="1" x="168"/>
        <item h="1" x="169"/>
        <item h="1" x="152"/>
        <item h="1" x="158"/>
        <item h="1" x="159"/>
        <item h="1" x="155"/>
        <item h="1" x="166"/>
        <item h="1" x="167"/>
        <item h="1" x="154"/>
        <item h="1" x="79"/>
        <item h="1" x="153"/>
        <item h="1" x="161"/>
        <item h="1" x="238"/>
        <item h="1" x="156"/>
        <item h="1" x="150"/>
        <item h="1" x="149"/>
        <item h="1" x="163"/>
        <item h="1" x="162"/>
        <item h="1" x="148"/>
        <item h="1" x="165"/>
        <item h="1" x="160"/>
        <item h="1" x="171"/>
        <item h="1" x="179"/>
        <item h="1" x="178"/>
        <item h="1" x="176"/>
        <item h="1" x="172"/>
        <item h="1" x="180"/>
        <item h="1" x="175"/>
        <item h="1" x="173"/>
        <item h="1" x="174"/>
        <item h="1" x="170"/>
        <item h="1" x="157"/>
        <item h="1" x="164"/>
        <item x="177"/>
        <item h="1" x="110"/>
        <item h="1" x="181"/>
        <item h="1" x="182"/>
        <item h="1" x="183"/>
        <item h="1" x="197"/>
        <item h="1" x="184"/>
        <item h="1" x="188"/>
        <item h="1" x="185"/>
        <item h="1" x="189"/>
        <item h="1" x="195"/>
        <item h="1" x="186"/>
        <item h="1" x="187"/>
        <item h="1" x="190"/>
        <item h="1" x="194"/>
        <item h="1" x="198"/>
        <item h="1" x="191"/>
        <item h="1" x="192"/>
        <item h="1" x="200"/>
        <item h="1" x="201"/>
        <item h="1" x="202"/>
        <item h="1" x="203"/>
        <item h="1" x="260"/>
        <item h="1" x="212"/>
        <item h="1" x="219"/>
        <item h="1" x="205"/>
        <item h="1" x="207"/>
        <item h="1" x="214"/>
        <item h="1" x="226"/>
        <item h="1" x="210"/>
        <item h="1" x="208"/>
        <item h="1" x="225"/>
        <item h="1" x="221"/>
        <item h="1" x="222"/>
        <item h="1" x="218"/>
        <item h="1" x="209"/>
        <item h="1" x="213"/>
        <item h="1" x="263"/>
        <item h="1" x="204"/>
        <item h="1" x="240"/>
        <item h="1" x="216"/>
        <item h="1" x="70"/>
        <item h="1" x="138"/>
        <item h="1" x="125"/>
        <item h="1" x="133"/>
        <item h="1" x="147"/>
        <item h="1" x="253"/>
        <item h="1" x="217"/>
        <item h="1" x="215"/>
        <item h="1" x="241"/>
        <item h="1" x="206"/>
        <item h="1" x="220"/>
        <item h="1" x="223"/>
        <item x="37"/>
        <item h="1" x="227"/>
        <item h="1" x="234"/>
        <item h="1" x="246"/>
        <item h="1" x="233"/>
        <item h="1" x="237"/>
        <item h="1" x="232"/>
        <item h="1" x="239"/>
        <item h="1" x="242"/>
        <item h="1" x="243"/>
        <item h="1" x="244"/>
        <item h="1" x="235"/>
        <item h="1" x="228"/>
        <item h="1" x="245"/>
        <item h="1" x="247"/>
        <item h="1" x="248"/>
        <item h="1" x="8"/>
        <item h="1" x="81"/>
        <item h="1" x="251"/>
        <item h="1" x="249"/>
        <item h="1" x="250"/>
        <item h="1" x="252"/>
        <item h="1" x="258"/>
        <item h="1" x="254"/>
        <item h="1" x="257"/>
        <item h="1" x="256"/>
        <item h="1" x="196"/>
        <item h="1" x="259"/>
        <item h="1" x="262"/>
        <item h="1" x="264"/>
        <item h="1" x="26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5">
    <i>
      <x v="120"/>
    </i>
    <i>
      <x v="14"/>
    </i>
    <i>
      <x v="83"/>
    </i>
    <i>
      <x v="235"/>
    </i>
    <i>
      <x v="182"/>
    </i>
  </rowItems>
  <colItems count="1">
    <i/>
  </colItems>
  <dataFields count="1">
    <dataField name="Max count of beds" fld="10"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C7D7DB-7816-430E-9423-58CDAC4DFCB4}" name="PivotTable15"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Q27:R32" firstHeaderRow="1" firstDataRow="1" firstDataCol="1"/>
  <pivotFields count="8">
    <pivotField axis="axisRow" showAll="0" sortType="descending">
      <items count="267">
        <item h="1" x="174"/>
        <item h="1" x="177"/>
        <item h="1" x="175"/>
        <item h="1" x="181"/>
        <item h="1" x="150"/>
        <item h="1" x="167"/>
        <item h="1" x="178"/>
        <item h="1" x="180"/>
        <item h="1" x="172"/>
        <item h="1" x="179"/>
        <item h="1" x="169"/>
        <item h="1" x="166"/>
        <item h="1" x="176"/>
        <item h="1" x="173"/>
        <item x="170"/>
        <item h="1" x="171"/>
        <item h="1" x="195"/>
        <item h="1" x="198"/>
        <item h="1" x="192"/>
        <item h="1" x="190"/>
        <item h="1" x="185"/>
        <item h="1" x="193"/>
        <item h="1" x="186"/>
        <item h="1" x="194"/>
        <item h="1" x="183"/>
        <item h="1" x="188"/>
        <item h="1" x="184"/>
        <item h="1" x="196"/>
        <item h="1" x="143"/>
        <item h="1" x="189"/>
        <item h="1" x="99"/>
        <item h="1" x="187"/>
        <item h="1" x="197"/>
        <item h="1" x="191"/>
        <item h="1" x="182"/>
        <item h="1" x="137"/>
        <item h="1" x="229"/>
        <item h="1" x="136"/>
        <item h="1" x="141"/>
        <item h="1" x="149"/>
        <item h="1" x="158"/>
        <item h="1" x="144"/>
        <item h="1" x="142"/>
        <item h="1" x="123"/>
        <item h="1" x="148"/>
        <item h="1" x="145"/>
        <item h="1" x="146"/>
        <item h="1" x="139"/>
        <item h="1" x="140"/>
        <item h="1" x="133"/>
        <item h="1" x="134"/>
        <item h="1" x="138"/>
        <item h="1" x="135"/>
        <item h="1" x="255"/>
        <item h="1" x="160"/>
        <item h="1" x="161"/>
        <item h="1" x="159"/>
        <item h="1" x="164"/>
        <item h="1" x="152"/>
        <item h="1" x="162"/>
        <item h="1" x="163"/>
        <item h="1" x="153"/>
        <item h="1" x="156"/>
        <item h="1" x="157"/>
        <item h="1" x="151"/>
        <item h="1" x="124"/>
        <item h="1" x="199"/>
        <item h="1" x="243"/>
        <item h="1" x="101"/>
        <item h="1" x="264"/>
        <item h="1" x="241"/>
        <item h="1" x="247"/>
        <item h="1" x="130"/>
        <item h="1" x="248"/>
        <item h="1" x="244"/>
        <item h="1" x="155"/>
        <item h="1" x="154"/>
        <item h="1" x="121"/>
        <item h="1" x="245"/>
        <item h="1" x="234"/>
        <item h="1" x="236"/>
        <item h="1" x="235"/>
        <item h="1" x="246"/>
        <item x="233"/>
        <item h="1" x="66"/>
        <item h="1" x="240"/>
        <item h="1" x="258"/>
        <item h="1" x="238"/>
        <item h="1" x="165"/>
        <item h="1" x="249"/>
        <item h="1" x="260"/>
        <item h="1" x="265"/>
        <item h="1" x="263"/>
        <item h="1" x="262"/>
        <item h="1" x="253"/>
        <item h="1" x="252"/>
        <item h="1" x="261"/>
        <item h="1" x="259"/>
        <item h="1" x="250"/>
        <item h="1" x="210"/>
        <item h="1" x="254"/>
        <item h="1" x="251"/>
        <item h="1" x="257"/>
        <item h="1" x="256"/>
        <item h="1" x="211"/>
        <item h="1" x="208"/>
        <item h="1" x="204"/>
        <item h="1" x="209"/>
        <item h="1" x="215"/>
        <item h="1" x="213"/>
        <item h="1" x="214"/>
        <item h="1" x="203"/>
        <item h="1" x="212"/>
        <item h="1" x="206"/>
        <item h="1" x="207"/>
        <item h="1" x="201"/>
        <item h="1" x="202"/>
        <item h="1" x="205"/>
        <item h="1" x="216"/>
        <item h="1" x="227"/>
        <item x="225"/>
        <item h="1" x="228"/>
        <item h="1" x="226"/>
        <item h="1" x="231"/>
        <item h="1" x="230"/>
        <item h="1" x="17"/>
        <item h="1" x="220"/>
        <item h="1" x="85"/>
        <item h="1" x="217"/>
        <item h="1" x="232"/>
        <item h="1" x="223"/>
        <item h="1" x="36"/>
        <item h="1" x="44"/>
        <item h="1" x="218"/>
        <item h="1" x="76"/>
        <item h="1" x="39"/>
        <item h="1" x="41"/>
        <item h="1" x="224"/>
        <item h="1" x="35"/>
        <item h="1" x="221"/>
        <item h="1" x="222"/>
        <item h="1" x="47"/>
        <item h="1" x="33"/>
        <item h="1" x="46"/>
        <item h="1" x="42"/>
        <item h="1" x="45"/>
        <item h="1" x="34"/>
        <item h="1" x="40"/>
        <item h="1" x="61"/>
        <item h="1" x="8"/>
        <item h="1" x="9"/>
        <item h="1" x="58"/>
        <item h="1" x="52"/>
        <item h="1" x="53"/>
        <item h="1" x="65"/>
        <item h="1" x="10"/>
        <item h="1" x="11"/>
        <item h="1" x="64"/>
        <item h="1" x="239"/>
        <item h="1" x="59"/>
        <item h="1" x="51"/>
        <item h="1" x="82"/>
        <item h="1" x="62"/>
        <item h="1" x="60"/>
        <item h="1" x="49"/>
        <item h="1" x="57"/>
        <item h="1" x="56"/>
        <item h="1" x="38"/>
        <item h="1" x="55"/>
        <item h="1" x="50"/>
        <item h="1" x="15"/>
        <item h="1" x="7"/>
        <item h="1" x="6"/>
        <item h="1" x="0"/>
        <item h="1" x="12"/>
        <item h="1" x="4"/>
        <item h="1" x="3"/>
        <item h="1" x="13"/>
        <item h="1" x="2"/>
        <item h="1" x="14"/>
        <item h="1" x="63"/>
        <item h="1" x="54"/>
        <item x="1"/>
        <item h="1" x="200"/>
        <item h="1" x="5"/>
        <item h="1" x="16"/>
        <item h="1" x="27"/>
        <item h="1" x="21"/>
        <item h="1" x="28"/>
        <item h="1" x="32"/>
        <item h="1" x="25"/>
        <item h="1" x="29"/>
        <item h="1" x="23"/>
        <item h="1" x="26"/>
        <item h="1" x="31"/>
        <item h="1" x="30"/>
        <item h="1" x="18"/>
        <item h="1" x="22"/>
        <item h="1" x="19"/>
        <item h="1" x="20"/>
        <item h="1" x="110"/>
        <item h="1" x="111"/>
        <item h="1" x="108"/>
        <item h="1" x="109"/>
        <item h="1" x="84"/>
        <item h="1" x="106"/>
        <item h="1" x="125"/>
        <item h="1" x="115"/>
        <item h="1" x="113"/>
        <item h="1" x="104"/>
        <item h="1" x="120"/>
        <item h="1" x="100"/>
        <item h="1" x="102"/>
        <item h="1" x="119"/>
        <item h="1" x="131"/>
        <item h="1" x="132"/>
        <item h="1" x="128"/>
        <item h="1" x="103"/>
        <item h="1" x="107"/>
        <item h="1" x="91"/>
        <item h="1" x="114"/>
        <item h="1" x="80"/>
        <item h="1" x="116"/>
        <item h="1" x="242"/>
        <item h="1" x="48"/>
        <item h="1" x="219"/>
        <item h="1" x="43"/>
        <item h="1" x="37"/>
        <item h="1" x="93"/>
        <item h="1" x="127"/>
        <item h="1" x="105"/>
        <item h="1" x="69"/>
        <item h="1" x="112"/>
        <item h="1" x="126"/>
        <item h="1" x="129"/>
        <item x="147"/>
        <item h="1" x="117"/>
        <item h="1" x="78"/>
        <item h="1" x="74"/>
        <item h="1" x="77"/>
        <item h="1" x="81"/>
        <item h="1" x="122"/>
        <item h="1" x="79"/>
        <item h="1" x="70"/>
        <item h="1" x="67"/>
        <item h="1" x="68"/>
        <item h="1" x="75"/>
        <item h="1" x="118"/>
        <item h="1" x="73"/>
        <item h="1" x="71"/>
        <item h="1" x="72"/>
        <item h="1" x="168"/>
        <item h="1" x="237"/>
        <item h="1" x="95"/>
        <item h="1" x="83"/>
        <item h="1" x="94"/>
        <item h="1" x="92"/>
        <item h="1" x="86"/>
        <item h="1" x="98"/>
        <item h="1" x="97"/>
        <item h="1" x="96"/>
        <item h="1" x="24"/>
        <item h="1" x="87"/>
        <item h="1" x="90"/>
        <item h="1" x="88"/>
        <item h="1" x="8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0"/>
  </rowFields>
  <rowItems count="5">
    <i>
      <x v="14"/>
    </i>
    <i>
      <x v="182"/>
    </i>
    <i>
      <x v="235"/>
    </i>
    <i>
      <x v="83"/>
    </i>
    <i>
      <x v="120"/>
    </i>
  </rowItems>
  <colItems count="1">
    <i/>
  </colItems>
  <dataFields count="1">
    <dataField name="Average Physicians" fld="7" baseField="0" baseItem="54"/>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6E94FA-079A-400A-BB1B-1D56CC1CE889}" name="PivotTable14"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isease burden">
  <location ref="D27:E38" firstHeaderRow="1" firstDataRow="1" firstDataCol="1"/>
  <pivotFields count="5">
    <pivotField axis="axisRow" showAll="0" measureFilter="1">
      <items count="135">
        <item x="81"/>
        <item x="57"/>
        <item x="48"/>
        <item x="83"/>
        <item x="118"/>
        <item x="56"/>
        <item x="5"/>
        <item x="125"/>
        <item x="66"/>
        <item x="106"/>
        <item x="51"/>
        <item x="114"/>
        <item x="55"/>
        <item x="61"/>
        <item x="68"/>
        <item x="73"/>
        <item x="20"/>
        <item x="35"/>
        <item x="15"/>
        <item x="26"/>
        <item x="109"/>
        <item x="32"/>
        <item x="110"/>
        <item x="108"/>
        <item x="117"/>
        <item x="8"/>
        <item x="16"/>
        <item x="102"/>
        <item x="4"/>
        <item x="40"/>
        <item x="33"/>
        <item x="14"/>
        <item x="131"/>
        <item x="132"/>
        <item x="101"/>
        <item x="30"/>
        <item x="44"/>
        <item x="94"/>
        <item x="29"/>
        <item x="62"/>
        <item x="121"/>
        <item x="86"/>
        <item x="127"/>
        <item x="47"/>
        <item x="58"/>
        <item x="23"/>
        <item x="53"/>
        <item x="93"/>
        <item x="25"/>
        <item x="13"/>
        <item x="75"/>
        <item x="98"/>
        <item x="115"/>
        <item x="112"/>
        <item x="80"/>
        <item x="129"/>
        <item x="79"/>
        <item x="90"/>
        <item x="28"/>
        <item x="65"/>
        <item x="97"/>
        <item x="59"/>
        <item x="64"/>
        <item x="122"/>
        <item x="50"/>
        <item x="0"/>
        <item x="21"/>
        <item x="6"/>
        <item x="54"/>
        <item x="99"/>
        <item x="133"/>
        <item x="22"/>
        <item x="10"/>
        <item x="2"/>
        <item x="89"/>
        <item x="12"/>
        <item x="92"/>
        <item x="123"/>
        <item x="82"/>
        <item x="128"/>
        <item x="45"/>
        <item x="60"/>
        <item x="46"/>
        <item x="126"/>
        <item x="24"/>
        <item x="69"/>
        <item x="77"/>
        <item x="78"/>
        <item x="120"/>
        <item x="19"/>
        <item x="95"/>
        <item x="71"/>
        <item x="72"/>
        <item x="130"/>
        <item x="96"/>
        <item x="87"/>
        <item x="31"/>
        <item x="9"/>
        <item x="49"/>
        <item x="27"/>
        <item x="18"/>
        <item x="39"/>
        <item x="63"/>
        <item x="67"/>
        <item x="17"/>
        <item x="42"/>
        <item x="111"/>
        <item x="41"/>
        <item x="37"/>
        <item x="36"/>
        <item x="105"/>
        <item x="52"/>
        <item x="11"/>
        <item x="107"/>
        <item x="34"/>
        <item x="7"/>
        <item x="1"/>
        <item x="74"/>
        <item x="84"/>
        <item x="76"/>
        <item x="85"/>
        <item x="113"/>
        <item x="43"/>
        <item x="3"/>
        <item x="124"/>
        <item x="104"/>
        <item x="100"/>
        <item x="38"/>
        <item x="103"/>
        <item x="70"/>
        <item x="91"/>
        <item x="116"/>
        <item x="88"/>
        <item x="119"/>
        <item t="default"/>
      </items>
    </pivotField>
    <pivotField showAll="0">
      <items count="6">
        <item x="1"/>
        <item x="3"/>
        <item x="0"/>
        <item x="4"/>
        <item x="2"/>
        <item t="default"/>
      </items>
    </pivotField>
    <pivotField showAll="0"/>
    <pivotField dataField="1" showAll="0"/>
    <pivotField showAll="0"/>
  </pivotFields>
  <rowFields count="1">
    <field x="0"/>
  </rowFields>
  <rowItems count="11">
    <i>
      <x v="6"/>
    </i>
    <i>
      <x v="25"/>
    </i>
    <i>
      <x v="28"/>
    </i>
    <i>
      <x v="31"/>
    </i>
    <i>
      <x v="65"/>
    </i>
    <i>
      <x v="67"/>
    </i>
    <i>
      <x v="73"/>
    </i>
    <i>
      <x v="97"/>
    </i>
    <i>
      <x v="116"/>
    </i>
    <i>
      <x v="123"/>
    </i>
    <i t="grand">
      <x/>
    </i>
  </rowItems>
  <colItems count="1">
    <i/>
  </colItems>
  <dataFields count="1">
    <dataField name="Total Deaths" fld="3" baseField="0" baseItem="0"/>
  </dataFields>
  <formats count="1">
    <format dxfId="60">
      <pivotArea dataOnly="0" labelOnly="1" fieldPosition="0">
        <references count="1">
          <reference field="0" count="10">
            <x v="6"/>
            <x v="25"/>
            <x v="28"/>
            <x v="65"/>
            <x v="67"/>
            <x v="73"/>
            <x v="97"/>
            <x v="115"/>
            <x v="116"/>
            <x v="123"/>
          </reference>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9B5CEA-8BB5-414C-B8EB-3B53BBC1E8B6}" name="Score"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R7:U17" firstHeaderRow="0" firstDataRow="1" firstDataCol="1"/>
  <pivotFields count="24">
    <pivotField axis="axisRow" showAll="0" measureFilter="1" sortType="descending">
      <items count="265">
        <item x="0"/>
        <item m="1" x="255"/>
        <item m="1" x="263"/>
        <item x="1"/>
        <item x="2"/>
        <item x="3"/>
        <item x="4"/>
        <item x="5"/>
        <item x="6"/>
        <item m="1" x="246"/>
        <item x="7"/>
        <item x="8"/>
        <item x="9"/>
        <item x="10"/>
        <item x="11"/>
        <item x="12"/>
        <item x="13"/>
        <item x="14"/>
        <item x="15"/>
        <item x="16"/>
        <item x="17"/>
        <item x="18"/>
        <item x="19"/>
        <item x="20"/>
        <item x="21"/>
        <item x="22"/>
        <item x="23"/>
        <item x="24"/>
        <item x="25"/>
        <item x="26"/>
        <item x="27"/>
        <item x="28"/>
        <item x="29"/>
        <item x="30"/>
        <item x="31"/>
        <item x="32"/>
        <item x="33"/>
        <item x="34"/>
        <item x="35"/>
        <item m="1" x="239"/>
        <item x="36"/>
        <item x="37"/>
        <item m="1" x="230"/>
        <item x="38"/>
        <item x="39"/>
        <item x="40"/>
        <item x="41"/>
        <item x="42"/>
        <item x="43"/>
        <item x="44"/>
        <item x="45"/>
        <item x="46"/>
        <item x="47"/>
        <item x="48"/>
        <item x="49"/>
        <item x="50"/>
        <item x="51"/>
        <item x="52"/>
        <item x="53"/>
        <item x="54"/>
        <item x="55"/>
        <item x="56"/>
        <item m="1" x="238"/>
        <item m="1" x="226"/>
        <item m="1" x="232"/>
        <item m="1" x="233"/>
        <item x="57"/>
        <item x="58"/>
        <item x="59"/>
        <item x="60"/>
        <item x="61"/>
        <item x="62"/>
        <item x="63"/>
        <item x="64"/>
        <item m="1" x="221"/>
        <item m="1" x="223"/>
        <item m="1" x="249"/>
        <item m="1" x="237"/>
        <item m="1" x="222"/>
        <item x="65"/>
        <item x="66"/>
        <item x="67"/>
        <item m="1" x="253"/>
        <item x="68"/>
        <item x="69"/>
        <item x="70"/>
        <item x="71"/>
        <item x="72"/>
        <item x="73"/>
        <item x="74"/>
        <item x="75"/>
        <item x="76"/>
        <item x="77"/>
        <item x="78"/>
        <item x="79"/>
        <item x="80"/>
        <item x="81"/>
        <item x="82"/>
        <item x="83"/>
        <item x="84"/>
        <item m="1" x="260"/>
        <item m="1" x="218"/>
        <item x="85"/>
        <item x="86"/>
        <item x="87"/>
        <item m="1" x="225"/>
        <item x="88"/>
        <item m="1" x="224"/>
        <item m="1" x="261"/>
        <item m="1" x="252"/>
        <item m="1" x="250"/>
        <item x="89"/>
        <item x="90"/>
        <item x="91"/>
        <item x="92"/>
        <item x="93"/>
        <item x="94"/>
        <item x="95"/>
        <item x="96"/>
        <item x="97"/>
        <item x="98"/>
        <item x="99"/>
        <item x="100"/>
        <item x="101"/>
        <item x="102"/>
        <item x="103"/>
        <item x="104"/>
        <item x="105"/>
        <item x="106"/>
        <item x="107"/>
        <item x="108"/>
        <item m="1" x="229"/>
        <item m="1" x="234"/>
        <item m="1" x="235"/>
        <item m="1" x="236"/>
        <item x="109"/>
        <item m="1" x="254"/>
        <item x="110"/>
        <item x="111"/>
        <item x="112"/>
        <item x="113"/>
        <item x="114"/>
        <item x="115"/>
        <item m="1" x="227"/>
        <item m="1" x="259"/>
        <item m="1" x="243"/>
        <item x="116"/>
        <item x="117"/>
        <item x="118"/>
        <item x="119"/>
        <item x="120"/>
        <item x="121"/>
        <item x="122"/>
        <item x="123"/>
        <item x="124"/>
        <item x="125"/>
        <item x="126"/>
        <item x="127"/>
        <item x="128"/>
        <item m="1" x="241"/>
        <item m="1" x="244"/>
        <item m="1" x="245"/>
        <item m="1" x="228"/>
        <item x="129"/>
        <item x="130"/>
        <item x="131"/>
        <item x="132"/>
        <item x="133"/>
        <item x="134"/>
        <item x="135"/>
        <item x="136"/>
        <item x="137"/>
        <item x="138"/>
        <item x="139"/>
        <item x="140"/>
        <item x="141"/>
        <item x="142"/>
        <item x="143"/>
        <item x="144"/>
        <item x="145"/>
        <item x="146"/>
        <item x="147"/>
        <item x="148"/>
        <item m="1" x="220"/>
        <item x="149"/>
        <item m="1" x="240"/>
        <item m="1" x="251"/>
        <item x="150"/>
        <item x="151"/>
        <item x="152"/>
        <item x="153"/>
        <item x="154"/>
        <item x="155"/>
        <item x="156"/>
        <item x="157"/>
        <item x="158"/>
        <item m="1" x="219"/>
        <item m="1" x="262"/>
        <item x="159"/>
        <item x="160"/>
        <item x="161"/>
        <item x="162"/>
        <item x="163"/>
        <item x="164"/>
        <item x="165"/>
        <item x="166"/>
        <item x="167"/>
        <item x="168"/>
        <item x="169"/>
        <item x="170"/>
        <item x="171"/>
        <item x="172"/>
        <item x="173"/>
        <item x="174"/>
        <item x="175"/>
        <item m="1" x="242"/>
        <item x="176"/>
        <item x="177"/>
        <item x="178"/>
        <item m="1" x="247"/>
        <item m="1" x="248"/>
        <item x="179"/>
        <item x="180"/>
        <item x="181"/>
        <item x="182"/>
        <item x="183"/>
        <item x="184"/>
        <item x="185"/>
        <item m="1" x="256"/>
        <item m="1" x="258"/>
        <item m="1" x="257"/>
        <item x="186"/>
        <item x="187"/>
        <item x="188"/>
        <item x="189"/>
        <item x="190"/>
        <item x="191"/>
        <item x="192"/>
        <item x="193"/>
        <item x="194"/>
        <item x="195"/>
        <item x="196"/>
        <item x="197"/>
        <item x="198"/>
        <item x="199"/>
        <item x="200"/>
        <item x="201"/>
        <item x="202"/>
        <item x="203"/>
        <item x="204"/>
        <item x="205"/>
        <item x="206"/>
        <item x="207"/>
        <item m="1" x="231"/>
        <item x="208"/>
        <item x="209"/>
        <item x="210"/>
        <item x="211"/>
        <item x="212"/>
        <item x="213"/>
        <item x="214"/>
        <item x="215"/>
        <item x="216"/>
        <item x="217"/>
        <item t="default"/>
      </items>
      <autoSortScope>
        <pivotArea dataOnly="0" outline="0" fieldPosition="0">
          <references count="1">
            <reference field="4294967294" count="1" selected="0">
              <x v="2"/>
            </reference>
          </references>
        </pivotArea>
      </autoSortScope>
    </pivotField>
    <pivotField showAll="0"/>
    <pivotField showAll="0"/>
    <pivotField showAll="0"/>
    <pivotField numFmtId="2" showAll="0"/>
    <pivotField showAll="0"/>
    <pivotField numFmtId="2" showAll="0"/>
    <pivotField showAll="0"/>
    <pivotField numFmtId="2" showAll="0"/>
    <pivotField showAll="0"/>
    <pivotField numFmtId="2" showAll="0"/>
    <pivotField showAll="0"/>
    <pivotField numFmtId="2" showAll="0"/>
    <pivotField numFmtId="2" showAll="0"/>
    <pivotField numFmtId="2" showAll="0"/>
    <pivotField showAll="0"/>
    <pivotField numFmtId="2" showAll="0"/>
    <pivotField numFmtId="169" showAll="0"/>
    <pivotField numFmtId="2" showAll="0"/>
    <pivotField showAll="0"/>
    <pivotField numFmtId="2" showAll="0"/>
    <pivotField dataField="1" numFmtId="2" showAll="0"/>
    <pivotField dataField="1" numFmtId="2" showAll="0"/>
    <pivotField dataField="1" numFmtId="2" showAll="0"/>
  </pivotFields>
  <rowFields count="1">
    <field x="0"/>
  </rowFields>
  <rowItems count="10">
    <i>
      <x v="179"/>
    </i>
    <i>
      <x v="252"/>
    </i>
    <i>
      <x v="120"/>
    </i>
    <i>
      <x v="88"/>
    </i>
    <i>
      <x v="14"/>
    </i>
    <i>
      <x v="234"/>
    </i>
    <i>
      <x v="54"/>
    </i>
    <i>
      <x v="182"/>
    </i>
    <i>
      <x v="126"/>
    </i>
    <i>
      <x v="83"/>
    </i>
  </rowItems>
  <colFields count="1">
    <field x="-2"/>
  </colFields>
  <colItems count="3">
    <i>
      <x/>
    </i>
    <i i="1">
      <x v="1"/>
    </i>
    <i i="2">
      <x v="2"/>
    </i>
  </colItems>
  <dataFields count="3">
    <dataField name="The Demand Score" fld="21" baseField="0" baseItem="0"/>
    <dataField name="The Economic Viability Score" fld="22" baseField="0" baseItem="0"/>
    <dataField name="The Combined Score" fld="23" baseField="0" baseItem="0"/>
  </dataFields>
  <formats count="9">
    <format dxfId="83">
      <pivotArea outline="0" collapsedLevelsAreSubtotals="1" fieldPosition="0"/>
    </format>
    <format dxfId="82">
      <pivotArea collapsedLevelsAreSubtotals="1" fieldPosition="0">
        <references count="1">
          <reference field="0" count="1">
            <x v="120"/>
          </reference>
        </references>
      </pivotArea>
    </format>
    <format dxfId="81">
      <pivotArea dataOnly="0" labelOnly="1" fieldPosition="0">
        <references count="1">
          <reference field="0" count="1">
            <x v="120"/>
          </reference>
        </references>
      </pivotArea>
    </format>
    <format dxfId="80">
      <pivotArea collapsedLevelsAreSubtotals="1" fieldPosition="0">
        <references count="1">
          <reference field="0" count="1">
            <x v="14"/>
          </reference>
        </references>
      </pivotArea>
    </format>
    <format dxfId="79">
      <pivotArea dataOnly="0" labelOnly="1" fieldPosition="0">
        <references count="1">
          <reference field="0" count="1">
            <x v="14"/>
          </reference>
        </references>
      </pivotArea>
    </format>
    <format dxfId="78">
      <pivotArea collapsedLevelsAreSubtotals="1" fieldPosition="0">
        <references count="1">
          <reference field="0" count="1">
            <x v="234"/>
          </reference>
        </references>
      </pivotArea>
    </format>
    <format dxfId="77">
      <pivotArea dataOnly="0" labelOnly="1" fieldPosition="0">
        <references count="1">
          <reference field="0" count="1">
            <x v="234"/>
          </reference>
        </references>
      </pivotArea>
    </format>
    <format dxfId="27">
      <pivotArea dataOnly="0" fieldPosition="0">
        <references count="1">
          <reference field="0" count="1">
            <x v="83"/>
          </reference>
        </references>
      </pivotArea>
    </format>
    <format dxfId="26">
      <pivotArea dataOnly="0" fieldPosition="0">
        <references count="1">
          <reference field="0" count="1">
            <x v="182"/>
          </reference>
        </references>
      </pivotArea>
    </format>
  </formats>
  <pivotTableStyleInfo name="PivotStyleDark3" showRowHeaders="1" showColHeaders="1" showRowStripes="0" showColStripes="0" showLastColumn="1"/>
  <filters count="1">
    <filter fld="0" type="count" evalOrder="-1" id="1" iMeasureFld="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6972C4-C70B-4DC7-AFCE-4D60B03820F9}" name="Average GDP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D9:E22" firstHeaderRow="1" firstDataRow="1" firstDataCol="1" rowPageCount="1" colPageCount="1"/>
  <pivotFields count="10">
    <pivotField compact="0" showAll="0"/>
    <pivotField axis="axisRow" compact="0" showAll="0" measureFilter="1" sortType="descending">
      <items count="236">
        <item x="3"/>
        <item x="121"/>
        <item x="204"/>
        <item x="91"/>
        <item x="113"/>
        <item x="72"/>
        <item x="228"/>
        <item x="152"/>
        <item x="150"/>
        <item x="30"/>
        <item x="18"/>
        <item x="27"/>
        <item x="20"/>
        <item x="179"/>
        <item x="100"/>
        <item x="184"/>
        <item x="232"/>
        <item x="92"/>
        <item x="115"/>
        <item x="21"/>
        <item x="166"/>
        <item x="229"/>
        <item x="207"/>
        <item x="82"/>
        <item x="43"/>
        <item x="112"/>
        <item x="36"/>
        <item x="234"/>
        <item x="71"/>
        <item x="124"/>
        <item x="57"/>
        <item x="138"/>
        <item x="102"/>
        <item x="209"/>
        <item x="15"/>
        <item x="116"/>
        <item x="55"/>
        <item x="93"/>
        <item x="165"/>
        <item x="42"/>
        <item x="146"/>
        <item x="64"/>
        <item x="139"/>
        <item x="205"/>
        <item x="225"/>
        <item x="79"/>
        <item x="217"/>
        <item x="83"/>
        <item x="13"/>
        <item x="74"/>
        <item x="60"/>
        <item x="29"/>
        <item x="231"/>
        <item x="122"/>
        <item x="178"/>
        <item x="168"/>
        <item x="98"/>
        <item x="158"/>
        <item x="157"/>
        <item x="69"/>
        <item x="176"/>
        <item x="48"/>
        <item x="219"/>
        <item x="187"/>
        <item x="88"/>
        <item x="95"/>
        <item x="215"/>
        <item x="25"/>
        <item x="35"/>
        <item x="153"/>
        <item x="119"/>
        <item x="28"/>
        <item x="183"/>
        <item x="40"/>
        <item x="174"/>
        <item x="14"/>
        <item x="226"/>
        <item x="214"/>
        <item x="76"/>
        <item x="11"/>
        <item x="195"/>
        <item x="56"/>
        <item x="156"/>
        <item x="110"/>
        <item x="198"/>
        <item x="73"/>
        <item x="164"/>
        <item x="203"/>
        <item x="170"/>
        <item x="9"/>
        <item x="70"/>
        <item x="96"/>
        <item x="135"/>
        <item x="49"/>
        <item x="142"/>
        <item x="211"/>
        <item x="192"/>
        <item x="200"/>
        <item x="224"/>
        <item x="221"/>
        <item x="104"/>
        <item x="172"/>
        <item x="99"/>
        <item x="77"/>
        <item x="46"/>
        <item x="109"/>
        <item x="23"/>
        <item x="86"/>
        <item x="216"/>
        <item x="185"/>
        <item x="6"/>
        <item x="59"/>
        <item x="140"/>
        <item x="148"/>
        <item x="230"/>
        <item x="125"/>
        <item x="63"/>
        <item x="66"/>
        <item x="65"/>
        <item x="90"/>
        <item x="197"/>
        <item x="58"/>
        <item x="24"/>
        <item x="10"/>
        <item x="85"/>
        <item x="145"/>
        <item x="154"/>
        <item x="208"/>
        <item x="141"/>
        <item x="199"/>
        <item x="84"/>
        <item x="196"/>
        <item x="44"/>
        <item x="201"/>
        <item x="38"/>
        <item x="4"/>
        <item x="212"/>
        <item x="114"/>
        <item x="130"/>
        <item x="16"/>
        <item x="134"/>
        <item x="128"/>
        <item x="129"/>
        <item x="144"/>
        <item x="89"/>
        <item x="193"/>
        <item x="159"/>
        <item x="41"/>
        <item x="147"/>
        <item x="68"/>
        <item x="160"/>
        <item x="53"/>
        <item x="12"/>
        <item x="167"/>
        <item x="26"/>
        <item x="39"/>
        <item x="54"/>
        <item x="133"/>
        <item x="213"/>
        <item x="2"/>
        <item x="81"/>
        <item x="34"/>
        <item x="8"/>
        <item x="191"/>
        <item x="103"/>
        <item x="136"/>
        <item x="227"/>
        <item x="5"/>
        <item x="50"/>
        <item x="233"/>
        <item x="80"/>
        <item x="137"/>
        <item x="175"/>
        <item x="105"/>
        <item x="32"/>
        <item x="7"/>
        <item x="188"/>
        <item x="218"/>
        <item x="126"/>
        <item x="111"/>
        <item x="97"/>
        <item x="132"/>
        <item x="62"/>
        <item x="107"/>
        <item x="120"/>
        <item x="180"/>
        <item x="51"/>
        <item x="149"/>
        <item x="47"/>
        <item x="169"/>
        <item x="87"/>
        <item x="52"/>
        <item x="106"/>
        <item x="182"/>
        <item x="61"/>
        <item x="223"/>
        <item x="222"/>
        <item x="33"/>
        <item x="37"/>
        <item x="202"/>
        <item x="143"/>
        <item x="155"/>
        <item x="177"/>
        <item x="162"/>
        <item x="163"/>
        <item x="161"/>
        <item x="189"/>
        <item x="101"/>
        <item x="19"/>
        <item x="17"/>
        <item x="78"/>
        <item x="206"/>
        <item x="186"/>
        <item x="67"/>
        <item x="117"/>
        <item x="151"/>
        <item x="94"/>
        <item x="108"/>
        <item x="181"/>
        <item x="131"/>
        <item x="0"/>
        <item x="190"/>
        <item x="75"/>
        <item x="173"/>
        <item x="22"/>
        <item x="1"/>
        <item x="127"/>
        <item x="45"/>
        <item x="118"/>
        <item x="210"/>
        <item x="220"/>
        <item x="171"/>
        <item x="31"/>
        <item x="123"/>
        <item x="194"/>
        <item t="default"/>
      </items>
      <autoSortScope>
        <pivotArea dataOnly="0" outline="0" fieldPosition="0">
          <references count="1">
            <reference field="4294967294" count="1" selected="0">
              <x v="0"/>
            </reference>
          </references>
        </pivotArea>
      </autoSortScope>
    </pivotField>
    <pivotField axis="axisPage" compact="0" multipleItemSelectionAllowed="1" showAll="0" sortType="descending">
      <items count="236">
        <item x="147"/>
        <item x="121"/>
        <item x="3"/>
        <item x="204"/>
        <item x="228"/>
        <item x="91"/>
        <item x="72"/>
        <item x="150"/>
        <item x="173"/>
        <item x="30"/>
        <item x="18"/>
        <item x="152"/>
        <item x="27"/>
        <item x="20"/>
        <item x="179"/>
        <item x="57"/>
        <item x="21"/>
        <item x="229"/>
        <item x="124"/>
        <item x="232"/>
        <item x="71"/>
        <item x="184"/>
        <item x="100"/>
        <item x="43"/>
        <item x="115"/>
        <item x="166"/>
        <item x="82"/>
        <item x="36"/>
        <item x="92"/>
        <item x="234"/>
        <item x="207"/>
        <item x="112"/>
        <item x="55"/>
        <item x="15"/>
        <item x="93"/>
        <item x="17"/>
        <item x="42"/>
        <item x="146"/>
        <item x="217"/>
        <item x="209"/>
        <item x="205"/>
        <item x="225"/>
        <item x="64"/>
        <item x="139"/>
        <item x="138"/>
        <item x="79"/>
        <item x="116"/>
        <item x="13"/>
        <item x="74"/>
        <item x="60"/>
        <item x="11"/>
        <item x="231"/>
        <item x="122"/>
        <item x="29"/>
        <item x="178"/>
        <item x="113"/>
        <item x="158"/>
        <item x="168"/>
        <item x="98"/>
        <item x="153"/>
        <item x="35"/>
        <item x="69"/>
        <item x="176"/>
        <item x="25"/>
        <item x="187"/>
        <item x="37"/>
        <item x="88"/>
        <item x="215"/>
        <item x="28"/>
        <item x="174"/>
        <item x="40"/>
        <item x="183"/>
        <item x="14"/>
        <item x="16"/>
        <item x="226"/>
        <item x="22"/>
        <item x="76"/>
        <item x="195"/>
        <item x="198"/>
        <item x="214"/>
        <item x="73"/>
        <item x="219"/>
        <item x="56"/>
        <item x="156"/>
        <item x="110"/>
        <item x="164"/>
        <item x="9"/>
        <item x="70"/>
        <item x="170"/>
        <item x="83"/>
        <item x="203"/>
        <item x="96"/>
        <item x="135"/>
        <item x="142"/>
        <item x="200"/>
        <item x="211"/>
        <item x="221"/>
        <item x="192"/>
        <item x="224"/>
        <item x="99"/>
        <item x="104"/>
        <item x="172"/>
        <item x="49"/>
        <item x="77"/>
        <item x="46"/>
        <item x="109"/>
        <item x="86"/>
        <item x="23"/>
        <item x="216"/>
        <item x="185"/>
        <item x="148"/>
        <item x="102"/>
        <item x="6"/>
        <item x="143"/>
        <item x="59"/>
        <item x="140"/>
        <item x="66"/>
        <item x="230"/>
        <item x="58"/>
        <item x="10"/>
        <item x="155"/>
        <item x="63"/>
        <item x="197"/>
        <item x="154"/>
        <item x="202"/>
        <item x="208"/>
        <item x="145"/>
        <item x="24"/>
        <item x="125"/>
        <item x="85"/>
        <item x="141"/>
        <item x="90"/>
        <item x="193"/>
        <item x="89"/>
        <item x="199"/>
        <item x="44"/>
        <item x="134"/>
        <item x="130"/>
        <item x="4"/>
        <item x="144"/>
        <item x="81"/>
        <item x="201"/>
        <item x="38"/>
        <item x="160"/>
        <item x="128"/>
        <item x="41"/>
        <item x="159"/>
        <item x="68"/>
        <item x="212"/>
        <item x="114"/>
        <item x="84"/>
        <item x="196"/>
        <item x="2"/>
        <item x="53"/>
        <item x="133"/>
        <item x="213"/>
        <item x="54"/>
        <item x="26"/>
        <item x="34"/>
        <item x="167"/>
        <item x="12"/>
        <item x="39"/>
        <item x="8"/>
        <item x="191"/>
        <item x="103"/>
        <item x="227"/>
        <item x="50"/>
        <item x="137"/>
        <item x="175"/>
        <item x="5"/>
        <item x="233"/>
        <item x="105"/>
        <item x="188"/>
        <item x="32"/>
        <item x="80"/>
        <item x="136"/>
        <item x="7"/>
        <item x="218"/>
        <item x="126"/>
        <item x="111"/>
        <item x="97"/>
        <item x="223"/>
        <item x="120"/>
        <item x="189"/>
        <item x="180"/>
        <item x="169"/>
        <item x="182"/>
        <item x="47"/>
        <item x="48"/>
        <item x="62"/>
        <item x="51"/>
        <item x="163"/>
        <item x="33"/>
        <item x="162"/>
        <item x="106"/>
        <item x="107"/>
        <item x="101"/>
        <item x="87"/>
        <item x="52"/>
        <item x="19"/>
        <item x="95"/>
        <item x="149"/>
        <item x="165"/>
        <item x="157"/>
        <item x="119"/>
        <item x="117"/>
        <item x="186"/>
        <item x="78"/>
        <item x="131"/>
        <item x="65"/>
        <item x="67"/>
        <item x="129"/>
        <item x="151"/>
        <item x="222"/>
        <item x="161"/>
        <item x="94"/>
        <item x="108"/>
        <item x="181"/>
        <item x="0"/>
        <item x="206"/>
        <item x="190"/>
        <item x="75"/>
        <item x="127"/>
        <item x="45"/>
        <item x="1"/>
        <item x="118"/>
        <item x="177"/>
        <item x="220"/>
        <item x="171"/>
        <item x="210"/>
        <item x="31"/>
        <item x="132"/>
        <item x="61"/>
        <item x="123"/>
        <item x="194"/>
        <item t="default"/>
      </items>
      <autoSortScope>
        <pivotArea dataOnly="0" outline="0" fieldPosition="0">
          <references count="1">
            <reference field="4294967294" count="1" selected="0">
              <x v="0"/>
            </reference>
          </references>
        </pivotArea>
      </autoSortScope>
    </pivotField>
    <pivotField compact="0" showAll="0">
      <items count="6">
        <item x="1"/>
        <item h="1" x="3"/>
        <item h="1" x="4"/>
        <item h="1" x="2"/>
        <item h="1" x="0"/>
        <item t="default"/>
      </items>
    </pivotField>
    <pivotField compact="0" showAll="0"/>
    <pivotField compact="0" showAll="0"/>
    <pivotField compact="0" showAll="0"/>
    <pivotField compact="0" showAll="0"/>
    <pivotField compact="0" showAll="0"/>
    <pivotField dataField="1" compact="0" showAll="0"/>
  </pivotFields>
  <rowFields count="1">
    <field x="1"/>
  </rowFields>
  <rowItems count="13">
    <i>
      <x v="152"/>
    </i>
    <i>
      <x v="34"/>
    </i>
    <i>
      <x v="75"/>
    </i>
    <i>
      <x v="209"/>
    </i>
    <i>
      <x v="208"/>
    </i>
    <i>
      <x v="12"/>
    </i>
    <i>
      <x v="19"/>
    </i>
    <i>
      <x v="106"/>
    </i>
    <i>
      <x v="224"/>
    </i>
    <i>
      <x v="154"/>
    </i>
    <i>
      <x v="161"/>
    </i>
    <i>
      <x v="51"/>
    </i>
    <i>
      <x v="11"/>
    </i>
  </rowItems>
  <colItems count="1">
    <i/>
  </colItems>
  <pageFields count="1">
    <pageField fld="2" hier="-1"/>
  </pageFields>
  <dataFields count="1">
    <dataField name="Average GDP % from 2017 to 2021" fld="9" baseField="1" baseItem="0"/>
  </dataFields>
  <formats count="21">
    <format dxfId="63">
      <pivotArea field="2" type="button" dataOnly="0" labelOnly="1" outline="0" axis="axisPage" fieldPosition="0"/>
    </format>
    <format dxfId="64">
      <pivotArea dataOnly="0" labelOnly="1" fieldPosition="0">
        <references count="1">
          <reference field="1" count="0"/>
        </references>
      </pivotArea>
    </format>
    <format dxfId="65">
      <pivotArea field="1" type="button" dataOnly="0" labelOnly="1" outline="0" axis="axisRow" fieldPosition="0"/>
    </format>
    <format dxfId="66">
      <pivotArea fieldPosition="0">
        <references count="1">
          <reference field="1" count="1">
            <x v="224"/>
          </reference>
        </references>
      </pivotArea>
    </format>
    <format dxfId="67">
      <pivotArea dataOnly="0" labelOnly="1" outline="0" fieldPosition="0">
        <references count="1">
          <reference field="1" count="1">
            <x v="224"/>
          </reference>
        </references>
      </pivotArea>
    </format>
    <format dxfId="68">
      <pivotArea fieldPosition="0">
        <references count="1">
          <reference field="1" count="1">
            <x v="224"/>
          </reference>
        </references>
      </pivotArea>
    </format>
    <format dxfId="69">
      <pivotArea dataOnly="0" labelOnly="1" outline="0" fieldPosition="0">
        <references count="1">
          <reference field="1" count="1">
            <x v="224"/>
          </reference>
        </references>
      </pivotArea>
    </format>
    <format dxfId="70">
      <pivotArea dataOnly="0" fieldPosition="0">
        <references count="1">
          <reference field="1" count="1">
            <x v="12"/>
          </reference>
        </references>
      </pivotArea>
    </format>
    <format dxfId="71">
      <pivotArea fieldPosition="0">
        <references count="1">
          <reference field="1" count="1">
            <x v="106"/>
          </reference>
        </references>
      </pivotArea>
    </format>
    <format dxfId="72">
      <pivotArea dataOnly="0" labelOnly="1" outline="0" fieldPosition="0">
        <references count="1">
          <reference field="1" count="1">
            <x v="106"/>
          </reference>
        </references>
      </pivotArea>
    </format>
    <format dxfId="73">
      <pivotArea fieldPosition="0">
        <references count="1">
          <reference field="1" count="1">
            <x v="209"/>
          </reference>
        </references>
      </pivotArea>
    </format>
    <format dxfId="74">
      <pivotArea dataOnly="0" labelOnly="1" outline="0" fieldPosition="0">
        <references count="1">
          <reference field="1" count="1">
            <x v="209"/>
          </reference>
        </references>
      </pivotArea>
    </format>
    <format dxfId="75">
      <pivotArea fieldPosition="0">
        <references count="1">
          <reference field="1" count="1">
            <x v="224"/>
          </reference>
        </references>
      </pivotArea>
    </format>
    <format dxfId="76">
      <pivotArea dataOnly="0" labelOnly="1" outline="0" fieldPosition="0">
        <references count="1">
          <reference field="1" count="1">
            <x v="224"/>
          </reference>
        </references>
      </pivotArea>
    </format>
    <format dxfId="62">
      <pivotArea dataOnly="0" labelOnly="1" outline="0" axis="axisValues" fieldPosition="0"/>
    </format>
    <format dxfId="61">
      <pivotArea dataOnly="0" labelOnly="1" outline="0" axis="axisValues" fieldPosition="0"/>
    </format>
    <format dxfId="25">
      <pivotArea fieldPosition="0">
        <references count="1">
          <reference field="1" count="1">
            <x v="161"/>
          </reference>
        </references>
      </pivotArea>
    </format>
    <format dxfId="24">
      <pivotArea dataOnly="0" labelOnly="1" outline="0" fieldPosition="0">
        <references count="1">
          <reference field="1" count="1">
            <x v="161"/>
          </reference>
        </references>
      </pivotArea>
    </format>
    <format dxfId="23">
      <pivotArea dataOnly="0" fieldPosition="0">
        <references count="1">
          <reference field="1" count="1">
            <x v="75"/>
          </reference>
        </references>
      </pivotArea>
    </format>
    <format dxfId="1">
      <pivotArea dataOnly="0" labelOnly="1" outline="0" axis="axisValues" fieldPosition="0"/>
    </format>
    <format dxfId="0">
      <pivotArea dataOnly="0" labelOnly="1" outline="0" axis="axisValues" fieldPosition="0"/>
    </format>
  </formats>
  <pivotTableStyleInfo name="PivotStyleLight24" showRowHeaders="1" showColHeaders="1" showRowStripes="1" showColStripes="0" showLastColumn="1"/>
  <filters count="1">
    <filter fld="1" type="valueBetween" evalOrder="-1" id="3" iMeasureFld="0">
      <autoFilter ref="A1">
        <filterColumn colId="0">
          <customFilters and="1">
            <customFilter operator="greaterThanOrEqual" val="10"/>
            <customFilter operator="lessThanOrEqual" val="1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EF9602F-21E2-4FF1-A9B1-A75125E2EF03}" autoFormatId="16" applyNumberFormats="0" applyBorderFormats="0" applyFontFormats="0" applyPatternFormats="0" applyAlignmentFormats="0" applyWidthHeightFormats="0">
  <queryTableRefresh nextId="38">
    <queryTableFields count="11">
      <queryTableField id="1" name="Region" tableColumnId="1"/>
      <queryTableField id="2" name="Country Name" tableColumnId="2"/>
      <queryTableField id="3" name="Country Code" tableColumnId="3"/>
      <queryTableField id="4" name="IncomeGroup" tableColumnId="4"/>
      <queryTableField id="22" name="2017" tableColumnId="22"/>
      <queryTableField id="23" name="2018" tableColumnId="23"/>
      <queryTableField id="24" name="2019" tableColumnId="24"/>
      <queryTableField id="25" name="2020" tableColumnId="25"/>
      <queryTableField id="26" name="2021" tableColumnId="26"/>
      <queryTableField id="31" name="GDP_Average_2017-21" tableColumnId="31"/>
      <queryTableField id="29" name="SpecialNotes" tableColumnId="2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2" xr16:uid="{855C1681-2AD4-4AD8-8AA7-DAE97DDDC38D}" autoFormatId="16" applyNumberFormats="0" applyBorderFormats="0" applyFontFormats="0" applyPatternFormats="0" applyAlignmentFormats="0" applyWidthHeightFormats="0">
  <queryTableRefresh nextId="14">
    <queryTableFields count="5">
      <queryTableField id="2" name="Cause" tableColumnId="2"/>
      <queryTableField id="12" name="Country" tableColumnId="12"/>
      <queryTableField id="7" name="Population" tableColumnId="7"/>
      <queryTableField id="8" name="Deaths" tableColumnId="8"/>
      <queryTableField id="9" name="Death rate per 100 000 populatio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F91070C7-411D-47D0-91E0-1C3DA4D7A110}" autoFormatId="16" applyNumberFormats="0" applyBorderFormats="0" applyFontFormats="0" applyPatternFormats="0" applyAlignmentFormats="0" applyWidthHeightFormats="0">
  <queryTableRefresh nextId="9">
    <queryTableFields count="8">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Per Capita Averag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D78DAFE4-5B72-42CC-BA18-6F9C7399A8E4}" autoFormatId="16" applyNumberFormats="0" applyBorderFormats="0" applyFontFormats="0" applyPatternFormats="0" applyAlignmentFormats="0" applyWidthHeightFormats="0">
  <queryTableRefresh nextId="73">
    <queryTableFields count="11">
      <queryTableField id="1" name="Country Name" tableColumnId="1"/>
      <queryTableField id="2" name="Country Code" tableColumnId="2"/>
      <queryTableField id="62" name="2017" tableColumnId="62"/>
      <queryTableField id="63" name="2018" tableColumnId="63"/>
      <queryTableField id="64" name="2019" tableColumnId="64"/>
      <queryTableField id="65" name="2020" tableColumnId="65"/>
      <queryTableField id="66" name="2021" tableColumnId="66"/>
      <queryTableField id="67" name="2022" tableColumnId="67"/>
      <queryTableField id="68" name="2023" tableColumnId="68"/>
      <queryTableField id="71" name="Maximum" tableColumnId="71"/>
      <queryTableField id="70" name="Max count of beds per 1000 population btween 2017-21" tableColumnId="7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8" xr16:uid="{E86881E9-EAC4-4952-9E25-B213045B4141}" autoFormatId="16" applyNumberFormats="0" applyBorderFormats="0" applyFontFormats="0" applyPatternFormats="0" applyAlignmentFormats="0" applyWidthHeightFormats="0">
  <queryTableRefresh nextId="9">
    <queryTableFields count="8">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Average Physicians per 1000 in 2017-21"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D693B10A-500F-4039-8319-642BAB0E7EFC}"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2022" tableColumnId="8"/>
      <queryTableField id="9" name="Average life expectancy 2017-22"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9" xr16:uid="{C38134B7-92E6-4858-B162-B2E69AF855AF}"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2022" tableColumnId="8"/>
      <queryTableField id="9" name="2023"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10" xr16:uid="{CDE8E94E-83AE-4AF4-8476-839B4EA5C9DD}"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2022" tableColumnId="8"/>
      <queryTableField id="9" name="2023" tableColumnId="9"/>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2" xr16:uid="{BDD84BF0-2E3C-4E84-BA09-F11544191AFE}"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YR2017]" tableColumnId="3"/>
      <queryTableField id="4" name="2018 [YR2018]" tableColumnId="4"/>
      <queryTableField id="5" name="2019 [YR2019]" tableColumnId="5"/>
      <queryTableField id="6" name="2020 [YR2020]" tableColumnId="6"/>
      <queryTableField id="7" name="2021 [YR2021]" tableColumnId="7"/>
      <queryTableField id="8" name="2022 [YR2022]" tableColumnId="8"/>
      <queryTableField id="9" name="2023 [YR2023]" tableColumnId="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connectionId="11" xr16:uid="{EA28A808-08EB-44BF-A2A2-652C8B24A1CF}"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2022" tableColumnId="8"/>
      <queryTableField id="9" name="2023"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Group" xr10:uid="{E2E313E8-F7FE-4BE4-BAE5-9EFFC7948332}" sourceName="IncomeGroup">
  <pivotTables>
    <pivotTable tabId="15" name="Average GDP %"/>
  </pivotTables>
  <data>
    <tabular pivotCacheId="1504301858">
      <items count="5">
        <i x="1" s="1"/>
        <i x="3"/>
        <i x="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F45B7D8-C046-42BA-B791-DE70470EC81E}" sourceName="Country">
  <pivotTables>
    <pivotTable tabId="15" name="PivotTable14"/>
  </pivotTables>
  <data>
    <tabular pivotCacheId="1111785773">
      <items count="5">
        <i x="1" s="1"/>
        <i x="3"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Group" xr10:uid="{D67C8F32-388A-4B35-8444-3C2C45297CBD}" cache="Slicer_IncomeGroup" caption="IncomeGroup" style="SlicerStyleLight2" rowHeight="234950"/>
  <slicer name="Country" xr10:uid="{A84C0C9D-90A4-49AB-8F5C-6660D1FDB994}" cache="Slicer_Country" caption="Country"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AF8A1E-DF25-4DDD-B8AF-D37238125BE5}" name="Helath_expenditure_GDP" displayName="Helath_expenditure_GDP" ref="A1:K266" tableType="queryTable" totalsRowShown="0">
  <autoFilter ref="A1:K266" xr:uid="{85AF8A1E-DF25-4DDD-B8AF-D37238125BE5}"/>
  <tableColumns count="11">
    <tableColumn id="1" xr3:uid="{C71C3871-1BEB-43DF-A8F3-1CBB1B78C7F8}" uniqueName="1" name="Region" queryTableFieldId="1" dataDxfId="135"/>
    <tableColumn id="2" xr3:uid="{3477D86E-EB13-4EE7-8BA1-F5794C7FCBDC}" uniqueName="2" name="Country Name" queryTableFieldId="2" dataDxfId="134"/>
    <tableColumn id="3" xr3:uid="{0D53FC2D-F917-4A7B-9F98-D12C991D14B0}" uniqueName="3" name="Country Code" queryTableFieldId="3" dataDxfId="133"/>
    <tableColumn id="4" xr3:uid="{30B81783-FF91-4DEC-9069-6B563752BC23}" uniqueName="4" name="IncomeGroup" queryTableFieldId="4" dataDxfId="132"/>
    <tableColumn id="22" xr3:uid="{5BC1DA04-145C-423A-A3E6-5FDB52040C97}" uniqueName="22" name="2017" queryTableFieldId="22"/>
    <tableColumn id="23" xr3:uid="{16081E97-2095-442A-ABEC-60D845ADC161}" uniqueName="23" name="2018" queryTableFieldId="23"/>
    <tableColumn id="24" xr3:uid="{AB7DFC16-5FEF-4D2B-8604-C4AEAFB5D03E}" uniqueName="24" name="2019" queryTableFieldId="24"/>
    <tableColumn id="25" xr3:uid="{031D64BC-F3C6-4D39-A317-F8E9531521FB}" uniqueName="25" name="2020" queryTableFieldId="25"/>
    <tableColumn id="26" xr3:uid="{36F8D3C1-89E1-4025-8B12-F5357A7FF149}" uniqueName="26" name="2021" queryTableFieldId="26"/>
    <tableColumn id="31" xr3:uid="{2C44D95C-674A-4052-88D6-82A208304568}" uniqueName="31" name="GDP_Average_2017-21" queryTableFieldId="31"/>
    <tableColumn id="29" xr3:uid="{A980BE09-4F44-4B2F-A4FF-5F84214180B4}" uniqueName="29" name="SpecialNotes" queryTableFieldId="29" dataDxfId="131"/>
  </tableColumns>
  <tableStyleInfo name="TableStyleLight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1DCF08-929A-4D48-8F1A-8DF9CDE325EE}" name="Sheet1" displayName="Sheet1" ref="A1:E671" tableType="queryTable" totalsRowShown="0">
  <autoFilter ref="A1:E671" xr:uid="{561DCF08-929A-4D48-8F1A-8DF9CDE325EE}"/>
  <tableColumns count="5">
    <tableColumn id="2" xr3:uid="{10D2C8D8-8B1B-4238-A57E-6A568FE6F414}" uniqueName="2" name="Cause" queryTableFieldId="2" dataDxfId="22"/>
    <tableColumn id="12" xr3:uid="{1D66E7AC-AD03-41C8-98E3-3F8FD8F225A0}" uniqueName="12" name="Country" queryTableFieldId="12" dataDxfId="21"/>
    <tableColumn id="7" xr3:uid="{705262C7-8005-4654-93FC-AAC69281A1EE}" uniqueName="7" name="Population" queryTableFieldId="7"/>
    <tableColumn id="8" xr3:uid="{C8EB1102-DA2A-4ABD-8EF9-F2691698C0E3}" uniqueName="8" name="Deaths" queryTableFieldId="8"/>
    <tableColumn id="9" xr3:uid="{DED048E6-795E-42C1-919C-AED67679E2E5}" uniqueName="9" name="Death rate per 100 000 population" queryTableFieldId="9"/>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524646-C11C-4230-9D0E-CBFF366B576D}" name="Table2" displayName="Table2" ref="A1:X219" totalsRowShown="0" dataDxfId="84">
  <autoFilter ref="A1:X219" xr:uid="{58524646-C11C-4230-9D0E-CBFF366B576D}"/>
  <sortState xmlns:xlrd2="http://schemas.microsoft.com/office/spreadsheetml/2017/richdata2" ref="A2:X219">
    <sortCondition descending="1" ref="X1:X219"/>
  </sortState>
  <tableColumns count="24">
    <tableColumn id="1" xr3:uid="{3DF5D31A-DB3E-408E-ACAF-A4387F3FD182}" name="Country Name"/>
    <tableColumn id="2" xr3:uid="{EA8387ED-8A46-44E7-BC39-5C20463ED706}" name="Region"/>
    <tableColumn id="3" xr3:uid="{E7EF2B4C-AEB2-462B-AD84-DE6C4EFFDB04}" name="Country Code"/>
    <tableColumn id="4" xr3:uid="{E89A90F8-A37F-4E0C-A71D-F82B86C72580}" name="Hospital beds per 1000 people (2017-21)" dataDxfId="105">
      <calculatedColumnFormula>_xlfn.XLOOKUP(C2,Hospital_beds_per_1000[Country Code],Hospital_beds_per_1000[Max count of beds per 1000 population btween 2017-21], 0)</calculatedColumnFormula>
    </tableColumn>
    <tableColumn id="5" xr3:uid="{18DEABDB-09EE-4C2F-B2B9-12FAC1BAE1C0}" name="Normalized Score for hospital bed" dataDxfId="104">
      <calculatedColumnFormula>(D2/13.05)*10</calculatedColumnFormula>
    </tableColumn>
    <tableColumn id="6" xr3:uid="{6C2E5ACD-EA67-4817-AEAC-B9A68D58526D}" name="Population aged 65 and above in % (2023)" dataDxfId="103">
      <calculatedColumnFormula>_xlfn.XLOOKUP(C2,Population_ages_65_and_above[Country Code],Population_ages_65_and_above[2023],0)</calculatedColumnFormula>
    </tableColumn>
    <tableColumn id="7" xr3:uid="{BA77CBE0-76F8-4732-B9A3-30F7DE136F9B}" name="Normalized Score for Population aged 65 and above" dataDxfId="102">
      <calculatedColumnFormula xml:space="preserve"> (F2/35.79)*10</calculatedColumnFormula>
    </tableColumn>
    <tableColumn id="8" xr3:uid="{7766AA1F-303F-4131-AFA9-7B8E91235EDA}" name="Life expectency at birth (2017-22)" dataDxfId="101">
      <calculatedColumnFormula>_xlfn.XLOOKUP(C2,Life_expectancy_at_birth[Country Code],Life_expectancy_at_birth[Average life expectancy 2017-22],0)</calculatedColumnFormula>
    </tableColumn>
    <tableColumn id="9" xr3:uid="{91160BAD-57E2-4F7C-BA9B-CA4E36FFBDCB}" name="Normalized Score for Life expectency at birth" dataDxfId="100">
      <calculatedColumnFormula>(H2/85.07)*10</calculatedColumnFormula>
    </tableColumn>
    <tableColumn id="10" xr3:uid="{33BD0C90-2974-4328-8FF1-E84DFFB20016}" name="Physicians per 1000 people (2017-21)" dataDxfId="99">
      <calculatedColumnFormula>_xlfn.XLOOKUP(C2,Physicians_per_1_000_people[Country Code],Physicians_per_1_000_people[Average Physicians per 1000 in 2017-21],0)</calculatedColumnFormula>
    </tableColumn>
    <tableColumn id="11" xr3:uid="{C16A3402-C6A5-470D-9387-F4A70268430A}" name="Normalized Score for Physicians" dataDxfId="98">
      <calculatedColumnFormula xml:space="preserve"> (J2/8.36)*10</calculatedColumnFormula>
    </tableColumn>
    <tableColumn id="12" xr3:uid="{E57444CF-F966-4A8A-93A7-B2F1C25BF74F}" name="Population age 15 - 65 in %(2023)" dataDxfId="97">
      <calculatedColumnFormula>_xlfn.XLOOKUP(C2,Population_ages_15_64[Country Code],Population_ages_15_64[2023],0)</calculatedColumnFormula>
    </tableColumn>
    <tableColumn id="13" xr3:uid="{789AF59D-B2D5-44C4-ABAD-C51E7AFE709D}" name="Normalized Score for Population age 15 - 65" dataDxfId="96">
      <calculatedColumnFormula>(L2/82.92)*10</calculatedColumnFormula>
    </tableColumn>
    <tableColumn id="14" xr3:uid="{FBD59CE8-9B9F-4853-8A03-0873601AC9AE}" name="per Capita Expenditure (2017-21)" dataDxfId="95">
      <calculatedColumnFormula>_xlfn.XLOOKUP(C2,Current_health_expenditure_per_capita[Country Code],Current_health_expenditure_per_capita[Per Capita Average],0)</calculatedColumnFormula>
    </tableColumn>
    <tableColumn id="15" xr3:uid="{626B4035-54C1-407A-ACA3-D605073EB1E3}" name="Normalized Score for per Capita Expenditure" dataDxfId="94">
      <calculatedColumnFormula>(N2/10922.48)*10</calculatedColumnFormula>
    </tableColumn>
    <tableColumn id="16" xr3:uid="{695EEBD1-4AEC-4A47-979E-6489D584BD2A}" name="Healthcare expenditure as GDP % (2017-21) " dataDxfId="93">
      <calculatedColumnFormula>_xlfn.XLOOKUP(C2,Helath_expenditure_GDP[Country Code],Helath_expenditure_GDP[GDP_Average_2017-21],0)</calculatedColumnFormula>
    </tableColumn>
    <tableColumn id="17" xr3:uid="{72E14B9F-35A9-43AE-87B5-766F2D140E8C}" name="Normalized Score for Healthcare expenditure" dataDxfId="92">
      <calculatedColumnFormula>(P2/20.83)*10</calculatedColumnFormula>
    </tableColumn>
    <tableColumn id="18" xr3:uid="{17D9BF84-A5C0-4788-AA16-12F1B242A961}" name="overall GDP" dataDxfId="91">
      <calculatedColumnFormula>_xlfn.XLOOKUP(C2,GDP__current_US[Country Code],GDP__current_US[2023 '[YR2023']],0)</calculatedColumnFormula>
    </tableColumn>
    <tableColumn id="19" xr3:uid="{257477FB-877F-4B0C-8EF9-6A4D39906552}" name="Normalized Score for overall GDP" dataDxfId="90">
      <calculatedColumnFormula>(R2/67653743404264.1 )*10</calculatedColumnFormula>
    </tableColumn>
    <tableColumn id="20" xr3:uid="{223EFC83-763D-4E75-9C75-25452C57C701}" name="Overall Population" dataDxfId="89">
      <calculatedColumnFormula>_xlfn.XLOOKUP(C2,Population__total[Country Code],Population__total[2023],0)</calculatedColumnFormula>
    </tableColumn>
    <tableColumn id="21" xr3:uid="{32361858-AE72-480E-8F43-05D994A38D9A}" name="Normalized Score for Overall Population" dataDxfId="88">
      <calculatedColumnFormula>(T2/6819750360)*10</calculatedColumnFormula>
    </tableColumn>
    <tableColumn id="22" xr3:uid="{B0D23240-198C-4ABE-866D-3394EECE3E6F}" name="Demand Score" dataDxfId="87">
      <calculatedColumnFormula>((0.2 *E2) + (0.2 * G2) + (0.2 *I2) + (0.2 *K2)+ (0.2 *M2))/1</calculatedColumnFormula>
    </tableColumn>
    <tableColumn id="23" xr3:uid="{CB4A034D-171A-499C-AE8A-D1AD6AFEEC18}" name="Economic Viability Score" dataDxfId="86">
      <calculatedColumnFormula>((0.25 * O2) + (0.25 * Q2) + (0.3 *S2) + (0.2 *U2)) /1</calculatedColumnFormula>
    </tableColumn>
    <tableColumn id="24" xr3:uid="{50EA0F22-2C9C-4D45-B4BD-7F23FC35EE7F}" name="Combined Score" dataDxfId="85">
      <calculatedColumnFormula>(0.55 * V2 ) + (0.45 * W2)</calculatedColumnFormula>
    </tableColumn>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E66535-DDEC-4D61-BE47-9D044FE25BC2}" name="Current_health_expenditure_per_capita" displayName="Current_health_expenditure_per_capita" ref="A1:H267" tableType="queryTable" totalsRowShown="0">
  <autoFilter ref="A1:H267" xr:uid="{B6E66535-DDEC-4D61-BE47-9D044FE25BC2}"/>
  <sortState xmlns:xlrd2="http://schemas.microsoft.com/office/spreadsheetml/2017/richdata2" ref="A2:H267">
    <sortCondition descending="1" ref="H1:H267"/>
  </sortState>
  <tableColumns count="8">
    <tableColumn id="1" xr3:uid="{C1627301-4A84-4B88-A86F-EF760B50BF08}" uniqueName="1" name="Country Name" queryTableFieldId="1" dataDxfId="130"/>
    <tableColumn id="2" xr3:uid="{6F7E4C3E-A9CF-403D-9208-5FC8853F4E95}" uniqueName="2" name="Country Code" queryTableFieldId="2" dataDxfId="129"/>
    <tableColumn id="3" xr3:uid="{466F2EF4-128B-4EE5-B9AF-2F90C97F51BD}" uniqueName="3" name="2017" queryTableFieldId="3"/>
    <tableColumn id="4" xr3:uid="{7E2EE5EC-7F67-4939-A02C-5521FF4DA393}" uniqueName="4" name="2018" queryTableFieldId="4"/>
    <tableColumn id="5" xr3:uid="{FB4DC547-F4AA-47BB-960A-91E50BE597F2}" uniqueName="5" name="2019" queryTableFieldId="5"/>
    <tableColumn id="6" xr3:uid="{C66BEE47-DA37-4B0A-9573-8285D1BD3086}" uniqueName="6" name="2020" queryTableFieldId="6"/>
    <tableColumn id="7" xr3:uid="{12B08866-98EB-46FE-BF4D-10342B45A8A0}" uniqueName="7" name="2021" queryTableFieldId="7"/>
    <tableColumn id="8" xr3:uid="{CA9B4805-2FCB-4AF7-A2DB-D9168E3E3847}" uniqueName="8" name="Per Capita Average" queryTableFieldId="8"/>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7B0D7D-2AC4-4A0F-A0AF-E3655EDAF023}" name="Hospital_beds_per_1000" displayName="Hospital_beds_per_1000" ref="A1:K267" tableType="queryTable" totalsRowShown="0">
  <autoFilter ref="A1:K267" xr:uid="{307B0D7D-2AC4-4A0F-A0AF-E3655EDAF023}"/>
  <tableColumns count="11">
    <tableColumn id="1" xr3:uid="{5D72533D-C444-4AF3-A3B8-C57F188E29CA}" uniqueName="1" name="Country Name" queryTableFieldId="1" dataDxfId="128"/>
    <tableColumn id="2" xr3:uid="{6FB1981F-90AD-4661-A305-D7FAE47F296F}" uniqueName="2" name="Country Code" queryTableFieldId="2" dataDxfId="127"/>
    <tableColumn id="62" xr3:uid="{E9DFFDD1-B855-4505-8E8C-C6F1DF8EA58D}" uniqueName="62" name="2017" queryTableFieldId="62"/>
    <tableColumn id="63" xr3:uid="{75E00F99-C322-4095-8C1A-0E6DCCB42ECA}" uniqueName="63" name="2018" queryTableFieldId="63"/>
    <tableColumn id="64" xr3:uid="{B522BCE0-6480-435B-9F67-07EC44219349}" uniqueName="64" name="2019" queryTableFieldId="64"/>
    <tableColumn id="65" xr3:uid="{620FC745-AFA5-4CE6-92F5-82314791815F}" uniqueName="65" name="2020" queryTableFieldId="65" dataDxfId="126"/>
    <tableColumn id="66" xr3:uid="{ADD47A3B-15EC-4A4E-9262-88E42CEDFCF8}" uniqueName="66" name="2021" queryTableFieldId="66" dataDxfId="125"/>
    <tableColumn id="67" xr3:uid="{BD03830A-D7D4-4005-8C75-22636C507363}" uniqueName="67" name="2022" queryTableFieldId="67" dataDxfId="124"/>
    <tableColumn id="68" xr3:uid="{16D28B95-0AA8-4533-BAD5-04EB727FC8E0}" uniqueName="68" name="2023" queryTableFieldId="68" dataDxfId="123"/>
    <tableColumn id="71" xr3:uid="{5C2455F5-0094-4071-9AB4-694179C4BAF5}" uniqueName="71" name="Maximum" queryTableFieldId="71"/>
    <tableColumn id="70" xr3:uid="{D2326B33-BE03-4775-BE8F-9B5B1A393012}" uniqueName="70" name="Max count of beds per 1000 population btween 2017-21" queryTableFieldId="70"/>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4A3003-19B5-40A1-8AC2-6A4A5084FE48}" name="Physicians_per_1_000_people" displayName="Physicians_per_1_000_people" ref="A1:H267" tableType="queryTable" totalsRowShown="0">
  <autoFilter ref="A1:H267" xr:uid="{E64A3003-19B5-40A1-8AC2-6A4A5084FE48}"/>
  <tableColumns count="8">
    <tableColumn id="1" xr3:uid="{2D18BD5F-68D4-498C-BD0F-ED7F12DE58AD}" uniqueName="1" name="Country Name" queryTableFieldId="1" dataDxfId="122"/>
    <tableColumn id="2" xr3:uid="{1F0E802A-87C7-4078-857E-33F8FB03950D}" uniqueName="2" name="Country Code" queryTableFieldId="2" dataDxfId="121"/>
    <tableColumn id="3" xr3:uid="{03AD5CE9-A262-496E-907A-3143510B7053}" uniqueName="3" name="2017" queryTableFieldId="3"/>
    <tableColumn id="4" xr3:uid="{158E9C40-9C47-4233-B505-C15ADE2EAD75}" uniqueName="4" name="2018" queryTableFieldId="4"/>
    <tableColumn id="5" xr3:uid="{7F8F0C94-EA3F-427D-AEFD-80B95392D2AF}" uniqueName="5" name="2019" queryTableFieldId="5"/>
    <tableColumn id="6" xr3:uid="{CA00004C-6FEA-425C-9D55-08397A88F8A2}" uniqueName="6" name="2020" queryTableFieldId="6"/>
    <tableColumn id="7" xr3:uid="{4B68CF5F-9C87-4317-BF8C-0100F138CBB7}" uniqueName="7" name="2021" queryTableFieldId="7"/>
    <tableColumn id="8" xr3:uid="{38D84B56-F37E-4250-AE34-1B27664A098D}" uniqueName="8" name="Average Physicians per 1000 in 2017-21" queryTableFieldId="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AEAED5-2BEF-4606-8998-8039830931DC}" name="Life_expectancy_at_birth" displayName="Life_expectancy_at_birth" ref="A1:I267" tableType="queryTable" totalsRowShown="0">
  <autoFilter ref="A1:I267" xr:uid="{BAAEAED5-2BEF-4606-8998-8039830931DC}"/>
  <tableColumns count="9">
    <tableColumn id="1" xr3:uid="{EFD08D94-1823-4D08-9A75-0B365EE8C95D}" uniqueName="1" name="Country Name" queryTableFieldId="1" dataDxfId="120"/>
    <tableColumn id="2" xr3:uid="{4A21F75B-A828-4E33-8170-A6C8D5C3584D}" uniqueName="2" name="Country Code" queryTableFieldId="2" dataDxfId="119"/>
    <tableColumn id="3" xr3:uid="{D7F613D9-4924-4B3A-989C-45F6FB067832}" uniqueName="3" name="2017" queryTableFieldId="3"/>
    <tableColumn id="4" xr3:uid="{C78AA605-4596-4C86-8884-C04848E8EF16}" uniqueName="4" name="2018" queryTableFieldId="4"/>
    <tableColumn id="5" xr3:uid="{EB2ED636-8EF6-457F-A5C1-A56C4E8411B4}" uniqueName="5" name="2019" queryTableFieldId="5"/>
    <tableColumn id="6" xr3:uid="{1E1FD497-2965-4607-BEBB-F81DDC49E750}" uniqueName="6" name="2020" queryTableFieldId="6"/>
    <tableColumn id="7" xr3:uid="{87A64BF3-80FA-423D-BB5C-6659C7CE05F3}" uniqueName="7" name="2021" queryTableFieldId="7"/>
    <tableColumn id="8" xr3:uid="{2B4D91A1-3C5A-42CC-9F9E-71F68997A012}" uniqueName="8" name="2022" queryTableFieldId="8"/>
    <tableColumn id="9" xr3:uid="{DC7F28E3-2E19-4BCB-8674-2B1615F55504}" uniqueName="9" name="Average life expectancy 2017-22" queryTableFieldId="9"/>
  </tableColumns>
  <tableStyleInfo name="TableStyleLight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46C5757-74FC-4492-8A80-E84E9831F78C}" name="Population_ages_15_64" displayName="Population_ages_15_64" ref="A1:I267" tableType="queryTable" totalsRowShown="0">
  <autoFilter ref="A1:I267" xr:uid="{446C5757-74FC-4492-8A80-E84E9831F78C}"/>
  <tableColumns count="9">
    <tableColumn id="1" xr3:uid="{2401EE61-1035-4896-BDFC-0FC951D7FD20}" uniqueName="1" name="Country Name" queryTableFieldId="1" dataDxfId="118"/>
    <tableColumn id="2" xr3:uid="{1C179746-C42A-42DB-A1FE-B9AD3BEFF268}" uniqueName="2" name="Country Code" queryTableFieldId="2" dataDxfId="117"/>
    <tableColumn id="3" xr3:uid="{EDB30D4E-2ACA-443A-9280-09ECB75C2F02}" uniqueName="3" name="2017" queryTableFieldId="3"/>
    <tableColumn id="4" xr3:uid="{2A8AC443-7352-43DD-AA54-8C5EB7E8246C}" uniqueName="4" name="2018" queryTableFieldId="4"/>
    <tableColumn id="5" xr3:uid="{E91AB4B3-D6CF-4F6C-A012-4B3A03C9EC31}" uniqueName="5" name="2019" queryTableFieldId="5"/>
    <tableColumn id="6" xr3:uid="{EE5DE052-5716-4864-AE48-A75213B6EC5A}" uniqueName="6" name="2020" queryTableFieldId="6"/>
    <tableColumn id="7" xr3:uid="{B07CF8F8-5CFF-4D69-ACD5-91A47AC2A9FC}" uniqueName="7" name="2021" queryTableFieldId="7"/>
    <tableColumn id="8" xr3:uid="{894F1BE1-AA97-408F-9D4C-6442BA7AAB85}" uniqueName="8" name="2022" queryTableFieldId="8"/>
    <tableColumn id="9" xr3:uid="{E3EE2B44-6713-4F59-B58E-C9560DCB4431}" uniqueName="9" name="2023" queryTableFieldId="9"/>
  </tableColumns>
  <tableStyleInfo name="TableStyleLight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4943665-4656-40F5-AC73-A49D6117FAC5}" name="Population_ages_65_and_above" displayName="Population_ages_65_and_above" ref="A1:I267" tableType="queryTable" totalsRowShown="0">
  <autoFilter ref="A1:I267" xr:uid="{C4943665-4656-40F5-AC73-A49D6117FAC5}"/>
  <tableColumns count="9">
    <tableColumn id="1" xr3:uid="{36E76F32-D797-42C2-B683-9508D45F16D3}" uniqueName="1" name="Country Name" queryTableFieldId="1" dataDxfId="116"/>
    <tableColumn id="2" xr3:uid="{0021C3B1-51C4-44D7-8241-466C32B21B06}" uniqueName="2" name="Country Code" queryTableFieldId="2" dataDxfId="115"/>
    <tableColumn id="3" xr3:uid="{7B493F6D-9A39-4793-8CD5-B7BF5EA6476F}" uniqueName="3" name="2017" queryTableFieldId="3"/>
    <tableColumn id="4" xr3:uid="{D9DC2615-DEAD-4DF1-AF17-D9B9A37ABBEA}" uniqueName="4" name="2018" queryTableFieldId="4"/>
    <tableColumn id="5" xr3:uid="{2CEBDBA8-260B-4C9C-9B67-BEA28EF02AE1}" uniqueName="5" name="2019" queryTableFieldId="5"/>
    <tableColumn id="6" xr3:uid="{A7D2EDBD-042A-47EA-80A9-DF5AC1CE3B0A}" uniqueName="6" name="2020" queryTableFieldId="6"/>
    <tableColumn id="7" xr3:uid="{B8807CE8-0E31-422C-89DA-B1D96511E66D}" uniqueName="7" name="2021" queryTableFieldId="7"/>
    <tableColumn id="8" xr3:uid="{F85AABF3-D5F7-458A-8E68-FE431B42F542}" uniqueName="8" name="2022" queryTableFieldId="8"/>
    <tableColumn id="9" xr3:uid="{56344142-15D3-454E-9101-EBD0C95205FF}" uniqueName="9" name="2023" queryTableFieldId="9"/>
  </tableColumns>
  <tableStyleInfo name="TableStyleLight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52CA822-2264-47AF-85C4-740CBABD18F6}" name="GDP__current_US" displayName="GDP__current_US" ref="A1:I267" tableType="queryTable" totalsRowShown="0">
  <autoFilter ref="A1:I267" xr:uid="{F52CA822-2264-47AF-85C4-740CBABD18F6}"/>
  <tableColumns count="9">
    <tableColumn id="1" xr3:uid="{1F47A41D-294F-4DD1-A5F8-967E19712738}" uniqueName="1" name="Country Name" queryTableFieldId="1"/>
    <tableColumn id="2" xr3:uid="{D497B7FC-EAB7-4476-B98E-D707EC18FBBD}" uniqueName="2" name="Country Code" queryTableFieldId="2"/>
    <tableColumn id="3" xr3:uid="{807E96F0-31BC-4C1C-B4C6-83C0CB657DF0}" uniqueName="3" name="2017 [YR2017]" queryTableFieldId="3" dataDxfId="112"/>
    <tableColumn id="4" xr3:uid="{289D65BD-F48B-416A-B96F-C90A784FB8B4}" uniqueName="4" name="2018 [YR2018]" queryTableFieldId="4" dataDxfId="111"/>
    <tableColumn id="5" xr3:uid="{BC724222-EE97-483A-9439-102C71668ED9}" uniqueName="5" name="2019 [YR2019]" queryTableFieldId="5" dataDxfId="110"/>
    <tableColumn id="6" xr3:uid="{33A9A920-8A47-49FF-8BF4-A5A88A3DD8ED}" uniqueName="6" name="2020 [YR2020]" queryTableFieldId="6" dataDxfId="109"/>
    <tableColumn id="7" xr3:uid="{26344E05-7DB6-4149-A09E-B08ADE7554DF}" uniqueName="7" name="2021 [YR2021]" queryTableFieldId="7" dataDxfId="108"/>
    <tableColumn id="8" xr3:uid="{CE11202E-7026-4BFE-B650-DDDD857DD797}" uniqueName="8" name="2022 [YR2022]" queryTableFieldId="8" dataDxfId="107"/>
    <tableColumn id="9" xr3:uid="{C3E7995E-F796-4140-96B0-EB04CAF8D941}" uniqueName="9" name="2023 [YR2023]" queryTableFieldId="9" dataDxfId="106"/>
  </tableColumns>
  <tableStyleInfo name="TableStyleLight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1394B8E-ABF8-45AC-9391-16A76CAF74A5}" name="Population__total" displayName="Population__total" ref="A1:I267" tableType="queryTable" totalsRowShown="0">
  <autoFilter ref="A1:I267" xr:uid="{71394B8E-ABF8-45AC-9391-16A76CAF74A5}"/>
  <tableColumns count="9">
    <tableColumn id="1" xr3:uid="{B7E1A6EB-DB54-4DBE-98B3-6DD33B0CA27F}" uniqueName="1" name="Country Name" queryTableFieldId="1" dataDxfId="114"/>
    <tableColumn id="2" xr3:uid="{7AABE299-CD8D-45A4-8D6B-575667920A94}" uniqueName="2" name="Country Code" queryTableFieldId="2" dataDxfId="113"/>
    <tableColumn id="3" xr3:uid="{2C35F1EF-2474-4377-A428-9EBCF901F188}" uniqueName="3" name="2017" queryTableFieldId="3"/>
    <tableColumn id="4" xr3:uid="{CA7AC97F-D9D4-4CFF-827B-0256F779B440}" uniqueName="4" name="2018" queryTableFieldId="4"/>
    <tableColumn id="5" xr3:uid="{B7C2758F-26E7-483A-8053-FC5EB9DCBBC7}" uniqueName="5" name="2019" queryTableFieldId="5"/>
    <tableColumn id="6" xr3:uid="{CB3E2E66-21B1-4CE7-977E-B8918A87EADA}" uniqueName="6" name="2020" queryTableFieldId="6"/>
    <tableColumn id="7" xr3:uid="{DB024E76-D44C-4249-83AB-516CF319F66F}" uniqueName="7" name="2021" queryTableFieldId="7"/>
    <tableColumn id="8" xr3:uid="{A45BDF05-4089-43C6-84C0-2B51307BFA7E}" uniqueName="8" name="2022" queryTableFieldId="8"/>
    <tableColumn id="9" xr3:uid="{550C1152-3419-4888-957B-3323C20BE350}" uniqueName="9" name="2023" queryTableField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2936-545E-44D4-9881-6A54F06BE25A}">
  <dimension ref="A1:K266"/>
  <sheetViews>
    <sheetView workbookViewId="0">
      <selection activeCell="B13" sqref="B13"/>
    </sheetView>
  </sheetViews>
  <sheetFormatPr defaultRowHeight="14.4" x14ac:dyDescent="0.3"/>
  <cols>
    <col min="1" max="1" width="23" bestFit="1" customWidth="1"/>
    <col min="2" max="2" width="45.21875" bestFit="1" customWidth="1"/>
    <col min="3" max="3" width="14.77734375" bestFit="1" customWidth="1"/>
    <col min="4" max="4" width="18.6640625" bestFit="1" customWidth="1"/>
    <col min="5" max="9" width="7.21875" bestFit="1" customWidth="1"/>
    <col min="10" max="10" width="22.5546875" bestFit="1" customWidth="1"/>
    <col min="11" max="11" width="123.33203125" style="3" customWidth="1"/>
    <col min="12" max="28" width="12" bestFit="1" customWidth="1"/>
    <col min="29" max="29" width="7.21875" bestFit="1" customWidth="1"/>
    <col min="30" max="30" width="80.88671875" bestFit="1" customWidth="1"/>
    <col min="31" max="31" width="12" bestFit="1" customWidth="1"/>
  </cols>
  <sheetData>
    <row r="1" spans="1:11" x14ac:dyDescent="0.3">
      <c r="A1" t="s">
        <v>0</v>
      </c>
      <c r="B1" t="s">
        <v>1</v>
      </c>
      <c r="C1" t="s">
        <v>2</v>
      </c>
      <c r="D1" t="s">
        <v>3</v>
      </c>
      <c r="E1" t="s">
        <v>4</v>
      </c>
      <c r="F1" t="s">
        <v>5</v>
      </c>
      <c r="G1" t="s">
        <v>6</v>
      </c>
      <c r="H1" t="s">
        <v>7</v>
      </c>
      <c r="I1" t="s">
        <v>8</v>
      </c>
      <c r="J1" t="s">
        <v>655</v>
      </c>
      <c r="K1" s="3" t="s">
        <v>11</v>
      </c>
    </row>
    <row r="2" spans="1:11" x14ac:dyDescent="0.3">
      <c r="A2" s="1" t="s">
        <v>49</v>
      </c>
      <c r="B2" s="1" t="s">
        <v>609</v>
      </c>
      <c r="C2" s="1" t="s">
        <v>610</v>
      </c>
      <c r="D2" s="1" t="s">
        <v>35</v>
      </c>
      <c r="E2">
        <v>24.28</v>
      </c>
      <c r="F2">
        <v>18.64</v>
      </c>
      <c r="G2">
        <v>22.41</v>
      </c>
      <c r="H2">
        <v>18.86</v>
      </c>
      <c r="I2">
        <v>19.97</v>
      </c>
      <c r="J2">
        <v>20.83</v>
      </c>
      <c r="K2" s="4"/>
    </row>
    <row r="3" spans="1:11" x14ac:dyDescent="0.3">
      <c r="A3" s="1" t="s">
        <v>87</v>
      </c>
      <c r="B3" s="1" t="s">
        <v>622</v>
      </c>
      <c r="C3" s="1" t="s">
        <v>623</v>
      </c>
      <c r="D3" s="1" t="s">
        <v>15</v>
      </c>
      <c r="E3">
        <v>16.77</v>
      </c>
      <c r="F3">
        <v>16.63</v>
      </c>
      <c r="G3">
        <v>16.670000000000002</v>
      </c>
      <c r="H3">
        <v>18.760000000000002</v>
      </c>
      <c r="I3">
        <v>17.36</v>
      </c>
      <c r="J3">
        <v>17.239999999999998</v>
      </c>
      <c r="K3" s="4"/>
    </row>
    <row r="4" spans="1:11" ht="28.8" x14ac:dyDescent="0.3">
      <c r="A4" s="1"/>
      <c r="B4" s="1" t="s">
        <v>87</v>
      </c>
      <c r="C4" s="1" t="s">
        <v>430</v>
      </c>
      <c r="D4" s="1" t="s">
        <v>657</v>
      </c>
      <c r="E4">
        <v>16.309999999999999</v>
      </c>
      <c r="F4">
        <v>16.190000000000001</v>
      </c>
      <c r="G4">
        <v>16.239999999999998</v>
      </c>
      <c r="H4">
        <v>18.34</v>
      </c>
      <c r="I4">
        <v>16.97</v>
      </c>
      <c r="J4">
        <v>16.809999999999999</v>
      </c>
      <c r="K4" s="4" t="s">
        <v>431</v>
      </c>
    </row>
    <row r="5" spans="1:11" ht="144" x14ac:dyDescent="0.3">
      <c r="A5" s="1" t="s">
        <v>19</v>
      </c>
      <c r="B5" s="1" t="s">
        <v>20</v>
      </c>
      <c r="C5" s="1" t="s">
        <v>21</v>
      </c>
      <c r="D5" s="1" t="s">
        <v>22</v>
      </c>
      <c r="E5">
        <v>12.62</v>
      </c>
      <c r="F5">
        <v>14.21</v>
      </c>
      <c r="G5">
        <v>14.83</v>
      </c>
      <c r="H5">
        <v>15.53</v>
      </c>
      <c r="I5">
        <v>21.83</v>
      </c>
      <c r="J5">
        <v>15.8</v>
      </c>
      <c r="K5" s="4" t="s">
        <v>23</v>
      </c>
    </row>
    <row r="6" spans="1:11" x14ac:dyDescent="0.3">
      <c r="A6" s="1" t="s">
        <v>49</v>
      </c>
      <c r="B6" s="1" t="s">
        <v>393</v>
      </c>
      <c r="C6" s="1" t="s">
        <v>394</v>
      </c>
      <c r="D6" s="1" t="s">
        <v>35</v>
      </c>
      <c r="E6">
        <v>14.39</v>
      </c>
      <c r="F6">
        <v>15.26</v>
      </c>
      <c r="G6">
        <v>14.83</v>
      </c>
      <c r="H6">
        <v>12.59</v>
      </c>
      <c r="I6">
        <v>12.55</v>
      </c>
      <c r="J6">
        <v>13.92</v>
      </c>
      <c r="K6" s="4" t="s">
        <v>395</v>
      </c>
    </row>
    <row r="7" spans="1:11" x14ac:dyDescent="0.3">
      <c r="A7" s="1" t="s">
        <v>49</v>
      </c>
      <c r="B7" s="1" t="s">
        <v>472</v>
      </c>
      <c r="C7" s="1" t="s">
        <v>473</v>
      </c>
      <c r="D7" s="1" t="s">
        <v>15</v>
      </c>
      <c r="E7">
        <v>12.53</v>
      </c>
      <c r="F7">
        <v>12.86</v>
      </c>
      <c r="G7">
        <v>13.4</v>
      </c>
      <c r="H7">
        <v>14.34</v>
      </c>
      <c r="I7">
        <v>16.38</v>
      </c>
      <c r="J7">
        <v>13.9</v>
      </c>
      <c r="K7" s="4" t="s">
        <v>395</v>
      </c>
    </row>
    <row r="8" spans="1:11" x14ac:dyDescent="0.3">
      <c r="A8" s="1" t="s">
        <v>49</v>
      </c>
      <c r="B8" s="1" t="s">
        <v>322</v>
      </c>
      <c r="C8" s="1" t="s">
        <v>323</v>
      </c>
      <c r="D8" s="1" t="s">
        <v>30</v>
      </c>
      <c r="E8">
        <v>11.46</v>
      </c>
      <c r="F8">
        <v>12.97</v>
      </c>
      <c r="G8">
        <v>12.59</v>
      </c>
      <c r="H8">
        <v>16.989999999999998</v>
      </c>
      <c r="I8">
        <v>14.81</v>
      </c>
      <c r="J8">
        <v>13.76</v>
      </c>
      <c r="K8" s="4"/>
    </row>
    <row r="9" spans="1:11" ht="28.8" x14ac:dyDescent="0.3">
      <c r="A9" s="1"/>
      <c r="B9" s="1" t="s">
        <v>497</v>
      </c>
      <c r="C9" s="1" t="s">
        <v>498</v>
      </c>
      <c r="D9" s="1" t="s">
        <v>657</v>
      </c>
      <c r="E9">
        <v>12.81</v>
      </c>
      <c r="F9">
        <v>12.76</v>
      </c>
      <c r="G9">
        <v>12.96</v>
      </c>
      <c r="H9">
        <v>14.41</v>
      </c>
      <c r="I9">
        <v>13.82</v>
      </c>
      <c r="J9">
        <v>13.35</v>
      </c>
      <c r="K9" s="4" t="s">
        <v>499</v>
      </c>
    </row>
    <row r="10" spans="1:11" x14ac:dyDescent="0.3">
      <c r="A10" s="1"/>
      <c r="B10" s="1" t="s">
        <v>456</v>
      </c>
      <c r="C10" s="1" t="s">
        <v>457</v>
      </c>
      <c r="D10" s="1" t="s">
        <v>657</v>
      </c>
      <c r="E10">
        <v>12.36</v>
      </c>
      <c r="F10">
        <v>12.33</v>
      </c>
      <c r="G10">
        <v>12.52</v>
      </c>
      <c r="H10">
        <v>13.93</v>
      </c>
      <c r="I10">
        <v>13.35</v>
      </c>
      <c r="J10">
        <v>12.9</v>
      </c>
      <c r="K10" s="4"/>
    </row>
    <row r="11" spans="1:11" ht="28.8" x14ac:dyDescent="0.3">
      <c r="A11" s="1"/>
      <c r="B11" s="1" t="s">
        <v>15</v>
      </c>
      <c r="C11" s="1" t="s">
        <v>248</v>
      </c>
      <c r="D11" s="1" t="s">
        <v>657</v>
      </c>
      <c r="E11">
        <v>12.15</v>
      </c>
      <c r="F11">
        <v>12.06</v>
      </c>
      <c r="G11">
        <v>12.27</v>
      </c>
      <c r="H11">
        <v>13.74</v>
      </c>
      <c r="I11">
        <v>13.13</v>
      </c>
      <c r="J11">
        <v>12.67</v>
      </c>
      <c r="K11" s="4" t="s">
        <v>249</v>
      </c>
    </row>
    <row r="12" spans="1:11" x14ac:dyDescent="0.3">
      <c r="A12" s="1" t="s">
        <v>27</v>
      </c>
      <c r="B12" s="1" t="s">
        <v>338</v>
      </c>
      <c r="C12" s="1" t="s">
        <v>339</v>
      </c>
      <c r="D12" s="1" t="s">
        <v>22</v>
      </c>
      <c r="E12">
        <v>10.47</v>
      </c>
      <c r="F12">
        <v>10.35</v>
      </c>
      <c r="G12">
        <v>8.42</v>
      </c>
      <c r="H12">
        <v>16.97</v>
      </c>
      <c r="I12">
        <v>16.62</v>
      </c>
      <c r="J12">
        <v>12.57</v>
      </c>
      <c r="K12" s="4" t="s">
        <v>340</v>
      </c>
    </row>
    <row r="13" spans="1:11" ht="57.6" x14ac:dyDescent="0.3">
      <c r="A13" s="1" t="s">
        <v>32</v>
      </c>
      <c r="B13" s="1" t="s">
        <v>150</v>
      </c>
      <c r="C13" s="1" t="s">
        <v>151</v>
      </c>
      <c r="D13" s="1" t="s">
        <v>15</v>
      </c>
      <c r="E13">
        <v>11.34</v>
      </c>
      <c r="F13">
        <v>11.48</v>
      </c>
      <c r="G13">
        <v>11.72</v>
      </c>
      <c r="H13">
        <v>12.69</v>
      </c>
      <c r="I13">
        <v>12.93</v>
      </c>
      <c r="J13">
        <v>12.03</v>
      </c>
      <c r="K13" s="4" t="s">
        <v>152</v>
      </c>
    </row>
    <row r="14" spans="1:11" ht="57.6" x14ac:dyDescent="0.3">
      <c r="A14" s="1" t="s">
        <v>49</v>
      </c>
      <c r="B14" s="1" t="s">
        <v>452</v>
      </c>
      <c r="C14" s="1" t="s">
        <v>453</v>
      </c>
      <c r="D14" s="1" t="s">
        <v>15</v>
      </c>
      <c r="E14">
        <v>11.49</v>
      </c>
      <c r="F14">
        <v>11.1</v>
      </c>
      <c r="G14">
        <v>11.56</v>
      </c>
      <c r="H14">
        <v>12.68</v>
      </c>
      <c r="I14">
        <v>13.06</v>
      </c>
      <c r="J14">
        <v>11.98</v>
      </c>
      <c r="K14" s="4" t="s">
        <v>73</v>
      </c>
    </row>
    <row r="15" spans="1:11" x14ac:dyDescent="0.3">
      <c r="A15" s="1" t="s">
        <v>12</v>
      </c>
      <c r="B15" s="1" t="s">
        <v>139</v>
      </c>
      <c r="C15" s="1" t="s">
        <v>140</v>
      </c>
      <c r="D15" s="1" t="s">
        <v>35</v>
      </c>
      <c r="E15">
        <v>11.47</v>
      </c>
      <c r="F15">
        <v>11.02</v>
      </c>
      <c r="G15">
        <v>11.08</v>
      </c>
      <c r="H15">
        <v>12.49</v>
      </c>
      <c r="I15">
        <v>13.79</v>
      </c>
      <c r="J15">
        <v>11.97</v>
      </c>
      <c r="K15" s="4"/>
    </row>
    <row r="16" spans="1:11" ht="43.2" x14ac:dyDescent="0.3">
      <c r="A16" s="1" t="s">
        <v>32</v>
      </c>
      <c r="B16" s="1" t="s">
        <v>205</v>
      </c>
      <c r="C16" s="1" t="s">
        <v>206</v>
      </c>
      <c r="D16" s="1" t="s">
        <v>15</v>
      </c>
      <c r="E16">
        <v>11.35</v>
      </c>
      <c r="F16">
        <v>11.21</v>
      </c>
      <c r="G16">
        <v>11.09</v>
      </c>
      <c r="H16">
        <v>12.13</v>
      </c>
      <c r="I16">
        <v>12.31</v>
      </c>
      <c r="J16">
        <v>11.62</v>
      </c>
      <c r="K16" s="4" t="s">
        <v>207</v>
      </c>
    </row>
    <row r="17" spans="1:11" x14ac:dyDescent="0.3">
      <c r="A17" s="1" t="s">
        <v>87</v>
      </c>
      <c r="B17" s="1" t="s">
        <v>104</v>
      </c>
      <c r="C17" s="1" t="s">
        <v>105</v>
      </c>
      <c r="D17" s="1" t="s">
        <v>15</v>
      </c>
      <c r="E17">
        <v>10.91</v>
      </c>
      <c r="F17">
        <v>10.91</v>
      </c>
      <c r="G17">
        <v>11.01</v>
      </c>
      <c r="H17">
        <v>13.04</v>
      </c>
      <c r="I17">
        <v>12.33</v>
      </c>
      <c r="J17">
        <v>11.64</v>
      </c>
      <c r="K17" s="4" t="s">
        <v>106</v>
      </c>
    </row>
    <row r="18" spans="1:11" ht="28.8" x14ac:dyDescent="0.3">
      <c r="A18" s="1" t="s">
        <v>49</v>
      </c>
      <c r="B18" s="1" t="s">
        <v>210</v>
      </c>
      <c r="C18" s="1" t="s">
        <v>211</v>
      </c>
      <c r="D18" s="1" t="s">
        <v>30</v>
      </c>
      <c r="E18">
        <v>12.2</v>
      </c>
      <c r="F18">
        <v>11.66</v>
      </c>
      <c r="G18">
        <v>11.26</v>
      </c>
      <c r="H18">
        <v>10.85</v>
      </c>
      <c r="I18">
        <v>10.96</v>
      </c>
      <c r="J18">
        <v>11.38</v>
      </c>
      <c r="K18" s="4" t="s">
        <v>212</v>
      </c>
    </row>
    <row r="19" spans="1:11" x14ac:dyDescent="0.3">
      <c r="A19" s="1" t="s">
        <v>32</v>
      </c>
      <c r="B19" s="1" t="s">
        <v>110</v>
      </c>
      <c r="C19" s="1" t="s">
        <v>111</v>
      </c>
      <c r="D19" s="1" t="s">
        <v>15</v>
      </c>
      <c r="E19">
        <v>11.05</v>
      </c>
      <c r="F19">
        <v>10.77</v>
      </c>
      <c r="G19">
        <v>11.06</v>
      </c>
      <c r="H19">
        <v>11.73</v>
      </c>
      <c r="I19">
        <v>11.8</v>
      </c>
      <c r="J19">
        <v>11.28</v>
      </c>
      <c r="K19" s="4"/>
    </row>
    <row r="20" spans="1:11" x14ac:dyDescent="0.3">
      <c r="A20" s="1" t="s">
        <v>32</v>
      </c>
      <c r="B20" s="1" t="s">
        <v>47</v>
      </c>
      <c r="C20" s="1" t="s">
        <v>48</v>
      </c>
      <c r="D20" s="1" t="s">
        <v>35</v>
      </c>
      <c r="E20">
        <v>10.36</v>
      </c>
      <c r="F20">
        <v>10.01</v>
      </c>
      <c r="G20">
        <v>11.38</v>
      </c>
      <c r="H20">
        <v>12.24</v>
      </c>
      <c r="I20">
        <v>12.34</v>
      </c>
      <c r="J20">
        <v>11.27</v>
      </c>
      <c r="K20" s="4"/>
    </row>
    <row r="21" spans="1:11" x14ac:dyDescent="0.3">
      <c r="A21" s="1" t="s">
        <v>32</v>
      </c>
      <c r="B21" s="1" t="s">
        <v>556</v>
      </c>
      <c r="C21" s="1" t="s">
        <v>557</v>
      </c>
      <c r="D21" s="1" t="s">
        <v>15</v>
      </c>
      <c r="E21">
        <v>10.79</v>
      </c>
      <c r="F21">
        <v>10.94</v>
      </c>
      <c r="G21">
        <v>10.83</v>
      </c>
      <c r="H21">
        <v>11.33</v>
      </c>
      <c r="I21">
        <v>11.25</v>
      </c>
      <c r="J21">
        <v>11.03</v>
      </c>
      <c r="K21" s="4" t="s">
        <v>316</v>
      </c>
    </row>
    <row r="22" spans="1:11" ht="57.6" x14ac:dyDescent="0.3">
      <c r="A22" s="1" t="s">
        <v>32</v>
      </c>
      <c r="B22" s="1" t="s">
        <v>56</v>
      </c>
      <c r="C22" s="1" t="s">
        <v>57</v>
      </c>
      <c r="D22" s="1" t="s">
        <v>15</v>
      </c>
      <c r="E22">
        <v>10.38</v>
      </c>
      <c r="F22">
        <v>10.35</v>
      </c>
      <c r="G22">
        <v>10.49</v>
      </c>
      <c r="H22">
        <v>11.39</v>
      </c>
      <c r="I22">
        <v>12.1</v>
      </c>
      <c r="J22">
        <v>10.94</v>
      </c>
      <c r="K22" s="4" t="s">
        <v>58</v>
      </c>
    </row>
    <row r="23" spans="1:11" ht="57.6" x14ac:dyDescent="0.3">
      <c r="A23" s="1" t="s">
        <v>32</v>
      </c>
      <c r="B23" s="1" t="s">
        <v>64</v>
      </c>
      <c r="C23" s="1" t="s">
        <v>65</v>
      </c>
      <c r="D23" s="1" t="s">
        <v>15</v>
      </c>
      <c r="E23">
        <v>10.8</v>
      </c>
      <c r="F23">
        <v>10.86</v>
      </c>
      <c r="G23">
        <v>10.79</v>
      </c>
      <c r="H23">
        <v>11.2</v>
      </c>
      <c r="I23">
        <v>11.04</v>
      </c>
      <c r="J23">
        <v>10.94</v>
      </c>
      <c r="K23" s="4" t="s">
        <v>66</v>
      </c>
    </row>
    <row r="24" spans="1:11" x14ac:dyDescent="0.3">
      <c r="A24" s="1" t="s">
        <v>32</v>
      </c>
      <c r="B24" s="1" t="s">
        <v>215</v>
      </c>
      <c r="C24" s="1" t="s">
        <v>216</v>
      </c>
      <c r="D24" s="1" t="s">
        <v>15</v>
      </c>
      <c r="E24">
        <v>9.6</v>
      </c>
      <c r="F24">
        <v>9.73</v>
      </c>
      <c r="G24">
        <v>9.9600000000000009</v>
      </c>
      <c r="H24">
        <v>12.16</v>
      </c>
      <c r="I24">
        <v>12.36</v>
      </c>
      <c r="J24">
        <v>10.76</v>
      </c>
      <c r="K24" s="4"/>
    </row>
    <row r="25" spans="1:11" x14ac:dyDescent="0.3">
      <c r="A25" s="1" t="s">
        <v>49</v>
      </c>
      <c r="B25" s="1" t="s">
        <v>310</v>
      </c>
      <c r="C25" s="1" t="s">
        <v>311</v>
      </c>
      <c r="D25" s="1" t="s">
        <v>15</v>
      </c>
      <c r="E25">
        <v>10.66</v>
      </c>
      <c r="F25">
        <v>10.74</v>
      </c>
      <c r="G25">
        <v>10.97</v>
      </c>
      <c r="H25">
        <v>11</v>
      </c>
      <c r="I25">
        <v>10.82</v>
      </c>
      <c r="J25">
        <v>10.84</v>
      </c>
      <c r="K25" s="4" t="s">
        <v>106</v>
      </c>
    </row>
    <row r="26" spans="1:11" x14ac:dyDescent="0.3">
      <c r="A26" s="1" t="s">
        <v>27</v>
      </c>
      <c r="B26" s="1" t="s">
        <v>359</v>
      </c>
      <c r="C26" s="1" t="s">
        <v>360</v>
      </c>
      <c r="D26" s="1" t="s">
        <v>30</v>
      </c>
      <c r="E26">
        <v>10.57</v>
      </c>
      <c r="F26">
        <v>11.11</v>
      </c>
      <c r="G26">
        <v>11.95</v>
      </c>
      <c r="H26">
        <v>10.28</v>
      </c>
      <c r="I26">
        <v>10.210000000000001</v>
      </c>
      <c r="J26">
        <v>10.83</v>
      </c>
      <c r="K26" s="4" t="s">
        <v>106</v>
      </c>
    </row>
    <row r="27" spans="1:11" x14ac:dyDescent="0.3">
      <c r="A27" s="1"/>
      <c r="B27" s="1" t="s">
        <v>179</v>
      </c>
      <c r="C27" s="1" t="s">
        <v>180</v>
      </c>
      <c r="D27" s="1" t="s">
        <v>657</v>
      </c>
      <c r="E27">
        <v>10.16</v>
      </c>
      <c r="F27">
        <v>10.15</v>
      </c>
      <c r="G27">
        <v>10.23</v>
      </c>
      <c r="H27">
        <v>11.24</v>
      </c>
      <c r="I27">
        <v>11.32</v>
      </c>
      <c r="J27">
        <v>10.62</v>
      </c>
      <c r="K27" s="4" t="s">
        <v>181</v>
      </c>
    </row>
    <row r="28" spans="1:11" ht="57.6" x14ac:dyDescent="0.3">
      <c r="A28" s="1" t="s">
        <v>32</v>
      </c>
      <c r="B28" s="1" t="s">
        <v>444</v>
      </c>
      <c r="C28" s="1" t="s">
        <v>445</v>
      </c>
      <c r="D28" s="1" t="s">
        <v>15</v>
      </c>
      <c r="E28">
        <v>10.11</v>
      </c>
      <c r="F28">
        <v>10.02</v>
      </c>
      <c r="G28">
        <v>10.14</v>
      </c>
      <c r="H28">
        <v>11.21</v>
      </c>
      <c r="I28">
        <v>11.29</v>
      </c>
      <c r="J28">
        <v>10.55</v>
      </c>
      <c r="K28" s="4" t="s">
        <v>446</v>
      </c>
    </row>
    <row r="29" spans="1:11" x14ac:dyDescent="0.3">
      <c r="A29" s="1" t="s">
        <v>49</v>
      </c>
      <c r="B29" s="1" t="s">
        <v>54</v>
      </c>
      <c r="C29" s="1" t="s">
        <v>55</v>
      </c>
      <c r="D29" s="1" t="s">
        <v>15</v>
      </c>
      <c r="E29">
        <v>10.119999999999999</v>
      </c>
      <c r="F29">
        <v>10.06</v>
      </c>
      <c r="G29">
        <v>10.220000000000001</v>
      </c>
      <c r="H29">
        <v>10.68</v>
      </c>
      <c r="I29">
        <v>10.54</v>
      </c>
      <c r="J29">
        <v>10.33</v>
      </c>
      <c r="K29" s="4"/>
    </row>
    <row r="30" spans="1:11" x14ac:dyDescent="0.3">
      <c r="A30" s="1"/>
      <c r="B30" s="1" t="s">
        <v>194</v>
      </c>
      <c r="C30" s="1" t="s">
        <v>195</v>
      </c>
      <c r="D30" s="1" t="s">
        <v>657</v>
      </c>
      <c r="E30">
        <v>9.9</v>
      </c>
      <c r="F30">
        <v>9.8699999999999992</v>
      </c>
      <c r="G30">
        <v>9.94</v>
      </c>
      <c r="H30">
        <v>10.87</v>
      </c>
      <c r="I30">
        <v>10.95</v>
      </c>
      <c r="J30">
        <v>10.31</v>
      </c>
      <c r="K30" s="4" t="s">
        <v>196</v>
      </c>
    </row>
    <row r="31" spans="1:11" x14ac:dyDescent="0.3">
      <c r="A31" s="1" t="s">
        <v>32</v>
      </c>
      <c r="B31" s="1" t="s">
        <v>157</v>
      </c>
      <c r="C31" s="1" t="s">
        <v>158</v>
      </c>
      <c r="D31" s="1" t="s">
        <v>15</v>
      </c>
      <c r="E31">
        <v>10.1</v>
      </c>
      <c r="F31">
        <v>10.1</v>
      </c>
      <c r="G31">
        <v>10.15</v>
      </c>
      <c r="H31">
        <v>10.56</v>
      </c>
      <c r="I31">
        <v>10.82</v>
      </c>
      <c r="J31">
        <v>10.35</v>
      </c>
      <c r="K31" s="4"/>
    </row>
    <row r="32" spans="1:11" ht="86.4" x14ac:dyDescent="0.3">
      <c r="A32" s="1" t="s">
        <v>12</v>
      </c>
      <c r="B32" s="1" t="s">
        <v>44</v>
      </c>
      <c r="C32" s="1" t="s">
        <v>45</v>
      </c>
      <c r="D32" s="1" t="s">
        <v>35</v>
      </c>
      <c r="E32">
        <v>10.23</v>
      </c>
      <c r="F32">
        <v>10.29</v>
      </c>
      <c r="G32">
        <v>10.039999999999999</v>
      </c>
      <c r="H32">
        <v>10.35</v>
      </c>
      <c r="I32">
        <v>9.7100000000000009</v>
      </c>
      <c r="J32">
        <v>10.119999999999999</v>
      </c>
      <c r="K32" s="4" t="s">
        <v>46</v>
      </c>
    </row>
    <row r="33" spans="1:11" x14ac:dyDescent="0.3">
      <c r="A33" s="1"/>
      <c r="B33" s="1" t="s">
        <v>638</v>
      </c>
      <c r="C33" s="1" t="s">
        <v>639</v>
      </c>
      <c r="D33" s="1" t="s">
        <v>657</v>
      </c>
      <c r="E33">
        <v>9.76</v>
      </c>
      <c r="F33">
        <v>9.68</v>
      </c>
      <c r="G33">
        <v>9.81</v>
      </c>
      <c r="H33">
        <v>10.87</v>
      </c>
      <c r="I33">
        <v>10.35</v>
      </c>
      <c r="J33">
        <v>10.09</v>
      </c>
      <c r="K33" s="4"/>
    </row>
    <row r="34" spans="1:11" ht="57.6" x14ac:dyDescent="0.3">
      <c r="A34" s="1" t="s">
        <v>32</v>
      </c>
      <c r="B34" s="1" t="s">
        <v>486</v>
      </c>
      <c r="C34" s="1" t="s">
        <v>487</v>
      </c>
      <c r="D34" s="1" t="s">
        <v>15</v>
      </c>
      <c r="E34">
        <v>9.31</v>
      </c>
      <c r="F34">
        <v>9.41</v>
      </c>
      <c r="G34">
        <v>9.51</v>
      </c>
      <c r="H34">
        <v>10.55</v>
      </c>
      <c r="I34">
        <v>11.14</v>
      </c>
      <c r="J34">
        <v>9.98</v>
      </c>
      <c r="K34" s="4" t="s">
        <v>488</v>
      </c>
    </row>
    <row r="35" spans="1:11" ht="57.6" x14ac:dyDescent="0.3">
      <c r="A35" s="1" t="s">
        <v>27</v>
      </c>
      <c r="B35" s="1" t="s">
        <v>537</v>
      </c>
      <c r="C35" s="1" t="s">
        <v>538</v>
      </c>
      <c r="D35" s="1" t="s">
        <v>22</v>
      </c>
      <c r="E35">
        <v>15.96</v>
      </c>
      <c r="F35">
        <v>10.06</v>
      </c>
      <c r="G35">
        <v>9.0399999999999991</v>
      </c>
      <c r="H35">
        <v>9.4499999999999993</v>
      </c>
      <c r="I35">
        <v>5.86</v>
      </c>
      <c r="J35">
        <v>10.07</v>
      </c>
      <c r="K35" s="4" t="s">
        <v>73</v>
      </c>
    </row>
    <row r="36" spans="1:11" x14ac:dyDescent="0.3">
      <c r="A36" s="1" t="s">
        <v>32</v>
      </c>
      <c r="B36" s="1" t="s">
        <v>447</v>
      </c>
      <c r="C36" s="1" t="s">
        <v>448</v>
      </c>
      <c r="D36" s="1" t="s">
        <v>15</v>
      </c>
      <c r="E36">
        <v>10.23</v>
      </c>
      <c r="F36">
        <v>9.9600000000000009</v>
      </c>
      <c r="G36">
        <v>10.44</v>
      </c>
      <c r="H36">
        <v>11.42</v>
      </c>
      <c r="I36">
        <v>10.08</v>
      </c>
      <c r="J36">
        <v>10.43</v>
      </c>
      <c r="K36" s="4"/>
    </row>
    <row r="37" spans="1:11" x14ac:dyDescent="0.3">
      <c r="A37" s="1"/>
      <c r="B37" s="1" t="s">
        <v>32</v>
      </c>
      <c r="C37" s="1" t="s">
        <v>172</v>
      </c>
      <c r="D37" s="1" t="s">
        <v>657</v>
      </c>
      <c r="E37">
        <v>9.2200000000000006</v>
      </c>
      <c r="F37">
        <v>9.24</v>
      </c>
      <c r="G37">
        <v>9.34</v>
      </c>
      <c r="H37">
        <v>10.5</v>
      </c>
      <c r="I37">
        <v>10.53</v>
      </c>
      <c r="J37">
        <v>9.77</v>
      </c>
      <c r="K37" s="4" t="s">
        <v>173</v>
      </c>
    </row>
    <row r="38" spans="1:11" x14ac:dyDescent="0.3">
      <c r="A38" s="1" t="s">
        <v>12</v>
      </c>
      <c r="B38" s="1" t="s">
        <v>92</v>
      </c>
      <c r="C38" s="1" t="s">
        <v>93</v>
      </c>
      <c r="D38" s="1" t="s">
        <v>35</v>
      </c>
      <c r="E38">
        <v>9.4700000000000006</v>
      </c>
      <c r="F38">
        <v>9.4600000000000009</v>
      </c>
      <c r="G38">
        <v>9.61</v>
      </c>
      <c r="H38">
        <v>10.18</v>
      </c>
      <c r="I38">
        <v>9.89</v>
      </c>
      <c r="J38">
        <v>9.7200000000000006</v>
      </c>
      <c r="K38" s="4"/>
    </row>
    <row r="39" spans="1:11" ht="57.6" x14ac:dyDescent="0.3">
      <c r="A39" s="1" t="s">
        <v>32</v>
      </c>
      <c r="B39" s="1" t="s">
        <v>185</v>
      </c>
      <c r="C39" s="1" t="s">
        <v>186</v>
      </c>
      <c r="D39" s="1" t="s">
        <v>15</v>
      </c>
      <c r="E39">
        <v>8.94</v>
      </c>
      <c r="F39">
        <v>9</v>
      </c>
      <c r="G39">
        <v>9.15</v>
      </c>
      <c r="H39">
        <v>10.75</v>
      </c>
      <c r="I39">
        <v>10.74</v>
      </c>
      <c r="J39">
        <v>9.7100000000000009</v>
      </c>
      <c r="K39" s="4" t="s">
        <v>187</v>
      </c>
    </row>
    <row r="40" spans="1:11" ht="72" x14ac:dyDescent="0.3">
      <c r="A40" s="1" t="s">
        <v>41</v>
      </c>
      <c r="B40" s="1" t="s">
        <v>403</v>
      </c>
      <c r="C40" s="1" t="s">
        <v>404</v>
      </c>
      <c r="D40" s="1" t="s">
        <v>15</v>
      </c>
      <c r="E40">
        <v>8.73</v>
      </c>
      <c r="F40">
        <v>8.5500000000000007</v>
      </c>
      <c r="G40">
        <v>9.15</v>
      </c>
      <c r="H40">
        <v>10.74</v>
      </c>
      <c r="I40">
        <v>10.58</v>
      </c>
      <c r="J40">
        <v>9.5500000000000007</v>
      </c>
      <c r="K40" s="4" t="s">
        <v>405</v>
      </c>
    </row>
    <row r="41" spans="1:11" x14ac:dyDescent="0.3">
      <c r="A41" s="1" t="s">
        <v>49</v>
      </c>
      <c r="B41" s="1" t="s">
        <v>454</v>
      </c>
      <c r="C41" s="1" t="s">
        <v>455</v>
      </c>
      <c r="D41" s="1" t="s">
        <v>15</v>
      </c>
      <c r="E41">
        <v>8.9700000000000006</v>
      </c>
      <c r="F41">
        <v>9.0399999999999991</v>
      </c>
      <c r="G41">
        <v>9.49</v>
      </c>
      <c r="H41">
        <v>10.07</v>
      </c>
      <c r="I41">
        <v>10.050000000000001</v>
      </c>
      <c r="J41">
        <v>9.52</v>
      </c>
      <c r="K41" s="4" t="s">
        <v>106</v>
      </c>
    </row>
    <row r="42" spans="1:11" ht="57.6" x14ac:dyDescent="0.3">
      <c r="A42" s="1" t="s">
        <v>32</v>
      </c>
      <c r="B42" s="1" t="s">
        <v>200</v>
      </c>
      <c r="C42" s="1" t="s">
        <v>201</v>
      </c>
      <c r="D42" s="1" t="s">
        <v>15</v>
      </c>
      <c r="E42">
        <v>9.1300000000000008</v>
      </c>
      <c r="F42">
        <v>9.0500000000000007</v>
      </c>
      <c r="G42">
        <v>9.17</v>
      </c>
      <c r="H42">
        <v>9.6300000000000008</v>
      </c>
      <c r="I42">
        <v>10.25</v>
      </c>
      <c r="J42">
        <v>9.4499999999999993</v>
      </c>
      <c r="K42" s="4" t="s">
        <v>202</v>
      </c>
    </row>
    <row r="43" spans="1:11" ht="43.2" x14ac:dyDescent="0.3">
      <c r="A43" s="1" t="s">
        <v>32</v>
      </c>
      <c r="B43" s="1" t="s">
        <v>411</v>
      </c>
      <c r="C43" s="1" t="s">
        <v>412</v>
      </c>
      <c r="D43" s="1" t="s">
        <v>35</v>
      </c>
      <c r="E43">
        <v>7.98</v>
      </c>
      <c r="F43">
        <v>8.34</v>
      </c>
      <c r="G43">
        <v>8.33</v>
      </c>
      <c r="H43">
        <v>11.42</v>
      </c>
      <c r="I43">
        <v>10.55</v>
      </c>
      <c r="J43">
        <v>9.32</v>
      </c>
      <c r="K43" s="4" t="s">
        <v>413</v>
      </c>
    </row>
    <row r="44" spans="1:11" x14ac:dyDescent="0.3">
      <c r="A44" s="1" t="s">
        <v>12</v>
      </c>
      <c r="B44" s="1" t="s">
        <v>114</v>
      </c>
      <c r="C44" s="1" t="s">
        <v>115</v>
      </c>
      <c r="D44" s="1" t="s">
        <v>15</v>
      </c>
      <c r="E44">
        <v>9.09</v>
      </c>
      <c r="F44">
        <v>9.23</v>
      </c>
      <c r="G44">
        <v>9.36</v>
      </c>
      <c r="H44">
        <v>9.73</v>
      </c>
      <c r="I44">
        <v>9.34</v>
      </c>
      <c r="J44">
        <v>9.35</v>
      </c>
      <c r="K44" s="4"/>
    </row>
    <row r="45" spans="1:11" x14ac:dyDescent="0.3">
      <c r="A45" s="1" t="s">
        <v>32</v>
      </c>
      <c r="B45" s="1" t="s">
        <v>80</v>
      </c>
      <c r="C45" s="1" t="s">
        <v>81</v>
      </c>
      <c r="D45" s="1" t="s">
        <v>35</v>
      </c>
      <c r="E45">
        <v>8.82</v>
      </c>
      <c r="F45">
        <v>8.76</v>
      </c>
      <c r="G45">
        <v>8.93</v>
      </c>
      <c r="H45">
        <v>9.6999999999999993</v>
      </c>
      <c r="I45">
        <v>9.56</v>
      </c>
      <c r="J45">
        <v>9.15</v>
      </c>
      <c r="K45" s="4"/>
    </row>
    <row r="46" spans="1:11" x14ac:dyDescent="0.3">
      <c r="A46" s="1" t="s">
        <v>19</v>
      </c>
      <c r="B46" s="1" t="s">
        <v>387</v>
      </c>
      <c r="C46" s="1" t="s">
        <v>388</v>
      </c>
      <c r="D46" s="1" t="s">
        <v>35</v>
      </c>
      <c r="E46">
        <v>9.27</v>
      </c>
      <c r="F46">
        <v>7.44</v>
      </c>
      <c r="G46">
        <v>7.66</v>
      </c>
      <c r="H46">
        <v>11.35</v>
      </c>
      <c r="I46">
        <v>10.029999999999999</v>
      </c>
      <c r="J46">
        <v>9.15</v>
      </c>
      <c r="K46" s="4"/>
    </row>
    <row r="47" spans="1:11" x14ac:dyDescent="0.3">
      <c r="A47" s="1" t="s">
        <v>12</v>
      </c>
      <c r="B47" s="1" t="s">
        <v>620</v>
      </c>
      <c r="C47" s="1" t="s">
        <v>621</v>
      </c>
      <c r="D47" s="1" t="s">
        <v>15</v>
      </c>
      <c r="E47">
        <v>8.82</v>
      </c>
      <c r="F47">
        <v>9.01</v>
      </c>
      <c r="G47">
        <v>9.39</v>
      </c>
      <c r="H47">
        <v>9.14</v>
      </c>
      <c r="I47">
        <v>9.36</v>
      </c>
      <c r="J47">
        <v>9.14</v>
      </c>
      <c r="K47" s="4"/>
    </row>
    <row r="48" spans="1:11" ht="57.6" x14ac:dyDescent="0.3">
      <c r="A48" s="1" t="s">
        <v>32</v>
      </c>
      <c r="B48" s="1" t="s">
        <v>303</v>
      </c>
      <c r="C48" s="1" t="s">
        <v>304</v>
      </c>
      <c r="D48" s="1" t="s">
        <v>15</v>
      </c>
      <c r="E48">
        <v>8.68</v>
      </c>
      <c r="F48">
        <v>8.68</v>
      </c>
      <c r="G48">
        <v>8.66</v>
      </c>
      <c r="H48">
        <v>9.6300000000000008</v>
      </c>
      <c r="I48">
        <v>9.3800000000000008</v>
      </c>
      <c r="J48">
        <v>9.01</v>
      </c>
      <c r="K48" s="4" t="s">
        <v>305</v>
      </c>
    </row>
    <row r="49" spans="1:11" x14ac:dyDescent="0.3">
      <c r="A49" s="1" t="s">
        <v>27</v>
      </c>
      <c r="B49" s="1" t="s">
        <v>523</v>
      </c>
      <c r="C49" s="1" t="s">
        <v>524</v>
      </c>
      <c r="D49" s="1" t="s">
        <v>22</v>
      </c>
      <c r="E49">
        <v>9.4</v>
      </c>
      <c r="F49">
        <v>8.2899999999999991</v>
      </c>
      <c r="G49">
        <v>9.1300000000000008</v>
      </c>
      <c r="H49">
        <v>9.33</v>
      </c>
      <c r="I49">
        <v>8.5500000000000007</v>
      </c>
      <c r="J49">
        <v>8.94</v>
      </c>
      <c r="K49" s="4"/>
    </row>
    <row r="50" spans="1:11" x14ac:dyDescent="0.3">
      <c r="A50" s="1" t="s">
        <v>12</v>
      </c>
      <c r="B50" s="1" t="s">
        <v>525</v>
      </c>
      <c r="C50" s="1" t="s">
        <v>526</v>
      </c>
      <c r="D50" s="1" t="s">
        <v>35</v>
      </c>
      <c r="E50">
        <v>8.42</v>
      </c>
      <c r="F50">
        <v>8.32</v>
      </c>
      <c r="G50">
        <v>8.81</v>
      </c>
      <c r="H50">
        <v>9.08</v>
      </c>
      <c r="I50">
        <v>9.7200000000000006</v>
      </c>
      <c r="J50">
        <v>8.8699999999999992</v>
      </c>
      <c r="K50" s="4"/>
    </row>
    <row r="51" spans="1:11" x14ac:dyDescent="0.3">
      <c r="A51" s="1" t="s">
        <v>32</v>
      </c>
      <c r="B51" s="1" t="s">
        <v>299</v>
      </c>
      <c r="C51" s="1" t="s">
        <v>300</v>
      </c>
      <c r="D51" s="1" t="s">
        <v>15</v>
      </c>
      <c r="E51">
        <v>8.26</v>
      </c>
      <c r="F51">
        <v>8.3800000000000008</v>
      </c>
      <c r="G51">
        <v>8.58</v>
      </c>
      <c r="H51">
        <v>9.61</v>
      </c>
      <c r="I51">
        <v>9.73</v>
      </c>
      <c r="J51">
        <v>8.91</v>
      </c>
      <c r="K51" s="4"/>
    </row>
    <row r="52" spans="1:11" x14ac:dyDescent="0.3">
      <c r="A52" s="1" t="s">
        <v>12</v>
      </c>
      <c r="B52" s="1" t="s">
        <v>465</v>
      </c>
      <c r="C52" s="1" t="s">
        <v>466</v>
      </c>
      <c r="D52" s="1" t="s">
        <v>15</v>
      </c>
      <c r="E52">
        <v>7.43</v>
      </c>
      <c r="F52">
        <v>7.88</v>
      </c>
      <c r="G52">
        <v>8.4700000000000006</v>
      </c>
      <c r="H52">
        <v>10.8</v>
      </c>
      <c r="I52">
        <v>9.68</v>
      </c>
      <c r="J52">
        <v>8.85</v>
      </c>
      <c r="K52" s="4"/>
    </row>
    <row r="53" spans="1:11" ht="158.4" x14ac:dyDescent="0.3">
      <c r="A53" s="1" t="s">
        <v>32</v>
      </c>
      <c r="B53" s="1" t="s">
        <v>532</v>
      </c>
      <c r="C53" s="1" t="s">
        <v>533</v>
      </c>
      <c r="D53" s="1" t="s">
        <v>35</v>
      </c>
      <c r="E53">
        <v>8.2200000000000006</v>
      </c>
      <c r="F53">
        <v>8.5299999999999994</v>
      </c>
      <c r="G53">
        <v>8.67</v>
      </c>
      <c r="H53">
        <v>8.6999999999999993</v>
      </c>
      <c r="I53">
        <v>10.01</v>
      </c>
      <c r="J53">
        <v>8.83</v>
      </c>
      <c r="K53" s="4" t="s">
        <v>534</v>
      </c>
    </row>
    <row r="54" spans="1:11" ht="57.6" x14ac:dyDescent="0.3">
      <c r="A54" s="1" t="s">
        <v>32</v>
      </c>
      <c r="B54" s="1" t="s">
        <v>553</v>
      </c>
      <c r="C54" s="1" t="s">
        <v>554</v>
      </c>
      <c r="D54" s="1" t="s">
        <v>15</v>
      </c>
      <c r="E54">
        <v>8.18</v>
      </c>
      <c r="F54">
        <v>8.2799999999999994</v>
      </c>
      <c r="G54">
        <v>8.5</v>
      </c>
      <c r="H54">
        <v>9.43</v>
      </c>
      <c r="I54">
        <v>9.48</v>
      </c>
      <c r="J54">
        <v>8.77</v>
      </c>
      <c r="K54" s="4" t="s">
        <v>555</v>
      </c>
    </row>
    <row r="55" spans="1:11" x14ac:dyDescent="0.3">
      <c r="A55" s="1" t="s">
        <v>27</v>
      </c>
      <c r="B55" s="1" t="s">
        <v>432</v>
      </c>
      <c r="C55" s="1" t="s">
        <v>433</v>
      </c>
      <c r="D55" s="1" t="s">
        <v>35</v>
      </c>
      <c r="E55">
        <v>8.73</v>
      </c>
      <c r="F55">
        <v>8.32</v>
      </c>
      <c r="G55">
        <v>8.43</v>
      </c>
      <c r="H55">
        <v>8.9</v>
      </c>
      <c r="I55">
        <v>9.3800000000000008</v>
      </c>
      <c r="J55">
        <v>8.75</v>
      </c>
      <c r="K55" s="4" t="s">
        <v>106</v>
      </c>
    </row>
    <row r="56" spans="1:11" ht="86.4" x14ac:dyDescent="0.3">
      <c r="A56" s="1" t="s">
        <v>12</v>
      </c>
      <c r="B56" s="1" t="s">
        <v>441</v>
      </c>
      <c r="C56" s="1" t="s">
        <v>442</v>
      </c>
      <c r="D56" s="1" t="s">
        <v>30</v>
      </c>
      <c r="E56">
        <v>8.33</v>
      </c>
      <c r="F56">
        <v>8.5</v>
      </c>
      <c r="G56">
        <v>8.57</v>
      </c>
      <c r="H56">
        <v>8.65</v>
      </c>
      <c r="I56">
        <v>9.68</v>
      </c>
      <c r="J56">
        <v>8.75</v>
      </c>
      <c r="K56" s="4" t="s">
        <v>443</v>
      </c>
    </row>
    <row r="57" spans="1:11" x14ac:dyDescent="0.3">
      <c r="A57" s="1" t="s">
        <v>27</v>
      </c>
      <c r="B57" s="1" t="s">
        <v>102</v>
      </c>
      <c r="C57" s="1" t="s">
        <v>103</v>
      </c>
      <c r="D57" s="1" t="s">
        <v>22</v>
      </c>
      <c r="E57">
        <v>6.67</v>
      </c>
      <c r="F57">
        <v>11</v>
      </c>
      <c r="G57">
        <v>7.76</v>
      </c>
      <c r="H57">
        <v>8.99</v>
      </c>
      <c r="I57">
        <v>9.07</v>
      </c>
      <c r="J57">
        <v>8.6999999999999993</v>
      </c>
      <c r="K57" s="4"/>
    </row>
    <row r="58" spans="1:11" ht="57.6" x14ac:dyDescent="0.3">
      <c r="A58" s="1" t="s">
        <v>32</v>
      </c>
      <c r="B58" s="1" t="s">
        <v>234</v>
      </c>
      <c r="C58" s="1" t="s">
        <v>235</v>
      </c>
      <c r="D58" s="1" t="s">
        <v>15</v>
      </c>
      <c r="E58">
        <v>8.14</v>
      </c>
      <c r="F58">
        <v>8.1199999999999992</v>
      </c>
      <c r="G58">
        <v>8.1999999999999993</v>
      </c>
      <c r="H58">
        <v>9.5</v>
      </c>
      <c r="I58">
        <v>9.17</v>
      </c>
      <c r="J58">
        <v>8.6300000000000008</v>
      </c>
      <c r="K58" s="4" t="s">
        <v>236</v>
      </c>
    </row>
    <row r="59" spans="1:11" ht="86.4" x14ac:dyDescent="0.3">
      <c r="A59" s="1" t="s">
        <v>27</v>
      </c>
      <c r="B59" s="1" t="s">
        <v>61</v>
      </c>
      <c r="C59" s="1" t="s">
        <v>62</v>
      </c>
      <c r="D59" s="1" t="s">
        <v>22</v>
      </c>
      <c r="E59">
        <v>6.95</v>
      </c>
      <c r="F59">
        <v>7.29</v>
      </c>
      <c r="G59">
        <v>9.0500000000000007</v>
      </c>
      <c r="H59">
        <v>10.72</v>
      </c>
      <c r="I59">
        <v>9.1</v>
      </c>
      <c r="J59">
        <v>8.6199999999999992</v>
      </c>
      <c r="K59" s="4" t="s">
        <v>63</v>
      </c>
    </row>
    <row r="60" spans="1:11" ht="86.4" x14ac:dyDescent="0.3">
      <c r="A60" s="1" t="s">
        <v>41</v>
      </c>
      <c r="B60" s="1" t="s">
        <v>335</v>
      </c>
      <c r="C60" s="1" t="s">
        <v>336</v>
      </c>
      <c r="D60" s="1" t="s">
        <v>30</v>
      </c>
      <c r="E60">
        <v>7.8</v>
      </c>
      <c r="F60">
        <v>8.07</v>
      </c>
      <c r="G60">
        <v>8.69</v>
      </c>
      <c r="H60">
        <v>7.58</v>
      </c>
      <c r="I60">
        <v>10.06</v>
      </c>
      <c r="J60">
        <v>8.44</v>
      </c>
      <c r="K60" s="4" t="s">
        <v>337</v>
      </c>
    </row>
    <row r="61" spans="1:11" x14ac:dyDescent="0.3">
      <c r="A61" s="1" t="s">
        <v>49</v>
      </c>
      <c r="B61" s="1" t="s">
        <v>326</v>
      </c>
      <c r="C61" s="1" t="s">
        <v>327</v>
      </c>
      <c r="D61" s="1" t="s">
        <v>15</v>
      </c>
      <c r="E61">
        <v>7.05</v>
      </c>
      <c r="F61">
        <v>7.49</v>
      </c>
      <c r="G61">
        <v>8.17</v>
      </c>
      <c r="H61">
        <v>8.35</v>
      </c>
      <c r="I61">
        <v>9.33</v>
      </c>
      <c r="J61">
        <v>8.08</v>
      </c>
      <c r="K61" s="4"/>
    </row>
    <row r="62" spans="1:11" x14ac:dyDescent="0.3">
      <c r="A62" s="1" t="s">
        <v>32</v>
      </c>
      <c r="B62" s="1" t="s">
        <v>148</v>
      </c>
      <c r="C62" s="1" t="s">
        <v>149</v>
      </c>
      <c r="D62" s="1" t="s">
        <v>15</v>
      </c>
      <c r="E62">
        <v>7.38</v>
      </c>
      <c r="F62">
        <v>7.47</v>
      </c>
      <c r="G62">
        <v>7.6</v>
      </c>
      <c r="H62">
        <v>9.2100000000000009</v>
      </c>
      <c r="I62">
        <v>9.49</v>
      </c>
      <c r="J62">
        <v>8.23</v>
      </c>
      <c r="K62" s="4"/>
    </row>
    <row r="63" spans="1:11" x14ac:dyDescent="0.3">
      <c r="A63" s="1" t="s">
        <v>27</v>
      </c>
      <c r="B63" s="1" t="s">
        <v>647</v>
      </c>
      <c r="C63" s="1" t="s">
        <v>648</v>
      </c>
      <c r="D63" s="1" t="s">
        <v>35</v>
      </c>
      <c r="E63">
        <v>7.98</v>
      </c>
      <c r="F63">
        <v>8.09</v>
      </c>
      <c r="G63">
        <v>8.24</v>
      </c>
      <c r="H63">
        <v>8.57</v>
      </c>
      <c r="I63">
        <v>8.27</v>
      </c>
      <c r="J63">
        <v>8.23</v>
      </c>
      <c r="K63" s="4" t="s">
        <v>106</v>
      </c>
    </row>
    <row r="64" spans="1:11" x14ac:dyDescent="0.3">
      <c r="A64" s="1" t="s">
        <v>32</v>
      </c>
      <c r="B64" s="1" t="s">
        <v>527</v>
      </c>
      <c r="C64" s="1" t="s">
        <v>528</v>
      </c>
      <c r="D64" s="1" t="s">
        <v>15</v>
      </c>
      <c r="E64">
        <v>8.26</v>
      </c>
      <c r="F64">
        <v>8.2799999999999994</v>
      </c>
      <c r="G64">
        <v>8.15</v>
      </c>
      <c r="H64">
        <v>8.48</v>
      </c>
      <c r="I64">
        <v>7.98</v>
      </c>
      <c r="J64">
        <v>8.23</v>
      </c>
      <c r="K64" s="4"/>
    </row>
    <row r="65" spans="1:11" x14ac:dyDescent="0.3">
      <c r="A65" s="1"/>
      <c r="B65" s="1" t="s">
        <v>12</v>
      </c>
      <c r="C65" s="1" t="s">
        <v>345</v>
      </c>
      <c r="D65" s="1" t="s">
        <v>657</v>
      </c>
      <c r="E65">
        <v>8.09</v>
      </c>
      <c r="F65">
        <v>7.97</v>
      </c>
      <c r="G65">
        <v>7.98</v>
      </c>
      <c r="H65">
        <v>8.6</v>
      </c>
      <c r="I65">
        <v>8.3000000000000007</v>
      </c>
      <c r="J65">
        <v>8.19</v>
      </c>
      <c r="K65" s="4"/>
    </row>
    <row r="66" spans="1:11" x14ac:dyDescent="0.3">
      <c r="A66" s="1" t="s">
        <v>12</v>
      </c>
      <c r="B66" s="1" t="s">
        <v>128</v>
      </c>
      <c r="C66" s="1" t="s">
        <v>129</v>
      </c>
      <c r="D66" s="1" t="s">
        <v>35</v>
      </c>
      <c r="E66">
        <v>7.68</v>
      </c>
      <c r="F66">
        <v>7.63</v>
      </c>
      <c r="G66">
        <v>7.78</v>
      </c>
      <c r="H66">
        <v>8.7100000000000009</v>
      </c>
      <c r="I66">
        <v>9.02</v>
      </c>
      <c r="J66">
        <v>8.16</v>
      </c>
      <c r="K66" s="4"/>
    </row>
    <row r="67" spans="1:11" x14ac:dyDescent="0.3">
      <c r="A67" s="1"/>
      <c r="B67" s="1" t="s">
        <v>587</v>
      </c>
      <c r="C67" s="1" t="s">
        <v>588</v>
      </c>
      <c r="D67" s="1" t="s">
        <v>657</v>
      </c>
      <c r="E67">
        <v>8.0299999999999994</v>
      </c>
      <c r="F67">
        <v>7.91</v>
      </c>
      <c r="G67">
        <v>7.92</v>
      </c>
      <c r="H67">
        <v>8.51</v>
      </c>
      <c r="I67">
        <v>8.31</v>
      </c>
      <c r="J67">
        <v>8.14</v>
      </c>
      <c r="K67" s="4" t="s">
        <v>589</v>
      </c>
    </row>
    <row r="68" spans="1:11" x14ac:dyDescent="0.3">
      <c r="A68" s="1"/>
      <c r="B68" s="1" t="s">
        <v>330</v>
      </c>
      <c r="C68" s="1" t="s">
        <v>331</v>
      </c>
      <c r="D68" s="1" t="s">
        <v>657</v>
      </c>
      <c r="E68">
        <v>8.0500000000000007</v>
      </c>
      <c r="F68">
        <v>7.9</v>
      </c>
      <c r="G68">
        <v>7.89</v>
      </c>
      <c r="H68">
        <v>8.51</v>
      </c>
      <c r="I68">
        <v>8.2100000000000009</v>
      </c>
      <c r="J68">
        <v>8.11</v>
      </c>
      <c r="K68" s="4"/>
    </row>
    <row r="69" spans="1:11" x14ac:dyDescent="0.3">
      <c r="A69" s="1" t="s">
        <v>49</v>
      </c>
      <c r="B69" s="1" t="s">
        <v>590</v>
      </c>
      <c r="C69" s="1" t="s">
        <v>591</v>
      </c>
      <c r="D69" s="1" t="s">
        <v>30</v>
      </c>
      <c r="E69">
        <v>6.76</v>
      </c>
      <c r="F69">
        <v>6.37</v>
      </c>
      <c r="G69">
        <v>6.03</v>
      </c>
      <c r="H69">
        <v>9.9600000000000009</v>
      </c>
      <c r="I69">
        <v>11.44</v>
      </c>
      <c r="J69">
        <v>8.11</v>
      </c>
      <c r="K69" s="4"/>
    </row>
    <row r="70" spans="1:11" x14ac:dyDescent="0.3">
      <c r="A70" s="1" t="s">
        <v>27</v>
      </c>
      <c r="B70" s="1" t="s">
        <v>419</v>
      </c>
      <c r="C70" s="1" t="s">
        <v>420</v>
      </c>
      <c r="D70" s="1" t="s">
        <v>22</v>
      </c>
      <c r="E70">
        <v>7.84</v>
      </c>
      <c r="F70">
        <v>8.09</v>
      </c>
      <c r="G70">
        <v>7.95</v>
      </c>
      <c r="H70">
        <v>7.57</v>
      </c>
      <c r="I70">
        <v>9.0500000000000007</v>
      </c>
      <c r="J70">
        <v>8.1</v>
      </c>
      <c r="K70" s="4"/>
    </row>
    <row r="71" spans="1:11" x14ac:dyDescent="0.3">
      <c r="A71" s="1" t="s">
        <v>12</v>
      </c>
      <c r="B71" s="1" t="s">
        <v>174</v>
      </c>
      <c r="C71" s="1" t="s">
        <v>175</v>
      </c>
      <c r="D71" s="1" t="s">
        <v>35</v>
      </c>
      <c r="E71">
        <v>7.54</v>
      </c>
      <c r="F71">
        <v>7.83</v>
      </c>
      <c r="G71">
        <v>7.77</v>
      </c>
      <c r="H71">
        <v>8.36</v>
      </c>
      <c r="I71">
        <v>8.2899999999999991</v>
      </c>
      <c r="J71">
        <v>7.96</v>
      </c>
      <c r="K71" s="4"/>
    </row>
    <row r="72" spans="1:11" ht="86.4" x14ac:dyDescent="0.3">
      <c r="A72" s="1" t="s">
        <v>12</v>
      </c>
      <c r="B72" s="1" t="s">
        <v>253</v>
      </c>
      <c r="C72" s="1" t="s">
        <v>254</v>
      </c>
      <c r="D72" s="1" t="s">
        <v>30</v>
      </c>
      <c r="E72">
        <v>7.01</v>
      </c>
      <c r="F72">
        <v>7.23</v>
      </c>
      <c r="G72">
        <v>7.3</v>
      </c>
      <c r="H72">
        <v>9.0399999999999991</v>
      </c>
      <c r="I72">
        <v>9.16</v>
      </c>
      <c r="J72">
        <v>7.95</v>
      </c>
      <c r="K72" s="4" t="s">
        <v>255</v>
      </c>
    </row>
    <row r="73" spans="1:11" x14ac:dyDescent="0.3">
      <c r="A73" s="1" t="s">
        <v>32</v>
      </c>
      <c r="B73" s="1" t="s">
        <v>74</v>
      </c>
      <c r="C73" s="1" t="s">
        <v>75</v>
      </c>
      <c r="D73" s="1" t="s">
        <v>15</v>
      </c>
      <c r="E73">
        <v>7.49</v>
      </c>
      <c r="F73">
        <v>7.33</v>
      </c>
      <c r="G73">
        <v>7.09</v>
      </c>
      <c r="H73">
        <v>8.48</v>
      </c>
      <c r="I73">
        <v>8.56</v>
      </c>
      <c r="J73">
        <v>7.79</v>
      </c>
      <c r="K73" s="4"/>
    </row>
    <row r="74" spans="1:11" x14ac:dyDescent="0.3">
      <c r="A74" s="1" t="s">
        <v>32</v>
      </c>
      <c r="B74" s="1" t="s">
        <v>36</v>
      </c>
      <c r="C74" s="1" t="s">
        <v>37</v>
      </c>
      <c r="D74" s="1" t="s">
        <v>15</v>
      </c>
      <c r="E74">
        <v>7.07</v>
      </c>
      <c r="F74">
        <v>7.38</v>
      </c>
      <c r="G74">
        <v>7.32</v>
      </c>
      <c r="H74">
        <v>8.7899999999999991</v>
      </c>
      <c r="I74">
        <v>8.33</v>
      </c>
      <c r="J74">
        <v>7.78</v>
      </c>
      <c r="K74" s="4"/>
    </row>
    <row r="75" spans="1:11" x14ac:dyDescent="0.3">
      <c r="A75" s="1" t="s">
        <v>27</v>
      </c>
      <c r="B75" s="1" t="s">
        <v>230</v>
      </c>
      <c r="C75" s="1" t="s">
        <v>231</v>
      </c>
      <c r="D75" s="1" t="s">
        <v>22</v>
      </c>
      <c r="E75">
        <v>7</v>
      </c>
      <c r="F75">
        <v>7.28</v>
      </c>
      <c r="G75">
        <v>7.16</v>
      </c>
      <c r="H75">
        <v>9.02</v>
      </c>
      <c r="I75">
        <v>8.2200000000000006</v>
      </c>
      <c r="J75">
        <v>7.74</v>
      </c>
      <c r="K75" s="4"/>
    </row>
    <row r="76" spans="1:11" ht="57.6" x14ac:dyDescent="0.3">
      <c r="A76" s="1" t="s">
        <v>32</v>
      </c>
      <c r="B76" s="1" t="s">
        <v>145</v>
      </c>
      <c r="C76" s="1" t="s">
        <v>146</v>
      </c>
      <c r="D76" s="1" t="s">
        <v>15</v>
      </c>
      <c r="E76">
        <v>6.62</v>
      </c>
      <c r="F76">
        <v>6.83</v>
      </c>
      <c r="G76">
        <v>7.07</v>
      </c>
      <c r="H76">
        <v>8.41</v>
      </c>
      <c r="I76">
        <v>9.43</v>
      </c>
      <c r="J76">
        <v>7.67</v>
      </c>
      <c r="K76" s="4" t="s">
        <v>147</v>
      </c>
    </row>
    <row r="77" spans="1:11" x14ac:dyDescent="0.3">
      <c r="A77" s="1" t="s">
        <v>32</v>
      </c>
      <c r="B77" s="1" t="s">
        <v>616</v>
      </c>
      <c r="C77" s="1" t="s">
        <v>617</v>
      </c>
      <c r="D77" s="1" t="s">
        <v>35</v>
      </c>
      <c r="E77">
        <v>7.44</v>
      </c>
      <c r="F77">
        <v>7.52</v>
      </c>
      <c r="G77">
        <v>7.09</v>
      </c>
      <c r="H77">
        <v>7.56</v>
      </c>
      <c r="I77">
        <v>8.01</v>
      </c>
      <c r="J77">
        <v>7.52</v>
      </c>
      <c r="K77" s="4"/>
    </row>
    <row r="78" spans="1:11" ht="43.2" x14ac:dyDescent="0.3">
      <c r="A78" s="1" t="s">
        <v>32</v>
      </c>
      <c r="B78" s="1" t="s">
        <v>217</v>
      </c>
      <c r="C78" s="1" t="s">
        <v>218</v>
      </c>
      <c r="D78" s="1" t="s">
        <v>35</v>
      </c>
      <c r="E78">
        <v>7.06</v>
      </c>
      <c r="F78">
        <v>7.11</v>
      </c>
      <c r="G78">
        <v>6.66</v>
      </c>
      <c r="H78">
        <v>8.43</v>
      </c>
      <c r="I78">
        <v>8.42</v>
      </c>
      <c r="J78">
        <v>7.54</v>
      </c>
      <c r="K78" s="4" t="s">
        <v>219</v>
      </c>
    </row>
    <row r="79" spans="1:11" x14ac:dyDescent="0.3">
      <c r="A79" s="1" t="s">
        <v>41</v>
      </c>
      <c r="B79" s="1" t="s">
        <v>301</v>
      </c>
      <c r="C79" s="1" t="s">
        <v>302</v>
      </c>
      <c r="D79" s="1" t="s">
        <v>15</v>
      </c>
      <c r="E79">
        <v>7.18</v>
      </c>
      <c r="F79">
        <v>7.23</v>
      </c>
      <c r="G79">
        <v>7.17</v>
      </c>
      <c r="H79">
        <v>7.71</v>
      </c>
      <c r="I79">
        <v>7.9</v>
      </c>
      <c r="J79">
        <v>7.44</v>
      </c>
      <c r="K79" s="4"/>
    </row>
    <row r="80" spans="1:11" x14ac:dyDescent="0.3">
      <c r="A80" s="1" t="s">
        <v>32</v>
      </c>
      <c r="B80" s="1" t="s">
        <v>583</v>
      </c>
      <c r="C80" s="1" t="s">
        <v>584</v>
      </c>
      <c r="D80" s="1" t="s">
        <v>30</v>
      </c>
      <c r="E80">
        <v>6.85</v>
      </c>
      <c r="F80">
        <v>7.01</v>
      </c>
      <c r="G80">
        <v>6.95</v>
      </c>
      <c r="H80">
        <v>8.18</v>
      </c>
      <c r="I80">
        <v>8.01</v>
      </c>
      <c r="J80">
        <v>7.4</v>
      </c>
      <c r="K80" s="4"/>
    </row>
    <row r="81" spans="1:11" x14ac:dyDescent="0.3">
      <c r="A81" s="1" t="s">
        <v>12</v>
      </c>
      <c r="B81" s="1" t="s">
        <v>134</v>
      </c>
      <c r="C81" s="1" t="s">
        <v>135</v>
      </c>
      <c r="D81" s="1" t="s">
        <v>35</v>
      </c>
      <c r="E81">
        <v>7.05</v>
      </c>
      <c r="F81">
        <v>7.29</v>
      </c>
      <c r="G81">
        <v>7.22</v>
      </c>
      <c r="H81">
        <v>7.83</v>
      </c>
      <c r="I81">
        <v>7.57</v>
      </c>
      <c r="J81">
        <v>7.39</v>
      </c>
      <c r="K81" s="4"/>
    </row>
    <row r="82" spans="1:11" ht="86.4" x14ac:dyDescent="0.3">
      <c r="A82" s="1" t="s">
        <v>12</v>
      </c>
      <c r="B82" s="1" t="s">
        <v>489</v>
      </c>
      <c r="C82" s="1" t="s">
        <v>490</v>
      </c>
      <c r="D82" s="1" t="s">
        <v>35</v>
      </c>
      <c r="E82">
        <v>6.61</v>
      </c>
      <c r="F82">
        <v>6.74</v>
      </c>
      <c r="G82">
        <v>7.16</v>
      </c>
      <c r="H82">
        <v>7.68</v>
      </c>
      <c r="I82">
        <v>8.0299999999999994</v>
      </c>
      <c r="J82">
        <v>7.24</v>
      </c>
      <c r="K82" s="4" t="s">
        <v>491</v>
      </c>
    </row>
    <row r="83" spans="1:11" x14ac:dyDescent="0.3">
      <c r="A83" s="1" t="s">
        <v>32</v>
      </c>
      <c r="B83" s="1" t="s">
        <v>399</v>
      </c>
      <c r="C83" s="1" t="s">
        <v>400</v>
      </c>
      <c r="D83" s="1" t="s">
        <v>35</v>
      </c>
      <c r="E83">
        <v>6.44</v>
      </c>
      <c r="F83">
        <v>6.46</v>
      </c>
      <c r="G83">
        <v>7.07</v>
      </c>
      <c r="H83">
        <v>7.73</v>
      </c>
      <c r="I83">
        <v>8.52</v>
      </c>
      <c r="J83">
        <v>7.24</v>
      </c>
      <c r="K83" s="4"/>
    </row>
    <row r="84" spans="1:11" x14ac:dyDescent="0.3">
      <c r="A84" s="1" t="s">
        <v>12</v>
      </c>
      <c r="B84" s="1" t="s">
        <v>90</v>
      </c>
      <c r="C84" s="1" t="s">
        <v>91</v>
      </c>
      <c r="D84" s="1" t="s">
        <v>30</v>
      </c>
      <c r="E84">
        <v>6.49</v>
      </c>
      <c r="F84">
        <v>6.6</v>
      </c>
      <c r="G84">
        <v>6.89</v>
      </c>
      <c r="H84">
        <v>8.02</v>
      </c>
      <c r="I84">
        <v>8.16</v>
      </c>
      <c r="J84">
        <v>7.23</v>
      </c>
      <c r="K84" s="4"/>
    </row>
    <row r="85" spans="1:11" ht="57.6" x14ac:dyDescent="0.3">
      <c r="A85" s="1" t="s">
        <v>32</v>
      </c>
      <c r="B85" s="1" t="s">
        <v>259</v>
      </c>
      <c r="C85" s="1" t="s">
        <v>260</v>
      </c>
      <c r="D85" s="1" t="s">
        <v>15</v>
      </c>
      <c r="E85">
        <v>6.66</v>
      </c>
      <c r="F85">
        <v>6.75</v>
      </c>
      <c r="G85">
        <v>6.8</v>
      </c>
      <c r="H85">
        <v>7.72</v>
      </c>
      <c r="I85">
        <v>8.1</v>
      </c>
      <c r="J85">
        <v>7.21</v>
      </c>
      <c r="K85" s="4" t="s">
        <v>261</v>
      </c>
    </row>
    <row r="86" spans="1:11" x14ac:dyDescent="0.3">
      <c r="A86" s="1" t="s">
        <v>27</v>
      </c>
      <c r="B86" s="1" t="s">
        <v>426</v>
      </c>
      <c r="C86" s="1" t="s">
        <v>427</v>
      </c>
      <c r="D86" s="1" t="s">
        <v>22</v>
      </c>
      <c r="E86">
        <v>7.58</v>
      </c>
      <c r="F86">
        <v>6.87</v>
      </c>
      <c r="G86">
        <v>7.15</v>
      </c>
      <c r="H86">
        <v>7.01</v>
      </c>
      <c r="I86">
        <v>7.41</v>
      </c>
      <c r="J86">
        <v>7.21</v>
      </c>
      <c r="K86" s="4"/>
    </row>
    <row r="87" spans="1:11" ht="57.6" x14ac:dyDescent="0.3">
      <c r="A87" s="1" t="s">
        <v>32</v>
      </c>
      <c r="B87" s="1" t="s">
        <v>364</v>
      </c>
      <c r="C87" s="1" t="s">
        <v>365</v>
      </c>
      <c r="D87" s="1" t="s">
        <v>15</v>
      </c>
      <c r="E87">
        <v>6.48</v>
      </c>
      <c r="F87">
        <v>6.53</v>
      </c>
      <c r="G87">
        <v>6.99</v>
      </c>
      <c r="H87">
        <v>7.48</v>
      </c>
      <c r="I87">
        <v>7.82</v>
      </c>
      <c r="J87">
        <v>7.06</v>
      </c>
      <c r="K87" s="4" t="s">
        <v>366</v>
      </c>
    </row>
    <row r="88" spans="1:11" x14ac:dyDescent="0.3">
      <c r="A88" s="1" t="s">
        <v>41</v>
      </c>
      <c r="B88" s="1" t="s">
        <v>308</v>
      </c>
      <c r="C88" s="1" t="s">
        <v>309</v>
      </c>
      <c r="D88" s="1" t="s">
        <v>30</v>
      </c>
      <c r="E88">
        <v>7.11</v>
      </c>
      <c r="F88">
        <v>6.98</v>
      </c>
      <c r="G88">
        <v>7</v>
      </c>
      <c r="H88">
        <v>7.04</v>
      </c>
      <c r="I88">
        <v>7.29</v>
      </c>
      <c r="J88">
        <v>7.08</v>
      </c>
      <c r="K88" s="4"/>
    </row>
    <row r="89" spans="1:11" ht="57.6" x14ac:dyDescent="0.3">
      <c r="A89" s="1" t="s">
        <v>32</v>
      </c>
      <c r="B89" s="1" t="s">
        <v>550</v>
      </c>
      <c r="C89" s="1" t="s">
        <v>551</v>
      </c>
      <c r="D89" s="1" t="s">
        <v>15</v>
      </c>
      <c r="E89">
        <v>6.76</v>
      </c>
      <c r="F89">
        <v>6.67</v>
      </c>
      <c r="G89">
        <v>6.92</v>
      </c>
      <c r="H89">
        <v>7.13</v>
      </c>
      <c r="I89">
        <v>7.75</v>
      </c>
      <c r="J89">
        <v>7.05</v>
      </c>
      <c r="K89" s="4" t="s">
        <v>552</v>
      </c>
    </row>
    <row r="90" spans="1:11" ht="43.2" x14ac:dyDescent="0.3">
      <c r="A90" s="1" t="s">
        <v>32</v>
      </c>
      <c r="B90" s="1" t="s">
        <v>188</v>
      </c>
      <c r="C90" s="1" t="s">
        <v>189</v>
      </c>
      <c r="D90" s="1" t="s">
        <v>15</v>
      </c>
      <c r="E90">
        <v>6.6</v>
      </c>
      <c r="F90">
        <v>6.69</v>
      </c>
      <c r="G90">
        <v>6.82</v>
      </c>
      <c r="H90">
        <v>7.58</v>
      </c>
      <c r="I90">
        <v>7.49</v>
      </c>
      <c r="J90">
        <v>7.04</v>
      </c>
      <c r="K90" s="4" t="s">
        <v>190</v>
      </c>
    </row>
    <row r="91" spans="1:11" ht="28.8" x14ac:dyDescent="0.3">
      <c r="A91" s="1" t="s">
        <v>32</v>
      </c>
      <c r="B91" s="1" t="s">
        <v>382</v>
      </c>
      <c r="C91" s="1" t="s">
        <v>383</v>
      </c>
      <c r="D91" s="1" t="s">
        <v>35</v>
      </c>
      <c r="E91">
        <v>7.13</v>
      </c>
      <c r="F91">
        <v>6.71</v>
      </c>
      <c r="G91">
        <v>6.5</v>
      </c>
      <c r="H91">
        <v>7</v>
      </c>
      <c r="I91">
        <v>7.75</v>
      </c>
      <c r="J91">
        <v>7.02</v>
      </c>
      <c r="K91" s="4" t="s">
        <v>384</v>
      </c>
    </row>
    <row r="92" spans="1:11" ht="72" x14ac:dyDescent="0.3">
      <c r="A92" s="1" t="s">
        <v>32</v>
      </c>
      <c r="B92" s="1" t="s">
        <v>370</v>
      </c>
      <c r="C92" s="1" t="s">
        <v>371</v>
      </c>
      <c r="D92" s="1" t="s">
        <v>15</v>
      </c>
      <c r="E92">
        <v>5.97</v>
      </c>
      <c r="F92">
        <v>6.19</v>
      </c>
      <c r="G92">
        <v>6.61</v>
      </c>
      <c r="H92">
        <v>7.25</v>
      </c>
      <c r="I92">
        <v>9.0399999999999991</v>
      </c>
      <c r="J92">
        <v>7.01</v>
      </c>
      <c r="K92" s="4" t="s">
        <v>372</v>
      </c>
    </row>
    <row r="93" spans="1:11" x14ac:dyDescent="0.3">
      <c r="A93" s="1" t="s">
        <v>32</v>
      </c>
      <c r="B93" s="1" t="s">
        <v>33</v>
      </c>
      <c r="C93" s="1" t="s">
        <v>34</v>
      </c>
      <c r="D93" s="1" t="s">
        <v>35</v>
      </c>
      <c r="E93">
        <v>6.58</v>
      </c>
      <c r="F93">
        <v>6.67</v>
      </c>
      <c r="G93">
        <v>6.86</v>
      </c>
      <c r="H93">
        <v>7.52</v>
      </c>
      <c r="I93">
        <v>7.27</v>
      </c>
      <c r="J93">
        <v>6.98</v>
      </c>
      <c r="K93" s="4"/>
    </row>
    <row r="94" spans="1:11" x14ac:dyDescent="0.3">
      <c r="A94" s="1" t="s">
        <v>12</v>
      </c>
      <c r="B94" s="1" t="s">
        <v>94</v>
      </c>
      <c r="C94" s="1" t="s">
        <v>95</v>
      </c>
      <c r="D94" s="1" t="s">
        <v>15</v>
      </c>
      <c r="E94">
        <v>6.65</v>
      </c>
      <c r="F94">
        <v>6.45</v>
      </c>
      <c r="G94">
        <v>6.2</v>
      </c>
      <c r="H94">
        <v>7.37</v>
      </c>
      <c r="I94">
        <v>8.09</v>
      </c>
      <c r="J94">
        <v>6.95</v>
      </c>
      <c r="K94" s="4"/>
    </row>
    <row r="95" spans="1:11" x14ac:dyDescent="0.3">
      <c r="A95" s="1"/>
      <c r="B95" s="1" t="s">
        <v>107</v>
      </c>
      <c r="C95" s="1" t="s">
        <v>108</v>
      </c>
      <c r="D95" s="1" t="s">
        <v>657</v>
      </c>
      <c r="E95">
        <v>6.6</v>
      </c>
      <c r="F95">
        <v>6.55</v>
      </c>
      <c r="G95">
        <v>6.66</v>
      </c>
      <c r="H95">
        <v>7.27</v>
      </c>
      <c r="I95">
        <v>7.44</v>
      </c>
      <c r="J95">
        <v>6.91</v>
      </c>
      <c r="K95" s="4" t="s">
        <v>109</v>
      </c>
    </row>
    <row r="96" spans="1:11" x14ac:dyDescent="0.3">
      <c r="A96" s="1" t="s">
        <v>12</v>
      </c>
      <c r="B96" s="1" t="s">
        <v>603</v>
      </c>
      <c r="C96" s="1" t="s">
        <v>604</v>
      </c>
      <c r="D96" s="1" t="s">
        <v>15</v>
      </c>
      <c r="E96">
        <v>6.58</v>
      </c>
      <c r="F96">
        <v>6.53</v>
      </c>
      <c r="G96">
        <v>6.83</v>
      </c>
      <c r="H96">
        <v>7.54</v>
      </c>
      <c r="I96">
        <v>7.02</v>
      </c>
      <c r="J96">
        <v>6.9</v>
      </c>
      <c r="K96" s="4"/>
    </row>
    <row r="97" spans="1:11" ht="28.8" x14ac:dyDescent="0.3">
      <c r="A97" s="1" t="s">
        <v>27</v>
      </c>
      <c r="B97" s="1" t="s">
        <v>558</v>
      </c>
      <c r="C97" s="1" t="s">
        <v>559</v>
      </c>
      <c r="D97" s="1" t="s">
        <v>30</v>
      </c>
      <c r="E97">
        <v>6.98</v>
      </c>
      <c r="F97">
        <v>6.62</v>
      </c>
      <c r="G97">
        <v>7.15</v>
      </c>
      <c r="H97">
        <v>6.6</v>
      </c>
      <c r="I97">
        <v>7.04</v>
      </c>
      <c r="J97">
        <v>6.88</v>
      </c>
      <c r="K97" s="4" t="s">
        <v>560</v>
      </c>
    </row>
    <row r="98" spans="1:11" x14ac:dyDescent="0.3">
      <c r="A98" s="1" t="s">
        <v>32</v>
      </c>
      <c r="B98" s="1" t="s">
        <v>265</v>
      </c>
      <c r="C98" s="1" t="s">
        <v>266</v>
      </c>
      <c r="D98" s="1" t="s">
        <v>15</v>
      </c>
      <c r="E98">
        <v>6.74</v>
      </c>
      <c r="F98">
        <v>6.58</v>
      </c>
      <c r="G98">
        <v>6.28</v>
      </c>
      <c r="H98">
        <v>7.29</v>
      </c>
      <c r="I98">
        <v>7.38</v>
      </c>
      <c r="J98">
        <v>6.85</v>
      </c>
      <c r="K98" s="4"/>
    </row>
    <row r="99" spans="1:11" x14ac:dyDescent="0.3">
      <c r="A99" s="1" t="s">
        <v>27</v>
      </c>
      <c r="B99" s="1" t="s">
        <v>509</v>
      </c>
      <c r="C99" s="1" t="s">
        <v>510</v>
      </c>
      <c r="D99" s="1" t="s">
        <v>22</v>
      </c>
      <c r="E99">
        <v>6.39</v>
      </c>
      <c r="F99">
        <v>6.7</v>
      </c>
      <c r="G99">
        <v>6.34</v>
      </c>
      <c r="H99">
        <v>7.48</v>
      </c>
      <c r="I99">
        <v>7.32</v>
      </c>
      <c r="J99">
        <v>6.85</v>
      </c>
      <c r="K99" s="4"/>
    </row>
    <row r="100" spans="1:11" x14ac:dyDescent="0.3">
      <c r="A100" s="1"/>
      <c r="B100" s="1" t="s">
        <v>49</v>
      </c>
      <c r="C100" s="1" t="s">
        <v>168</v>
      </c>
      <c r="D100" s="1" t="s">
        <v>657</v>
      </c>
      <c r="E100">
        <v>6.54</v>
      </c>
      <c r="F100">
        <v>6.56</v>
      </c>
      <c r="G100">
        <v>6.73</v>
      </c>
      <c r="H100">
        <v>6.95</v>
      </c>
      <c r="I100">
        <v>6.76</v>
      </c>
      <c r="J100">
        <v>6.71</v>
      </c>
      <c r="K100" s="4" t="s">
        <v>169</v>
      </c>
    </row>
    <row r="101" spans="1:11" ht="57.6" x14ac:dyDescent="0.3">
      <c r="A101" s="1" t="s">
        <v>32</v>
      </c>
      <c r="B101" s="1" t="s">
        <v>291</v>
      </c>
      <c r="C101" s="1" t="s">
        <v>292</v>
      </c>
      <c r="D101" s="1" t="s">
        <v>15</v>
      </c>
      <c r="E101">
        <v>7.13</v>
      </c>
      <c r="F101">
        <v>6.5</v>
      </c>
      <c r="G101">
        <v>6.71</v>
      </c>
      <c r="H101">
        <v>7.11</v>
      </c>
      <c r="I101">
        <v>6.72</v>
      </c>
      <c r="J101">
        <v>6.83</v>
      </c>
      <c r="K101" s="4" t="s">
        <v>293</v>
      </c>
    </row>
    <row r="102" spans="1:11" x14ac:dyDescent="0.3">
      <c r="A102" s="1" t="s">
        <v>12</v>
      </c>
      <c r="B102" s="1" t="s">
        <v>78</v>
      </c>
      <c r="C102" s="1" t="s">
        <v>79</v>
      </c>
      <c r="D102" s="1" t="s">
        <v>15</v>
      </c>
      <c r="E102">
        <v>6.7</v>
      </c>
      <c r="F102">
        <v>5.98</v>
      </c>
      <c r="G102">
        <v>5.82</v>
      </c>
      <c r="H102">
        <v>7.65</v>
      </c>
      <c r="I102">
        <v>7.14</v>
      </c>
      <c r="J102">
        <v>6.66</v>
      </c>
      <c r="K102" s="4"/>
    </row>
    <row r="103" spans="1:11" ht="86.4" x14ac:dyDescent="0.3">
      <c r="A103" s="1" t="s">
        <v>12</v>
      </c>
      <c r="B103" s="1" t="s">
        <v>547</v>
      </c>
      <c r="C103" s="1" t="s">
        <v>548</v>
      </c>
      <c r="D103" s="1" t="s">
        <v>35</v>
      </c>
      <c r="E103">
        <v>5.32</v>
      </c>
      <c r="F103">
        <v>6.69</v>
      </c>
      <c r="G103">
        <v>8.6999999999999993</v>
      </c>
      <c r="H103">
        <v>6.84</v>
      </c>
      <c r="I103">
        <v>5.68</v>
      </c>
      <c r="J103">
        <v>6.65</v>
      </c>
      <c r="K103" s="4" t="s">
        <v>549</v>
      </c>
    </row>
    <row r="104" spans="1:11" ht="86.4" x14ac:dyDescent="0.3">
      <c r="A104" s="1" t="s">
        <v>49</v>
      </c>
      <c r="B104" s="1" t="s">
        <v>319</v>
      </c>
      <c r="C104" s="1" t="s">
        <v>320</v>
      </c>
      <c r="D104" s="1" t="s">
        <v>30</v>
      </c>
      <c r="E104">
        <v>5.65</v>
      </c>
      <c r="F104">
        <v>6.07</v>
      </c>
      <c r="G104">
        <v>6.85</v>
      </c>
      <c r="H104">
        <v>7.11</v>
      </c>
      <c r="I104">
        <v>7.53</v>
      </c>
      <c r="J104">
        <v>6.64</v>
      </c>
      <c r="K104" s="4" t="s">
        <v>321</v>
      </c>
    </row>
    <row r="105" spans="1:11" x14ac:dyDescent="0.3">
      <c r="A105" s="1"/>
      <c r="B105" s="1" t="s">
        <v>460</v>
      </c>
      <c r="C105" s="1" t="s">
        <v>461</v>
      </c>
      <c r="D105" s="1" t="s">
        <v>657</v>
      </c>
      <c r="E105">
        <v>6.19</v>
      </c>
      <c r="F105">
        <v>6.12</v>
      </c>
      <c r="G105">
        <v>6.22</v>
      </c>
      <c r="H105">
        <v>7.26</v>
      </c>
      <c r="I105">
        <v>7.35</v>
      </c>
      <c r="J105">
        <v>6.63</v>
      </c>
      <c r="K105" s="4" t="s">
        <v>462</v>
      </c>
    </row>
    <row r="106" spans="1:11" ht="129.6" x14ac:dyDescent="0.3">
      <c r="A106" s="1" t="s">
        <v>41</v>
      </c>
      <c r="B106" s="1" t="s">
        <v>294</v>
      </c>
      <c r="C106" s="1" t="s">
        <v>295</v>
      </c>
      <c r="D106" s="1" t="s">
        <v>35</v>
      </c>
      <c r="E106">
        <v>7.83</v>
      </c>
      <c r="F106">
        <v>7.74</v>
      </c>
      <c r="G106">
        <v>6.27</v>
      </c>
      <c r="H106">
        <v>5.4</v>
      </c>
      <c r="I106">
        <v>5.77</v>
      </c>
      <c r="J106">
        <v>6.6</v>
      </c>
      <c r="K106" s="4" t="s">
        <v>296</v>
      </c>
    </row>
    <row r="107" spans="1:11" x14ac:dyDescent="0.3">
      <c r="A107" s="1" t="s">
        <v>32</v>
      </c>
      <c r="B107" s="1" t="s">
        <v>476</v>
      </c>
      <c r="C107" s="1" t="s">
        <v>477</v>
      </c>
      <c r="D107" s="1" t="s">
        <v>15</v>
      </c>
      <c r="E107">
        <v>6.58</v>
      </c>
      <c r="F107">
        <v>6.31</v>
      </c>
      <c r="G107">
        <v>6.46</v>
      </c>
      <c r="H107">
        <v>6.5</v>
      </c>
      <c r="I107">
        <v>6.44</v>
      </c>
      <c r="J107">
        <v>6.46</v>
      </c>
      <c r="K107" s="4"/>
    </row>
    <row r="108" spans="1:11" x14ac:dyDescent="0.3">
      <c r="A108" s="1"/>
      <c r="B108" s="1" t="s">
        <v>541</v>
      </c>
      <c r="C108" s="1" t="s">
        <v>542</v>
      </c>
      <c r="D108" s="1" t="s">
        <v>657</v>
      </c>
      <c r="E108">
        <v>6.04</v>
      </c>
      <c r="F108">
        <v>6</v>
      </c>
      <c r="G108">
        <v>6.11</v>
      </c>
      <c r="H108">
        <v>7.12</v>
      </c>
      <c r="I108">
        <v>7.17</v>
      </c>
      <c r="J108">
        <v>6.49</v>
      </c>
      <c r="K108" s="4" t="s">
        <v>543</v>
      </c>
    </row>
    <row r="109" spans="1:11" x14ac:dyDescent="0.3">
      <c r="A109" s="1" t="s">
        <v>27</v>
      </c>
      <c r="B109" s="1" t="s">
        <v>544</v>
      </c>
      <c r="C109" s="1" t="s">
        <v>545</v>
      </c>
      <c r="D109" s="1" t="s">
        <v>30</v>
      </c>
      <c r="E109">
        <v>6.46</v>
      </c>
      <c r="F109">
        <v>5.51</v>
      </c>
      <c r="G109">
        <v>5.3</v>
      </c>
      <c r="H109">
        <v>7.3</v>
      </c>
      <c r="I109">
        <v>7.83</v>
      </c>
      <c r="J109">
        <v>6.48</v>
      </c>
      <c r="K109" s="4" t="s">
        <v>546</v>
      </c>
    </row>
    <row r="110" spans="1:11" x14ac:dyDescent="0.3">
      <c r="A110" s="1" t="s">
        <v>41</v>
      </c>
      <c r="B110" s="1" t="s">
        <v>605</v>
      </c>
      <c r="C110" s="1" t="s">
        <v>606</v>
      </c>
      <c r="D110" s="1" t="s">
        <v>30</v>
      </c>
      <c r="E110">
        <v>6.19</v>
      </c>
      <c r="F110">
        <v>5.94</v>
      </c>
      <c r="G110">
        <v>6.02</v>
      </c>
      <c r="H110">
        <v>7.05</v>
      </c>
      <c r="I110">
        <v>6.97</v>
      </c>
      <c r="J110">
        <v>6.43</v>
      </c>
      <c r="K110" s="4"/>
    </row>
    <row r="111" spans="1:11" x14ac:dyDescent="0.3">
      <c r="A111" s="1" t="s">
        <v>12</v>
      </c>
      <c r="B111" s="1" t="s">
        <v>306</v>
      </c>
      <c r="C111" s="1" t="s">
        <v>307</v>
      </c>
      <c r="D111" s="1" t="s">
        <v>35</v>
      </c>
      <c r="E111">
        <v>6.15</v>
      </c>
      <c r="F111">
        <v>5.97</v>
      </c>
      <c r="G111">
        <v>6.1</v>
      </c>
      <c r="H111">
        <v>6.63</v>
      </c>
      <c r="I111">
        <v>7.19</v>
      </c>
      <c r="J111">
        <v>6.41</v>
      </c>
      <c r="K111" s="4"/>
    </row>
    <row r="112" spans="1:11" ht="86.4" x14ac:dyDescent="0.3">
      <c r="A112" s="1" t="s">
        <v>12</v>
      </c>
      <c r="B112" s="1" t="s">
        <v>241</v>
      </c>
      <c r="C112" s="1" t="s">
        <v>242</v>
      </c>
      <c r="D112" s="1" t="s">
        <v>35</v>
      </c>
      <c r="E112">
        <v>6.14</v>
      </c>
      <c r="F112">
        <v>6.11</v>
      </c>
      <c r="G112">
        <v>6.17</v>
      </c>
      <c r="H112">
        <v>6.47</v>
      </c>
      <c r="I112">
        <v>6.9</v>
      </c>
      <c r="J112">
        <v>6.36</v>
      </c>
      <c r="K112" s="4" t="s">
        <v>243</v>
      </c>
    </row>
    <row r="113" spans="1:11" x14ac:dyDescent="0.3">
      <c r="A113" s="1" t="s">
        <v>32</v>
      </c>
      <c r="B113" s="1" t="s">
        <v>507</v>
      </c>
      <c r="C113" s="1" t="s">
        <v>508</v>
      </c>
      <c r="D113" s="1" t="s">
        <v>15</v>
      </c>
      <c r="E113">
        <v>5.36</v>
      </c>
      <c r="F113">
        <v>5.36</v>
      </c>
      <c r="G113">
        <v>5.65</v>
      </c>
      <c r="H113">
        <v>7.57</v>
      </c>
      <c r="I113">
        <v>7.39</v>
      </c>
      <c r="J113">
        <v>6.27</v>
      </c>
      <c r="K113" s="4"/>
    </row>
    <row r="114" spans="1:11" x14ac:dyDescent="0.3">
      <c r="A114" s="1" t="s">
        <v>27</v>
      </c>
      <c r="B114" s="1" t="s">
        <v>100</v>
      </c>
      <c r="C114" s="1" t="s">
        <v>101</v>
      </c>
      <c r="D114" s="1" t="s">
        <v>35</v>
      </c>
      <c r="E114">
        <v>6.63</v>
      </c>
      <c r="F114">
        <v>6.04</v>
      </c>
      <c r="G114">
        <v>6.12</v>
      </c>
      <c r="H114">
        <v>6.12</v>
      </c>
      <c r="I114">
        <v>6.31</v>
      </c>
      <c r="J114">
        <v>6.24</v>
      </c>
      <c r="K114" s="4"/>
    </row>
    <row r="115" spans="1:11" x14ac:dyDescent="0.3">
      <c r="A115" s="1" t="s">
        <v>41</v>
      </c>
      <c r="B115" s="1" t="s">
        <v>161</v>
      </c>
      <c r="C115" s="1" t="s">
        <v>162</v>
      </c>
      <c r="D115" s="1" t="s">
        <v>35</v>
      </c>
      <c r="E115">
        <v>6.53</v>
      </c>
      <c r="F115">
        <v>6.39</v>
      </c>
      <c r="G115">
        <v>5.87</v>
      </c>
      <c r="H115">
        <v>6.14</v>
      </c>
      <c r="I115">
        <v>5.53</v>
      </c>
      <c r="J115">
        <v>6.09</v>
      </c>
      <c r="K115" s="4"/>
    </row>
    <row r="116" spans="1:11" x14ac:dyDescent="0.3">
      <c r="A116" s="1" t="s">
        <v>27</v>
      </c>
      <c r="B116" s="1" t="s">
        <v>424</v>
      </c>
      <c r="C116" s="1" t="s">
        <v>425</v>
      </c>
      <c r="D116" s="1" t="s">
        <v>35</v>
      </c>
      <c r="E116">
        <v>5.61</v>
      </c>
      <c r="F116">
        <v>5.64</v>
      </c>
      <c r="G116">
        <v>6.02</v>
      </c>
      <c r="H116">
        <v>6.48</v>
      </c>
      <c r="I116">
        <v>6.39</v>
      </c>
      <c r="J116">
        <v>6.03</v>
      </c>
      <c r="K116" s="4"/>
    </row>
    <row r="117" spans="1:11" ht="28.8" x14ac:dyDescent="0.3">
      <c r="A117" s="1" t="s">
        <v>32</v>
      </c>
      <c r="B117" s="1" t="s">
        <v>82</v>
      </c>
      <c r="C117" s="1" t="s">
        <v>83</v>
      </c>
      <c r="D117" s="1" t="s">
        <v>35</v>
      </c>
      <c r="E117">
        <v>5.76</v>
      </c>
      <c r="F117">
        <v>5.53</v>
      </c>
      <c r="G117">
        <v>5.86</v>
      </c>
      <c r="H117">
        <v>6.41</v>
      </c>
      <c r="I117">
        <v>6.57</v>
      </c>
      <c r="J117">
        <v>6.03</v>
      </c>
      <c r="K117" s="4" t="s">
        <v>84</v>
      </c>
    </row>
    <row r="118" spans="1:11" x14ac:dyDescent="0.3">
      <c r="A118" s="1"/>
      <c r="B118" s="1" t="s">
        <v>136</v>
      </c>
      <c r="C118" s="1" t="s">
        <v>137</v>
      </c>
      <c r="D118" s="1" t="s">
        <v>657</v>
      </c>
      <c r="E118">
        <v>5.69</v>
      </c>
      <c r="F118">
        <v>5.64</v>
      </c>
      <c r="G118">
        <v>5.74</v>
      </c>
      <c r="H118">
        <v>6.66</v>
      </c>
      <c r="I118">
        <v>6.3</v>
      </c>
      <c r="J118">
        <v>6.01</v>
      </c>
      <c r="K118" s="4" t="s">
        <v>138</v>
      </c>
    </row>
    <row r="119" spans="1:11" x14ac:dyDescent="0.3">
      <c r="A119" s="1" t="s">
        <v>27</v>
      </c>
      <c r="B119" s="1" t="s">
        <v>578</v>
      </c>
      <c r="C119" s="1" t="s">
        <v>579</v>
      </c>
      <c r="D119" s="1" t="s">
        <v>22</v>
      </c>
      <c r="E119">
        <v>6.49</v>
      </c>
      <c r="F119">
        <v>6.09</v>
      </c>
      <c r="G119">
        <v>5.73</v>
      </c>
      <c r="H119">
        <v>6.04</v>
      </c>
      <c r="I119">
        <v>5.56</v>
      </c>
      <c r="J119">
        <v>5.98</v>
      </c>
      <c r="K119" s="4"/>
    </row>
    <row r="120" spans="1:11" x14ac:dyDescent="0.3">
      <c r="A120" s="1" t="s">
        <v>32</v>
      </c>
      <c r="B120" s="1" t="s">
        <v>624</v>
      </c>
      <c r="C120" s="1" t="s">
        <v>625</v>
      </c>
      <c r="D120" s="1" t="s">
        <v>30</v>
      </c>
      <c r="E120">
        <v>4.84</v>
      </c>
      <c r="F120">
        <v>5.08</v>
      </c>
      <c r="G120">
        <v>5.43</v>
      </c>
      <c r="H120">
        <v>6.75</v>
      </c>
      <c r="I120">
        <v>7.74</v>
      </c>
      <c r="J120">
        <v>5.97</v>
      </c>
      <c r="K120" s="4"/>
    </row>
    <row r="121" spans="1:11" x14ac:dyDescent="0.3">
      <c r="A121" s="1"/>
      <c r="B121" s="1" t="s">
        <v>575</v>
      </c>
      <c r="C121" s="1" t="s">
        <v>576</v>
      </c>
      <c r="D121" s="1" t="s">
        <v>657</v>
      </c>
      <c r="E121">
        <v>5.35</v>
      </c>
      <c r="F121">
        <v>5.36</v>
      </c>
      <c r="G121">
        <v>5.58</v>
      </c>
      <c r="H121">
        <v>6.6</v>
      </c>
      <c r="I121">
        <v>6.62</v>
      </c>
      <c r="J121">
        <v>5.9</v>
      </c>
      <c r="K121" s="4" t="s">
        <v>577</v>
      </c>
    </row>
    <row r="122" spans="1:11" x14ac:dyDescent="0.3">
      <c r="A122" s="1" t="s">
        <v>41</v>
      </c>
      <c r="B122" s="1" t="s">
        <v>512</v>
      </c>
      <c r="C122" s="1" t="s">
        <v>513</v>
      </c>
      <c r="D122" s="1" t="s">
        <v>15</v>
      </c>
      <c r="E122">
        <v>6.03</v>
      </c>
      <c r="F122">
        <v>5.34</v>
      </c>
      <c r="G122">
        <v>5.47</v>
      </c>
      <c r="H122">
        <v>6.65</v>
      </c>
      <c r="I122">
        <v>5.97</v>
      </c>
      <c r="J122">
        <v>5.89</v>
      </c>
      <c r="K122" s="4"/>
    </row>
    <row r="123" spans="1:11" ht="28.8" x14ac:dyDescent="0.3">
      <c r="A123" s="1"/>
      <c r="B123" s="1" t="s">
        <v>16</v>
      </c>
      <c r="C123" s="1" t="s">
        <v>17</v>
      </c>
      <c r="D123" s="1" t="s">
        <v>657</v>
      </c>
      <c r="E123">
        <v>5.95</v>
      </c>
      <c r="F123">
        <v>5.81</v>
      </c>
      <c r="G123">
        <v>5.83</v>
      </c>
      <c r="H123">
        <v>5.88</v>
      </c>
      <c r="I123">
        <v>5.87</v>
      </c>
      <c r="J123">
        <v>5.87</v>
      </c>
      <c r="K123" s="4" t="s">
        <v>18</v>
      </c>
    </row>
    <row r="124" spans="1:11" x14ac:dyDescent="0.3">
      <c r="A124" s="1" t="s">
        <v>12</v>
      </c>
      <c r="B124" s="1" t="s">
        <v>155</v>
      </c>
      <c r="C124" s="1" t="s">
        <v>156</v>
      </c>
      <c r="D124" s="1" t="s">
        <v>35</v>
      </c>
      <c r="E124">
        <v>5.46</v>
      </c>
      <c r="F124">
        <v>6.18</v>
      </c>
      <c r="G124">
        <v>5.17</v>
      </c>
      <c r="H124">
        <v>6</v>
      </c>
      <c r="I124">
        <v>6.5</v>
      </c>
      <c r="J124">
        <v>5.86</v>
      </c>
      <c r="K124" s="4"/>
    </row>
    <row r="125" spans="1:11" ht="28.8" x14ac:dyDescent="0.3">
      <c r="A125" s="1" t="s">
        <v>27</v>
      </c>
      <c r="B125" s="1" t="s">
        <v>649</v>
      </c>
      <c r="C125" s="1" t="s">
        <v>650</v>
      </c>
      <c r="D125" s="1" t="s">
        <v>30</v>
      </c>
      <c r="E125">
        <v>4.78</v>
      </c>
      <c r="F125">
        <v>4.7699999999999996</v>
      </c>
      <c r="G125">
        <v>6.75</v>
      </c>
      <c r="H125">
        <v>6.32</v>
      </c>
      <c r="I125">
        <v>6.62</v>
      </c>
      <c r="J125">
        <v>5.85</v>
      </c>
      <c r="K125" s="4" t="s">
        <v>651</v>
      </c>
    </row>
    <row r="126" spans="1:11" x14ac:dyDescent="0.3">
      <c r="A126" s="1" t="s">
        <v>27</v>
      </c>
      <c r="B126" s="1" t="s">
        <v>69</v>
      </c>
      <c r="C126" s="1" t="s">
        <v>70</v>
      </c>
      <c r="D126" s="1" t="s">
        <v>22</v>
      </c>
      <c r="E126">
        <v>6.02</v>
      </c>
      <c r="F126">
        <v>5.01</v>
      </c>
      <c r="G126">
        <v>5.32</v>
      </c>
      <c r="H126">
        <v>6.5</v>
      </c>
      <c r="I126">
        <v>6.38</v>
      </c>
      <c r="J126">
        <v>5.85</v>
      </c>
      <c r="K126" s="4"/>
    </row>
    <row r="127" spans="1:11" ht="43.2" x14ac:dyDescent="0.3">
      <c r="A127" s="1"/>
      <c r="B127" s="1" t="s">
        <v>361</v>
      </c>
      <c r="C127" s="1" t="s">
        <v>362</v>
      </c>
      <c r="D127" s="1" t="s">
        <v>657</v>
      </c>
      <c r="E127">
        <v>5.64</v>
      </c>
      <c r="F127">
        <v>5.62</v>
      </c>
      <c r="G127">
        <v>5.78</v>
      </c>
      <c r="H127">
        <v>6.14</v>
      </c>
      <c r="I127">
        <v>5.97</v>
      </c>
      <c r="J127">
        <v>5.83</v>
      </c>
      <c r="K127" s="4" t="s">
        <v>363</v>
      </c>
    </row>
    <row r="128" spans="1:11" ht="86.4" x14ac:dyDescent="0.3">
      <c r="A128" s="1" t="s">
        <v>32</v>
      </c>
      <c r="B128" s="1" t="s">
        <v>504</v>
      </c>
      <c r="C128" s="1" t="s">
        <v>505</v>
      </c>
      <c r="D128" s="1" t="s">
        <v>15</v>
      </c>
      <c r="E128">
        <v>5.19</v>
      </c>
      <c r="F128">
        <v>5.52</v>
      </c>
      <c r="G128">
        <v>5.71</v>
      </c>
      <c r="H128">
        <v>6.23</v>
      </c>
      <c r="I128">
        <v>6.48</v>
      </c>
      <c r="J128">
        <v>5.83</v>
      </c>
      <c r="K128" s="4" t="s">
        <v>506</v>
      </c>
    </row>
    <row r="129" spans="1:11" ht="28.8" x14ac:dyDescent="0.3">
      <c r="A129" s="1"/>
      <c r="B129" s="1" t="s">
        <v>35</v>
      </c>
      <c r="C129" s="1" t="s">
        <v>618</v>
      </c>
      <c r="D129" s="1" t="s">
        <v>657</v>
      </c>
      <c r="E129">
        <v>5.7</v>
      </c>
      <c r="F129">
        <v>5.65</v>
      </c>
      <c r="G129">
        <v>5.71</v>
      </c>
      <c r="H129">
        <v>6</v>
      </c>
      <c r="I129">
        <v>5.82</v>
      </c>
      <c r="J129">
        <v>5.78</v>
      </c>
      <c r="K129" s="4" t="s">
        <v>619</v>
      </c>
    </row>
    <row r="130" spans="1:11" x14ac:dyDescent="0.3">
      <c r="A130" s="1"/>
      <c r="B130" s="1" t="s">
        <v>409</v>
      </c>
      <c r="C130" s="1" t="s">
        <v>410</v>
      </c>
      <c r="D130" s="1" t="s">
        <v>657</v>
      </c>
      <c r="E130">
        <v>6.35</v>
      </c>
      <c r="F130">
        <v>5.93</v>
      </c>
      <c r="G130">
        <v>5.42</v>
      </c>
      <c r="H130">
        <v>5.43</v>
      </c>
      <c r="I130">
        <v>5.47</v>
      </c>
      <c r="J130">
        <v>5.72</v>
      </c>
      <c r="K130" s="4"/>
    </row>
    <row r="131" spans="1:11" x14ac:dyDescent="0.3">
      <c r="A131" s="1"/>
      <c r="B131" s="1" t="s">
        <v>592</v>
      </c>
      <c r="C131" s="1" t="s">
        <v>593</v>
      </c>
      <c r="D131" s="1" t="s">
        <v>657</v>
      </c>
      <c r="E131">
        <v>6.35</v>
      </c>
      <c r="F131">
        <v>5.93</v>
      </c>
      <c r="G131">
        <v>5.42</v>
      </c>
      <c r="H131">
        <v>5.43</v>
      </c>
      <c r="I131">
        <v>5.47</v>
      </c>
      <c r="J131">
        <v>5.72</v>
      </c>
      <c r="K131" s="4" t="s">
        <v>594</v>
      </c>
    </row>
    <row r="132" spans="1:11" x14ac:dyDescent="0.3">
      <c r="A132" s="1" t="s">
        <v>12</v>
      </c>
      <c r="B132" s="1" t="s">
        <v>391</v>
      </c>
      <c r="C132" s="1" t="s">
        <v>392</v>
      </c>
      <c r="D132" s="1" t="s">
        <v>35</v>
      </c>
      <c r="E132">
        <v>5.46</v>
      </c>
      <c r="F132">
        <v>5.38</v>
      </c>
      <c r="G132">
        <v>5.45</v>
      </c>
      <c r="H132">
        <v>6.22</v>
      </c>
      <c r="I132">
        <v>6.08</v>
      </c>
      <c r="J132">
        <v>5.72</v>
      </c>
      <c r="K132" s="4"/>
    </row>
    <row r="133" spans="1:11" x14ac:dyDescent="0.3">
      <c r="A133" s="1" t="s">
        <v>32</v>
      </c>
      <c r="B133" s="1" t="s">
        <v>585</v>
      </c>
      <c r="C133" s="1" t="s">
        <v>586</v>
      </c>
      <c r="D133" s="1" t="s">
        <v>35</v>
      </c>
      <c r="E133">
        <v>5.94</v>
      </c>
      <c r="F133">
        <v>5.69</v>
      </c>
      <c r="G133">
        <v>5.68</v>
      </c>
      <c r="H133">
        <v>5.68</v>
      </c>
      <c r="I133">
        <v>5.57</v>
      </c>
      <c r="J133">
        <v>5.71</v>
      </c>
      <c r="K133" s="4"/>
    </row>
    <row r="134" spans="1:11" ht="57.6" x14ac:dyDescent="0.3">
      <c r="A134" s="1" t="s">
        <v>49</v>
      </c>
      <c r="B134" s="1" t="s">
        <v>640</v>
      </c>
      <c r="C134" s="1" t="s">
        <v>641</v>
      </c>
      <c r="D134" s="1" t="s">
        <v>30</v>
      </c>
      <c r="E134">
        <v>5.16</v>
      </c>
      <c r="F134">
        <v>4.7699999999999996</v>
      </c>
      <c r="G134">
        <v>5.64</v>
      </c>
      <c r="H134">
        <v>6.19</v>
      </c>
      <c r="I134">
        <v>6.8</v>
      </c>
      <c r="J134">
        <v>5.71</v>
      </c>
      <c r="K134" s="4" t="s">
        <v>73</v>
      </c>
    </row>
    <row r="135" spans="1:11" x14ac:dyDescent="0.3">
      <c r="A135" s="1" t="s">
        <v>27</v>
      </c>
      <c r="B135" s="1" t="s">
        <v>436</v>
      </c>
      <c r="C135" s="1" t="s">
        <v>437</v>
      </c>
      <c r="D135" s="1" t="s">
        <v>22</v>
      </c>
      <c r="E135">
        <v>5.58</v>
      </c>
      <c r="F135">
        <v>5.3</v>
      </c>
      <c r="G135">
        <v>5.67</v>
      </c>
      <c r="H135">
        <v>6.17</v>
      </c>
      <c r="I135">
        <v>5.81</v>
      </c>
      <c r="J135">
        <v>5.71</v>
      </c>
      <c r="K135" s="4"/>
    </row>
    <row r="136" spans="1:11" x14ac:dyDescent="0.3">
      <c r="A136" s="1"/>
      <c r="B136" s="1" t="s">
        <v>41</v>
      </c>
      <c r="C136" s="1" t="s">
        <v>389</v>
      </c>
      <c r="D136" s="1" t="s">
        <v>657</v>
      </c>
      <c r="E136">
        <v>5.8</v>
      </c>
      <c r="F136">
        <v>5.42</v>
      </c>
      <c r="G136">
        <v>5.35</v>
      </c>
      <c r="H136">
        <v>6.04</v>
      </c>
      <c r="I136">
        <v>5.76</v>
      </c>
      <c r="J136">
        <v>5.68</v>
      </c>
      <c r="K136" s="4" t="s">
        <v>390</v>
      </c>
    </row>
    <row r="137" spans="1:11" x14ac:dyDescent="0.3">
      <c r="A137" s="1"/>
      <c r="B137" s="1" t="s">
        <v>267</v>
      </c>
      <c r="C137" s="1" t="s">
        <v>268</v>
      </c>
      <c r="D137" s="1" t="s">
        <v>657</v>
      </c>
      <c r="E137">
        <v>5.43</v>
      </c>
      <c r="F137">
        <v>5.39</v>
      </c>
      <c r="G137">
        <v>5.47</v>
      </c>
      <c r="H137">
        <v>5.83</v>
      </c>
      <c r="I137">
        <v>5.73</v>
      </c>
      <c r="J137">
        <v>5.57</v>
      </c>
      <c r="K137" s="4" t="s">
        <v>269</v>
      </c>
    </row>
    <row r="138" spans="1:11" x14ac:dyDescent="0.3">
      <c r="A138" s="1"/>
      <c r="B138" s="1" t="s">
        <v>494</v>
      </c>
      <c r="C138" s="1" t="s">
        <v>495</v>
      </c>
      <c r="D138" s="1" t="s">
        <v>657</v>
      </c>
      <c r="E138">
        <v>4.7</v>
      </c>
      <c r="F138">
        <v>5.15</v>
      </c>
      <c r="G138">
        <v>5.39</v>
      </c>
      <c r="H138">
        <v>6.02</v>
      </c>
      <c r="I138">
        <v>6.56</v>
      </c>
      <c r="J138">
        <v>5.57</v>
      </c>
      <c r="K138" s="4" t="s">
        <v>496</v>
      </c>
    </row>
    <row r="139" spans="1:11" ht="86.4" x14ac:dyDescent="0.3">
      <c r="A139" s="1" t="s">
        <v>12</v>
      </c>
      <c r="B139" s="1" t="s">
        <v>467</v>
      </c>
      <c r="C139" s="1" t="s">
        <v>468</v>
      </c>
      <c r="D139" s="1" t="s">
        <v>35</v>
      </c>
      <c r="E139">
        <v>4.88</v>
      </c>
      <c r="F139">
        <v>5.16</v>
      </c>
      <c r="G139">
        <v>5.18</v>
      </c>
      <c r="H139">
        <v>6.29</v>
      </c>
      <c r="I139">
        <v>6.15</v>
      </c>
      <c r="J139">
        <v>5.53</v>
      </c>
      <c r="K139" s="4" t="s">
        <v>469</v>
      </c>
    </row>
    <row r="140" spans="1:11" x14ac:dyDescent="0.3">
      <c r="A140" s="1" t="s">
        <v>27</v>
      </c>
      <c r="B140" s="1" t="s">
        <v>132</v>
      </c>
      <c r="C140" s="1" t="s">
        <v>133</v>
      </c>
      <c r="D140" s="1" t="s">
        <v>30</v>
      </c>
      <c r="E140">
        <v>5.27</v>
      </c>
      <c r="F140">
        <v>4.74</v>
      </c>
      <c r="G140">
        <v>4.5599999999999996</v>
      </c>
      <c r="H140">
        <v>6.12</v>
      </c>
      <c r="I140">
        <v>6.9</v>
      </c>
      <c r="J140">
        <v>5.52</v>
      </c>
      <c r="K140" s="4"/>
    </row>
    <row r="141" spans="1:11" x14ac:dyDescent="0.3">
      <c r="A141" s="1" t="s">
        <v>27</v>
      </c>
      <c r="B141" s="1" t="s">
        <v>130</v>
      </c>
      <c r="C141" s="1" t="s">
        <v>131</v>
      </c>
      <c r="D141" s="1" t="s">
        <v>30</v>
      </c>
      <c r="E141">
        <v>5.27</v>
      </c>
      <c r="F141">
        <v>4.9000000000000004</v>
      </c>
      <c r="G141">
        <v>5.18</v>
      </c>
      <c r="H141">
        <v>5.87</v>
      </c>
      <c r="I141">
        <v>6.34</v>
      </c>
      <c r="J141">
        <v>5.51</v>
      </c>
      <c r="K141" s="4"/>
    </row>
    <row r="142" spans="1:11" x14ac:dyDescent="0.3">
      <c r="A142" s="1" t="s">
        <v>41</v>
      </c>
      <c r="B142" s="1" t="s">
        <v>328</v>
      </c>
      <c r="C142" s="1" t="s">
        <v>329</v>
      </c>
      <c r="D142" s="1" t="s">
        <v>15</v>
      </c>
      <c r="E142">
        <v>4.6500000000000004</v>
      </c>
      <c r="F142">
        <v>5.19</v>
      </c>
      <c r="G142">
        <v>5.36</v>
      </c>
      <c r="H142">
        <v>6.35</v>
      </c>
      <c r="I142">
        <v>5.78</v>
      </c>
      <c r="J142">
        <v>5.47</v>
      </c>
      <c r="K142" s="4"/>
    </row>
    <row r="143" spans="1:11" ht="57.6" x14ac:dyDescent="0.3">
      <c r="A143" s="1" t="s">
        <v>32</v>
      </c>
      <c r="B143" s="1" t="s">
        <v>367</v>
      </c>
      <c r="C143" s="1" t="s">
        <v>368</v>
      </c>
      <c r="D143" s="1" t="s">
        <v>15</v>
      </c>
      <c r="E143">
        <v>5.14</v>
      </c>
      <c r="F143">
        <v>5.28</v>
      </c>
      <c r="G143">
        <v>5.47</v>
      </c>
      <c r="H143">
        <v>5.74</v>
      </c>
      <c r="I143">
        <v>5.67</v>
      </c>
      <c r="J143">
        <v>5.46</v>
      </c>
      <c r="K143" s="4" t="s">
        <v>369</v>
      </c>
    </row>
    <row r="144" spans="1:11" x14ac:dyDescent="0.3">
      <c r="A144" s="1"/>
      <c r="B144" s="1" t="s">
        <v>270</v>
      </c>
      <c r="C144" s="1" t="s">
        <v>271</v>
      </c>
      <c r="D144" s="1" t="s">
        <v>657</v>
      </c>
      <c r="E144">
        <v>5.32</v>
      </c>
      <c r="F144">
        <v>5.27</v>
      </c>
      <c r="G144">
        <v>5.34</v>
      </c>
      <c r="H144">
        <v>5.69</v>
      </c>
      <c r="I144">
        <v>5.62</v>
      </c>
      <c r="J144">
        <v>5.45</v>
      </c>
      <c r="K144" s="4" t="s">
        <v>272</v>
      </c>
    </row>
    <row r="145" spans="1:11" x14ac:dyDescent="0.3">
      <c r="A145" s="1" t="s">
        <v>12</v>
      </c>
      <c r="B145" s="1" t="s">
        <v>324</v>
      </c>
      <c r="C145" s="1" t="s">
        <v>325</v>
      </c>
      <c r="D145" s="1" t="s">
        <v>15</v>
      </c>
      <c r="E145">
        <v>5.26</v>
      </c>
      <c r="F145">
        <v>4.8899999999999997</v>
      </c>
      <c r="G145">
        <v>5.19</v>
      </c>
      <c r="H145">
        <v>5.66</v>
      </c>
      <c r="I145">
        <v>6.16</v>
      </c>
      <c r="J145">
        <v>5.43</v>
      </c>
      <c r="K145" s="4"/>
    </row>
    <row r="146" spans="1:11" ht="28.8" x14ac:dyDescent="0.3">
      <c r="A146" s="1"/>
      <c r="B146" s="1" t="s">
        <v>396</v>
      </c>
      <c r="C146" s="1" t="s">
        <v>397</v>
      </c>
      <c r="D146" s="1" t="s">
        <v>657</v>
      </c>
      <c r="E146">
        <v>5.26</v>
      </c>
      <c r="F146">
        <v>5.2</v>
      </c>
      <c r="G146">
        <v>5.26</v>
      </c>
      <c r="H146">
        <v>5.54</v>
      </c>
      <c r="I146">
        <v>5.44</v>
      </c>
      <c r="J146">
        <v>5.34</v>
      </c>
      <c r="K146" s="4" t="s">
        <v>398</v>
      </c>
    </row>
    <row r="147" spans="1:11" ht="28.8" x14ac:dyDescent="0.3">
      <c r="A147" s="1"/>
      <c r="B147" s="1" t="s">
        <v>356</v>
      </c>
      <c r="C147" s="1" t="s">
        <v>357</v>
      </c>
      <c r="D147" s="1" t="s">
        <v>657</v>
      </c>
      <c r="E147">
        <v>5.26</v>
      </c>
      <c r="F147">
        <v>5.2</v>
      </c>
      <c r="G147">
        <v>5.25</v>
      </c>
      <c r="H147">
        <v>5.53</v>
      </c>
      <c r="I147">
        <v>5.44</v>
      </c>
      <c r="J147">
        <v>5.34</v>
      </c>
      <c r="K147" s="4" t="s">
        <v>358</v>
      </c>
    </row>
    <row r="148" spans="1:11" ht="129.6" x14ac:dyDescent="0.3">
      <c r="A148" s="1" t="s">
        <v>49</v>
      </c>
      <c r="B148" s="1" t="s">
        <v>116</v>
      </c>
      <c r="C148" s="1" t="s">
        <v>117</v>
      </c>
      <c r="D148" s="1" t="s">
        <v>35</v>
      </c>
      <c r="E148">
        <v>5.07</v>
      </c>
      <c r="F148">
        <v>5.17</v>
      </c>
      <c r="G148">
        <v>5.35</v>
      </c>
      <c r="H148">
        <v>5.59</v>
      </c>
      <c r="I148">
        <v>5.38</v>
      </c>
      <c r="J148">
        <v>5.31</v>
      </c>
      <c r="K148" s="4" t="s">
        <v>118</v>
      </c>
    </row>
    <row r="149" spans="1:11" x14ac:dyDescent="0.3">
      <c r="A149" s="1" t="s">
        <v>41</v>
      </c>
      <c r="B149" s="1" t="s">
        <v>378</v>
      </c>
      <c r="C149" s="1" t="s">
        <v>379</v>
      </c>
      <c r="D149" s="1" t="s">
        <v>30</v>
      </c>
      <c r="E149">
        <v>4.99</v>
      </c>
      <c r="F149">
        <v>4.95</v>
      </c>
      <c r="G149">
        <v>4.99</v>
      </c>
      <c r="H149">
        <v>5.84</v>
      </c>
      <c r="I149">
        <v>5.74</v>
      </c>
      <c r="J149">
        <v>5.3</v>
      </c>
      <c r="K149" s="4"/>
    </row>
    <row r="150" spans="1:11" x14ac:dyDescent="0.3">
      <c r="A150" s="1" t="s">
        <v>32</v>
      </c>
      <c r="B150" s="1" t="s">
        <v>317</v>
      </c>
      <c r="C150" s="1" t="s">
        <v>318</v>
      </c>
      <c r="D150" s="1" t="s">
        <v>30</v>
      </c>
      <c r="E150">
        <v>6.19</v>
      </c>
      <c r="F150">
        <v>5.01</v>
      </c>
      <c r="G150">
        <v>4.49</v>
      </c>
      <c r="H150">
        <v>5.26</v>
      </c>
      <c r="I150">
        <v>5.44</v>
      </c>
      <c r="J150">
        <v>5.28</v>
      </c>
      <c r="K150" s="4"/>
    </row>
    <row r="151" spans="1:11" x14ac:dyDescent="0.3">
      <c r="A151" s="1" t="s">
        <v>27</v>
      </c>
      <c r="B151" s="1" t="s">
        <v>563</v>
      </c>
      <c r="C151" s="1" t="s">
        <v>564</v>
      </c>
      <c r="D151" s="1" t="s">
        <v>15</v>
      </c>
      <c r="E151">
        <v>4.7699999999999996</v>
      </c>
      <c r="F151">
        <v>4.9400000000000004</v>
      </c>
      <c r="G151">
        <v>4.7699999999999996</v>
      </c>
      <c r="H151">
        <v>6.54</v>
      </c>
      <c r="I151">
        <v>5.26</v>
      </c>
      <c r="J151">
        <v>5.26</v>
      </c>
      <c r="K151" s="4"/>
    </row>
    <row r="152" spans="1:11" x14ac:dyDescent="0.3">
      <c r="A152" s="1"/>
      <c r="B152" s="1" t="s">
        <v>38</v>
      </c>
      <c r="C152" s="1" t="s">
        <v>39</v>
      </c>
      <c r="D152" s="1" t="s">
        <v>657</v>
      </c>
      <c r="E152">
        <v>5.17</v>
      </c>
      <c r="F152">
        <v>4.8600000000000003</v>
      </c>
      <c r="G152">
        <v>4.95</v>
      </c>
      <c r="H152">
        <v>5.75</v>
      </c>
      <c r="I152">
        <v>5.33</v>
      </c>
      <c r="J152">
        <v>5.21</v>
      </c>
      <c r="K152" s="4" t="s">
        <v>40</v>
      </c>
    </row>
    <row r="153" spans="1:11" ht="57.6" x14ac:dyDescent="0.3">
      <c r="A153" s="1" t="s">
        <v>49</v>
      </c>
      <c r="B153" s="1" t="s">
        <v>595</v>
      </c>
      <c r="C153" s="1" t="s">
        <v>596</v>
      </c>
      <c r="D153" s="1" t="s">
        <v>35</v>
      </c>
      <c r="E153">
        <v>4.8600000000000003</v>
      </c>
      <c r="F153">
        <v>4.8099999999999996</v>
      </c>
      <c r="G153">
        <v>4.75</v>
      </c>
      <c r="H153">
        <v>5.33</v>
      </c>
      <c r="I153">
        <v>6.27</v>
      </c>
      <c r="J153">
        <v>5.2</v>
      </c>
      <c r="K153" s="4" t="s">
        <v>73</v>
      </c>
    </row>
    <row r="154" spans="1:11" x14ac:dyDescent="0.3">
      <c r="A154" s="1" t="s">
        <v>12</v>
      </c>
      <c r="B154" s="1" t="s">
        <v>52</v>
      </c>
      <c r="C154" s="1" t="s">
        <v>53</v>
      </c>
      <c r="D154" s="1" t="s">
        <v>15</v>
      </c>
      <c r="E154">
        <v>4.87</v>
      </c>
      <c r="F154">
        <v>4.8499999999999996</v>
      </c>
      <c r="G154">
        <v>4.38</v>
      </c>
      <c r="H154">
        <v>5.92</v>
      </c>
      <c r="I154">
        <v>5.85</v>
      </c>
      <c r="J154">
        <v>5.17</v>
      </c>
      <c r="K154" s="4"/>
    </row>
    <row r="155" spans="1:11" x14ac:dyDescent="0.3">
      <c r="A155" s="1"/>
      <c r="B155" s="1" t="s">
        <v>170</v>
      </c>
      <c r="C155" s="1" t="s">
        <v>171</v>
      </c>
      <c r="D155" s="1" t="s">
        <v>657</v>
      </c>
      <c r="E155">
        <v>4.78</v>
      </c>
      <c r="F155">
        <v>4.8</v>
      </c>
      <c r="G155">
        <v>5</v>
      </c>
      <c r="H155">
        <v>5.54</v>
      </c>
      <c r="I155">
        <v>5.68</v>
      </c>
      <c r="J155">
        <v>5.16</v>
      </c>
      <c r="K155" s="4"/>
    </row>
    <row r="156" spans="1:11" ht="28.8" x14ac:dyDescent="0.3">
      <c r="A156" s="1"/>
      <c r="B156" s="1" t="s">
        <v>22</v>
      </c>
      <c r="C156" s="1" t="s">
        <v>348</v>
      </c>
      <c r="D156" s="1" t="s">
        <v>657</v>
      </c>
      <c r="E156">
        <v>5.33</v>
      </c>
      <c r="F156">
        <v>4.99</v>
      </c>
      <c r="G156">
        <v>4.9400000000000004</v>
      </c>
      <c r="H156">
        <v>5.28</v>
      </c>
      <c r="I156">
        <v>5.25</v>
      </c>
      <c r="J156">
        <v>5.16</v>
      </c>
      <c r="K156" s="4" t="s">
        <v>349</v>
      </c>
    </row>
    <row r="157" spans="1:11" x14ac:dyDescent="0.3">
      <c r="A157" s="1" t="s">
        <v>12</v>
      </c>
      <c r="B157" s="1" t="s">
        <v>343</v>
      </c>
      <c r="C157" s="1" t="s">
        <v>344</v>
      </c>
      <c r="D157" s="1" t="s">
        <v>35</v>
      </c>
      <c r="E157">
        <v>4.37</v>
      </c>
      <c r="F157">
        <v>4.1900000000000004</v>
      </c>
      <c r="G157">
        <v>4.1900000000000004</v>
      </c>
      <c r="H157">
        <v>6.79</v>
      </c>
      <c r="I157">
        <v>6.21</v>
      </c>
      <c r="J157">
        <v>5.15</v>
      </c>
      <c r="K157" s="4"/>
    </row>
    <row r="158" spans="1:11" x14ac:dyDescent="0.3">
      <c r="A158" s="1" t="s">
        <v>12</v>
      </c>
      <c r="B158" s="1" t="s">
        <v>237</v>
      </c>
      <c r="C158" s="1" t="s">
        <v>238</v>
      </c>
      <c r="D158" s="1" t="s">
        <v>35</v>
      </c>
      <c r="E158">
        <v>4.66</v>
      </c>
      <c r="F158">
        <v>4.58</v>
      </c>
      <c r="G158">
        <v>4.93</v>
      </c>
      <c r="H158">
        <v>5.56</v>
      </c>
      <c r="I158">
        <v>5.7</v>
      </c>
      <c r="J158">
        <v>5.09</v>
      </c>
      <c r="K158" s="4"/>
    </row>
    <row r="159" spans="1:11" x14ac:dyDescent="0.3">
      <c r="A159" s="1"/>
      <c r="B159" s="1" t="s">
        <v>572</v>
      </c>
      <c r="C159" s="1" t="s">
        <v>573</v>
      </c>
      <c r="D159" s="1" t="s">
        <v>657</v>
      </c>
      <c r="E159">
        <v>4.82</v>
      </c>
      <c r="F159">
        <v>4.92</v>
      </c>
      <c r="G159">
        <v>5.07</v>
      </c>
      <c r="H159">
        <v>5.35</v>
      </c>
      <c r="I159">
        <v>5.26</v>
      </c>
      <c r="J159">
        <v>5.08</v>
      </c>
      <c r="K159" s="4" t="s">
        <v>574</v>
      </c>
    </row>
    <row r="160" spans="1:11" x14ac:dyDescent="0.3">
      <c r="A160" s="1"/>
      <c r="B160" s="1" t="s">
        <v>163</v>
      </c>
      <c r="C160" s="1" t="s">
        <v>164</v>
      </c>
      <c r="D160" s="1" t="s">
        <v>657</v>
      </c>
      <c r="E160">
        <v>4.82</v>
      </c>
      <c r="F160">
        <v>4.92</v>
      </c>
      <c r="G160">
        <v>5.07</v>
      </c>
      <c r="H160">
        <v>5.35</v>
      </c>
      <c r="I160">
        <v>5.26</v>
      </c>
      <c r="J160">
        <v>5.08</v>
      </c>
      <c r="K160" s="4"/>
    </row>
    <row r="161" spans="1:11" ht="86.4" x14ac:dyDescent="0.3">
      <c r="A161" s="1" t="s">
        <v>49</v>
      </c>
      <c r="B161" s="1" t="s">
        <v>414</v>
      </c>
      <c r="C161" s="1" t="s">
        <v>415</v>
      </c>
      <c r="D161" s="1" t="s">
        <v>35</v>
      </c>
      <c r="E161">
        <v>4.34</v>
      </c>
      <c r="F161">
        <v>4.53</v>
      </c>
      <c r="G161">
        <v>4.49</v>
      </c>
      <c r="H161">
        <v>4.67</v>
      </c>
      <c r="I161">
        <v>6.91</v>
      </c>
      <c r="J161">
        <v>4.99</v>
      </c>
      <c r="K161" s="4" t="s">
        <v>416</v>
      </c>
    </row>
    <row r="162" spans="1:11" ht="144" x14ac:dyDescent="0.3">
      <c r="A162" s="1" t="s">
        <v>49</v>
      </c>
      <c r="B162" s="1" t="s">
        <v>406</v>
      </c>
      <c r="C162" s="1" t="s">
        <v>407</v>
      </c>
      <c r="D162" s="1" t="s">
        <v>30</v>
      </c>
      <c r="E162">
        <v>5.08</v>
      </c>
      <c r="F162">
        <v>4.9000000000000004</v>
      </c>
      <c r="G162">
        <v>4.71</v>
      </c>
      <c r="H162">
        <v>4.62</v>
      </c>
      <c r="I162">
        <v>5.63</v>
      </c>
      <c r="J162">
        <v>4.99</v>
      </c>
      <c r="K162" s="4" t="s">
        <v>408</v>
      </c>
    </row>
    <row r="163" spans="1:11" x14ac:dyDescent="0.3">
      <c r="A163" s="1"/>
      <c r="B163" s="1" t="s">
        <v>600</v>
      </c>
      <c r="C163" s="1" t="s">
        <v>601</v>
      </c>
      <c r="D163" s="1" t="s">
        <v>657</v>
      </c>
      <c r="E163">
        <v>5.04</v>
      </c>
      <c r="F163">
        <v>4.7699999999999996</v>
      </c>
      <c r="G163">
        <v>4.7300000000000004</v>
      </c>
      <c r="H163">
        <v>4.9400000000000004</v>
      </c>
      <c r="I163">
        <v>5.0999999999999996</v>
      </c>
      <c r="J163">
        <v>4.92</v>
      </c>
      <c r="K163" s="4" t="s">
        <v>602</v>
      </c>
    </row>
    <row r="164" spans="1:11" x14ac:dyDescent="0.3">
      <c r="A164" s="1"/>
      <c r="B164" s="1" t="s">
        <v>27</v>
      </c>
      <c r="C164" s="1" t="s">
        <v>539</v>
      </c>
      <c r="D164" s="1" t="s">
        <v>657</v>
      </c>
      <c r="E164">
        <v>5.04</v>
      </c>
      <c r="F164">
        <v>4.7699999999999996</v>
      </c>
      <c r="G164">
        <v>4.7300000000000004</v>
      </c>
      <c r="H164">
        <v>4.9400000000000004</v>
      </c>
      <c r="I164">
        <v>5.0999999999999996</v>
      </c>
      <c r="J164">
        <v>4.92</v>
      </c>
      <c r="K164" s="4" t="s">
        <v>540</v>
      </c>
    </row>
    <row r="165" spans="1:11" x14ac:dyDescent="0.3">
      <c r="A165" s="1"/>
      <c r="B165" s="1" t="s">
        <v>535</v>
      </c>
      <c r="C165" s="1" t="s">
        <v>536</v>
      </c>
      <c r="D165" s="1" t="s">
        <v>657</v>
      </c>
      <c r="E165">
        <v>5.04</v>
      </c>
      <c r="F165">
        <v>4.7699999999999996</v>
      </c>
      <c r="G165">
        <v>4.7300000000000004</v>
      </c>
      <c r="H165">
        <v>4.9400000000000004</v>
      </c>
      <c r="I165">
        <v>5.0999999999999996</v>
      </c>
      <c r="J165">
        <v>4.92</v>
      </c>
      <c r="K165" s="4"/>
    </row>
    <row r="166" spans="1:11" x14ac:dyDescent="0.3">
      <c r="A166" s="1" t="s">
        <v>12</v>
      </c>
      <c r="B166" s="1" t="s">
        <v>246</v>
      </c>
      <c r="C166" s="1" t="s">
        <v>247</v>
      </c>
      <c r="D166" s="1" t="s">
        <v>15</v>
      </c>
      <c r="E166">
        <v>4.32</v>
      </c>
      <c r="F166">
        <v>4.9000000000000004</v>
      </c>
      <c r="G166">
        <v>4.9000000000000004</v>
      </c>
      <c r="H166">
        <v>5.51</v>
      </c>
      <c r="I166">
        <v>4.9400000000000004</v>
      </c>
      <c r="J166">
        <v>4.92</v>
      </c>
      <c r="K166" s="4"/>
    </row>
    <row r="167" spans="1:11" x14ac:dyDescent="0.3">
      <c r="A167" s="1" t="s">
        <v>27</v>
      </c>
      <c r="B167" s="1" t="s">
        <v>570</v>
      </c>
      <c r="C167" s="1" t="s">
        <v>571</v>
      </c>
      <c r="D167" s="1" t="s">
        <v>22</v>
      </c>
      <c r="E167">
        <v>4.6500000000000004</v>
      </c>
      <c r="F167">
        <v>4.57</v>
      </c>
      <c r="G167">
        <v>4.59</v>
      </c>
      <c r="H167">
        <v>5.54</v>
      </c>
      <c r="I167">
        <v>5.19</v>
      </c>
      <c r="J167">
        <v>4.91</v>
      </c>
      <c r="K167" s="4"/>
    </row>
    <row r="168" spans="1:11" x14ac:dyDescent="0.3">
      <c r="A168" s="1" t="s">
        <v>12</v>
      </c>
      <c r="B168" s="1" t="s">
        <v>85</v>
      </c>
      <c r="C168" s="1" t="s">
        <v>86</v>
      </c>
      <c r="D168" s="1" t="s">
        <v>35</v>
      </c>
      <c r="E168">
        <v>4.62</v>
      </c>
      <c r="F168">
        <v>4.75</v>
      </c>
      <c r="G168">
        <v>4.8099999999999996</v>
      </c>
      <c r="H168">
        <v>5.31</v>
      </c>
      <c r="I168">
        <v>4.9800000000000004</v>
      </c>
      <c r="J168">
        <v>4.8899999999999997</v>
      </c>
      <c r="K168" s="4"/>
    </row>
    <row r="169" spans="1:11" ht="57.6" x14ac:dyDescent="0.3">
      <c r="A169" s="1" t="s">
        <v>19</v>
      </c>
      <c r="B169" s="1" t="s">
        <v>449</v>
      </c>
      <c r="C169" s="1" t="s">
        <v>450</v>
      </c>
      <c r="D169" s="1" t="s">
        <v>30</v>
      </c>
      <c r="E169">
        <v>4.72</v>
      </c>
      <c r="F169">
        <v>4.53</v>
      </c>
      <c r="G169">
        <v>4.45</v>
      </c>
      <c r="H169">
        <v>5.21</v>
      </c>
      <c r="I169">
        <v>5.42</v>
      </c>
      <c r="J169">
        <v>4.87</v>
      </c>
      <c r="K169" s="4" t="s">
        <v>451</v>
      </c>
    </row>
    <row r="170" spans="1:11" ht="43.2" x14ac:dyDescent="0.3">
      <c r="A170" s="1"/>
      <c r="B170" s="1" t="s">
        <v>165</v>
      </c>
      <c r="C170" s="1" t="s">
        <v>166</v>
      </c>
      <c r="D170" s="1" t="s">
        <v>657</v>
      </c>
      <c r="E170">
        <v>4.8899999999999997</v>
      </c>
      <c r="F170">
        <v>4.7</v>
      </c>
      <c r="G170">
        <v>4.6399999999999997</v>
      </c>
      <c r="H170">
        <v>5.04</v>
      </c>
      <c r="I170">
        <v>5.04</v>
      </c>
      <c r="J170">
        <v>4.8600000000000003</v>
      </c>
      <c r="K170" s="4" t="s">
        <v>167</v>
      </c>
    </row>
    <row r="171" spans="1:11" x14ac:dyDescent="0.3">
      <c r="A171" s="1" t="s">
        <v>49</v>
      </c>
      <c r="B171" s="1" t="s">
        <v>519</v>
      </c>
      <c r="C171" s="1" t="s">
        <v>520</v>
      </c>
      <c r="D171" s="1" t="s">
        <v>15</v>
      </c>
      <c r="E171">
        <v>4.3600000000000003</v>
      </c>
      <c r="F171">
        <v>4.08</v>
      </c>
      <c r="G171">
        <v>4.4000000000000004</v>
      </c>
      <c r="H171">
        <v>5.71</v>
      </c>
      <c r="I171">
        <v>5.57</v>
      </c>
      <c r="J171">
        <v>4.82</v>
      </c>
      <c r="K171" s="4" t="s">
        <v>106</v>
      </c>
    </row>
    <row r="172" spans="1:11" ht="100.8" x14ac:dyDescent="0.3">
      <c r="A172" s="1"/>
      <c r="B172" s="1" t="s">
        <v>256</v>
      </c>
      <c r="C172" s="1" t="s">
        <v>257</v>
      </c>
      <c r="D172" s="1" t="s">
        <v>657</v>
      </c>
      <c r="E172">
        <v>4.8</v>
      </c>
      <c r="F172">
        <v>4.6500000000000004</v>
      </c>
      <c r="G172">
        <v>4.74</v>
      </c>
      <c r="H172">
        <v>4.93</v>
      </c>
      <c r="I172">
        <v>4.93</v>
      </c>
      <c r="J172">
        <v>4.8099999999999996</v>
      </c>
      <c r="K172" s="4" t="s">
        <v>258</v>
      </c>
    </row>
    <row r="173" spans="1:11" x14ac:dyDescent="0.3">
      <c r="A173" s="1" t="s">
        <v>49</v>
      </c>
      <c r="B173" s="1" t="s">
        <v>634</v>
      </c>
      <c r="C173" s="1" t="s">
        <v>635</v>
      </c>
      <c r="D173" s="1" t="s">
        <v>30</v>
      </c>
      <c r="E173">
        <v>4.99</v>
      </c>
      <c r="F173">
        <v>5.03</v>
      </c>
      <c r="G173">
        <v>4.97</v>
      </c>
      <c r="H173">
        <v>4.3</v>
      </c>
      <c r="I173">
        <v>4.59</v>
      </c>
      <c r="J173">
        <v>4.78</v>
      </c>
      <c r="K173" s="4"/>
    </row>
    <row r="174" spans="1:11" x14ac:dyDescent="0.3">
      <c r="A174" s="1" t="s">
        <v>41</v>
      </c>
      <c r="B174" s="1" t="s">
        <v>297</v>
      </c>
      <c r="C174" s="1" t="s">
        <v>298</v>
      </c>
      <c r="D174" s="1" t="s">
        <v>35</v>
      </c>
      <c r="E174">
        <v>4.04</v>
      </c>
      <c r="F174">
        <v>4.13</v>
      </c>
      <c r="G174">
        <v>4.26</v>
      </c>
      <c r="H174">
        <v>6.17</v>
      </c>
      <c r="I174">
        <v>5.25</v>
      </c>
      <c r="J174">
        <v>4.7699999999999996</v>
      </c>
      <c r="K174" s="4"/>
    </row>
    <row r="175" spans="1:11" x14ac:dyDescent="0.3">
      <c r="A175" s="1" t="s">
        <v>41</v>
      </c>
      <c r="B175" s="1" t="s">
        <v>42</v>
      </c>
      <c r="C175" s="1" t="s">
        <v>43</v>
      </c>
      <c r="D175" s="1" t="s">
        <v>15</v>
      </c>
      <c r="E175">
        <v>4.01</v>
      </c>
      <c r="F175">
        <v>4.0999999999999996</v>
      </c>
      <c r="G175">
        <v>4.3899999999999997</v>
      </c>
      <c r="H175">
        <v>5.82</v>
      </c>
      <c r="I175">
        <v>5.31</v>
      </c>
      <c r="J175">
        <v>4.7300000000000004</v>
      </c>
      <c r="K175" s="4"/>
    </row>
    <row r="176" spans="1:11" ht="144" x14ac:dyDescent="0.3">
      <c r="A176" s="1"/>
      <c r="B176" s="1" t="s">
        <v>197</v>
      </c>
      <c r="C176" s="1" t="s">
        <v>198</v>
      </c>
      <c r="D176" s="1" t="s">
        <v>657</v>
      </c>
      <c r="E176">
        <v>4.74</v>
      </c>
      <c r="F176">
        <v>4.4400000000000004</v>
      </c>
      <c r="G176">
        <v>4.38</v>
      </c>
      <c r="H176">
        <v>4.87</v>
      </c>
      <c r="I176">
        <v>5.16</v>
      </c>
      <c r="J176">
        <v>4.72</v>
      </c>
      <c r="K176" s="4" t="s">
        <v>199</v>
      </c>
    </row>
    <row r="177" spans="1:11" x14ac:dyDescent="0.3">
      <c r="A177" s="1" t="s">
        <v>49</v>
      </c>
      <c r="B177" s="1" t="s">
        <v>470</v>
      </c>
      <c r="C177" s="1" t="s">
        <v>471</v>
      </c>
      <c r="D177" s="1" t="s">
        <v>30</v>
      </c>
      <c r="E177">
        <v>3.96</v>
      </c>
      <c r="F177">
        <v>3.95</v>
      </c>
      <c r="G177">
        <v>4.17</v>
      </c>
      <c r="H177">
        <v>5.16</v>
      </c>
      <c r="I177">
        <v>5.87</v>
      </c>
      <c r="J177">
        <v>4.62</v>
      </c>
      <c r="K177" s="4"/>
    </row>
    <row r="178" spans="1:11" ht="187.2" x14ac:dyDescent="0.3">
      <c r="A178" s="1" t="s">
        <v>41</v>
      </c>
      <c r="B178" s="1" t="s">
        <v>176</v>
      </c>
      <c r="C178" s="1" t="s">
        <v>177</v>
      </c>
      <c r="D178" s="1" t="s">
        <v>30</v>
      </c>
      <c r="E178">
        <v>5.35</v>
      </c>
      <c r="F178">
        <v>4.75</v>
      </c>
      <c r="G178">
        <v>4.5999999999999996</v>
      </c>
      <c r="H178">
        <v>4.1500000000000004</v>
      </c>
      <c r="I178">
        <v>4.6100000000000003</v>
      </c>
      <c r="J178">
        <v>4.6900000000000004</v>
      </c>
      <c r="K178" s="4" t="s">
        <v>178</v>
      </c>
    </row>
    <row r="179" spans="1:11" x14ac:dyDescent="0.3">
      <c r="A179" s="1" t="s">
        <v>12</v>
      </c>
      <c r="B179" s="1" t="s">
        <v>626</v>
      </c>
      <c r="C179" s="1" t="s">
        <v>627</v>
      </c>
      <c r="D179" s="1" t="s">
        <v>35</v>
      </c>
      <c r="E179">
        <v>4.2300000000000004</v>
      </c>
      <c r="F179">
        <v>4.25</v>
      </c>
      <c r="G179">
        <v>4.26</v>
      </c>
      <c r="H179">
        <v>4.84</v>
      </c>
      <c r="I179">
        <v>5.36</v>
      </c>
      <c r="J179">
        <v>4.59</v>
      </c>
      <c r="K179" s="4"/>
    </row>
    <row r="180" spans="1:11" x14ac:dyDescent="0.3">
      <c r="A180" s="1" t="s">
        <v>12</v>
      </c>
      <c r="B180" s="1" t="s">
        <v>159</v>
      </c>
      <c r="C180" s="1" t="s">
        <v>160</v>
      </c>
      <c r="D180" s="1" t="s">
        <v>35</v>
      </c>
      <c r="E180">
        <v>4.49</v>
      </c>
      <c r="F180">
        <v>4.13</v>
      </c>
      <c r="G180">
        <v>4.24</v>
      </c>
      <c r="H180">
        <v>4.9400000000000004</v>
      </c>
      <c r="I180">
        <v>4.92</v>
      </c>
      <c r="J180">
        <v>4.54</v>
      </c>
      <c r="K180" s="4"/>
    </row>
    <row r="181" spans="1:11" x14ac:dyDescent="0.3">
      <c r="A181" s="1" t="s">
        <v>32</v>
      </c>
      <c r="B181" s="1" t="s">
        <v>59</v>
      </c>
      <c r="C181" s="1" t="s">
        <v>60</v>
      </c>
      <c r="D181" s="1" t="s">
        <v>35</v>
      </c>
      <c r="E181">
        <v>4.07</v>
      </c>
      <c r="F181">
        <v>3.84</v>
      </c>
      <c r="G181">
        <v>4.18</v>
      </c>
      <c r="H181">
        <v>5.85</v>
      </c>
      <c r="I181">
        <v>4.7</v>
      </c>
      <c r="J181">
        <v>4.53</v>
      </c>
      <c r="K181" s="4"/>
    </row>
    <row r="182" spans="1:11" x14ac:dyDescent="0.3">
      <c r="A182" s="1" t="s">
        <v>27</v>
      </c>
      <c r="B182" s="1" t="s">
        <v>517</v>
      </c>
      <c r="C182" s="1" t="s">
        <v>518</v>
      </c>
      <c r="D182" s="1" t="s">
        <v>30</v>
      </c>
      <c r="E182">
        <v>4.16</v>
      </c>
      <c r="F182">
        <v>4.43</v>
      </c>
      <c r="G182">
        <v>4.5</v>
      </c>
      <c r="H182">
        <v>5.15</v>
      </c>
      <c r="I182">
        <v>4.3499999999999996</v>
      </c>
      <c r="J182">
        <v>4.5199999999999996</v>
      </c>
      <c r="K182" s="4"/>
    </row>
    <row r="183" spans="1:11" x14ac:dyDescent="0.3">
      <c r="A183" s="1" t="s">
        <v>32</v>
      </c>
      <c r="B183" s="1" t="s">
        <v>607</v>
      </c>
      <c r="C183" s="1" t="s">
        <v>608</v>
      </c>
      <c r="D183" s="1" t="s">
        <v>35</v>
      </c>
      <c r="E183">
        <v>4.18</v>
      </c>
      <c r="F183">
        <v>4.12</v>
      </c>
      <c r="G183">
        <v>4.37</v>
      </c>
      <c r="H183">
        <v>4.62</v>
      </c>
      <c r="I183">
        <v>4.57</v>
      </c>
      <c r="J183">
        <v>4.37</v>
      </c>
      <c r="K183" s="4"/>
    </row>
    <row r="184" spans="1:11" x14ac:dyDescent="0.3">
      <c r="A184" s="1" t="s">
        <v>49</v>
      </c>
      <c r="B184" s="1" t="s">
        <v>521</v>
      </c>
      <c r="C184" s="1" t="s">
        <v>522</v>
      </c>
      <c r="D184" s="1" t="s">
        <v>30</v>
      </c>
      <c r="E184">
        <v>4.1500000000000004</v>
      </c>
      <c r="F184">
        <v>3.77</v>
      </c>
      <c r="G184">
        <v>4.32</v>
      </c>
      <c r="H184">
        <v>4.8</v>
      </c>
      <c r="I184">
        <v>4.76</v>
      </c>
      <c r="J184">
        <v>4.3600000000000003</v>
      </c>
      <c r="K184" s="4"/>
    </row>
    <row r="185" spans="1:11" x14ac:dyDescent="0.3">
      <c r="A185" s="1" t="s">
        <v>49</v>
      </c>
      <c r="B185" s="1" t="s">
        <v>203</v>
      </c>
      <c r="C185" s="1" t="s">
        <v>204</v>
      </c>
      <c r="D185" s="1" t="s">
        <v>35</v>
      </c>
      <c r="E185">
        <v>3.19</v>
      </c>
      <c r="F185">
        <v>4.1100000000000003</v>
      </c>
      <c r="G185">
        <v>4.25</v>
      </c>
      <c r="H185">
        <v>4.7699999999999996</v>
      </c>
      <c r="I185">
        <v>5.38</v>
      </c>
      <c r="J185">
        <v>4.34</v>
      </c>
      <c r="K185" s="4"/>
    </row>
    <row r="186" spans="1:11" x14ac:dyDescent="0.3">
      <c r="A186" s="1" t="s">
        <v>41</v>
      </c>
      <c r="B186" s="1" t="s">
        <v>76</v>
      </c>
      <c r="C186" s="1" t="s">
        <v>77</v>
      </c>
      <c r="D186" s="1" t="s">
        <v>15</v>
      </c>
      <c r="E186">
        <v>4.51</v>
      </c>
      <c r="F186">
        <v>4.13</v>
      </c>
      <c r="G186">
        <v>3.96</v>
      </c>
      <c r="H186">
        <v>4.72</v>
      </c>
      <c r="I186">
        <v>4.2699999999999996</v>
      </c>
      <c r="J186">
        <v>4.32</v>
      </c>
      <c r="K186" s="4"/>
    </row>
    <row r="187" spans="1:11" x14ac:dyDescent="0.3">
      <c r="A187" s="1" t="s">
        <v>27</v>
      </c>
      <c r="B187" s="1" t="s">
        <v>314</v>
      </c>
      <c r="C187" s="1" t="s">
        <v>315</v>
      </c>
      <c r="D187" s="1" t="s">
        <v>30</v>
      </c>
      <c r="E187">
        <v>3.99</v>
      </c>
      <c r="F187">
        <v>4.0999999999999996</v>
      </c>
      <c r="G187">
        <v>4.37</v>
      </c>
      <c r="H187">
        <v>4.4800000000000004</v>
      </c>
      <c r="I187">
        <v>4.55</v>
      </c>
      <c r="J187">
        <v>4.3</v>
      </c>
      <c r="K187" s="4" t="s">
        <v>316</v>
      </c>
    </row>
    <row r="188" spans="1:11" x14ac:dyDescent="0.3">
      <c r="A188" s="1" t="s">
        <v>49</v>
      </c>
      <c r="B188" s="1" t="s">
        <v>580</v>
      </c>
      <c r="C188" s="1" t="s">
        <v>581</v>
      </c>
      <c r="D188" s="1" t="s">
        <v>35</v>
      </c>
      <c r="E188">
        <v>3.85</v>
      </c>
      <c r="F188">
        <v>3.87</v>
      </c>
      <c r="G188">
        <v>3.79</v>
      </c>
      <c r="H188">
        <v>4.3600000000000003</v>
      </c>
      <c r="I188">
        <v>5.16</v>
      </c>
      <c r="J188">
        <v>4.21</v>
      </c>
      <c r="K188" s="4" t="s">
        <v>582</v>
      </c>
    </row>
    <row r="189" spans="1:11" ht="86.4" x14ac:dyDescent="0.3">
      <c r="A189" s="1" t="s">
        <v>27</v>
      </c>
      <c r="B189" s="1" t="s">
        <v>182</v>
      </c>
      <c r="C189" s="1" t="s">
        <v>183</v>
      </c>
      <c r="D189" s="1" t="s">
        <v>22</v>
      </c>
      <c r="E189">
        <v>3.99</v>
      </c>
      <c r="F189">
        <v>4.13</v>
      </c>
      <c r="G189">
        <v>4.59</v>
      </c>
      <c r="H189">
        <v>4.16</v>
      </c>
      <c r="I189">
        <v>4.1500000000000004</v>
      </c>
      <c r="J189">
        <v>4.2</v>
      </c>
      <c r="K189" s="4" t="s">
        <v>184</v>
      </c>
    </row>
    <row r="190" spans="1:11" ht="43.2" x14ac:dyDescent="0.3">
      <c r="A190" s="1"/>
      <c r="B190" s="1" t="s">
        <v>478</v>
      </c>
      <c r="C190" s="1" t="s">
        <v>479</v>
      </c>
      <c r="D190" s="1" t="s">
        <v>657</v>
      </c>
      <c r="E190">
        <v>4.16</v>
      </c>
      <c r="F190">
        <v>3.87</v>
      </c>
      <c r="G190">
        <v>3.9</v>
      </c>
      <c r="H190">
        <v>4.45</v>
      </c>
      <c r="I190">
        <v>4.55</v>
      </c>
      <c r="J190">
        <v>4.1900000000000004</v>
      </c>
      <c r="K190" s="4" t="s">
        <v>480</v>
      </c>
    </row>
    <row r="191" spans="1:11" ht="86.4" x14ac:dyDescent="0.3">
      <c r="A191" s="1" t="s">
        <v>27</v>
      </c>
      <c r="B191" s="1" t="s">
        <v>514</v>
      </c>
      <c r="C191" s="1" t="s">
        <v>515</v>
      </c>
      <c r="D191" s="1" t="s">
        <v>22</v>
      </c>
      <c r="E191">
        <v>5.92</v>
      </c>
      <c r="F191">
        <v>4.46</v>
      </c>
      <c r="G191">
        <v>4.57</v>
      </c>
      <c r="H191">
        <v>3.02</v>
      </c>
      <c r="I191">
        <v>2.84</v>
      </c>
      <c r="J191">
        <v>4.16</v>
      </c>
      <c r="K191" s="4" t="s">
        <v>516</v>
      </c>
    </row>
    <row r="192" spans="1:11" ht="144" x14ac:dyDescent="0.3">
      <c r="A192" s="1" t="s">
        <v>27</v>
      </c>
      <c r="B192" s="1" t="s">
        <v>613</v>
      </c>
      <c r="C192" s="1" t="s">
        <v>614</v>
      </c>
      <c r="D192" s="1" t="s">
        <v>22</v>
      </c>
      <c r="E192">
        <v>4</v>
      </c>
      <c r="F192">
        <v>4.0199999999999996</v>
      </c>
      <c r="G192">
        <v>3.8</v>
      </c>
      <c r="H192">
        <v>4.3</v>
      </c>
      <c r="I192">
        <v>4.67</v>
      </c>
      <c r="J192">
        <v>4.16</v>
      </c>
      <c r="K192" s="4" t="s">
        <v>615</v>
      </c>
    </row>
    <row r="193" spans="1:11" x14ac:dyDescent="0.3">
      <c r="A193" s="1" t="s">
        <v>41</v>
      </c>
      <c r="B193" s="1" t="s">
        <v>458</v>
      </c>
      <c r="C193" s="1" t="s">
        <v>459</v>
      </c>
      <c r="D193" s="1" t="s">
        <v>15</v>
      </c>
      <c r="E193">
        <v>3.95</v>
      </c>
      <c r="F193">
        <v>3.21</v>
      </c>
      <c r="G193">
        <v>3.81</v>
      </c>
      <c r="H193">
        <v>5.25</v>
      </c>
      <c r="I193">
        <v>4.37</v>
      </c>
      <c r="J193">
        <v>4.12</v>
      </c>
      <c r="K193" s="4"/>
    </row>
    <row r="194" spans="1:11" x14ac:dyDescent="0.3">
      <c r="A194" s="1"/>
      <c r="B194" s="1" t="s">
        <v>282</v>
      </c>
      <c r="C194" s="1" t="s">
        <v>283</v>
      </c>
      <c r="D194" s="1" t="s">
        <v>657</v>
      </c>
      <c r="E194">
        <v>4.13</v>
      </c>
      <c r="F194">
        <v>4.0199999999999996</v>
      </c>
      <c r="G194">
        <v>4.0599999999999996</v>
      </c>
      <c r="H194">
        <v>4.13</v>
      </c>
      <c r="I194">
        <v>4.2300000000000004</v>
      </c>
      <c r="J194">
        <v>4.1100000000000003</v>
      </c>
      <c r="K194" s="4" t="s">
        <v>284</v>
      </c>
    </row>
    <row r="195" spans="1:11" x14ac:dyDescent="0.3">
      <c r="A195" s="1" t="s">
        <v>32</v>
      </c>
      <c r="B195" s="1" t="s">
        <v>380</v>
      </c>
      <c r="C195" s="1" t="s">
        <v>381</v>
      </c>
      <c r="D195" s="1" t="s">
        <v>15</v>
      </c>
      <c r="E195">
        <v>4.16</v>
      </c>
      <c r="F195">
        <v>4.04</v>
      </c>
      <c r="G195">
        <v>3.88</v>
      </c>
      <c r="H195">
        <v>4.28</v>
      </c>
      <c r="I195">
        <v>3.68</v>
      </c>
      <c r="J195">
        <v>4.01</v>
      </c>
      <c r="K195" s="4"/>
    </row>
    <row r="196" spans="1:11" ht="115.2" x14ac:dyDescent="0.3">
      <c r="A196" s="1" t="s">
        <v>27</v>
      </c>
      <c r="B196" s="1" t="s">
        <v>652</v>
      </c>
      <c r="C196" s="1" t="s">
        <v>653</v>
      </c>
      <c r="D196" s="1" t="s">
        <v>30</v>
      </c>
      <c r="E196">
        <v>6.36</v>
      </c>
      <c r="F196">
        <v>4.67</v>
      </c>
      <c r="G196">
        <v>3.23</v>
      </c>
      <c r="H196">
        <v>2.95</v>
      </c>
      <c r="I196">
        <v>2.79</v>
      </c>
      <c r="J196">
        <v>4</v>
      </c>
      <c r="K196" s="4" t="s">
        <v>654</v>
      </c>
    </row>
    <row r="197" spans="1:11" ht="86.4" x14ac:dyDescent="0.3">
      <c r="A197" s="1" t="s">
        <v>27</v>
      </c>
      <c r="B197" s="1" t="s">
        <v>220</v>
      </c>
      <c r="C197" s="1" t="s">
        <v>221</v>
      </c>
      <c r="D197" s="1" t="s">
        <v>30</v>
      </c>
      <c r="E197">
        <v>3.73</v>
      </c>
      <c r="F197">
        <v>3.81</v>
      </c>
      <c r="G197">
        <v>4.3</v>
      </c>
      <c r="H197">
        <v>4.0199999999999996</v>
      </c>
      <c r="I197">
        <v>4.1500000000000004</v>
      </c>
      <c r="J197">
        <v>4</v>
      </c>
      <c r="K197" s="4" t="s">
        <v>222</v>
      </c>
    </row>
    <row r="198" spans="1:11" x14ac:dyDescent="0.3">
      <c r="A198" s="1" t="s">
        <v>49</v>
      </c>
      <c r="B198" s="1" t="s">
        <v>428</v>
      </c>
      <c r="C198" s="1" t="s">
        <v>429</v>
      </c>
      <c r="D198" s="1" t="s">
        <v>35</v>
      </c>
      <c r="E198">
        <v>3.71</v>
      </c>
      <c r="F198">
        <v>3.76</v>
      </c>
      <c r="G198">
        <v>3.84</v>
      </c>
      <c r="H198">
        <v>4.08</v>
      </c>
      <c r="I198">
        <v>4.38</v>
      </c>
      <c r="J198">
        <v>3.96</v>
      </c>
      <c r="K198" s="4"/>
    </row>
    <row r="199" spans="1:11" x14ac:dyDescent="0.3">
      <c r="A199" s="1"/>
      <c r="B199" s="1" t="s">
        <v>346</v>
      </c>
      <c r="C199" s="1" t="s">
        <v>347</v>
      </c>
      <c r="D199" s="1" t="s">
        <v>657</v>
      </c>
      <c r="E199">
        <v>3.99</v>
      </c>
      <c r="F199">
        <v>3.84</v>
      </c>
      <c r="G199">
        <v>3.83</v>
      </c>
      <c r="H199">
        <v>3.92</v>
      </c>
      <c r="I199">
        <v>4.01</v>
      </c>
      <c r="J199">
        <v>3.92</v>
      </c>
      <c r="K199" s="4"/>
    </row>
    <row r="200" spans="1:11" x14ac:dyDescent="0.3">
      <c r="A200" s="1" t="s">
        <v>27</v>
      </c>
      <c r="B200" s="1" t="s">
        <v>226</v>
      </c>
      <c r="C200" s="1" t="s">
        <v>227</v>
      </c>
      <c r="D200" s="1" t="s">
        <v>30</v>
      </c>
      <c r="E200">
        <v>3.92</v>
      </c>
      <c r="F200">
        <v>3.74</v>
      </c>
      <c r="G200">
        <v>4.09</v>
      </c>
      <c r="H200">
        <v>3.88</v>
      </c>
      <c r="I200">
        <v>3.76</v>
      </c>
      <c r="J200">
        <v>3.87</v>
      </c>
      <c r="K200" s="4"/>
    </row>
    <row r="201" spans="1:11" x14ac:dyDescent="0.3">
      <c r="A201" s="1" t="s">
        <v>27</v>
      </c>
      <c r="B201" s="1" t="s">
        <v>385</v>
      </c>
      <c r="C201" s="1" t="s">
        <v>386</v>
      </c>
      <c r="D201" s="1" t="s">
        <v>22</v>
      </c>
      <c r="E201">
        <v>4.8</v>
      </c>
      <c r="F201">
        <v>4.2300000000000004</v>
      </c>
      <c r="G201">
        <v>3.1</v>
      </c>
      <c r="H201">
        <v>3.72</v>
      </c>
      <c r="I201">
        <v>3.5</v>
      </c>
      <c r="J201">
        <v>3.87</v>
      </c>
      <c r="K201" s="4"/>
    </row>
    <row r="202" spans="1:11" x14ac:dyDescent="0.3">
      <c r="A202" s="1"/>
      <c r="B202" s="1" t="s">
        <v>273</v>
      </c>
      <c r="C202" s="1" t="s">
        <v>274</v>
      </c>
      <c r="D202" s="1" t="s">
        <v>657</v>
      </c>
      <c r="E202">
        <v>3.85</v>
      </c>
      <c r="F202">
        <v>3.68</v>
      </c>
      <c r="G202">
        <v>3.7</v>
      </c>
      <c r="H202">
        <v>3.91</v>
      </c>
      <c r="I202">
        <v>4.1100000000000003</v>
      </c>
      <c r="J202">
        <v>3.85</v>
      </c>
      <c r="K202" s="4" t="s">
        <v>275</v>
      </c>
    </row>
    <row r="203" spans="1:11" x14ac:dyDescent="0.3">
      <c r="A203" s="1" t="s">
        <v>27</v>
      </c>
      <c r="B203" s="1" t="s">
        <v>401</v>
      </c>
      <c r="C203" s="1" t="s">
        <v>402</v>
      </c>
      <c r="D203" s="1" t="s">
        <v>22</v>
      </c>
      <c r="E203">
        <v>3.67</v>
      </c>
      <c r="F203">
        <v>3.73</v>
      </c>
      <c r="G203">
        <v>3.83</v>
      </c>
      <c r="H203">
        <v>3.48</v>
      </c>
      <c r="I203">
        <v>4.47</v>
      </c>
      <c r="J203">
        <v>3.84</v>
      </c>
      <c r="K203" s="4"/>
    </row>
    <row r="204" spans="1:11" x14ac:dyDescent="0.3">
      <c r="A204" s="1" t="s">
        <v>19</v>
      </c>
      <c r="B204" s="1" t="s">
        <v>352</v>
      </c>
      <c r="C204" s="1" t="s">
        <v>353</v>
      </c>
      <c r="D204" s="1" t="s">
        <v>30</v>
      </c>
      <c r="E204">
        <v>3.33</v>
      </c>
      <c r="F204">
        <v>3.64</v>
      </c>
      <c r="G204">
        <v>3.9</v>
      </c>
      <c r="H204">
        <v>4.0199999999999996</v>
      </c>
      <c r="I204">
        <v>4.07</v>
      </c>
      <c r="J204">
        <v>3.79</v>
      </c>
      <c r="K204" s="4"/>
    </row>
    <row r="205" spans="1:11" ht="57.6" x14ac:dyDescent="0.3">
      <c r="A205" s="1" t="s">
        <v>12</v>
      </c>
      <c r="B205" s="1" t="s">
        <v>262</v>
      </c>
      <c r="C205" s="1" t="s">
        <v>263</v>
      </c>
      <c r="D205" s="1" t="s">
        <v>30</v>
      </c>
      <c r="E205">
        <v>3.82</v>
      </c>
      <c r="F205">
        <v>4.32</v>
      </c>
      <c r="G205">
        <v>3.91</v>
      </c>
      <c r="H205">
        <v>3.22</v>
      </c>
      <c r="I205">
        <v>3.48</v>
      </c>
      <c r="J205">
        <v>3.75</v>
      </c>
      <c r="K205" s="4" t="s">
        <v>264</v>
      </c>
    </row>
    <row r="206" spans="1:11" ht="43.2" x14ac:dyDescent="0.3">
      <c r="A206" s="1"/>
      <c r="B206" s="1" t="s">
        <v>24</v>
      </c>
      <c r="C206" s="1" t="s">
        <v>25</v>
      </c>
      <c r="D206" s="1" t="s">
        <v>657</v>
      </c>
      <c r="E206">
        <v>3.82</v>
      </c>
      <c r="F206">
        <v>3.43</v>
      </c>
      <c r="G206">
        <v>3.42</v>
      </c>
      <c r="H206">
        <v>3.84</v>
      </c>
      <c r="I206">
        <v>4.1399999999999997</v>
      </c>
      <c r="J206">
        <v>3.73</v>
      </c>
      <c r="K206" s="4" t="s">
        <v>26</v>
      </c>
    </row>
    <row r="207" spans="1:11" ht="86.4" x14ac:dyDescent="0.3">
      <c r="A207" s="1" t="s">
        <v>27</v>
      </c>
      <c r="B207" s="1" t="s">
        <v>123</v>
      </c>
      <c r="C207" s="1" t="s">
        <v>124</v>
      </c>
      <c r="D207" s="1" t="s">
        <v>22</v>
      </c>
      <c r="E207">
        <v>4</v>
      </c>
      <c r="F207">
        <v>3.24</v>
      </c>
      <c r="G207">
        <v>3.51</v>
      </c>
      <c r="H207">
        <v>4.05</v>
      </c>
      <c r="I207">
        <v>3.79</v>
      </c>
      <c r="J207">
        <v>3.72</v>
      </c>
      <c r="K207" s="4" t="s">
        <v>125</v>
      </c>
    </row>
    <row r="208" spans="1:11" x14ac:dyDescent="0.3">
      <c r="A208" s="1" t="s">
        <v>27</v>
      </c>
      <c r="B208" s="1" t="s">
        <v>611</v>
      </c>
      <c r="C208" s="1" t="s">
        <v>612</v>
      </c>
      <c r="D208" s="1" t="s">
        <v>30</v>
      </c>
      <c r="E208">
        <v>4.08</v>
      </c>
      <c r="F208">
        <v>4.16</v>
      </c>
      <c r="G208">
        <v>3.88</v>
      </c>
      <c r="H208">
        <v>2.94</v>
      </c>
      <c r="I208">
        <v>3.36</v>
      </c>
      <c r="J208">
        <v>3.69</v>
      </c>
      <c r="K208" s="4"/>
    </row>
    <row r="209" spans="1:11" x14ac:dyDescent="0.3">
      <c r="A209" s="1" t="s">
        <v>19</v>
      </c>
      <c r="B209" s="1" t="s">
        <v>98</v>
      </c>
      <c r="C209" s="1" t="s">
        <v>99</v>
      </c>
      <c r="D209" s="1" t="s">
        <v>30</v>
      </c>
      <c r="E209">
        <v>3.34</v>
      </c>
      <c r="F209">
        <v>3.24</v>
      </c>
      <c r="G209">
        <v>3.6</v>
      </c>
      <c r="H209">
        <v>4.3600000000000003</v>
      </c>
      <c r="I209">
        <v>3.85</v>
      </c>
      <c r="J209">
        <v>3.68</v>
      </c>
      <c r="K209" s="4"/>
    </row>
    <row r="210" spans="1:11" ht="28.8" x14ac:dyDescent="0.3">
      <c r="A210" s="1"/>
      <c r="B210" s="1" t="s">
        <v>30</v>
      </c>
      <c r="C210" s="1" t="s">
        <v>354</v>
      </c>
      <c r="D210" s="1" t="s">
        <v>657</v>
      </c>
      <c r="E210">
        <v>3.57</v>
      </c>
      <c r="F210">
        <v>3.47</v>
      </c>
      <c r="G210">
        <v>3.54</v>
      </c>
      <c r="H210">
        <v>3.8</v>
      </c>
      <c r="I210">
        <v>3.92</v>
      </c>
      <c r="J210">
        <v>3.66</v>
      </c>
      <c r="K210" s="4" t="s">
        <v>355</v>
      </c>
    </row>
    <row r="211" spans="1:11" x14ac:dyDescent="0.3">
      <c r="A211" s="1" t="s">
        <v>27</v>
      </c>
      <c r="B211" s="1" t="s">
        <v>121</v>
      </c>
      <c r="C211" s="1" t="s">
        <v>122</v>
      </c>
      <c r="D211" s="1" t="s">
        <v>30</v>
      </c>
      <c r="E211">
        <v>3.4</v>
      </c>
      <c r="F211">
        <v>3.62</v>
      </c>
      <c r="G211">
        <v>3.65</v>
      </c>
      <c r="H211">
        <v>3.77</v>
      </c>
      <c r="I211">
        <v>3.82</v>
      </c>
      <c r="J211">
        <v>3.65</v>
      </c>
      <c r="K211" s="4"/>
    </row>
    <row r="212" spans="1:11" x14ac:dyDescent="0.3">
      <c r="A212" s="1" t="s">
        <v>49</v>
      </c>
      <c r="B212" s="1" t="s">
        <v>636</v>
      </c>
      <c r="C212" s="1" t="s">
        <v>637</v>
      </c>
      <c r="D212" s="1" t="s">
        <v>30</v>
      </c>
      <c r="E212">
        <v>2.76</v>
      </c>
      <c r="F212">
        <v>3.32</v>
      </c>
      <c r="G212">
        <v>3.31</v>
      </c>
      <c r="H212">
        <v>3.99</v>
      </c>
      <c r="I212">
        <v>4.37</v>
      </c>
      <c r="J212">
        <v>3.55</v>
      </c>
      <c r="K212" s="4"/>
    </row>
    <row r="213" spans="1:11" x14ac:dyDescent="0.3">
      <c r="A213" s="1"/>
      <c r="B213" s="1" t="s">
        <v>276</v>
      </c>
      <c r="C213" s="1" t="s">
        <v>277</v>
      </c>
      <c r="D213" s="1" t="s">
        <v>657</v>
      </c>
      <c r="E213">
        <v>3.51</v>
      </c>
      <c r="F213">
        <v>3.27</v>
      </c>
      <c r="G213">
        <v>3.26</v>
      </c>
      <c r="H213">
        <v>3.61</v>
      </c>
      <c r="I213">
        <v>3.96</v>
      </c>
      <c r="J213">
        <v>3.52</v>
      </c>
      <c r="K213" s="4" t="s">
        <v>278</v>
      </c>
    </row>
    <row r="214" spans="1:11" x14ac:dyDescent="0.3">
      <c r="A214" s="1" t="s">
        <v>27</v>
      </c>
      <c r="B214" s="1" t="s">
        <v>421</v>
      </c>
      <c r="C214" s="1" t="s">
        <v>422</v>
      </c>
      <c r="D214" s="1" t="s">
        <v>30</v>
      </c>
      <c r="E214">
        <v>3.32</v>
      </c>
      <c r="F214">
        <v>3.18</v>
      </c>
      <c r="G214">
        <v>3.3</v>
      </c>
      <c r="H214">
        <v>3.39</v>
      </c>
      <c r="I214">
        <v>4.12</v>
      </c>
      <c r="J214">
        <v>3.46</v>
      </c>
      <c r="K214" s="4" t="s">
        <v>423</v>
      </c>
    </row>
    <row r="215" spans="1:11" ht="86.4" x14ac:dyDescent="0.3">
      <c r="A215" s="1" t="s">
        <v>27</v>
      </c>
      <c r="B215" s="1" t="s">
        <v>438</v>
      </c>
      <c r="C215" s="1" t="s">
        <v>439</v>
      </c>
      <c r="D215" s="1" t="s">
        <v>30</v>
      </c>
      <c r="E215">
        <v>3.75</v>
      </c>
      <c r="F215">
        <v>3.09</v>
      </c>
      <c r="G215">
        <v>2.99</v>
      </c>
      <c r="H215">
        <v>3.38</v>
      </c>
      <c r="I215">
        <v>4.08</v>
      </c>
      <c r="J215">
        <v>3.46</v>
      </c>
      <c r="K215" s="4" t="s">
        <v>440</v>
      </c>
    </row>
    <row r="216" spans="1:11" x14ac:dyDescent="0.3">
      <c r="A216" s="1" t="s">
        <v>27</v>
      </c>
      <c r="B216" s="1" t="s">
        <v>228</v>
      </c>
      <c r="C216" s="1" t="s">
        <v>229</v>
      </c>
      <c r="D216" s="1" t="s">
        <v>22</v>
      </c>
      <c r="E216">
        <v>3.35</v>
      </c>
      <c r="F216">
        <v>3.34</v>
      </c>
      <c r="G216">
        <v>3.16</v>
      </c>
      <c r="H216">
        <v>3.73</v>
      </c>
      <c r="I216">
        <v>3.19</v>
      </c>
      <c r="J216">
        <v>3.35</v>
      </c>
      <c r="K216" s="4"/>
    </row>
    <row r="217" spans="1:11" ht="57.6" x14ac:dyDescent="0.3">
      <c r="A217" s="1" t="s">
        <v>27</v>
      </c>
      <c r="B217" s="1" t="s">
        <v>191</v>
      </c>
      <c r="C217" s="1" t="s">
        <v>192</v>
      </c>
      <c r="D217" s="1" t="s">
        <v>22</v>
      </c>
      <c r="E217">
        <v>3.45</v>
      </c>
      <c r="F217">
        <v>3.3</v>
      </c>
      <c r="G217">
        <v>3.23</v>
      </c>
      <c r="H217">
        <v>3.48</v>
      </c>
      <c r="I217">
        <v>3.21</v>
      </c>
      <c r="J217">
        <v>3.34</v>
      </c>
      <c r="K217" s="4" t="s">
        <v>193</v>
      </c>
    </row>
    <row r="218" spans="1:11" x14ac:dyDescent="0.3">
      <c r="A218" s="1" t="s">
        <v>32</v>
      </c>
      <c r="B218" s="1" t="s">
        <v>312</v>
      </c>
      <c r="C218" s="1" t="s">
        <v>313</v>
      </c>
      <c r="D218" s="1" t="s">
        <v>35</v>
      </c>
      <c r="E218">
        <v>3.05</v>
      </c>
      <c r="F218">
        <v>2.82</v>
      </c>
      <c r="G218">
        <v>2.79</v>
      </c>
      <c r="H218">
        <v>3.75</v>
      </c>
      <c r="I218">
        <v>3.92</v>
      </c>
      <c r="J218">
        <v>3.27</v>
      </c>
      <c r="K218" s="4"/>
    </row>
    <row r="219" spans="1:11" x14ac:dyDescent="0.3">
      <c r="A219" s="1" t="s">
        <v>27</v>
      </c>
      <c r="B219" s="1" t="s">
        <v>119</v>
      </c>
      <c r="C219" s="1" t="s">
        <v>120</v>
      </c>
      <c r="D219" s="1" t="s">
        <v>30</v>
      </c>
      <c r="E219">
        <v>3.25</v>
      </c>
      <c r="F219">
        <v>3.09</v>
      </c>
      <c r="G219">
        <v>3.21</v>
      </c>
      <c r="H219">
        <v>3.63</v>
      </c>
      <c r="I219">
        <v>3.13</v>
      </c>
      <c r="J219">
        <v>3.26</v>
      </c>
      <c r="K219" s="4"/>
    </row>
    <row r="220" spans="1:11" x14ac:dyDescent="0.3">
      <c r="A220" s="1" t="s">
        <v>41</v>
      </c>
      <c r="B220" s="1" t="s">
        <v>502</v>
      </c>
      <c r="C220" s="1" t="s">
        <v>503</v>
      </c>
      <c r="D220" s="1" t="s">
        <v>15</v>
      </c>
      <c r="E220">
        <v>3.21</v>
      </c>
      <c r="F220">
        <v>2.96</v>
      </c>
      <c r="G220">
        <v>3.2</v>
      </c>
      <c r="H220">
        <v>3.82</v>
      </c>
      <c r="I220">
        <v>2.89</v>
      </c>
      <c r="J220">
        <v>3.22</v>
      </c>
      <c r="K220" s="4"/>
    </row>
    <row r="221" spans="1:11" x14ac:dyDescent="0.3">
      <c r="A221" s="1" t="s">
        <v>27</v>
      </c>
      <c r="B221" s="1" t="s">
        <v>232</v>
      </c>
      <c r="C221" s="1" t="s">
        <v>233</v>
      </c>
      <c r="D221" s="1" t="s">
        <v>35</v>
      </c>
      <c r="E221">
        <v>2.75</v>
      </c>
      <c r="F221">
        <v>2.85</v>
      </c>
      <c r="G221">
        <v>3.17</v>
      </c>
      <c r="H221">
        <v>3.9</v>
      </c>
      <c r="I221">
        <v>3.4</v>
      </c>
      <c r="J221">
        <v>3.21</v>
      </c>
      <c r="K221" s="4"/>
    </row>
    <row r="222" spans="1:11" x14ac:dyDescent="0.3">
      <c r="A222" s="1" t="s">
        <v>12</v>
      </c>
      <c r="B222" s="1" t="s">
        <v>628</v>
      </c>
      <c r="C222" s="1" t="s">
        <v>629</v>
      </c>
      <c r="D222" s="1" t="s">
        <v>657</v>
      </c>
      <c r="F222">
        <v>2.42</v>
      </c>
      <c r="G222">
        <v>2.19</v>
      </c>
      <c r="H222">
        <v>4.09</v>
      </c>
      <c r="I222">
        <v>4.04</v>
      </c>
      <c r="J222">
        <v>3.18</v>
      </c>
      <c r="K222" s="4"/>
    </row>
    <row r="223" spans="1:11" ht="28.8" x14ac:dyDescent="0.3">
      <c r="A223" s="1" t="s">
        <v>49</v>
      </c>
      <c r="B223" s="1" t="s">
        <v>279</v>
      </c>
      <c r="C223" s="1" t="s">
        <v>280</v>
      </c>
      <c r="D223" s="1" t="s">
        <v>35</v>
      </c>
      <c r="E223">
        <v>2.9</v>
      </c>
      <c r="F223">
        <v>2.87</v>
      </c>
      <c r="G223">
        <v>2.88</v>
      </c>
      <c r="H223">
        <v>3.42</v>
      </c>
      <c r="I223">
        <v>3.71</v>
      </c>
      <c r="J223">
        <v>3.16</v>
      </c>
      <c r="K223" s="4" t="s">
        <v>281</v>
      </c>
    </row>
    <row r="224" spans="1:11" x14ac:dyDescent="0.3">
      <c r="A224" s="1"/>
      <c r="B224" s="1" t="s">
        <v>597</v>
      </c>
      <c r="C224" s="1" t="s">
        <v>598</v>
      </c>
      <c r="D224" s="1" t="s">
        <v>657</v>
      </c>
      <c r="E224">
        <v>2.96</v>
      </c>
      <c r="F224">
        <v>2.91</v>
      </c>
      <c r="G224">
        <v>2.98</v>
      </c>
      <c r="H224">
        <v>3.31</v>
      </c>
      <c r="I224">
        <v>3.27</v>
      </c>
      <c r="J224">
        <v>3.08</v>
      </c>
      <c r="K224" s="4" t="s">
        <v>599</v>
      </c>
    </row>
    <row r="225" spans="1:11" x14ac:dyDescent="0.3">
      <c r="A225" s="1"/>
      <c r="B225" s="1" t="s">
        <v>19</v>
      </c>
      <c r="C225" s="1" t="s">
        <v>511</v>
      </c>
      <c r="D225" s="1" t="s">
        <v>657</v>
      </c>
      <c r="E225">
        <v>2.96</v>
      </c>
      <c r="F225">
        <v>2.91</v>
      </c>
      <c r="G225">
        <v>2.98</v>
      </c>
      <c r="H225">
        <v>3.31</v>
      </c>
      <c r="I225">
        <v>3.27</v>
      </c>
      <c r="J225">
        <v>3.08</v>
      </c>
      <c r="K225" s="4"/>
    </row>
    <row r="226" spans="1:11" ht="57.6" x14ac:dyDescent="0.3">
      <c r="A226" s="1" t="s">
        <v>19</v>
      </c>
      <c r="B226" s="1" t="s">
        <v>288</v>
      </c>
      <c r="C226" s="1" t="s">
        <v>289</v>
      </c>
      <c r="D226" s="1" t="s">
        <v>30</v>
      </c>
      <c r="E226">
        <v>2.94</v>
      </c>
      <c r="F226">
        <v>2.86</v>
      </c>
      <c r="G226">
        <v>2.95</v>
      </c>
      <c r="H226">
        <v>3.34</v>
      </c>
      <c r="I226">
        <v>3.28</v>
      </c>
      <c r="J226">
        <v>3.07</v>
      </c>
      <c r="K226" s="4" t="s">
        <v>290</v>
      </c>
    </row>
    <row r="227" spans="1:11" x14ac:dyDescent="0.3">
      <c r="A227" s="1" t="s">
        <v>27</v>
      </c>
      <c r="B227" s="1" t="s">
        <v>126</v>
      </c>
      <c r="C227" s="1" t="s">
        <v>127</v>
      </c>
      <c r="D227" s="1" t="s">
        <v>30</v>
      </c>
      <c r="E227">
        <v>2.52</v>
      </c>
      <c r="F227">
        <v>1.9</v>
      </c>
      <c r="G227">
        <v>2.54</v>
      </c>
      <c r="H227">
        <v>4.3899999999999997</v>
      </c>
      <c r="I227">
        <v>3.88</v>
      </c>
      <c r="J227">
        <v>3.05</v>
      </c>
      <c r="K227" s="4"/>
    </row>
    <row r="228" spans="1:11" x14ac:dyDescent="0.3">
      <c r="A228" s="1" t="s">
        <v>27</v>
      </c>
      <c r="B228" s="1" t="s">
        <v>213</v>
      </c>
      <c r="C228" s="1" t="s">
        <v>214</v>
      </c>
      <c r="D228" s="1" t="s">
        <v>35</v>
      </c>
      <c r="E228">
        <v>2.78</v>
      </c>
      <c r="F228">
        <v>2.75</v>
      </c>
      <c r="G228">
        <v>2.77</v>
      </c>
      <c r="H228">
        <v>3.41</v>
      </c>
      <c r="I228">
        <v>2.71</v>
      </c>
      <c r="J228">
        <v>2.88</v>
      </c>
      <c r="K228" s="4"/>
    </row>
    <row r="229" spans="1:11" ht="57.6" x14ac:dyDescent="0.3">
      <c r="A229" s="1" t="s">
        <v>19</v>
      </c>
      <c r="B229" s="1" t="s">
        <v>463</v>
      </c>
      <c r="C229" s="1" t="s">
        <v>464</v>
      </c>
      <c r="D229" s="1" t="s">
        <v>30</v>
      </c>
      <c r="E229">
        <v>2.79</v>
      </c>
      <c r="F229">
        <v>2.83</v>
      </c>
      <c r="G229">
        <v>2.85</v>
      </c>
      <c r="H229">
        <v>2.95</v>
      </c>
      <c r="I229">
        <v>2.91</v>
      </c>
      <c r="J229">
        <v>2.87</v>
      </c>
      <c r="K229" s="4" t="s">
        <v>73</v>
      </c>
    </row>
    <row r="230" spans="1:11" ht="86.4" x14ac:dyDescent="0.3">
      <c r="A230" s="1" t="s">
        <v>27</v>
      </c>
      <c r="B230" s="1" t="s">
        <v>28</v>
      </c>
      <c r="C230" s="1" t="s">
        <v>29</v>
      </c>
      <c r="D230" s="1" t="s">
        <v>30</v>
      </c>
      <c r="E230">
        <v>2.79</v>
      </c>
      <c r="F230">
        <v>2.59</v>
      </c>
      <c r="G230">
        <v>2.48</v>
      </c>
      <c r="H230">
        <v>3.22</v>
      </c>
      <c r="I230">
        <v>2.96</v>
      </c>
      <c r="J230">
        <v>2.81</v>
      </c>
      <c r="K230" s="4" t="s">
        <v>31</v>
      </c>
    </row>
    <row r="231" spans="1:11" x14ac:dyDescent="0.3">
      <c r="A231" s="1" t="s">
        <v>27</v>
      </c>
      <c r="B231" s="1" t="s">
        <v>67</v>
      </c>
      <c r="C231" s="1" t="s">
        <v>68</v>
      </c>
      <c r="D231" s="1" t="s">
        <v>30</v>
      </c>
      <c r="E231">
        <v>2.67</v>
      </c>
      <c r="F231">
        <v>2.89</v>
      </c>
      <c r="G231">
        <v>2.5099999999999998</v>
      </c>
      <c r="H231">
        <v>2.4700000000000002</v>
      </c>
      <c r="I231">
        <v>2.58</v>
      </c>
      <c r="J231">
        <v>2.62</v>
      </c>
      <c r="K231" s="4"/>
    </row>
    <row r="232" spans="1:11" ht="86.4" x14ac:dyDescent="0.3">
      <c r="A232" s="1" t="s">
        <v>49</v>
      </c>
      <c r="B232" s="1" t="s">
        <v>332</v>
      </c>
      <c r="C232" s="1" t="s">
        <v>333</v>
      </c>
      <c r="D232" s="1" t="s">
        <v>30</v>
      </c>
      <c r="E232">
        <v>2.5299999999999998</v>
      </c>
      <c r="F232">
        <v>2.25</v>
      </c>
      <c r="G232">
        <v>2.6</v>
      </c>
      <c r="H232">
        <v>2.06</v>
      </c>
      <c r="I232">
        <v>2.74</v>
      </c>
      <c r="J232">
        <v>2.44</v>
      </c>
      <c r="K232" s="4" t="s">
        <v>334</v>
      </c>
    </row>
    <row r="233" spans="1:11" x14ac:dyDescent="0.3">
      <c r="A233" s="1" t="s">
        <v>41</v>
      </c>
      <c r="B233" s="1" t="s">
        <v>153</v>
      </c>
      <c r="C233" s="1" t="s">
        <v>154</v>
      </c>
      <c r="D233" s="1" t="s">
        <v>30</v>
      </c>
      <c r="E233">
        <v>2.4700000000000002</v>
      </c>
      <c r="F233">
        <v>2.34</v>
      </c>
      <c r="G233">
        <v>2.17</v>
      </c>
      <c r="H233">
        <v>2.15</v>
      </c>
      <c r="I233">
        <v>2.88</v>
      </c>
      <c r="J233">
        <v>2.4</v>
      </c>
      <c r="K233" s="4"/>
    </row>
    <row r="234" spans="1:11" ht="57.6" x14ac:dyDescent="0.3">
      <c r="A234" s="1" t="s">
        <v>19</v>
      </c>
      <c r="B234" s="1" t="s">
        <v>71</v>
      </c>
      <c r="C234" s="1" t="s">
        <v>72</v>
      </c>
      <c r="D234" s="1" t="s">
        <v>30</v>
      </c>
      <c r="E234">
        <v>2.37</v>
      </c>
      <c r="F234">
        <v>2.3199999999999998</v>
      </c>
      <c r="G234">
        <v>2.2599999999999998</v>
      </c>
      <c r="H234">
        <v>2.27</v>
      </c>
      <c r="I234">
        <v>2.36</v>
      </c>
      <c r="J234">
        <v>2.3199999999999998</v>
      </c>
      <c r="K234" s="4" t="s">
        <v>73</v>
      </c>
    </row>
    <row r="235" spans="1:11" x14ac:dyDescent="0.3">
      <c r="A235" s="1" t="s">
        <v>49</v>
      </c>
      <c r="B235" s="1" t="s">
        <v>474</v>
      </c>
      <c r="C235" s="1" t="s">
        <v>475</v>
      </c>
      <c r="D235" s="1" t="s">
        <v>30</v>
      </c>
      <c r="E235">
        <v>2.23</v>
      </c>
      <c r="F235">
        <v>2.2999999999999998</v>
      </c>
      <c r="G235">
        <v>2.33</v>
      </c>
      <c r="H235">
        <v>2.2999999999999998</v>
      </c>
      <c r="I235">
        <v>2.3199999999999998</v>
      </c>
      <c r="J235">
        <v>2.2999999999999998</v>
      </c>
      <c r="K235" s="4"/>
    </row>
    <row r="236" spans="1:11" x14ac:dyDescent="0.3">
      <c r="A236" s="1" t="s">
        <v>49</v>
      </c>
      <c r="B236" s="1" t="s">
        <v>96</v>
      </c>
      <c r="C236" s="1" t="s">
        <v>97</v>
      </c>
      <c r="D236" s="1" t="s">
        <v>15</v>
      </c>
      <c r="E236">
        <v>2.27</v>
      </c>
      <c r="F236">
        <v>2.41</v>
      </c>
      <c r="G236">
        <v>2.19</v>
      </c>
      <c r="H236">
        <v>2.39</v>
      </c>
      <c r="I236">
        <v>2.2000000000000002</v>
      </c>
      <c r="J236">
        <v>2.2999999999999998</v>
      </c>
      <c r="K236" s="4"/>
    </row>
    <row r="237" spans="1:11" x14ac:dyDescent="0.3">
      <c r="A237" s="1" t="s">
        <v>32</v>
      </c>
      <c r="B237" s="1" t="s">
        <v>642</v>
      </c>
      <c r="C237" s="1" t="s">
        <v>643</v>
      </c>
      <c r="D237" s="1" t="s">
        <v>35</v>
      </c>
      <c r="K237" s="4"/>
    </row>
    <row r="238" spans="1:11" ht="115.2" x14ac:dyDescent="0.3">
      <c r="A238" s="1" t="s">
        <v>41</v>
      </c>
      <c r="B238" s="1" t="s">
        <v>644</v>
      </c>
      <c r="C238" s="1" t="s">
        <v>645</v>
      </c>
      <c r="D238" s="1" t="s">
        <v>22</v>
      </c>
      <c r="K238" s="4" t="s">
        <v>646</v>
      </c>
    </row>
    <row r="239" spans="1:11" x14ac:dyDescent="0.3">
      <c r="A239" s="1" t="s">
        <v>12</v>
      </c>
      <c r="B239" s="1" t="s">
        <v>13</v>
      </c>
      <c r="C239" s="1" t="s">
        <v>14</v>
      </c>
      <c r="D239" s="1" t="s">
        <v>15</v>
      </c>
      <c r="K239" s="4"/>
    </row>
    <row r="240" spans="1:11" x14ac:dyDescent="0.3">
      <c r="A240" s="1" t="s">
        <v>12</v>
      </c>
      <c r="B240" s="1" t="s">
        <v>630</v>
      </c>
      <c r="C240" s="1" t="s">
        <v>631</v>
      </c>
      <c r="D240" s="1" t="s">
        <v>15</v>
      </c>
      <c r="K240" s="4"/>
    </row>
    <row r="241" spans="1:11" x14ac:dyDescent="0.3">
      <c r="A241" s="1" t="s">
        <v>87</v>
      </c>
      <c r="B241" s="1" t="s">
        <v>88</v>
      </c>
      <c r="C241" s="1" t="s">
        <v>89</v>
      </c>
      <c r="D241" s="1" t="s">
        <v>15</v>
      </c>
      <c r="K241" s="4"/>
    </row>
    <row r="242" spans="1:11" x14ac:dyDescent="0.3">
      <c r="A242" s="1" t="s">
        <v>12</v>
      </c>
      <c r="B242" s="1" t="s">
        <v>632</v>
      </c>
      <c r="C242" s="1" t="s">
        <v>633</v>
      </c>
      <c r="D242" s="1" t="s">
        <v>15</v>
      </c>
      <c r="K242" s="4"/>
    </row>
    <row r="243" spans="1:11" x14ac:dyDescent="0.3">
      <c r="A243" s="1" t="s">
        <v>49</v>
      </c>
      <c r="B243" s="1" t="s">
        <v>50</v>
      </c>
      <c r="C243" s="1" t="s">
        <v>51</v>
      </c>
      <c r="D243" s="1" t="s">
        <v>15</v>
      </c>
      <c r="K243" s="4"/>
    </row>
    <row r="244" spans="1:11" x14ac:dyDescent="0.3">
      <c r="A244" s="1" t="s">
        <v>32</v>
      </c>
      <c r="B244" s="1" t="s">
        <v>112</v>
      </c>
      <c r="C244" s="1" t="s">
        <v>113</v>
      </c>
      <c r="D244" s="1" t="s">
        <v>15</v>
      </c>
      <c r="K244" s="4"/>
    </row>
    <row r="245" spans="1:11" x14ac:dyDescent="0.3">
      <c r="A245" s="1" t="s">
        <v>12</v>
      </c>
      <c r="B245" s="1" t="s">
        <v>141</v>
      </c>
      <c r="C245" s="1" t="s">
        <v>142</v>
      </c>
      <c r="D245" s="1" t="s">
        <v>15</v>
      </c>
      <c r="K245" s="4"/>
    </row>
    <row r="246" spans="1:11" x14ac:dyDescent="0.3">
      <c r="A246" s="1" t="s">
        <v>12</v>
      </c>
      <c r="B246" s="1" t="s">
        <v>376</v>
      </c>
      <c r="C246" s="1" t="s">
        <v>377</v>
      </c>
      <c r="D246" s="1" t="s">
        <v>15</v>
      </c>
      <c r="K246" s="4"/>
    </row>
    <row r="247" spans="1:11" x14ac:dyDescent="0.3">
      <c r="A247" s="1" t="s">
        <v>49</v>
      </c>
      <c r="B247" s="1" t="s">
        <v>417</v>
      </c>
      <c r="C247" s="1" t="s">
        <v>418</v>
      </c>
      <c r="D247" s="1" t="s">
        <v>15</v>
      </c>
      <c r="K247" s="4"/>
    </row>
    <row r="248" spans="1:11" ht="43.2" x14ac:dyDescent="0.3">
      <c r="A248" s="1" t="s">
        <v>49</v>
      </c>
      <c r="B248" s="1" t="s">
        <v>373</v>
      </c>
      <c r="C248" s="1" t="s">
        <v>374</v>
      </c>
      <c r="D248" s="1" t="s">
        <v>15</v>
      </c>
      <c r="K248" s="4" t="s">
        <v>375</v>
      </c>
    </row>
    <row r="249" spans="1:11" x14ac:dyDescent="0.3">
      <c r="A249" s="1" t="s">
        <v>32</v>
      </c>
      <c r="B249" s="1" t="s">
        <v>350</v>
      </c>
      <c r="C249" s="1" t="s">
        <v>351</v>
      </c>
      <c r="D249" s="1" t="s">
        <v>15</v>
      </c>
      <c r="K249" s="4"/>
    </row>
    <row r="250" spans="1:11" ht="129.6" x14ac:dyDescent="0.3">
      <c r="A250" s="1" t="s">
        <v>27</v>
      </c>
      <c r="B250" s="1" t="s">
        <v>529</v>
      </c>
      <c r="C250" s="1" t="s">
        <v>530</v>
      </c>
      <c r="D250" s="1" t="s">
        <v>22</v>
      </c>
      <c r="K250" s="4" t="s">
        <v>531</v>
      </c>
    </row>
    <row r="251" spans="1:11" x14ac:dyDescent="0.3">
      <c r="A251" s="1" t="s">
        <v>41</v>
      </c>
      <c r="B251" s="1" t="s">
        <v>492</v>
      </c>
      <c r="C251" s="1" t="s">
        <v>493</v>
      </c>
      <c r="D251" s="1" t="s">
        <v>30</v>
      </c>
      <c r="K251" s="4" t="s">
        <v>340</v>
      </c>
    </row>
    <row r="252" spans="1:11" x14ac:dyDescent="0.3">
      <c r="A252" s="1" t="s">
        <v>49</v>
      </c>
      <c r="B252" s="1" t="s">
        <v>484</v>
      </c>
      <c r="C252" s="1" t="s">
        <v>485</v>
      </c>
      <c r="D252" s="1" t="s">
        <v>22</v>
      </c>
      <c r="K252" s="4"/>
    </row>
    <row r="253" spans="1:11" x14ac:dyDescent="0.3">
      <c r="A253" s="1" t="s">
        <v>12</v>
      </c>
      <c r="B253" s="1" t="s">
        <v>481</v>
      </c>
      <c r="C253" s="1" t="s">
        <v>482</v>
      </c>
      <c r="D253" s="1" t="s">
        <v>15</v>
      </c>
      <c r="K253" s="4" t="s">
        <v>483</v>
      </c>
    </row>
    <row r="254" spans="1:11" x14ac:dyDescent="0.3">
      <c r="A254" s="1" t="s">
        <v>49</v>
      </c>
      <c r="B254" s="1" t="s">
        <v>434</v>
      </c>
      <c r="C254" s="1" t="s">
        <v>435</v>
      </c>
      <c r="D254" s="1" t="s">
        <v>15</v>
      </c>
      <c r="K254" s="4"/>
    </row>
    <row r="255" spans="1:11" x14ac:dyDescent="0.3">
      <c r="A255" s="1" t="s">
        <v>49</v>
      </c>
      <c r="B255" s="1" t="s">
        <v>500</v>
      </c>
      <c r="C255" s="1" t="s">
        <v>501</v>
      </c>
      <c r="D255" s="1" t="s">
        <v>15</v>
      </c>
      <c r="K255" s="4"/>
    </row>
    <row r="256" spans="1:11" x14ac:dyDescent="0.3">
      <c r="A256" s="1" t="s">
        <v>41</v>
      </c>
      <c r="B256" s="1" t="s">
        <v>341</v>
      </c>
      <c r="C256" s="1" t="s">
        <v>342</v>
      </c>
      <c r="D256" s="1" t="s">
        <v>35</v>
      </c>
      <c r="K256" s="4"/>
    </row>
    <row r="257" spans="1:11" x14ac:dyDescent="0.3">
      <c r="A257" s="1" t="s">
        <v>32</v>
      </c>
      <c r="B257" s="1" t="s">
        <v>239</v>
      </c>
      <c r="C257" s="1" t="s">
        <v>240</v>
      </c>
      <c r="D257" s="1" t="s">
        <v>15</v>
      </c>
      <c r="K257" s="4"/>
    </row>
    <row r="258" spans="1:11" x14ac:dyDescent="0.3">
      <c r="A258" s="1" t="s">
        <v>49</v>
      </c>
      <c r="B258" s="1" t="s">
        <v>244</v>
      </c>
      <c r="C258" s="1" t="s">
        <v>245</v>
      </c>
      <c r="D258" s="1" t="s">
        <v>15</v>
      </c>
      <c r="K258" s="4"/>
    </row>
    <row r="259" spans="1:11" x14ac:dyDescent="0.3">
      <c r="A259" s="1" t="s">
        <v>32</v>
      </c>
      <c r="B259" s="1" t="s">
        <v>223</v>
      </c>
      <c r="C259" s="1" t="s">
        <v>224</v>
      </c>
      <c r="D259" s="1" t="s">
        <v>15</v>
      </c>
      <c r="K259" s="4" t="s">
        <v>225</v>
      </c>
    </row>
    <row r="260" spans="1:11" x14ac:dyDescent="0.3">
      <c r="A260" s="1" t="s">
        <v>12</v>
      </c>
      <c r="B260" s="1" t="s">
        <v>143</v>
      </c>
      <c r="C260" s="1" t="s">
        <v>144</v>
      </c>
      <c r="D260" s="1" t="s">
        <v>15</v>
      </c>
      <c r="K260" s="4"/>
    </row>
    <row r="261" spans="1:11" x14ac:dyDescent="0.3">
      <c r="A261" s="1" t="s">
        <v>32</v>
      </c>
      <c r="B261" s="1" t="s">
        <v>208</v>
      </c>
      <c r="C261" s="1" t="s">
        <v>209</v>
      </c>
      <c r="D261" s="1" t="s">
        <v>15</v>
      </c>
      <c r="K261" s="4"/>
    </row>
    <row r="262" spans="1:11" x14ac:dyDescent="0.3">
      <c r="A262" s="1" t="s">
        <v>12</v>
      </c>
      <c r="B262" s="1" t="s">
        <v>561</v>
      </c>
      <c r="C262" s="1" t="s">
        <v>562</v>
      </c>
      <c r="D262" s="1" t="s">
        <v>15</v>
      </c>
      <c r="K262" s="4"/>
    </row>
    <row r="263" spans="1:11" ht="43.2" x14ac:dyDescent="0.3">
      <c r="A263" s="1" t="s">
        <v>32</v>
      </c>
      <c r="B263" s="1" t="s">
        <v>285</v>
      </c>
      <c r="C263" s="1" t="s">
        <v>286</v>
      </c>
      <c r="D263" s="1" t="s">
        <v>15</v>
      </c>
      <c r="K263" s="4" t="s">
        <v>287</v>
      </c>
    </row>
    <row r="264" spans="1:11" ht="129.6" x14ac:dyDescent="0.3">
      <c r="A264" s="1" t="s">
        <v>41</v>
      </c>
      <c r="B264" s="1" t="s">
        <v>565</v>
      </c>
      <c r="C264" s="1" t="s">
        <v>566</v>
      </c>
      <c r="D264" s="1" t="s">
        <v>22</v>
      </c>
      <c r="K264" s="4" t="s">
        <v>567</v>
      </c>
    </row>
    <row r="265" spans="1:11" ht="43.2" x14ac:dyDescent="0.3">
      <c r="A265" s="1" t="s">
        <v>49</v>
      </c>
      <c r="B265" s="1" t="s">
        <v>250</v>
      </c>
      <c r="C265" s="1" t="s">
        <v>251</v>
      </c>
      <c r="D265" s="1" t="s">
        <v>15</v>
      </c>
      <c r="K265" s="4" t="s">
        <v>252</v>
      </c>
    </row>
    <row r="266" spans="1:11" x14ac:dyDescent="0.3">
      <c r="A266" s="1" t="s">
        <v>12</v>
      </c>
      <c r="B266" s="1" t="s">
        <v>568</v>
      </c>
      <c r="C266" s="1" t="s">
        <v>569</v>
      </c>
      <c r="D266" s="1" t="s">
        <v>15</v>
      </c>
      <c r="K266" s="4"/>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8EF50-141D-4CE0-BB4D-737A554F8E19}">
  <dimension ref="A1:E671"/>
  <sheetViews>
    <sheetView topLeftCell="A505" workbookViewId="0">
      <selection activeCell="A2" sqref="A2"/>
    </sheetView>
  </sheetViews>
  <sheetFormatPr defaultRowHeight="14.4" x14ac:dyDescent="0.3"/>
  <cols>
    <col min="1" max="1" width="36.33203125" bestFit="1" customWidth="1"/>
    <col min="2" max="2" width="12.77734375" bestFit="1" customWidth="1"/>
    <col min="3" max="3" width="12.44140625" bestFit="1" customWidth="1"/>
    <col min="4" max="4" width="10" bestFit="1" customWidth="1"/>
    <col min="5" max="6" width="32.33203125" bestFit="1" customWidth="1"/>
    <col min="7" max="7" width="12.44140625" bestFit="1" customWidth="1"/>
    <col min="8" max="8" width="10" bestFit="1" customWidth="1"/>
    <col min="9" max="9" width="32.33203125" bestFit="1" customWidth="1"/>
    <col min="10" max="10" width="11" bestFit="1" customWidth="1"/>
    <col min="11" max="12" width="31.5546875" bestFit="1" customWidth="1"/>
  </cols>
  <sheetData>
    <row r="1" spans="1:5" x14ac:dyDescent="0.3">
      <c r="A1" t="s">
        <v>747</v>
      </c>
      <c r="B1" t="s">
        <v>746</v>
      </c>
      <c r="C1" t="s">
        <v>682</v>
      </c>
      <c r="D1" t="s">
        <v>748</v>
      </c>
      <c r="E1" t="s">
        <v>749</v>
      </c>
    </row>
    <row r="2" spans="1:5" x14ac:dyDescent="0.3">
      <c r="A2" s="1" t="s">
        <v>750</v>
      </c>
      <c r="B2" s="1" t="s">
        <v>884</v>
      </c>
      <c r="C2">
        <v>125679342</v>
      </c>
      <c r="D2">
        <v>180612.26</v>
      </c>
      <c r="E2">
        <v>143.71</v>
      </c>
    </row>
    <row r="3" spans="1:5" x14ac:dyDescent="0.3">
      <c r="A3" s="1" t="s">
        <v>751</v>
      </c>
      <c r="B3" s="1" t="s">
        <v>884</v>
      </c>
      <c r="C3">
        <v>125679342</v>
      </c>
      <c r="D3">
        <v>125184.22</v>
      </c>
      <c r="E3">
        <v>99.61</v>
      </c>
    </row>
    <row r="4" spans="1:5" x14ac:dyDescent="0.3">
      <c r="A4" s="1" t="s">
        <v>752</v>
      </c>
      <c r="B4" s="1" t="s">
        <v>884</v>
      </c>
      <c r="C4">
        <v>125679342</v>
      </c>
      <c r="D4">
        <v>87229.85</v>
      </c>
      <c r="E4">
        <v>69.41</v>
      </c>
    </row>
    <row r="5" spans="1:5" x14ac:dyDescent="0.3">
      <c r="A5" s="1" t="s">
        <v>753</v>
      </c>
      <c r="B5" s="1" t="s">
        <v>884</v>
      </c>
      <c r="C5">
        <v>125679342</v>
      </c>
      <c r="D5">
        <v>85867.839999999997</v>
      </c>
      <c r="E5">
        <v>68.319999999999993</v>
      </c>
    </row>
    <row r="6" spans="1:5" x14ac:dyDescent="0.3">
      <c r="A6" s="1" t="s">
        <v>754</v>
      </c>
      <c r="B6" s="1" t="s">
        <v>884</v>
      </c>
      <c r="C6">
        <v>125679342</v>
      </c>
      <c r="D6">
        <v>62403.76</v>
      </c>
      <c r="E6">
        <v>49.65</v>
      </c>
    </row>
    <row r="7" spans="1:5" x14ac:dyDescent="0.3">
      <c r="A7" s="1" t="s">
        <v>755</v>
      </c>
      <c r="B7" s="1" t="s">
        <v>884</v>
      </c>
      <c r="C7">
        <v>125679342</v>
      </c>
      <c r="D7">
        <v>61734.61</v>
      </c>
      <c r="E7">
        <v>49.12</v>
      </c>
    </row>
    <row r="8" spans="1:5" x14ac:dyDescent="0.3">
      <c r="A8" s="1" t="s">
        <v>756</v>
      </c>
      <c r="B8" s="1" t="s">
        <v>884</v>
      </c>
      <c r="C8">
        <v>125679342</v>
      </c>
      <c r="D8">
        <v>51977.04</v>
      </c>
      <c r="E8">
        <v>41.36</v>
      </c>
    </row>
    <row r="9" spans="1:5" x14ac:dyDescent="0.3">
      <c r="A9" s="1" t="s">
        <v>757</v>
      </c>
      <c r="B9" s="1" t="s">
        <v>884</v>
      </c>
      <c r="C9">
        <v>125679342</v>
      </c>
      <c r="D9">
        <v>48804.54</v>
      </c>
      <c r="E9">
        <v>38.83</v>
      </c>
    </row>
    <row r="10" spans="1:5" x14ac:dyDescent="0.3">
      <c r="A10" s="1" t="s">
        <v>758</v>
      </c>
      <c r="B10" s="1" t="s">
        <v>884</v>
      </c>
      <c r="C10">
        <v>125679342</v>
      </c>
      <c r="D10">
        <v>45049.95</v>
      </c>
      <c r="E10">
        <v>35.85</v>
      </c>
    </row>
    <row r="11" spans="1:5" x14ac:dyDescent="0.3">
      <c r="A11" s="1" t="s">
        <v>759</v>
      </c>
      <c r="B11" s="1" t="s">
        <v>884</v>
      </c>
      <c r="C11">
        <v>125679342</v>
      </c>
      <c r="D11">
        <v>43663.15</v>
      </c>
      <c r="E11">
        <v>34.74</v>
      </c>
    </row>
    <row r="12" spans="1:5" x14ac:dyDescent="0.3">
      <c r="A12" s="1" t="s">
        <v>760</v>
      </c>
      <c r="B12" s="1" t="s">
        <v>884</v>
      </c>
      <c r="C12">
        <v>125679342</v>
      </c>
      <c r="D12">
        <v>27398.18</v>
      </c>
      <c r="E12">
        <v>21.8</v>
      </c>
    </row>
    <row r="13" spans="1:5" x14ac:dyDescent="0.3">
      <c r="A13" s="1" t="s">
        <v>761</v>
      </c>
      <c r="B13" s="1" t="s">
        <v>884</v>
      </c>
      <c r="C13">
        <v>125679342</v>
      </c>
      <c r="D13">
        <v>21889.74</v>
      </c>
      <c r="E13">
        <v>17.420000000000002</v>
      </c>
    </row>
    <row r="14" spans="1:5" x14ac:dyDescent="0.3">
      <c r="A14" s="1" t="s">
        <v>762</v>
      </c>
      <c r="B14" s="1" t="s">
        <v>884</v>
      </c>
      <c r="C14">
        <v>125679342</v>
      </c>
      <c r="D14">
        <v>21686.93</v>
      </c>
      <c r="E14">
        <v>17.260000000000002</v>
      </c>
    </row>
    <row r="15" spans="1:5" x14ac:dyDescent="0.3">
      <c r="A15" s="1" t="s">
        <v>763</v>
      </c>
      <c r="B15" s="1" t="s">
        <v>884</v>
      </c>
      <c r="C15">
        <v>125679342</v>
      </c>
      <c r="D15">
        <v>21689.439999999999</v>
      </c>
      <c r="E15">
        <v>17.260000000000002</v>
      </c>
    </row>
    <row r="16" spans="1:5" x14ac:dyDescent="0.3">
      <c r="A16" s="1" t="s">
        <v>764</v>
      </c>
      <c r="B16" s="1" t="s">
        <v>884</v>
      </c>
      <c r="C16">
        <v>125679342</v>
      </c>
      <c r="D16">
        <v>19377.34</v>
      </c>
      <c r="E16">
        <v>15.42</v>
      </c>
    </row>
    <row r="17" spans="1:5" x14ac:dyDescent="0.3">
      <c r="A17" s="1" t="s">
        <v>765</v>
      </c>
      <c r="B17" s="1" t="s">
        <v>884</v>
      </c>
      <c r="C17">
        <v>125679342</v>
      </c>
      <c r="D17">
        <v>17224.41</v>
      </c>
      <c r="E17">
        <v>13.71</v>
      </c>
    </row>
    <row r="18" spans="1:5" x14ac:dyDescent="0.3">
      <c r="A18" s="1" t="s">
        <v>766</v>
      </c>
      <c r="B18" s="1" t="s">
        <v>884</v>
      </c>
      <c r="C18">
        <v>125679342</v>
      </c>
      <c r="D18">
        <v>16018.66</v>
      </c>
      <c r="E18">
        <v>12.75</v>
      </c>
    </row>
    <row r="19" spans="1:5" x14ac:dyDescent="0.3">
      <c r="A19" s="1" t="s">
        <v>767</v>
      </c>
      <c r="B19" s="1" t="s">
        <v>884</v>
      </c>
      <c r="C19">
        <v>125679342</v>
      </c>
      <c r="D19">
        <v>15298.71</v>
      </c>
      <c r="E19">
        <v>12.17</v>
      </c>
    </row>
    <row r="20" spans="1:5" x14ac:dyDescent="0.3">
      <c r="A20" s="1" t="s">
        <v>768</v>
      </c>
      <c r="B20" s="1" t="s">
        <v>884</v>
      </c>
      <c r="C20">
        <v>125679342</v>
      </c>
      <c r="D20">
        <v>14266.61</v>
      </c>
      <c r="E20">
        <v>11.35</v>
      </c>
    </row>
    <row r="21" spans="1:5" x14ac:dyDescent="0.3">
      <c r="A21" s="1" t="s">
        <v>769</v>
      </c>
      <c r="B21" s="1" t="s">
        <v>884</v>
      </c>
      <c r="C21">
        <v>125679342</v>
      </c>
      <c r="D21">
        <v>12521.95</v>
      </c>
      <c r="E21">
        <v>9.9600000000000009</v>
      </c>
    </row>
    <row r="22" spans="1:5" x14ac:dyDescent="0.3">
      <c r="A22" s="1" t="s">
        <v>770</v>
      </c>
      <c r="B22" s="1" t="s">
        <v>884</v>
      </c>
      <c r="C22">
        <v>125679342</v>
      </c>
      <c r="D22">
        <v>11245.46</v>
      </c>
      <c r="E22">
        <v>8.9499999999999993</v>
      </c>
    </row>
    <row r="23" spans="1:5" x14ac:dyDescent="0.3">
      <c r="A23" s="1" t="s">
        <v>771</v>
      </c>
      <c r="B23" s="1" t="s">
        <v>884</v>
      </c>
      <c r="C23">
        <v>125679342</v>
      </c>
      <c r="D23">
        <v>11078.52</v>
      </c>
      <c r="E23">
        <v>8.81</v>
      </c>
    </row>
    <row r="24" spans="1:5" x14ac:dyDescent="0.3">
      <c r="A24" s="1" t="s">
        <v>772</v>
      </c>
      <c r="B24" s="1" t="s">
        <v>884</v>
      </c>
      <c r="C24">
        <v>125679342</v>
      </c>
      <c r="D24">
        <v>10578.43</v>
      </c>
      <c r="E24">
        <v>8.42</v>
      </c>
    </row>
    <row r="25" spans="1:5" x14ac:dyDescent="0.3">
      <c r="A25" s="1" t="s">
        <v>773</v>
      </c>
      <c r="B25" s="1" t="s">
        <v>884</v>
      </c>
      <c r="C25">
        <v>125679342</v>
      </c>
      <c r="D25">
        <v>10022.450000000001</v>
      </c>
      <c r="E25">
        <v>7.97</v>
      </c>
    </row>
    <row r="26" spans="1:5" x14ac:dyDescent="0.3">
      <c r="A26" s="1" t="s">
        <v>774</v>
      </c>
      <c r="B26" s="1" t="s">
        <v>884</v>
      </c>
      <c r="C26">
        <v>125679342</v>
      </c>
      <c r="D26">
        <v>9317.6200000000008</v>
      </c>
      <c r="E26">
        <v>7.41</v>
      </c>
    </row>
    <row r="27" spans="1:5" x14ac:dyDescent="0.3">
      <c r="A27" s="1" t="s">
        <v>775</v>
      </c>
      <c r="B27" s="1" t="s">
        <v>884</v>
      </c>
      <c r="C27">
        <v>125679342</v>
      </c>
      <c r="D27">
        <v>9009.7099999999991</v>
      </c>
      <c r="E27">
        <v>7.17</v>
      </c>
    </row>
    <row r="28" spans="1:5" x14ac:dyDescent="0.3">
      <c r="A28" s="1" t="s">
        <v>776</v>
      </c>
      <c r="B28" s="1" t="s">
        <v>884</v>
      </c>
      <c r="C28">
        <v>125679342</v>
      </c>
      <c r="D28">
        <v>8646.6</v>
      </c>
      <c r="E28">
        <v>6.88</v>
      </c>
    </row>
    <row r="29" spans="1:5" x14ac:dyDescent="0.3">
      <c r="A29" s="1" t="s">
        <v>777</v>
      </c>
      <c r="B29" s="1" t="s">
        <v>884</v>
      </c>
      <c r="C29">
        <v>125679342</v>
      </c>
      <c r="D29">
        <v>8199.31</v>
      </c>
      <c r="E29">
        <v>6.52</v>
      </c>
    </row>
    <row r="30" spans="1:5" x14ac:dyDescent="0.3">
      <c r="A30" s="1" t="s">
        <v>778</v>
      </c>
      <c r="B30" s="1" t="s">
        <v>884</v>
      </c>
      <c r="C30">
        <v>125679342</v>
      </c>
      <c r="D30">
        <v>7786.94</v>
      </c>
      <c r="E30">
        <v>6.2</v>
      </c>
    </row>
    <row r="31" spans="1:5" x14ac:dyDescent="0.3">
      <c r="A31" s="1" t="s">
        <v>779</v>
      </c>
      <c r="B31" s="1" t="s">
        <v>884</v>
      </c>
      <c r="C31">
        <v>125679342</v>
      </c>
      <c r="D31">
        <v>7309.95</v>
      </c>
      <c r="E31">
        <v>5.82</v>
      </c>
    </row>
    <row r="32" spans="1:5" x14ac:dyDescent="0.3">
      <c r="A32" s="1" t="s">
        <v>780</v>
      </c>
      <c r="B32" s="1" t="s">
        <v>884</v>
      </c>
      <c r="C32">
        <v>125679342</v>
      </c>
      <c r="D32">
        <v>5946.26</v>
      </c>
      <c r="E32">
        <v>4.7300000000000004</v>
      </c>
    </row>
    <row r="33" spans="1:5" x14ac:dyDescent="0.3">
      <c r="A33" s="1" t="s">
        <v>781</v>
      </c>
      <c r="B33" s="1" t="s">
        <v>884</v>
      </c>
      <c r="C33">
        <v>125679342</v>
      </c>
      <c r="D33">
        <v>5635.79</v>
      </c>
      <c r="E33">
        <v>4.4800000000000004</v>
      </c>
    </row>
    <row r="34" spans="1:5" x14ac:dyDescent="0.3">
      <c r="A34" s="1" t="s">
        <v>782</v>
      </c>
      <c r="B34" s="1" t="s">
        <v>884</v>
      </c>
      <c r="C34">
        <v>125679342</v>
      </c>
      <c r="D34">
        <v>3996.89</v>
      </c>
      <c r="E34">
        <v>3.18</v>
      </c>
    </row>
    <row r="35" spans="1:5" x14ac:dyDescent="0.3">
      <c r="A35" s="1" t="s">
        <v>783</v>
      </c>
      <c r="B35" s="1" t="s">
        <v>884</v>
      </c>
      <c r="C35">
        <v>125679342</v>
      </c>
      <c r="D35">
        <v>3836.78</v>
      </c>
      <c r="E35">
        <v>3.05</v>
      </c>
    </row>
    <row r="36" spans="1:5" x14ac:dyDescent="0.3">
      <c r="A36" s="1" t="s">
        <v>784</v>
      </c>
      <c r="B36" s="1" t="s">
        <v>884</v>
      </c>
      <c r="C36">
        <v>125679342</v>
      </c>
      <c r="D36">
        <v>3702.34</v>
      </c>
      <c r="E36">
        <v>2.95</v>
      </c>
    </row>
    <row r="37" spans="1:5" x14ac:dyDescent="0.3">
      <c r="A37" s="1" t="s">
        <v>785</v>
      </c>
      <c r="B37" s="1" t="s">
        <v>884</v>
      </c>
      <c r="C37">
        <v>125679342</v>
      </c>
      <c r="D37">
        <v>3461.53</v>
      </c>
      <c r="E37">
        <v>2.75</v>
      </c>
    </row>
    <row r="38" spans="1:5" x14ac:dyDescent="0.3">
      <c r="A38" s="1" t="s">
        <v>786</v>
      </c>
      <c r="B38" s="1" t="s">
        <v>884</v>
      </c>
      <c r="C38">
        <v>125679342</v>
      </c>
      <c r="D38">
        <v>3287.36</v>
      </c>
      <c r="E38">
        <v>2.62</v>
      </c>
    </row>
    <row r="39" spans="1:5" x14ac:dyDescent="0.3">
      <c r="A39" s="1" t="s">
        <v>787</v>
      </c>
      <c r="B39" s="1" t="s">
        <v>884</v>
      </c>
      <c r="C39">
        <v>125679342</v>
      </c>
      <c r="D39">
        <v>2910.76</v>
      </c>
      <c r="E39">
        <v>2.3199999999999998</v>
      </c>
    </row>
    <row r="40" spans="1:5" x14ac:dyDescent="0.3">
      <c r="A40" s="1" t="s">
        <v>788</v>
      </c>
      <c r="B40" s="1" t="s">
        <v>884</v>
      </c>
      <c r="C40">
        <v>125679342</v>
      </c>
      <c r="D40">
        <v>2881.68</v>
      </c>
      <c r="E40">
        <v>2.29</v>
      </c>
    </row>
    <row r="41" spans="1:5" x14ac:dyDescent="0.3">
      <c r="A41" s="1" t="s">
        <v>789</v>
      </c>
      <c r="B41" s="1" t="s">
        <v>884</v>
      </c>
      <c r="C41">
        <v>125679342</v>
      </c>
      <c r="D41">
        <v>2707.87</v>
      </c>
      <c r="E41">
        <v>2.15</v>
      </c>
    </row>
    <row r="42" spans="1:5" x14ac:dyDescent="0.3">
      <c r="A42" s="1" t="s">
        <v>790</v>
      </c>
      <c r="B42" s="1" t="s">
        <v>884</v>
      </c>
      <c r="C42">
        <v>125679342</v>
      </c>
      <c r="D42">
        <v>2412.65</v>
      </c>
      <c r="E42">
        <v>1.92</v>
      </c>
    </row>
    <row r="43" spans="1:5" x14ac:dyDescent="0.3">
      <c r="A43" s="1" t="s">
        <v>791</v>
      </c>
      <c r="B43" s="1" t="s">
        <v>884</v>
      </c>
      <c r="C43">
        <v>125679342</v>
      </c>
      <c r="D43">
        <v>2404.7399999999998</v>
      </c>
      <c r="E43">
        <v>1.91</v>
      </c>
    </row>
    <row r="44" spans="1:5" x14ac:dyDescent="0.3">
      <c r="A44" s="1" t="s">
        <v>792</v>
      </c>
      <c r="B44" s="1" t="s">
        <v>884</v>
      </c>
      <c r="C44">
        <v>125679342</v>
      </c>
      <c r="D44">
        <v>2337.85</v>
      </c>
      <c r="E44">
        <v>1.86</v>
      </c>
    </row>
    <row r="45" spans="1:5" x14ac:dyDescent="0.3">
      <c r="A45" s="1" t="s">
        <v>793</v>
      </c>
      <c r="B45" s="1" t="s">
        <v>884</v>
      </c>
      <c r="C45">
        <v>125679342</v>
      </c>
      <c r="D45">
        <v>2324.5</v>
      </c>
      <c r="E45">
        <v>1.85</v>
      </c>
    </row>
    <row r="46" spans="1:5" x14ac:dyDescent="0.3">
      <c r="A46" s="1" t="s">
        <v>794</v>
      </c>
      <c r="B46" s="1" t="s">
        <v>884</v>
      </c>
      <c r="C46">
        <v>125679342</v>
      </c>
      <c r="D46">
        <v>2321.9699999999998</v>
      </c>
      <c r="E46">
        <v>1.85</v>
      </c>
    </row>
    <row r="47" spans="1:5" x14ac:dyDescent="0.3">
      <c r="A47" s="1" t="s">
        <v>795</v>
      </c>
      <c r="B47" s="1" t="s">
        <v>884</v>
      </c>
      <c r="C47">
        <v>125679342</v>
      </c>
      <c r="D47">
        <v>2066.13</v>
      </c>
      <c r="E47">
        <v>1.64</v>
      </c>
    </row>
    <row r="48" spans="1:5" x14ac:dyDescent="0.3">
      <c r="A48" s="1" t="s">
        <v>796</v>
      </c>
      <c r="B48" s="1" t="s">
        <v>884</v>
      </c>
      <c r="C48">
        <v>125679342</v>
      </c>
      <c r="D48">
        <v>1869.78</v>
      </c>
      <c r="E48">
        <v>1.49</v>
      </c>
    </row>
    <row r="49" spans="1:5" x14ac:dyDescent="0.3">
      <c r="A49" s="1" t="s">
        <v>797</v>
      </c>
      <c r="B49" s="1" t="s">
        <v>884</v>
      </c>
      <c r="C49">
        <v>125679342</v>
      </c>
      <c r="D49">
        <v>1723.7</v>
      </c>
      <c r="E49">
        <v>1.37</v>
      </c>
    </row>
    <row r="50" spans="1:5" x14ac:dyDescent="0.3">
      <c r="A50" s="1" t="s">
        <v>798</v>
      </c>
      <c r="B50" s="1" t="s">
        <v>884</v>
      </c>
      <c r="C50">
        <v>125679342</v>
      </c>
      <c r="D50">
        <v>1679.64</v>
      </c>
      <c r="E50">
        <v>1.34</v>
      </c>
    </row>
    <row r="51" spans="1:5" x14ac:dyDescent="0.3">
      <c r="A51" s="1" t="s">
        <v>799</v>
      </c>
      <c r="B51" s="1" t="s">
        <v>884</v>
      </c>
      <c r="C51">
        <v>125679342</v>
      </c>
      <c r="D51">
        <v>1620.36</v>
      </c>
      <c r="E51">
        <v>1.29</v>
      </c>
    </row>
    <row r="52" spans="1:5" x14ac:dyDescent="0.3">
      <c r="A52" s="1" t="s">
        <v>800</v>
      </c>
      <c r="B52" s="1" t="s">
        <v>884</v>
      </c>
      <c r="C52">
        <v>125679342</v>
      </c>
      <c r="D52">
        <v>1231.4000000000001</v>
      </c>
      <c r="E52">
        <v>0.98</v>
      </c>
    </row>
    <row r="53" spans="1:5" x14ac:dyDescent="0.3">
      <c r="A53" s="1" t="s">
        <v>801</v>
      </c>
      <c r="B53" s="1" t="s">
        <v>884</v>
      </c>
      <c r="C53">
        <v>125679342</v>
      </c>
      <c r="D53">
        <v>1234.51</v>
      </c>
      <c r="E53">
        <v>0.98</v>
      </c>
    </row>
    <row r="54" spans="1:5" x14ac:dyDescent="0.3">
      <c r="A54" s="1" t="s">
        <v>802</v>
      </c>
      <c r="B54" s="1" t="s">
        <v>884</v>
      </c>
      <c r="C54">
        <v>125679342</v>
      </c>
      <c r="D54">
        <v>1196.68</v>
      </c>
      <c r="E54">
        <v>0.95</v>
      </c>
    </row>
    <row r="55" spans="1:5" x14ac:dyDescent="0.3">
      <c r="A55" s="1" t="s">
        <v>803</v>
      </c>
      <c r="B55" s="1" t="s">
        <v>884</v>
      </c>
      <c r="C55">
        <v>125679342</v>
      </c>
      <c r="D55">
        <v>957.73</v>
      </c>
      <c r="E55">
        <v>0.76</v>
      </c>
    </row>
    <row r="56" spans="1:5" x14ac:dyDescent="0.3">
      <c r="A56" s="1" t="s">
        <v>804</v>
      </c>
      <c r="B56" s="1" t="s">
        <v>884</v>
      </c>
      <c r="C56">
        <v>125679342</v>
      </c>
      <c r="D56">
        <v>914.41</v>
      </c>
      <c r="E56">
        <v>0.73</v>
      </c>
    </row>
    <row r="57" spans="1:5" x14ac:dyDescent="0.3">
      <c r="A57" s="1" t="s">
        <v>805</v>
      </c>
      <c r="B57" s="1" t="s">
        <v>884</v>
      </c>
      <c r="C57">
        <v>125679342</v>
      </c>
      <c r="D57">
        <v>913.34</v>
      </c>
      <c r="E57">
        <v>0.73</v>
      </c>
    </row>
    <row r="58" spans="1:5" x14ac:dyDescent="0.3">
      <c r="A58" s="1" t="s">
        <v>806</v>
      </c>
      <c r="B58" s="1" t="s">
        <v>884</v>
      </c>
      <c r="C58">
        <v>125679342</v>
      </c>
      <c r="D58">
        <v>645.16</v>
      </c>
      <c r="E58">
        <v>0.51</v>
      </c>
    </row>
    <row r="59" spans="1:5" x14ac:dyDescent="0.3">
      <c r="A59" s="1" t="s">
        <v>807</v>
      </c>
      <c r="B59" s="1" t="s">
        <v>884</v>
      </c>
      <c r="C59">
        <v>125679342</v>
      </c>
      <c r="D59">
        <v>554.21</v>
      </c>
      <c r="E59">
        <v>0.44</v>
      </c>
    </row>
    <row r="60" spans="1:5" x14ac:dyDescent="0.3">
      <c r="A60" s="1" t="s">
        <v>808</v>
      </c>
      <c r="B60" s="1" t="s">
        <v>884</v>
      </c>
      <c r="C60">
        <v>125679342</v>
      </c>
      <c r="D60">
        <v>495.22</v>
      </c>
      <c r="E60">
        <v>0.39</v>
      </c>
    </row>
    <row r="61" spans="1:5" x14ac:dyDescent="0.3">
      <c r="A61" s="1" t="s">
        <v>809</v>
      </c>
      <c r="B61" s="1" t="s">
        <v>884</v>
      </c>
      <c r="C61">
        <v>125679342</v>
      </c>
      <c r="D61">
        <v>354.98</v>
      </c>
      <c r="E61">
        <v>0.28000000000000003</v>
      </c>
    </row>
    <row r="62" spans="1:5" x14ac:dyDescent="0.3">
      <c r="A62" s="1" t="s">
        <v>810</v>
      </c>
      <c r="B62" s="1" t="s">
        <v>884</v>
      </c>
      <c r="C62">
        <v>125679342</v>
      </c>
      <c r="D62">
        <v>290.25</v>
      </c>
      <c r="E62">
        <v>0.23</v>
      </c>
    </row>
    <row r="63" spans="1:5" x14ac:dyDescent="0.3">
      <c r="A63" s="1" t="s">
        <v>811</v>
      </c>
      <c r="B63" s="1" t="s">
        <v>884</v>
      </c>
      <c r="C63">
        <v>125679342</v>
      </c>
      <c r="D63">
        <v>293.45999999999998</v>
      </c>
      <c r="E63">
        <v>0.23</v>
      </c>
    </row>
    <row r="64" spans="1:5" x14ac:dyDescent="0.3">
      <c r="A64" s="1" t="s">
        <v>812</v>
      </c>
      <c r="B64" s="1" t="s">
        <v>884</v>
      </c>
      <c r="C64">
        <v>125679342</v>
      </c>
      <c r="D64">
        <v>272.98</v>
      </c>
      <c r="E64">
        <v>0.22</v>
      </c>
    </row>
    <row r="65" spans="1:5" x14ac:dyDescent="0.3">
      <c r="A65" s="1" t="s">
        <v>813</v>
      </c>
      <c r="B65" s="1" t="s">
        <v>884</v>
      </c>
      <c r="C65">
        <v>125679342</v>
      </c>
      <c r="D65">
        <v>220.46</v>
      </c>
      <c r="E65">
        <v>0.18</v>
      </c>
    </row>
    <row r="66" spans="1:5" x14ac:dyDescent="0.3">
      <c r="A66" s="1" t="s">
        <v>814</v>
      </c>
      <c r="B66" s="1" t="s">
        <v>884</v>
      </c>
      <c r="C66">
        <v>125679342</v>
      </c>
      <c r="D66">
        <v>227.81</v>
      </c>
      <c r="E66">
        <v>0.18</v>
      </c>
    </row>
    <row r="67" spans="1:5" x14ac:dyDescent="0.3">
      <c r="A67" s="1" t="s">
        <v>815</v>
      </c>
      <c r="B67" s="1" t="s">
        <v>884</v>
      </c>
      <c r="C67">
        <v>125679342</v>
      </c>
      <c r="D67">
        <v>203.02</v>
      </c>
      <c r="E67">
        <v>0.16</v>
      </c>
    </row>
    <row r="68" spans="1:5" x14ac:dyDescent="0.3">
      <c r="A68" s="1" t="s">
        <v>816</v>
      </c>
      <c r="B68" s="1" t="s">
        <v>884</v>
      </c>
      <c r="C68">
        <v>125679342</v>
      </c>
      <c r="D68">
        <v>177.57</v>
      </c>
      <c r="E68">
        <v>0.14000000000000001</v>
      </c>
    </row>
    <row r="69" spans="1:5" x14ac:dyDescent="0.3">
      <c r="A69" s="1" t="s">
        <v>817</v>
      </c>
      <c r="B69" s="1" t="s">
        <v>884</v>
      </c>
      <c r="C69">
        <v>125679342</v>
      </c>
      <c r="D69">
        <v>168.82</v>
      </c>
      <c r="E69">
        <v>0.13</v>
      </c>
    </row>
    <row r="70" spans="1:5" x14ac:dyDescent="0.3">
      <c r="A70" s="1" t="s">
        <v>818</v>
      </c>
      <c r="B70" s="1" t="s">
        <v>884</v>
      </c>
      <c r="C70">
        <v>125679342</v>
      </c>
      <c r="D70">
        <v>122.46</v>
      </c>
      <c r="E70">
        <v>0.1</v>
      </c>
    </row>
    <row r="71" spans="1:5" x14ac:dyDescent="0.3">
      <c r="A71" s="1" t="s">
        <v>819</v>
      </c>
      <c r="B71" s="1" t="s">
        <v>884</v>
      </c>
      <c r="C71">
        <v>125679342</v>
      </c>
      <c r="D71">
        <v>117.21</v>
      </c>
      <c r="E71">
        <v>0.09</v>
      </c>
    </row>
    <row r="72" spans="1:5" x14ac:dyDescent="0.3">
      <c r="A72" s="1" t="s">
        <v>820</v>
      </c>
      <c r="B72" s="1" t="s">
        <v>884</v>
      </c>
      <c r="C72">
        <v>125679342</v>
      </c>
      <c r="D72">
        <v>114.76</v>
      </c>
      <c r="E72">
        <v>0.09</v>
      </c>
    </row>
    <row r="73" spans="1:5" x14ac:dyDescent="0.3">
      <c r="A73" s="1" t="s">
        <v>821</v>
      </c>
      <c r="B73" s="1" t="s">
        <v>884</v>
      </c>
      <c r="C73">
        <v>125679342</v>
      </c>
      <c r="D73">
        <v>113.57</v>
      </c>
      <c r="E73">
        <v>0.09</v>
      </c>
    </row>
    <row r="74" spans="1:5" x14ac:dyDescent="0.3">
      <c r="A74" s="1" t="s">
        <v>822</v>
      </c>
      <c r="B74" s="1" t="s">
        <v>884</v>
      </c>
      <c r="C74">
        <v>125679342</v>
      </c>
      <c r="D74">
        <v>97.27</v>
      </c>
      <c r="E74">
        <v>0.08</v>
      </c>
    </row>
    <row r="75" spans="1:5" x14ac:dyDescent="0.3">
      <c r="A75" s="1" t="s">
        <v>823</v>
      </c>
      <c r="B75" s="1" t="s">
        <v>884</v>
      </c>
      <c r="C75">
        <v>125679342</v>
      </c>
      <c r="D75">
        <v>99.5</v>
      </c>
      <c r="E75">
        <v>0.08</v>
      </c>
    </row>
    <row r="76" spans="1:5" x14ac:dyDescent="0.3">
      <c r="A76" s="1" t="s">
        <v>824</v>
      </c>
      <c r="B76" s="1" t="s">
        <v>884</v>
      </c>
      <c r="C76">
        <v>125679342</v>
      </c>
      <c r="D76">
        <v>70.510000000000005</v>
      </c>
      <c r="E76">
        <v>0.06</v>
      </c>
    </row>
    <row r="77" spans="1:5" x14ac:dyDescent="0.3">
      <c r="A77" s="1" t="s">
        <v>825</v>
      </c>
      <c r="B77" s="1" t="s">
        <v>884</v>
      </c>
      <c r="C77">
        <v>125679342</v>
      </c>
      <c r="D77">
        <v>80.650000000000006</v>
      </c>
      <c r="E77">
        <v>0.06</v>
      </c>
    </row>
    <row r="78" spans="1:5" x14ac:dyDescent="0.3">
      <c r="A78" s="1" t="s">
        <v>826</v>
      </c>
      <c r="B78" s="1" t="s">
        <v>884</v>
      </c>
      <c r="C78">
        <v>125679342</v>
      </c>
      <c r="D78">
        <v>70.95</v>
      </c>
      <c r="E78">
        <v>0.06</v>
      </c>
    </row>
    <row r="79" spans="1:5" x14ac:dyDescent="0.3">
      <c r="A79" s="1" t="s">
        <v>827</v>
      </c>
      <c r="B79" s="1" t="s">
        <v>884</v>
      </c>
      <c r="C79">
        <v>125679342</v>
      </c>
      <c r="D79">
        <v>61.08</v>
      </c>
      <c r="E79">
        <v>0.05</v>
      </c>
    </row>
    <row r="80" spans="1:5" x14ac:dyDescent="0.3">
      <c r="A80" s="1" t="s">
        <v>828</v>
      </c>
      <c r="B80" s="1" t="s">
        <v>884</v>
      </c>
      <c r="C80">
        <v>125679342</v>
      </c>
      <c r="D80">
        <v>44.17</v>
      </c>
      <c r="E80">
        <v>0.04</v>
      </c>
    </row>
    <row r="81" spans="1:5" x14ac:dyDescent="0.3">
      <c r="A81" s="1" t="s">
        <v>829</v>
      </c>
      <c r="B81" s="1" t="s">
        <v>884</v>
      </c>
      <c r="C81">
        <v>125679342</v>
      </c>
      <c r="D81">
        <v>51.67</v>
      </c>
      <c r="E81">
        <v>0.04</v>
      </c>
    </row>
    <row r="82" spans="1:5" x14ac:dyDescent="0.3">
      <c r="A82" s="1" t="s">
        <v>830</v>
      </c>
      <c r="B82" s="1" t="s">
        <v>884</v>
      </c>
      <c r="C82">
        <v>125679342</v>
      </c>
      <c r="D82">
        <v>32.450000000000003</v>
      </c>
      <c r="E82">
        <v>0.03</v>
      </c>
    </row>
    <row r="83" spans="1:5" x14ac:dyDescent="0.3">
      <c r="A83" s="1" t="s">
        <v>831</v>
      </c>
      <c r="B83" s="1" t="s">
        <v>884</v>
      </c>
      <c r="C83">
        <v>125679342</v>
      </c>
      <c r="D83">
        <v>37.11</v>
      </c>
      <c r="E83">
        <v>0.03</v>
      </c>
    </row>
    <row r="84" spans="1:5" x14ac:dyDescent="0.3">
      <c r="A84" s="1" t="s">
        <v>832</v>
      </c>
      <c r="B84" s="1" t="s">
        <v>884</v>
      </c>
      <c r="C84">
        <v>125679342</v>
      </c>
      <c r="D84">
        <v>31.94</v>
      </c>
      <c r="E84">
        <v>0.03</v>
      </c>
    </row>
    <row r="85" spans="1:5" x14ac:dyDescent="0.3">
      <c r="A85" s="1" t="s">
        <v>833</v>
      </c>
      <c r="B85" s="1" t="s">
        <v>884</v>
      </c>
      <c r="C85">
        <v>125679342</v>
      </c>
      <c r="D85">
        <v>21.22</v>
      </c>
      <c r="E85">
        <v>0.02</v>
      </c>
    </row>
    <row r="86" spans="1:5" x14ac:dyDescent="0.3">
      <c r="A86" s="1" t="s">
        <v>834</v>
      </c>
      <c r="B86" s="1" t="s">
        <v>884</v>
      </c>
      <c r="C86">
        <v>125679342</v>
      </c>
      <c r="D86">
        <v>19.78</v>
      </c>
      <c r="E86">
        <v>0.02</v>
      </c>
    </row>
    <row r="87" spans="1:5" x14ac:dyDescent="0.3">
      <c r="A87" s="1" t="s">
        <v>835</v>
      </c>
      <c r="B87" s="1" t="s">
        <v>884</v>
      </c>
      <c r="C87">
        <v>125679342</v>
      </c>
      <c r="D87">
        <v>15.19</v>
      </c>
      <c r="E87">
        <v>0.01</v>
      </c>
    </row>
    <row r="88" spans="1:5" x14ac:dyDescent="0.3">
      <c r="A88" s="1" t="s">
        <v>836</v>
      </c>
      <c r="B88" s="1" t="s">
        <v>884</v>
      </c>
      <c r="C88">
        <v>125679342</v>
      </c>
      <c r="D88">
        <v>8.48</v>
      </c>
      <c r="E88">
        <v>0.01</v>
      </c>
    </row>
    <row r="89" spans="1:5" x14ac:dyDescent="0.3">
      <c r="A89" s="1" t="s">
        <v>837</v>
      </c>
      <c r="B89" s="1" t="s">
        <v>884</v>
      </c>
      <c r="C89">
        <v>125679342</v>
      </c>
      <c r="D89">
        <v>9.31</v>
      </c>
      <c r="E89">
        <v>0.01</v>
      </c>
    </row>
    <row r="90" spans="1:5" x14ac:dyDescent="0.3">
      <c r="A90" s="1" t="s">
        <v>838</v>
      </c>
      <c r="B90" s="1" t="s">
        <v>884</v>
      </c>
      <c r="C90">
        <v>125679342</v>
      </c>
      <c r="D90">
        <v>0.02</v>
      </c>
      <c r="E90">
        <v>0</v>
      </c>
    </row>
    <row r="91" spans="1:5" x14ac:dyDescent="0.3">
      <c r="A91" s="1" t="s">
        <v>839</v>
      </c>
      <c r="B91" s="1" t="s">
        <v>884</v>
      </c>
      <c r="C91">
        <v>125679342</v>
      </c>
      <c r="D91">
        <v>0</v>
      </c>
      <c r="E91">
        <v>0</v>
      </c>
    </row>
    <row r="92" spans="1:5" x14ac:dyDescent="0.3">
      <c r="A92" s="1" t="s">
        <v>840</v>
      </c>
      <c r="B92" s="1" t="s">
        <v>884</v>
      </c>
      <c r="C92">
        <v>125679342</v>
      </c>
      <c r="D92">
        <v>0</v>
      </c>
      <c r="E92">
        <v>0</v>
      </c>
    </row>
    <row r="93" spans="1:5" x14ac:dyDescent="0.3">
      <c r="A93" s="1" t="s">
        <v>841</v>
      </c>
      <c r="B93" s="1" t="s">
        <v>884</v>
      </c>
      <c r="C93">
        <v>125679342</v>
      </c>
      <c r="D93">
        <v>0.01</v>
      </c>
      <c r="E93">
        <v>0</v>
      </c>
    </row>
    <row r="94" spans="1:5" x14ac:dyDescent="0.3">
      <c r="A94" s="1" t="s">
        <v>842</v>
      </c>
      <c r="B94" s="1" t="s">
        <v>884</v>
      </c>
      <c r="C94">
        <v>125679342</v>
      </c>
      <c r="D94">
        <v>0</v>
      </c>
      <c r="E94">
        <v>0</v>
      </c>
    </row>
    <row r="95" spans="1:5" x14ac:dyDescent="0.3">
      <c r="A95" s="1" t="s">
        <v>843</v>
      </c>
      <c r="B95" s="1" t="s">
        <v>884</v>
      </c>
      <c r="C95">
        <v>125679342</v>
      </c>
      <c r="D95">
        <v>0</v>
      </c>
      <c r="E95">
        <v>0</v>
      </c>
    </row>
    <row r="96" spans="1:5" x14ac:dyDescent="0.3">
      <c r="A96" s="1" t="s">
        <v>844</v>
      </c>
      <c r="B96" s="1" t="s">
        <v>884</v>
      </c>
      <c r="C96">
        <v>125679342</v>
      </c>
      <c r="D96">
        <v>0.15</v>
      </c>
      <c r="E96">
        <v>0</v>
      </c>
    </row>
    <row r="97" spans="1:5" x14ac:dyDescent="0.3">
      <c r="A97" s="1" t="s">
        <v>845</v>
      </c>
      <c r="B97" s="1" t="s">
        <v>884</v>
      </c>
      <c r="C97">
        <v>125679342</v>
      </c>
      <c r="D97">
        <v>0</v>
      </c>
      <c r="E97">
        <v>0</v>
      </c>
    </row>
    <row r="98" spans="1:5" x14ac:dyDescent="0.3">
      <c r="A98" s="1" t="s">
        <v>846</v>
      </c>
      <c r="B98" s="1" t="s">
        <v>884</v>
      </c>
      <c r="C98">
        <v>125679342</v>
      </c>
      <c r="D98">
        <v>0</v>
      </c>
      <c r="E98">
        <v>0</v>
      </c>
    </row>
    <row r="99" spans="1:5" x14ac:dyDescent="0.3">
      <c r="A99" s="1" t="s">
        <v>847</v>
      </c>
      <c r="B99" s="1" t="s">
        <v>884</v>
      </c>
      <c r="C99">
        <v>125679342</v>
      </c>
      <c r="D99">
        <v>0</v>
      </c>
      <c r="E99">
        <v>0</v>
      </c>
    </row>
    <row r="100" spans="1:5" x14ac:dyDescent="0.3">
      <c r="A100" s="1" t="s">
        <v>848</v>
      </c>
      <c r="B100" s="1" t="s">
        <v>884</v>
      </c>
      <c r="C100">
        <v>125679342</v>
      </c>
      <c r="D100">
        <v>0</v>
      </c>
      <c r="E100">
        <v>0</v>
      </c>
    </row>
    <row r="101" spans="1:5" x14ac:dyDescent="0.3">
      <c r="A101" s="1" t="s">
        <v>849</v>
      </c>
      <c r="B101" s="1" t="s">
        <v>884</v>
      </c>
      <c r="C101">
        <v>125679342</v>
      </c>
      <c r="D101">
        <v>0</v>
      </c>
      <c r="E101">
        <v>0</v>
      </c>
    </row>
    <row r="102" spans="1:5" x14ac:dyDescent="0.3">
      <c r="A102" s="1" t="s">
        <v>850</v>
      </c>
      <c r="B102" s="1" t="s">
        <v>884</v>
      </c>
      <c r="C102">
        <v>125679342</v>
      </c>
      <c r="D102">
        <v>0</v>
      </c>
      <c r="E102">
        <v>0</v>
      </c>
    </row>
    <row r="103" spans="1:5" x14ac:dyDescent="0.3">
      <c r="A103" s="1" t="s">
        <v>851</v>
      </c>
      <c r="B103" s="1" t="s">
        <v>884</v>
      </c>
      <c r="C103">
        <v>125679342</v>
      </c>
      <c r="D103">
        <v>0</v>
      </c>
      <c r="E103">
        <v>0</v>
      </c>
    </row>
    <row r="104" spans="1:5" x14ac:dyDescent="0.3">
      <c r="A104" s="1" t="s">
        <v>852</v>
      </c>
      <c r="B104" s="1" t="s">
        <v>884</v>
      </c>
      <c r="C104">
        <v>125679342</v>
      </c>
      <c r="D104">
        <v>3.34</v>
      </c>
      <c r="E104">
        <v>0</v>
      </c>
    </row>
    <row r="105" spans="1:5" x14ac:dyDescent="0.3">
      <c r="A105" s="1" t="s">
        <v>853</v>
      </c>
      <c r="B105" s="1" t="s">
        <v>884</v>
      </c>
      <c r="C105">
        <v>125679342</v>
      </c>
      <c r="D105">
        <v>0</v>
      </c>
      <c r="E105">
        <v>0</v>
      </c>
    </row>
    <row r="106" spans="1:5" x14ac:dyDescent="0.3">
      <c r="A106" s="1" t="s">
        <v>854</v>
      </c>
      <c r="B106" s="1" t="s">
        <v>884</v>
      </c>
      <c r="C106">
        <v>125679342</v>
      </c>
      <c r="D106">
        <v>0</v>
      </c>
      <c r="E106">
        <v>0</v>
      </c>
    </row>
    <row r="107" spans="1:5" x14ac:dyDescent="0.3">
      <c r="A107" s="1" t="s">
        <v>855</v>
      </c>
      <c r="B107" s="1" t="s">
        <v>884</v>
      </c>
      <c r="C107">
        <v>125679342</v>
      </c>
      <c r="D107">
        <v>0</v>
      </c>
      <c r="E107">
        <v>0</v>
      </c>
    </row>
    <row r="108" spans="1:5" x14ac:dyDescent="0.3">
      <c r="A108" s="1" t="s">
        <v>856</v>
      </c>
      <c r="B108" s="1" t="s">
        <v>884</v>
      </c>
      <c r="C108">
        <v>125679342</v>
      </c>
      <c r="D108">
        <v>0</v>
      </c>
      <c r="E108">
        <v>0</v>
      </c>
    </row>
    <row r="109" spans="1:5" x14ac:dyDescent="0.3">
      <c r="A109" s="1" t="s">
        <v>857</v>
      </c>
      <c r="B109" s="1" t="s">
        <v>884</v>
      </c>
      <c r="C109">
        <v>125679342</v>
      </c>
      <c r="D109">
        <v>1.81</v>
      </c>
      <c r="E109">
        <v>0</v>
      </c>
    </row>
    <row r="110" spans="1:5" x14ac:dyDescent="0.3">
      <c r="A110" s="1" t="s">
        <v>858</v>
      </c>
      <c r="B110" s="1" t="s">
        <v>884</v>
      </c>
      <c r="C110">
        <v>125679342</v>
      </c>
      <c r="D110">
        <v>0</v>
      </c>
      <c r="E110">
        <v>0</v>
      </c>
    </row>
    <row r="111" spans="1:5" x14ac:dyDescent="0.3">
      <c r="A111" s="1" t="s">
        <v>859</v>
      </c>
      <c r="B111" s="1" t="s">
        <v>884</v>
      </c>
      <c r="C111">
        <v>125679342</v>
      </c>
      <c r="D111">
        <v>2.2200000000000002</v>
      </c>
      <c r="E111">
        <v>0</v>
      </c>
    </row>
    <row r="112" spans="1:5" x14ac:dyDescent="0.3">
      <c r="A112" s="1" t="s">
        <v>860</v>
      </c>
      <c r="B112" s="1" t="s">
        <v>884</v>
      </c>
      <c r="C112">
        <v>125679342</v>
      </c>
      <c r="D112">
        <v>0</v>
      </c>
      <c r="E112">
        <v>0</v>
      </c>
    </row>
    <row r="113" spans="1:5" x14ac:dyDescent="0.3">
      <c r="A113" s="1" t="s">
        <v>861</v>
      </c>
      <c r="B113" s="1" t="s">
        <v>884</v>
      </c>
      <c r="C113">
        <v>125679342</v>
      </c>
      <c r="D113">
        <v>0.76</v>
      </c>
      <c r="E113">
        <v>0</v>
      </c>
    </row>
    <row r="114" spans="1:5" x14ac:dyDescent="0.3">
      <c r="A114" s="1" t="s">
        <v>862</v>
      </c>
      <c r="B114" s="1" t="s">
        <v>884</v>
      </c>
      <c r="C114">
        <v>125679342</v>
      </c>
      <c r="D114">
        <v>0</v>
      </c>
      <c r="E114">
        <v>0</v>
      </c>
    </row>
    <row r="115" spans="1:5" x14ac:dyDescent="0.3">
      <c r="A115" s="1" t="s">
        <v>863</v>
      </c>
      <c r="B115" s="1" t="s">
        <v>884</v>
      </c>
      <c r="C115">
        <v>125679342</v>
      </c>
      <c r="D115">
        <v>3.01</v>
      </c>
      <c r="E115">
        <v>0</v>
      </c>
    </row>
    <row r="116" spans="1:5" x14ac:dyDescent="0.3">
      <c r="A116" s="1" t="s">
        <v>864</v>
      </c>
      <c r="B116" s="1" t="s">
        <v>884</v>
      </c>
      <c r="C116">
        <v>125679342</v>
      </c>
      <c r="D116">
        <v>0</v>
      </c>
      <c r="E116">
        <v>0</v>
      </c>
    </row>
    <row r="117" spans="1:5" x14ac:dyDescent="0.3">
      <c r="A117" s="1" t="s">
        <v>865</v>
      </c>
      <c r="B117" s="1" t="s">
        <v>884</v>
      </c>
      <c r="C117">
        <v>125679342</v>
      </c>
      <c r="D117">
        <v>0</v>
      </c>
      <c r="E117">
        <v>0</v>
      </c>
    </row>
    <row r="118" spans="1:5" x14ac:dyDescent="0.3">
      <c r="A118" s="1" t="s">
        <v>866</v>
      </c>
      <c r="B118" s="1" t="s">
        <v>884</v>
      </c>
      <c r="C118">
        <v>125679342</v>
      </c>
      <c r="D118">
        <v>0</v>
      </c>
      <c r="E118">
        <v>0</v>
      </c>
    </row>
    <row r="119" spans="1:5" x14ac:dyDescent="0.3">
      <c r="A119" s="1" t="s">
        <v>867</v>
      </c>
      <c r="B119" s="1" t="s">
        <v>884</v>
      </c>
      <c r="C119">
        <v>125679342</v>
      </c>
      <c r="D119">
        <v>0</v>
      </c>
      <c r="E119">
        <v>0</v>
      </c>
    </row>
    <row r="120" spans="1:5" x14ac:dyDescent="0.3">
      <c r="A120" s="1" t="s">
        <v>868</v>
      </c>
      <c r="B120" s="1" t="s">
        <v>884</v>
      </c>
      <c r="C120">
        <v>125679342</v>
      </c>
      <c r="D120">
        <v>0</v>
      </c>
      <c r="E120">
        <v>0</v>
      </c>
    </row>
    <row r="121" spans="1:5" x14ac:dyDescent="0.3">
      <c r="A121" s="1" t="s">
        <v>869</v>
      </c>
      <c r="B121" s="1" t="s">
        <v>884</v>
      </c>
      <c r="C121">
        <v>125679342</v>
      </c>
      <c r="D121">
        <v>0</v>
      </c>
      <c r="E121">
        <v>0</v>
      </c>
    </row>
    <row r="122" spans="1:5" x14ac:dyDescent="0.3">
      <c r="A122" s="1" t="s">
        <v>870</v>
      </c>
      <c r="B122" s="1" t="s">
        <v>884</v>
      </c>
      <c r="C122">
        <v>125679342</v>
      </c>
      <c r="D122">
        <v>0</v>
      </c>
      <c r="E122">
        <v>0</v>
      </c>
    </row>
    <row r="123" spans="1:5" x14ac:dyDescent="0.3">
      <c r="A123" s="1" t="s">
        <v>871</v>
      </c>
      <c r="B123" s="1" t="s">
        <v>884</v>
      </c>
      <c r="C123">
        <v>125679342</v>
      </c>
      <c r="D123">
        <v>0</v>
      </c>
      <c r="E123">
        <v>0</v>
      </c>
    </row>
    <row r="124" spans="1:5" x14ac:dyDescent="0.3">
      <c r="A124" s="1" t="s">
        <v>872</v>
      </c>
      <c r="B124" s="1" t="s">
        <v>884</v>
      </c>
      <c r="C124">
        <v>125679342</v>
      </c>
      <c r="D124">
        <v>0</v>
      </c>
      <c r="E124">
        <v>0</v>
      </c>
    </row>
    <row r="125" spans="1:5" x14ac:dyDescent="0.3">
      <c r="A125" s="1" t="s">
        <v>873</v>
      </c>
      <c r="B125" s="1" t="s">
        <v>884</v>
      </c>
      <c r="C125">
        <v>125679342</v>
      </c>
      <c r="D125">
        <v>0</v>
      </c>
      <c r="E125">
        <v>0</v>
      </c>
    </row>
    <row r="126" spans="1:5" x14ac:dyDescent="0.3">
      <c r="A126" s="1" t="s">
        <v>874</v>
      </c>
      <c r="B126" s="1" t="s">
        <v>884</v>
      </c>
      <c r="C126">
        <v>125679342</v>
      </c>
      <c r="D126">
        <v>0</v>
      </c>
      <c r="E126">
        <v>0</v>
      </c>
    </row>
    <row r="127" spans="1:5" x14ac:dyDescent="0.3">
      <c r="A127" s="1" t="s">
        <v>875</v>
      </c>
      <c r="B127" s="1" t="s">
        <v>884</v>
      </c>
      <c r="C127">
        <v>125679342</v>
      </c>
      <c r="D127">
        <v>3.19</v>
      </c>
      <c r="E127">
        <v>0</v>
      </c>
    </row>
    <row r="128" spans="1:5" x14ac:dyDescent="0.3">
      <c r="A128" s="1" t="s">
        <v>876</v>
      </c>
      <c r="B128" s="1" t="s">
        <v>884</v>
      </c>
      <c r="C128">
        <v>125679342</v>
      </c>
      <c r="D128">
        <v>0</v>
      </c>
      <c r="E128">
        <v>0</v>
      </c>
    </row>
    <row r="129" spans="1:5" x14ac:dyDescent="0.3">
      <c r="A129" s="1" t="s">
        <v>877</v>
      </c>
      <c r="B129" s="1" t="s">
        <v>884</v>
      </c>
      <c r="C129">
        <v>125679342</v>
      </c>
      <c r="D129">
        <v>4.18</v>
      </c>
      <c r="E129">
        <v>0</v>
      </c>
    </row>
    <row r="130" spans="1:5" x14ac:dyDescent="0.3">
      <c r="A130" s="1" t="s">
        <v>878</v>
      </c>
      <c r="B130" s="1" t="s">
        <v>884</v>
      </c>
      <c r="C130">
        <v>125679342</v>
      </c>
      <c r="D130">
        <v>0</v>
      </c>
      <c r="E130">
        <v>0</v>
      </c>
    </row>
    <row r="131" spans="1:5" x14ac:dyDescent="0.3">
      <c r="A131" s="1" t="s">
        <v>879</v>
      </c>
      <c r="B131" s="1" t="s">
        <v>884</v>
      </c>
      <c r="C131">
        <v>125679342</v>
      </c>
      <c r="D131">
        <v>0</v>
      </c>
      <c r="E131">
        <v>0</v>
      </c>
    </row>
    <row r="132" spans="1:5" x14ac:dyDescent="0.3">
      <c r="A132" s="1" t="s">
        <v>880</v>
      </c>
      <c r="B132" s="1" t="s">
        <v>884</v>
      </c>
      <c r="C132">
        <v>125679342</v>
      </c>
      <c r="D132">
        <v>0</v>
      </c>
      <c r="E132">
        <v>0</v>
      </c>
    </row>
    <row r="133" spans="1:5" x14ac:dyDescent="0.3">
      <c r="A133" s="1" t="s">
        <v>881</v>
      </c>
      <c r="B133" s="1" t="s">
        <v>884</v>
      </c>
      <c r="C133">
        <v>125679342</v>
      </c>
      <c r="D133">
        <v>0</v>
      </c>
      <c r="E133">
        <v>0</v>
      </c>
    </row>
    <row r="134" spans="1:5" x14ac:dyDescent="0.3">
      <c r="A134" s="1" t="s">
        <v>882</v>
      </c>
      <c r="B134" s="1" t="s">
        <v>884</v>
      </c>
      <c r="C134">
        <v>125679342</v>
      </c>
      <c r="D134">
        <v>0.03</v>
      </c>
      <c r="E134">
        <v>0</v>
      </c>
    </row>
    <row r="135" spans="1:5" x14ac:dyDescent="0.3">
      <c r="A135" s="1" t="s">
        <v>883</v>
      </c>
      <c r="B135" s="1" t="s">
        <v>884</v>
      </c>
      <c r="C135">
        <v>125679342</v>
      </c>
      <c r="D135">
        <v>4.83</v>
      </c>
      <c r="E135">
        <v>0</v>
      </c>
    </row>
    <row r="136" spans="1:5" x14ac:dyDescent="0.3">
      <c r="A136" s="1" t="s">
        <v>750</v>
      </c>
      <c r="B136" s="1" t="s">
        <v>885</v>
      </c>
      <c r="C136">
        <v>8967054</v>
      </c>
      <c r="D136">
        <v>16925.73</v>
      </c>
      <c r="E136">
        <v>188.75</v>
      </c>
    </row>
    <row r="137" spans="1:5" x14ac:dyDescent="0.3">
      <c r="A137" s="1" t="s">
        <v>764</v>
      </c>
      <c r="B137" s="1" t="s">
        <v>885</v>
      </c>
      <c r="C137">
        <v>8967054</v>
      </c>
      <c r="D137">
        <v>8372.74</v>
      </c>
      <c r="E137">
        <v>93.37</v>
      </c>
    </row>
    <row r="138" spans="1:5" x14ac:dyDescent="0.3">
      <c r="A138" s="1" t="s">
        <v>751</v>
      </c>
      <c r="B138" s="1" t="s">
        <v>885</v>
      </c>
      <c r="C138">
        <v>8967054</v>
      </c>
      <c r="D138">
        <v>5127.05</v>
      </c>
      <c r="E138">
        <v>57.18</v>
      </c>
    </row>
    <row r="139" spans="1:5" x14ac:dyDescent="0.3">
      <c r="A139" s="1" t="s">
        <v>755</v>
      </c>
      <c r="B139" s="1" t="s">
        <v>885</v>
      </c>
      <c r="C139">
        <v>8967054</v>
      </c>
      <c r="D139">
        <v>4355.12</v>
      </c>
      <c r="E139">
        <v>48.57</v>
      </c>
    </row>
    <row r="140" spans="1:5" x14ac:dyDescent="0.3">
      <c r="A140" s="1" t="s">
        <v>753</v>
      </c>
      <c r="B140" s="1" t="s">
        <v>885</v>
      </c>
      <c r="C140">
        <v>8967054</v>
      </c>
      <c r="D140">
        <v>4292.21</v>
      </c>
      <c r="E140">
        <v>47.87</v>
      </c>
    </row>
    <row r="141" spans="1:5" x14ac:dyDescent="0.3">
      <c r="A141" s="1" t="s">
        <v>778</v>
      </c>
      <c r="B141" s="1" t="s">
        <v>885</v>
      </c>
      <c r="C141">
        <v>8967054</v>
      </c>
      <c r="D141">
        <v>4208.3999999999996</v>
      </c>
      <c r="E141">
        <v>46.93</v>
      </c>
    </row>
    <row r="142" spans="1:5" x14ac:dyDescent="0.3">
      <c r="A142" s="1" t="s">
        <v>758</v>
      </c>
      <c r="B142" s="1" t="s">
        <v>885</v>
      </c>
      <c r="C142">
        <v>8967054</v>
      </c>
      <c r="D142">
        <v>3692.77</v>
      </c>
      <c r="E142">
        <v>41.18</v>
      </c>
    </row>
    <row r="143" spans="1:5" x14ac:dyDescent="0.3">
      <c r="A143" s="1" t="s">
        <v>780</v>
      </c>
      <c r="B143" s="1" t="s">
        <v>885</v>
      </c>
      <c r="C143">
        <v>8967054</v>
      </c>
      <c r="D143">
        <v>2630.18</v>
      </c>
      <c r="E143">
        <v>29.33</v>
      </c>
    </row>
    <row r="144" spans="1:5" x14ac:dyDescent="0.3">
      <c r="A144" s="1" t="s">
        <v>756</v>
      </c>
      <c r="B144" s="1" t="s">
        <v>885</v>
      </c>
      <c r="C144">
        <v>8967054</v>
      </c>
      <c r="D144">
        <v>2431.41</v>
      </c>
      <c r="E144">
        <v>27.11</v>
      </c>
    </row>
    <row r="145" spans="1:5" x14ac:dyDescent="0.3">
      <c r="A145" s="1" t="s">
        <v>754</v>
      </c>
      <c r="B145" s="1" t="s">
        <v>885</v>
      </c>
      <c r="C145">
        <v>8967054</v>
      </c>
      <c r="D145">
        <v>2283.96</v>
      </c>
      <c r="E145">
        <v>25.47</v>
      </c>
    </row>
    <row r="146" spans="1:5" x14ac:dyDescent="0.3">
      <c r="A146" s="1" t="s">
        <v>759</v>
      </c>
      <c r="B146" s="1" t="s">
        <v>885</v>
      </c>
      <c r="C146">
        <v>8967054</v>
      </c>
      <c r="D146">
        <v>1976.74</v>
      </c>
      <c r="E146">
        <v>22.04</v>
      </c>
    </row>
    <row r="147" spans="1:5" x14ac:dyDescent="0.3">
      <c r="A147" s="1" t="s">
        <v>765</v>
      </c>
      <c r="B147" s="1" t="s">
        <v>885</v>
      </c>
      <c r="C147">
        <v>8967054</v>
      </c>
      <c r="D147">
        <v>1848.42</v>
      </c>
      <c r="E147">
        <v>20.61</v>
      </c>
    </row>
    <row r="148" spans="1:5" x14ac:dyDescent="0.3">
      <c r="A148" s="1" t="s">
        <v>767</v>
      </c>
      <c r="B148" s="1" t="s">
        <v>885</v>
      </c>
      <c r="C148">
        <v>8967054</v>
      </c>
      <c r="D148">
        <v>1502.27</v>
      </c>
      <c r="E148">
        <v>16.75</v>
      </c>
    </row>
    <row r="149" spans="1:5" x14ac:dyDescent="0.3">
      <c r="A149" s="1" t="s">
        <v>766</v>
      </c>
      <c r="B149" s="1" t="s">
        <v>885</v>
      </c>
      <c r="C149">
        <v>8967054</v>
      </c>
      <c r="D149">
        <v>1467.41</v>
      </c>
      <c r="E149">
        <v>16.36</v>
      </c>
    </row>
    <row r="150" spans="1:5" x14ac:dyDescent="0.3">
      <c r="A150" s="1" t="s">
        <v>776</v>
      </c>
      <c r="B150" s="1" t="s">
        <v>885</v>
      </c>
      <c r="C150">
        <v>8967054</v>
      </c>
      <c r="D150">
        <v>1358.22</v>
      </c>
      <c r="E150">
        <v>15.15</v>
      </c>
    </row>
    <row r="151" spans="1:5" x14ac:dyDescent="0.3">
      <c r="A151" s="1" t="s">
        <v>761</v>
      </c>
      <c r="B151" s="1" t="s">
        <v>885</v>
      </c>
      <c r="C151">
        <v>8967054</v>
      </c>
      <c r="D151">
        <v>1300.98</v>
      </c>
      <c r="E151">
        <v>14.51</v>
      </c>
    </row>
    <row r="152" spans="1:5" x14ac:dyDescent="0.3">
      <c r="A152" s="1" t="s">
        <v>768</v>
      </c>
      <c r="B152" s="1" t="s">
        <v>885</v>
      </c>
      <c r="C152">
        <v>8967054</v>
      </c>
      <c r="D152">
        <v>1220.3599999999999</v>
      </c>
      <c r="E152">
        <v>13.61</v>
      </c>
    </row>
    <row r="153" spans="1:5" x14ac:dyDescent="0.3">
      <c r="A153" s="1" t="s">
        <v>762</v>
      </c>
      <c r="B153" s="1" t="s">
        <v>885</v>
      </c>
      <c r="C153">
        <v>8967054</v>
      </c>
      <c r="D153">
        <v>1130.3699999999999</v>
      </c>
      <c r="E153">
        <v>12.61</v>
      </c>
    </row>
    <row r="154" spans="1:5" x14ac:dyDescent="0.3">
      <c r="A154" s="1" t="s">
        <v>773</v>
      </c>
      <c r="B154" s="1" t="s">
        <v>885</v>
      </c>
      <c r="C154">
        <v>8967054</v>
      </c>
      <c r="D154">
        <v>986.83</v>
      </c>
      <c r="E154">
        <v>11.01</v>
      </c>
    </row>
    <row r="155" spans="1:5" x14ac:dyDescent="0.3">
      <c r="A155" s="1" t="s">
        <v>760</v>
      </c>
      <c r="B155" s="1" t="s">
        <v>885</v>
      </c>
      <c r="C155">
        <v>8967054</v>
      </c>
      <c r="D155">
        <v>906.38</v>
      </c>
      <c r="E155">
        <v>10.11</v>
      </c>
    </row>
    <row r="156" spans="1:5" x14ac:dyDescent="0.3">
      <c r="A156" s="1" t="s">
        <v>772</v>
      </c>
      <c r="B156" s="1" t="s">
        <v>885</v>
      </c>
      <c r="C156">
        <v>8967054</v>
      </c>
      <c r="D156">
        <v>885.35</v>
      </c>
      <c r="E156">
        <v>9.8699999999999992</v>
      </c>
    </row>
    <row r="157" spans="1:5" x14ac:dyDescent="0.3">
      <c r="A157" s="1" t="s">
        <v>752</v>
      </c>
      <c r="B157" s="1" t="s">
        <v>885</v>
      </c>
      <c r="C157">
        <v>8967054</v>
      </c>
      <c r="D157">
        <v>785.57</v>
      </c>
      <c r="E157">
        <v>8.76</v>
      </c>
    </row>
    <row r="158" spans="1:5" x14ac:dyDescent="0.3">
      <c r="A158" s="1" t="s">
        <v>757</v>
      </c>
      <c r="B158" s="1" t="s">
        <v>885</v>
      </c>
      <c r="C158">
        <v>8967054</v>
      </c>
      <c r="D158">
        <v>775.34</v>
      </c>
      <c r="E158">
        <v>8.65</v>
      </c>
    </row>
    <row r="159" spans="1:5" x14ac:dyDescent="0.3">
      <c r="A159" s="1" t="s">
        <v>806</v>
      </c>
      <c r="B159" s="1" t="s">
        <v>885</v>
      </c>
      <c r="C159">
        <v>8967054</v>
      </c>
      <c r="D159">
        <v>695.76</v>
      </c>
      <c r="E159">
        <v>7.76</v>
      </c>
    </row>
    <row r="160" spans="1:5" x14ac:dyDescent="0.3">
      <c r="A160" s="1" t="s">
        <v>785</v>
      </c>
      <c r="B160" s="1" t="s">
        <v>885</v>
      </c>
      <c r="C160">
        <v>8967054</v>
      </c>
      <c r="D160">
        <v>650.95000000000005</v>
      </c>
      <c r="E160">
        <v>7.26</v>
      </c>
    </row>
    <row r="161" spans="1:5" x14ac:dyDescent="0.3">
      <c r="A161" s="1" t="s">
        <v>770</v>
      </c>
      <c r="B161" s="1" t="s">
        <v>885</v>
      </c>
      <c r="C161">
        <v>8967054</v>
      </c>
      <c r="D161">
        <v>634.66999999999996</v>
      </c>
      <c r="E161">
        <v>7.08</v>
      </c>
    </row>
    <row r="162" spans="1:5" x14ac:dyDescent="0.3">
      <c r="A162" s="1" t="s">
        <v>774</v>
      </c>
      <c r="B162" s="1" t="s">
        <v>885</v>
      </c>
      <c r="C162">
        <v>8967054</v>
      </c>
      <c r="D162">
        <v>629.21</v>
      </c>
      <c r="E162">
        <v>7.02</v>
      </c>
    </row>
    <row r="163" spans="1:5" x14ac:dyDescent="0.3">
      <c r="A163" s="1" t="s">
        <v>795</v>
      </c>
      <c r="B163" s="1" t="s">
        <v>885</v>
      </c>
      <c r="C163">
        <v>8967054</v>
      </c>
      <c r="D163">
        <v>618.83000000000004</v>
      </c>
      <c r="E163">
        <v>6.9</v>
      </c>
    </row>
    <row r="164" spans="1:5" x14ac:dyDescent="0.3">
      <c r="A164" s="1" t="s">
        <v>771</v>
      </c>
      <c r="B164" s="1" t="s">
        <v>885</v>
      </c>
      <c r="C164">
        <v>8967054</v>
      </c>
      <c r="D164">
        <v>470.26</v>
      </c>
      <c r="E164">
        <v>5.24</v>
      </c>
    </row>
    <row r="165" spans="1:5" x14ac:dyDescent="0.3">
      <c r="A165" s="1" t="s">
        <v>781</v>
      </c>
      <c r="B165" s="1" t="s">
        <v>885</v>
      </c>
      <c r="C165">
        <v>8967054</v>
      </c>
      <c r="D165">
        <v>451.87</v>
      </c>
      <c r="E165">
        <v>5.04</v>
      </c>
    </row>
    <row r="166" spans="1:5" x14ac:dyDescent="0.3">
      <c r="A166" s="1" t="s">
        <v>769</v>
      </c>
      <c r="B166" s="1" t="s">
        <v>885</v>
      </c>
      <c r="C166">
        <v>8967054</v>
      </c>
      <c r="D166">
        <v>435.85</v>
      </c>
      <c r="E166">
        <v>4.8600000000000003</v>
      </c>
    </row>
    <row r="167" spans="1:5" x14ac:dyDescent="0.3">
      <c r="A167" s="1" t="s">
        <v>786</v>
      </c>
      <c r="B167" s="1" t="s">
        <v>885</v>
      </c>
      <c r="C167">
        <v>8967054</v>
      </c>
      <c r="D167">
        <v>411.44</v>
      </c>
      <c r="E167">
        <v>4.59</v>
      </c>
    </row>
    <row r="168" spans="1:5" x14ac:dyDescent="0.3">
      <c r="A168" s="1" t="s">
        <v>791</v>
      </c>
      <c r="B168" s="1" t="s">
        <v>885</v>
      </c>
      <c r="C168">
        <v>8967054</v>
      </c>
      <c r="D168">
        <v>407.86</v>
      </c>
      <c r="E168">
        <v>4.55</v>
      </c>
    </row>
    <row r="169" spans="1:5" x14ac:dyDescent="0.3">
      <c r="A169" s="1" t="s">
        <v>763</v>
      </c>
      <c r="B169" s="1" t="s">
        <v>885</v>
      </c>
      <c r="C169">
        <v>8967054</v>
      </c>
      <c r="D169">
        <v>342.76</v>
      </c>
      <c r="E169">
        <v>3.82</v>
      </c>
    </row>
    <row r="170" spans="1:5" x14ac:dyDescent="0.3">
      <c r="A170" s="1" t="s">
        <v>783</v>
      </c>
      <c r="B170" s="1" t="s">
        <v>885</v>
      </c>
      <c r="C170">
        <v>8967054</v>
      </c>
      <c r="D170">
        <v>294.3</v>
      </c>
      <c r="E170">
        <v>3.28</v>
      </c>
    </row>
    <row r="171" spans="1:5" x14ac:dyDescent="0.3">
      <c r="A171" s="1" t="s">
        <v>790</v>
      </c>
      <c r="B171" s="1" t="s">
        <v>885</v>
      </c>
      <c r="C171">
        <v>8967054</v>
      </c>
      <c r="D171">
        <v>292.14999999999998</v>
      </c>
      <c r="E171">
        <v>3.26</v>
      </c>
    </row>
    <row r="172" spans="1:5" x14ac:dyDescent="0.3">
      <c r="A172" s="1" t="s">
        <v>775</v>
      </c>
      <c r="B172" s="1" t="s">
        <v>885</v>
      </c>
      <c r="C172">
        <v>8967054</v>
      </c>
      <c r="D172">
        <v>272.77999999999997</v>
      </c>
      <c r="E172">
        <v>3.04</v>
      </c>
    </row>
    <row r="173" spans="1:5" x14ac:dyDescent="0.3">
      <c r="A173" s="1" t="s">
        <v>777</v>
      </c>
      <c r="B173" s="1" t="s">
        <v>885</v>
      </c>
      <c r="C173">
        <v>8967054</v>
      </c>
      <c r="D173">
        <v>255.94</v>
      </c>
      <c r="E173">
        <v>2.85</v>
      </c>
    </row>
    <row r="174" spans="1:5" x14ac:dyDescent="0.3">
      <c r="A174" s="1" t="s">
        <v>797</v>
      </c>
      <c r="B174" s="1" t="s">
        <v>885</v>
      </c>
      <c r="C174">
        <v>8967054</v>
      </c>
      <c r="D174">
        <v>199.99</v>
      </c>
      <c r="E174">
        <v>2.23</v>
      </c>
    </row>
    <row r="175" spans="1:5" x14ac:dyDescent="0.3">
      <c r="A175" s="1" t="s">
        <v>812</v>
      </c>
      <c r="B175" s="1" t="s">
        <v>885</v>
      </c>
      <c r="C175">
        <v>8967054</v>
      </c>
      <c r="D175">
        <v>189.83</v>
      </c>
      <c r="E175">
        <v>2.12</v>
      </c>
    </row>
    <row r="176" spans="1:5" x14ac:dyDescent="0.3">
      <c r="A176" s="1" t="s">
        <v>794</v>
      </c>
      <c r="B176" s="1" t="s">
        <v>885</v>
      </c>
      <c r="C176">
        <v>8967054</v>
      </c>
      <c r="D176">
        <v>190.25</v>
      </c>
      <c r="E176">
        <v>2.12</v>
      </c>
    </row>
    <row r="177" spans="1:5" x14ac:dyDescent="0.3">
      <c r="A177" s="1" t="s">
        <v>782</v>
      </c>
      <c r="B177" s="1" t="s">
        <v>885</v>
      </c>
      <c r="C177">
        <v>8967054</v>
      </c>
      <c r="D177">
        <v>188.18</v>
      </c>
      <c r="E177">
        <v>2.1</v>
      </c>
    </row>
    <row r="178" spans="1:5" x14ac:dyDescent="0.3">
      <c r="A178" s="1" t="s">
        <v>789</v>
      </c>
      <c r="B178" s="1" t="s">
        <v>885</v>
      </c>
      <c r="C178">
        <v>8967054</v>
      </c>
      <c r="D178">
        <v>185.11</v>
      </c>
      <c r="E178">
        <v>2.06</v>
      </c>
    </row>
    <row r="179" spans="1:5" x14ac:dyDescent="0.3">
      <c r="A179" s="1" t="s">
        <v>819</v>
      </c>
      <c r="B179" s="1" t="s">
        <v>885</v>
      </c>
      <c r="C179">
        <v>8967054</v>
      </c>
      <c r="D179">
        <v>182.42</v>
      </c>
      <c r="E179">
        <v>2.0299999999999998</v>
      </c>
    </row>
    <row r="180" spans="1:5" x14ac:dyDescent="0.3">
      <c r="A180" s="1" t="s">
        <v>799</v>
      </c>
      <c r="B180" s="1" t="s">
        <v>885</v>
      </c>
      <c r="C180">
        <v>8967054</v>
      </c>
      <c r="D180">
        <v>136.54</v>
      </c>
      <c r="E180">
        <v>1.52</v>
      </c>
    </row>
    <row r="181" spans="1:5" x14ac:dyDescent="0.3">
      <c r="A181" s="1" t="s">
        <v>804</v>
      </c>
      <c r="B181" s="1" t="s">
        <v>885</v>
      </c>
      <c r="C181">
        <v>8967054</v>
      </c>
      <c r="D181">
        <v>124.37</v>
      </c>
      <c r="E181">
        <v>1.39</v>
      </c>
    </row>
    <row r="182" spans="1:5" x14ac:dyDescent="0.3">
      <c r="A182" s="1" t="s">
        <v>796</v>
      </c>
      <c r="B182" s="1" t="s">
        <v>885</v>
      </c>
      <c r="C182">
        <v>8967054</v>
      </c>
      <c r="D182">
        <v>111.36</v>
      </c>
      <c r="E182">
        <v>1.24</v>
      </c>
    </row>
    <row r="183" spans="1:5" x14ac:dyDescent="0.3">
      <c r="A183" s="1" t="s">
        <v>800</v>
      </c>
      <c r="B183" s="1" t="s">
        <v>885</v>
      </c>
      <c r="C183">
        <v>8967054</v>
      </c>
      <c r="D183">
        <v>103.95</v>
      </c>
      <c r="E183">
        <v>1.1599999999999999</v>
      </c>
    </row>
    <row r="184" spans="1:5" x14ac:dyDescent="0.3">
      <c r="A184" s="1" t="s">
        <v>784</v>
      </c>
      <c r="B184" s="1" t="s">
        <v>885</v>
      </c>
      <c r="C184">
        <v>8967054</v>
      </c>
      <c r="D184">
        <v>90.24</v>
      </c>
      <c r="E184">
        <v>1.01</v>
      </c>
    </row>
    <row r="185" spans="1:5" x14ac:dyDescent="0.3">
      <c r="A185" s="1" t="s">
        <v>793</v>
      </c>
      <c r="B185" s="1" t="s">
        <v>885</v>
      </c>
      <c r="C185">
        <v>8967054</v>
      </c>
      <c r="D185">
        <v>90.91</v>
      </c>
      <c r="E185">
        <v>1.01</v>
      </c>
    </row>
    <row r="186" spans="1:5" x14ac:dyDescent="0.3">
      <c r="A186" s="1" t="s">
        <v>801</v>
      </c>
      <c r="B186" s="1" t="s">
        <v>885</v>
      </c>
      <c r="C186">
        <v>8967054</v>
      </c>
      <c r="D186">
        <v>78.06</v>
      </c>
      <c r="E186">
        <v>0.87</v>
      </c>
    </row>
    <row r="187" spans="1:5" x14ac:dyDescent="0.3">
      <c r="A187" s="1" t="s">
        <v>792</v>
      </c>
      <c r="B187" s="1" t="s">
        <v>885</v>
      </c>
      <c r="C187">
        <v>8967054</v>
      </c>
      <c r="D187">
        <v>75.849999999999994</v>
      </c>
      <c r="E187">
        <v>0.85</v>
      </c>
    </row>
    <row r="188" spans="1:5" x14ac:dyDescent="0.3">
      <c r="A188" s="1" t="s">
        <v>798</v>
      </c>
      <c r="B188" s="1" t="s">
        <v>885</v>
      </c>
      <c r="C188">
        <v>8967054</v>
      </c>
      <c r="D188">
        <v>74.209999999999994</v>
      </c>
      <c r="E188">
        <v>0.83</v>
      </c>
    </row>
    <row r="189" spans="1:5" x14ac:dyDescent="0.3">
      <c r="A189" s="1" t="s">
        <v>817</v>
      </c>
      <c r="B189" s="1" t="s">
        <v>885</v>
      </c>
      <c r="C189">
        <v>8967054</v>
      </c>
      <c r="D189">
        <v>57.2</v>
      </c>
      <c r="E189">
        <v>0.64</v>
      </c>
    </row>
    <row r="190" spans="1:5" x14ac:dyDescent="0.3">
      <c r="A190" s="1" t="s">
        <v>805</v>
      </c>
      <c r="B190" s="1" t="s">
        <v>885</v>
      </c>
      <c r="C190">
        <v>8967054</v>
      </c>
      <c r="D190">
        <v>56.49</v>
      </c>
      <c r="E190">
        <v>0.63</v>
      </c>
    </row>
    <row r="191" spans="1:5" x14ac:dyDescent="0.3">
      <c r="A191" s="1" t="s">
        <v>809</v>
      </c>
      <c r="B191" s="1" t="s">
        <v>885</v>
      </c>
      <c r="C191">
        <v>8967054</v>
      </c>
      <c r="D191">
        <v>55.49</v>
      </c>
      <c r="E191">
        <v>0.62</v>
      </c>
    </row>
    <row r="192" spans="1:5" x14ac:dyDescent="0.3">
      <c r="A192" s="1" t="s">
        <v>787</v>
      </c>
      <c r="B192" s="1" t="s">
        <v>885</v>
      </c>
      <c r="C192">
        <v>8967054</v>
      </c>
      <c r="D192">
        <v>52.13</v>
      </c>
      <c r="E192">
        <v>0.57999999999999996</v>
      </c>
    </row>
    <row r="193" spans="1:5" x14ac:dyDescent="0.3">
      <c r="A193" s="1" t="s">
        <v>808</v>
      </c>
      <c r="B193" s="1" t="s">
        <v>885</v>
      </c>
      <c r="C193">
        <v>8967054</v>
      </c>
      <c r="D193">
        <v>52.04</v>
      </c>
      <c r="E193">
        <v>0.57999999999999996</v>
      </c>
    </row>
    <row r="194" spans="1:5" x14ac:dyDescent="0.3">
      <c r="A194" s="1" t="s">
        <v>814</v>
      </c>
      <c r="B194" s="1" t="s">
        <v>885</v>
      </c>
      <c r="C194">
        <v>8967054</v>
      </c>
      <c r="D194">
        <v>44.33</v>
      </c>
      <c r="E194">
        <v>0.49</v>
      </c>
    </row>
    <row r="195" spans="1:5" x14ac:dyDescent="0.3">
      <c r="A195" s="1" t="s">
        <v>779</v>
      </c>
      <c r="B195" s="1" t="s">
        <v>885</v>
      </c>
      <c r="C195">
        <v>8967054</v>
      </c>
      <c r="D195">
        <v>39.36</v>
      </c>
      <c r="E195">
        <v>0.44</v>
      </c>
    </row>
    <row r="196" spans="1:5" x14ac:dyDescent="0.3">
      <c r="A196" s="1" t="s">
        <v>825</v>
      </c>
      <c r="B196" s="1" t="s">
        <v>885</v>
      </c>
      <c r="C196">
        <v>8967054</v>
      </c>
      <c r="D196">
        <v>37.43</v>
      </c>
      <c r="E196">
        <v>0.42</v>
      </c>
    </row>
    <row r="197" spans="1:5" x14ac:dyDescent="0.3">
      <c r="A197" s="1" t="s">
        <v>829</v>
      </c>
      <c r="B197" s="1" t="s">
        <v>885</v>
      </c>
      <c r="C197">
        <v>8967054</v>
      </c>
      <c r="D197">
        <v>36.340000000000003</v>
      </c>
      <c r="E197">
        <v>0.41</v>
      </c>
    </row>
    <row r="198" spans="1:5" x14ac:dyDescent="0.3">
      <c r="A198" s="1" t="s">
        <v>826</v>
      </c>
      <c r="B198" s="1" t="s">
        <v>885</v>
      </c>
      <c r="C198">
        <v>8967054</v>
      </c>
      <c r="D198">
        <v>31.92</v>
      </c>
      <c r="E198">
        <v>0.36</v>
      </c>
    </row>
    <row r="199" spans="1:5" x14ac:dyDescent="0.3">
      <c r="A199" s="1" t="s">
        <v>788</v>
      </c>
      <c r="B199" s="1" t="s">
        <v>885</v>
      </c>
      <c r="C199">
        <v>8967054</v>
      </c>
      <c r="D199">
        <v>32.090000000000003</v>
      </c>
      <c r="E199">
        <v>0.36</v>
      </c>
    </row>
    <row r="200" spans="1:5" x14ac:dyDescent="0.3">
      <c r="A200" s="1" t="s">
        <v>823</v>
      </c>
      <c r="B200" s="1" t="s">
        <v>885</v>
      </c>
      <c r="C200">
        <v>8967054</v>
      </c>
      <c r="D200">
        <v>31.55</v>
      </c>
      <c r="E200">
        <v>0.35</v>
      </c>
    </row>
    <row r="201" spans="1:5" x14ac:dyDescent="0.3">
      <c r="A201" s="1" t="s">
        <v>803</v>
      </c>
      <c r="B201" s="1" t="s">
        <v>885</v>
      </c>
      <c r="C201">
        <v>8967054</v>
      </c>
      <c r="D201">
        <v>30.87</v>
      </c>
      <c r="E201">
        <v>0.34</v>
      </c>
    </row>
    <row r="202" spans="1:5" x14ac:dyDescent="0.3">
      <c r="A202" s="1" t="s">
        <v>811</v>
      </c>
      <c r="B202" s="1" t="s">
        <v>885</v>
      </c>
      <c r="C202">
        <v>8967054</v>
      </c>
      <c r="D202">
        <v>27.55</v>
      </c>
      <c r="E202">
        <v>0.31</v>
      </c>
    </row>
    <row r="203" spans="1:5" x14ac:dyDescent="0.3">
      <c r="A203" s="1" t="s">
        <v>822</v>
      </c>
      <c r="B203" s="1" t="s">
        <v>885</v>
      </c>
      <c r="C203">
        <v>8967054</v>
      </c>
      <c r="D203">
        <v>16.329999999999998</v>
      </c>
      <c r="E203">
        <v>0.18</v>
      </c>
    </row>
    <row r="204" spans="1:5" x14ac:dyDescent="0.3">
      <c r="A204" s="1" t="s">
        <v>813</v>
      </c>
      <c r="B204" s="1" t="s">
        <v>885</v>
      </c>
      <c r="C204">
        <v>8967054</v>
      </c>
      <c r="D204">
        <v>15.77</v>
      </c>
      <c r="E204">
        <v>0.18</v>
      </c>
    </row>
    <row r="205" spans="1:5" x14ac:dyDescent="0.3">
      <c r="A205" s="1" t="s">
        <v>810</v>
      </c>
      <c r="B205" s="1" t="s">
        <v>885</v>
      </c>
      <c r="C205">
        <v>8967054</v>
      </c>
      <c r="D205">
        <v>15.06</v>
      </c>
      <c r="E205">
        <v>0.17</v>
      </c>
    </row>
    <row r="206" spans="1:5" x14ac:dyDescent="0.3">
      <c r="A206" s="1" t="s">
        <v>828</v>
      </c>
      <c r="B206" s="1" t="s">
        <v>885</v>
      </c>
      <c r="C206">
        <v>8967054</v>
      </c>
      <c r="D206">
        <v>11.52</v>
      </c>
      <c r="E206">
        <v>0.13</v>
      </c>
    </row>
    <row r="207" spans="1:5" x14ac:dyDescent="0.3">
      <c r="A207" s="1" t="s">
        <v>802</v>
      </c>
      <c r="B207" s="1" t="s">
        <v>885</v>
      </c>
      <c r="C207">
        <v>8967054</v>
      </c>
      <c r="D207">
        <v>11.83</v>
      </c>
      <c r="E207">
        <v>0.13</v>
      </c>
    </row>
    <row r="208" spans="1:5" x14ac:dyDescent="0.3">
      <c r="A208" s="1" t="s">
        <v>816</v>
      </c>
      <c r="B208" s="1" t="s">
        <v>885</v>
      </c>
      <c r="C208">
        <v>8967054</v>
      </c>
      <c r="D208">
        <v>11.83</v>
      </c>
      <c r="E208">
        <v>0.13</v>
      </c>
    </row>
    <row r="209" spans="1:5" x14ac:dyDescent="0.3">
      <c r="A209" s="1" t="s">
        <v>836</v>
      </c>
      <c r="B209" s="1" t="s">
        <v>885</v>
      </c>
      <c r="C209">
        <v>8967054</v>
      </c>
      <c r="D209">
        <v>11.08</v>
      </c>
      <c r="E209">
        <v>0.12</v>
      </c>
    </row>
    <row r="210" spans="1:5" x14ac:dyDescent="0.3">
      <c r="A210" s="1" t="s">
        <v>824</v>
      </c>
      <c r="B210" s="1" t="s">
        <v>885</v>
      </c>
      <c r="C210">
        <v>8967054</v>
      </c>
      <c r="D210">
        <v>8.69</v>
      </c>
      <c r="E210">
        <v>0.1</v>
      </c>
    </row>
    <row r="211" spans="1:5" x14ac:dyDescent="0.3">
      <c r="A211" s="1" t="s">
        <v>821</v>
      </c>
      <c r="B211" s="1" t="s">
        <v>885</v>
      </c>
      <c r="C211">
        <v>8967054</v>
      </c>
      <c r="D211">
        <v>8.6300000000000008</v>
      </c>
      <c r="E211">
        <v>0.1</v>
      </c>
    </row>
    <row r="212" spans="1:5" x14ac:dyDescent="0.3">
      <c r="A212" s="1" t="s">
        <v>831</v>
      </c>
      <c r="B212" s="1" t="s">
        <v>885</v>
      </c>
      <c r="C212">
        <v>8967054</v>
      </c>
      <c r="D212">
        <v>8.2100000000000009</v>
      </c>
      <c r="E212">
        <v>0.09</v>
      </c>
    </row>
    <row r="213" spans="1:5" x14ac:dyDescent="0.3">
      <c r="A213" s="1" t="s">
        <v>820</v>
      </c>
      <c r="B213" s="1" t="s">
        <v>885</v>
      </c>
      <c r="C213">
        <v>8967054</v>
      </c>
      <c r="D213">
        <v>5.86</v>
      </c>
      <c r="E213">
        <v>7.0000000000000007E-2</v>
      </c>
    </row>
    <row r="214" spans="1:5" x14ac:dyDescent="0.3">
      <c r="A214" s="1" t="s">
        <v>833</v>
      </c>
      <c r="B214" s="1" t="s">
        <v>885</v>
      </c>
      <c r="C214">
        <v>8967054</v>
      </c>
      <c r="D214">
        <v>4.93</v>
      </c>
      <c r="E214">
        <v>0.05</v>
      </c>
    </row>
    <row r="215" spans="1:5" x14ac:dyDescent="0.3">
      <c r="A215" s="1" t="s">
        <v>832</v>
      </c>
      <c r="B215" s="1" t="s">
        <v>885</v>
      </c>
      <c r="C215">
        <v>8967054</v>
      </c>
      <c r="D215">
        <v>4.63</v>
      </c>
      <c r="E215">
        <v>0.05</v>
      </c>
    </row>
    <row r="216" spans="1:5" x14ac:dyDescent="0.3">
      <c r="A216" s="1" t="s">
        <v>830</v>
      </c>
      <c r="B216" s="1" t="s">
        <v>885</v>
      </c>
      <c r="C216">
        <v>8967054</v>
      </c>
      <c r="D216">
        <v>3.26</v>
      </c>
      <c r="E216">
        <v>0.04</v>
      </c>
    </row>
    <row r="217" spans="1:5" x14ac:dyDescent="0.3">
      <c r="A217" s="1" t="s">
        <v>807</v>
      </c>
      <c r="B217" s="1" t="s">
        <v>885</v>
      </c>
      <c r="C217">
        <v>8967054</v>
      </c>
      <c r="D217">
        <v>3.67</v>
      </c>
      <c r="E217">
        <v>0.04</v>
      </c>
    </row>
    <row r="218" spans="1:5" x14ac:dyDescent="0.3">
      <c r="A218" s="1" t="s">
        <v>861</v>
      </c>
      <c r="B218" s="1" t="s">
        <v>885</v>
      </c>
      <c r="C218">
        <v>8967054</v>
      </c>
      <c r="D218">
        <v>0.99</v>
      </c>
      <c r="E218">
        <v>0.01</v>
      </c>
    </row>
    <row r="219" spans="1:5" x14ac:dyDescent="0.3">
      <c r="A219" s="1" t="s">
        <v>849</v>
      </c>
      <c r="B219" s="1" t="s">
        <v>885</v>
      </c>
      <c r="C219">
        <v>8967054</v>
      </c>
      <c r="D219">
        <v>0.46</v>
      </c>
      <c r="E219">
        <v>0.01</v>
      </c>
    </row>
    <row r="220" spans="1:5" x14ac:dyDescent="0.3">
      <c r="A220" s="1" t="s">
        <v>827</v>
      </c>
      <c r="B220" s="1" t="s">
        <v>885</v>
      </c>
      <c r="C220">
        <v>8967054</v>
      </c>
      <c r="D220">
        <v>1.01</v>
      </c>
      <c r="E220">
        <v>0.01</v>
      </c>
    </row>
    <row r="221" spans="1:5" x14ac:dyDescent="0.3">
      <c r="A221" s="1" t="s">
        <v>818</v>
      </c>
      <c r="B221" s="1" t="s">
        <v>885</v>
      </c>
      <c r="C221">
        <v>8967054</v>
      </c>
      <c r="D221">
        <v>1.06</v>
      </c>
      <c r="E221">
        <v>0.01</v>
      </c>
    </row>
    <row r="222" spans="1:5" x14ac:dyDescent="0.3">
      <c r="A222" s="1" t="s">
        <v>815</v>
      </c>
      <c r="B222" s="1" t="s">
        <v>885</v>
      </c>
      <c r="C222">
        <v>8967054</v>
      </c>
      <c r="D222">
        <v>0.89</v>
      </c>
      <c r="E222">
        <v>0.01</v>
      </c>
    </row>
    <row r="223" spans="1:5" x14ac:dyDescent="0.3">
      <c r="A223" s="1" t="s">
        <v>877</v>
      </c>
      <c r="B223" s="1" t="s">
        <v>885</v>
      </c>
      <c r="C223">
        <v>8967054</v>
      </c>
      <c r="D223">
        <v>0.49</v>
      </c>
      <c r="E223">
        <v>0.01</v>
      </c>
    </row>
    <row r="224" spans="1:5" x14ac:dyDescent="0.3">
      <c r="A224" s="1" t="s">
        <v>834</v>
      </c>
      <c r="B224" s="1" t="s">
        <v>885</v>
      </c>
      <c r="C224">
        <v>8967054</v>
      </c>
      <c r="D224">
        <v>1.08</v>
      </c>
      <c r="E224">
        <v>0.01</v>
      </c>
    </row>
    <row r="225" spans="1:5" x14ac:dyDescent="0.3">
      <c r="A225" s="1" t="s">
        <v>837</v>
      </c>
      <c r="B225" s="1" t="s">
        <v>885</v>
      </c>
      <c r="C225">
        <v>8967054</v>
      </c>
      <c r="D225">
        <v>1.31</v>
      </c>
      <c r="E225">
        <v>0.01</v>
      </c>
    </row>
    <row r="226" spans="1:5" x14ac:dyDescent="0.3">
      <c r="A226" s="1" t="s">
        <v>835</v>
      </c>
      <c r="B226" s="1" t="s">
        <v>885</v>
      </c>
      <c r="C226">
        <v>8967054</v>
      </c>
      <c r="D226">
        <v>1.06</v>
      </c>
      <c r="E226">
        <v>0.01</v>
      </c>
    </row>
    <row r="227" spans="1:5" x14ac:dyDescent="0.3">
      <c r="A227" s="1" t="s">
        <v>878</v>
      </c>
      <c r="B227" s="1" t="s">
        <v>885</v>
      </c>
      <c r="C227">
        <v>8967054</v>
      </c>
      <c r="D227">
        <v>1.05</v>
      </c>
      <c r="E227">
        <v>0.01</v>
      </c>
    </row>
    <row r="228" spans="1:5" x14ac:dyDescent="0.3">
      <c r="A228" s="1" t="s">
        <v>857</v>
      </c>
      <c r="B228" s="1" t="s">
        <v>885</v>
      </c>
      <c r="C228">
        <v>8967054</v>
      </c>
      <c r="D228">
        <v>1.29</v>
      </c>
      <c r="E228">
        <v>0.01</v>
      </c>
    </row>
    <row r="229" spans="1:5" x14ac:dyDescent="0.3">
      <c r="A229" s="1" t="s">
        <v>842</v>
      </c>
      <c r="B229" s="1" t="s">
        <v>885</v>
      </c>
      <c r="C229">
        <v>8967054</v>
      </c>
      <c r="D229">
        <v>0</v>
      </c>
      <c r="E229">
        <v>0</v>
      </c>
    </row>
    <row r="230" spans="1:5" x14ac:dyDescent="0.3">
      <c r="A230" s="1" t="s">
        <v>867</v>
      </c>
      <c r="B230" s="1" t="s">
        <v>885</v>
      </c>
      <c r="C230">
        <v>8967054</v>
      </c>
      <c r="D230">
        <v>0</v>
      </c>
      <c r="E230">
        <v>0</v>
      </c>
    </row>
    <row r="231" spans="1:5" x14ac:dyDescent="0.3">
      <c r="A231" s="1" t="s">
        <v>855</v>
      </c>
      <c r="B231" s="1" t="s">
        <v>885</v>
      </c>
      <c r="C231">
        <v>8967054</v>
      </c>
      <c r="D231">
        <v>0</v>
      </c>
      <c r="E231">
        <v>0</v>
      </c>
    </row>
    <row r="232" spans="1:5" x14ac:dyDescent="0.3">
      <c r="A232" s="1" t="s">
        <v>845</v>
      </c>
      <c r="B232" s="1" t="s">
        <v>885</v>
      </c>
      <c r="C232">
        <v>8967054</v>
      </c>
      <c r="D232">
        <v>0</v>
      </c>
      <c r="E232">
        <v>0</v>
      </c>
    </row>
    <row r="233" spans="1:5" x14ac:dyDescent="0.3">
      <c r="A233" s="1" t="s">
        <v>847</v>
      </c>
      <c r="B233" s="1" t="s">
        <v>885</v>
      </c>
      <c r="C233">
        <v>8967054</v>
      </c>
      <c r="D233">
        <v>0</v>
      </c>
      <c r="E233">
        <v>0</v>
      </c>
    </row>
    <row r="234" spans="1:5" x14ac:dyDescent="0.3">
      <c r="A234" s="1" t="s">
        <v>881</v>
      </c>
      <c r="B234" s="1" t="s">
        <v>885</v>
      </c>
      <c r="C234">
        <v>8967054</v>
      </c>
      <c r="D234">
        <v>0</v>
      </c>
      <c r="E234">
        <v>0</v>
      </c>
    </row>
    <row r="235" spans="1:5" x14ac:dyDescent="0.3">
      <c r="A235" s="1" t="s">
        <v>872</v>
      </c>
      <c r="B235" s="1" t="s">
        <v>885</v>
      </c>
      <c r="C235">
        <v>8967054</v>
      </c>
      <c r="D235">
        <v>0</v>
      </c>
      <c r="E235">
        <v>0</v>
      </c>
    </row>
    <row r="236" spans="1:5" x14ac:dyDescent="0.3">
      <c r="A236" s="1" t="s">
        <v>851</v>
      </c>
      <c r="B236" s="1" t="s">
        <v>885</v>
      </c>
      <c r="C236">
        <v>8967054</v>
      </c>
      <c r="D236">
        <v>0</v>
      </c>
      <c r="E236">
        <v>0</v>
      </c>
    </row>
    <row r="237" spans="1:5" x14ac:dyDescent="0.3">
      <c r="A237" s="1" t="s">
        <v>846</v>
      </c>
      <c r="B237" s="1" t="s">
        <v>885</v>
      </c>
      <c r="C237">
        <v>8967054</v>
      </c>
      <c r="D237">
        <v>0</v>
      </c>
      <c r="E237">
        <v>0</v>
      </c>
    </row>
    <row r="238" spans="1:5" x14ac:dyDescent="0.3">
      <c r="A238" s="1" t="s">
        <v>879</v>
      </c>
      <c r="B238" s="1" t="s">
        <v>885</v>
      </c>
      <c r="C238">
        <v>8967054</v>
      </c>
      <c r="D238">
        <v>0</v>
      </c>
      <c r="E238">
        <v>0</v>
      </c>
    </row>
    <row r="239" spans="1:5" x14ac:dyDescent="0.3">
      <c r="A239" s="1" t="s">
        <v>862</v>
      </c>
      <c r="B239" s="1" t="s">
        <v>885</v>
      </c>
      <c r="C239">
        <v>8967054</v>
      </c>
      <c r="D239">
        <v>0</v>
      </c>
      <c r="E239">
        <v>0</v>
      </c>
    </row>
    <row r="240" spans="1:5" x14ac:dyDescent="0.3">
      <c r="A240" s="1" t="s">
        <v>848</v>
      </c>
      <c r="B240" s="1" t="s">
        <v>885</v>
      </c>
      <c r="C240">
        <v>8967054</v>
      </c>
      <c r="D240">
        <v>0</v>
      </c>
      <c r="E240">
        <v>0</v>
      </c>
    </row>
    <row r="241" spans="1:5" x14ac:dyDescent="0.3">
      <c r="A241" s="1" t="s">
        <v>874</v>
      </c>
      <c r="B241" s="1" t="s">
        <v>885</v>
      </c>
      <c r="C241">
        <v>8967054</v>
      </c>
      <c r="D241">
        <v>0</v>
      </c>
      <c r="E241">
        <v>0</v>
      </c>
    </row>
    <row r="242" spans="1:5" x14ac:dyDescent="0.3">
      <c r="A242" s="1" t="s">
        <v>856</v>
      </c>
      <c r="B242" s="1" t="s">
        <v>885</v>
      </c>
      <c r="C242">
        <v>8967054</v>
      </c>
      <c r="D242">
        <v>0</v>
      </c>
      <c r="E242">
        <v>0</v>
      </c>
    </row>
    <row r="243" spans="1:5" x14ac:dyDescent="0.3">
      <c r="A243" s="1" t="s">
        <v>875</v>
      </c>
      <c r="B243" s="1" t="s">
        <v>885</v>
      </c>
      <c r="C243">
        <v>8967054</v>
      </c>
      <c r="D243">
        <v>0</v>
      </c>
      <c r="E243">
        <v>0</v>
      </c>
    </row>
    <row r="244" spans="1:5" x14ac:dyDescent="0.3">
      <c r="A244" s="1" t="s">
        <v>876</v>
      </c>
      <c r="B244" s="1" t="s">
        <v>885</v>
      </c>
      <c r="C244">
        <v>8967054</v>
      </c>
      <c r="D244">
        <v>0</v>
      </c>
      <c r="E244">
        <v>0</v>
      </c>
    </row>
    <row r="245" spans="1:5" x14ac:dyDescent="0.3">
      <c r="A245" s="1" t="s">
        <v>854</v>
      </c>
      <c r="B245" s="1" t="s">
        <v>885</v>
      </c>
      <c r="C245">
        <v>8967054</v>
      </c>
      <c r="D245">
        <v>0</v>
      </c>
      <c r="E245">
        <v>0</v>
      </c>
    </row>
    <row r="246" spans="1:5" x14ac:dyDescent="0.3">
      <c r="A246" s="1" t="s">
        <v>882</v>
      </c>
      <c r="B246" s="1" t="s">
        <v>885</v>
      </c>
      <c r="C246">
        <v>8967054</v>
      </c>
      <c r="D246">
        <v>0</v>
      </c>
      <c r="E246">
        <v>0</v>
      </c>
    </row>
    <row r="247" spans="1:5" x14ac:dyDescent="0.3">
      <c r="A247" s="1" t="s">
        <v>866</v>
      </c>
      <c r="B247" s="1" t="s">
        <v>885</v>
      </c>
      <c r="C247">
        <v>8967054</v>
      </c>
      <c r="D247">
        <v>0</v>
      </c>
      <c r="E247">
        <v>0</v>
      </c>
    </row>
    <row r="248" spans="1:5" x14ac:dyDescent="0.3">
      <c r="A248" s="1" t="s">
        <v>863</v>
      </c>
      <c r="B248" s="1" t="s">
        <v>885</v>
      </c>
      <c r="C248">
        <v>8967054</v>
      </c>
      <c r="D248">
        <v>0.28999999999999998</v>
      </c>
      <c r="E248">
        <v>0</v>
      </c>
    </row>
    <row r="249" spans="1:5" x14ac:dyDescent="0.3">
      <c r="A249" s="1" t="s">
        <v>880</v>
      </c>
      <c r="B249" s="1" t="s">
        <v>885</v>
      </c>
      <c r="C249">
        <v>8967054</v>
      </c>
      <c r="D249">
        <v>0</v>
      </c>
      <c r="E249">
        <v>0</v>
      </c>
    </row>
    <row r="250" spans="1:5" x14ac:dyDescent="0.3">
      <c r="A250" s="1" t="s">
        <v>860</v>
      </c>
      <c r="B250" s="1" t="s">
        <v>885</v>
      </c>
      <c r="C250">
        <v>8967054</v>
      </c>
      <c r="D250">
        <v>0</v>
      </c>
      <c r="E250">
        <v>0</v>
      </c>
    </row>
    <row r="251" spans="1:5" x14ac:dyDescent="0.3">
      <c r="A251" s="1" t="s">
        <v>839</v>
      </c>
      <c r="B251" s="1" t="s">
        <v>885</v>
      </c>
      <c r="C251">
        <v>8967054</v>
      </c>
      <c r="D251">
        <v>0</v>
      </c>
      <c r="E251">
        <v>0</v>
      </c>
    </row>
    <row r="252" spans="1:5" x14ac:dyDescent="0.3">
      <c r="A252" s="1" t="s">
        <v>883</v>
      </c>
      <c r="B252" s="1" t="s">
        <v>885</v>
      </c>
      <c r="C252">
        <v>8967054</v>
      </c>
      <c r="D252">
        <v>0</v>
      </c>
      <c r="E252">
        <v>0</v>
      </c>
    </row>
    <row r="253" spans="1:5" x14ac:dyDescent="0.3">
      <c r="A253" s="1" t="s">
        <v>853</v>
      </c>
      <c r="B253" s="1" t="s">
        <v>885</v>
      </c>
      <c r="C253">
        <v>8967054</v>
      </c>
      <c r="D253">
        <v>0</v>
      </c>
      <c r="E253">
        <v>0</v>
      </c>
    </row>
    <row r="254" spans="1:5" x14ac:dyDescent="0.3">
      <c r="A254" s="1" t="s">
        <v>841</v>
      </c>
      <c r="B254" s="1" t="s">
        <v>885</v>
      </c>
      <c r="C254">
        <v>8967054</v>
      </c>
      <c r="D254">
        <v>0</v>
      </c>
      <c r="E254">
        <v>0</v>
      </c>
    </row>
    <row r="255" spans="1:5" x14ac:dyDescent="0.3">
      <c r="A255" s="1" t="s">
        <v>858</v>
      </c>
      <c r="B255" s="1" t="s">
        <v>885</v>
      </c>
      <c r="C255">
        <v>8967054</v>
      </c>
      <c r="D255">
        <v>0</v>
      </c>
      <c r="E255">
        <v>0</v>
      </c>
    </row>
    <row r="256" spans="1:5" x14ac:dyDescent="0.3">
      <c r="A256" s="1" t="s">
        <v>859</v>
      </c>
      <c r="B256" s="1" t="s">
        <v>885</v>
      </c>
      <c r="C256">
        <v>8967054</v>
      </c>
      <c r="D256">
        <v>0</v>
      </c>
      <c r="E256">
        <v>0</v>
      </c>
    </row>
    <row r="257" spans="1:5" x14ac:dyDescent="0.3">
      <c r="A257" s="1" t="s">
        <v>868</v>
      </c>
      <c r="B257" s="1" t="s">
        <v>885</v>
      </c>
      <c r="C257">
        <v>8967054</v>
      </c>
      <c r="D257">
        <v>0</v>
      </c>
      <c r="E257">
        <v>0</v>
      </c>
    </row>
    <row r="258" spans="1:5" x14ac:dyDescent="0.3">
      <c r="A258" s="1" t="s">
        <v>843</v>
      </c>
      <c r="B258" s="1" t="s">
        <v>885</v>
      </c>
      <c r="C258">
        <v>8967054</v>
      </c>
      <c r="D258">
        <v>0</v>
      </c>
      <c r="E258">
        <v>0</v>
      </c>
    </row>
    <row r="259" spans="1:5" x14ac:dyDescent="0.3">
      <c r="A259" s="1" t="s">
        <v>852</v>
      </c>
      <c r="B259" s="1" t="s">
        <v>885</v>
      </c>
      <c r="C259">
        <v>8967054</v>
      </c>
      <c r="D259">
        <v>0.01</v>
      </c>
      <c r="E259">
        <v>0</v>
      </c>
    </row>
    <row r="260" spans="1:5" x14ac:dyDescent="0.3">
      <c r="A260" s="1" t="s">
        <v>864</v>
      </c>
      <c r="B260" s="1" t="s">
        <v>885</v>
      </c>
      <c r="C260">
        <v>8967054</v>
      </c>
      <c r="D260">
        <v>0</v>
      </c>
      <c r="E260">
        <v>0</v>
      </c>
    </row>
    <row r="261" spans="1:5" x14ac:dyDescent="0.3">
      <c r="A261" s="1" t="s">
        <v>865</v>
      </c>
      <c r="B261" s="1" t="s">
        <v>885</v>
      </c>
      <c r="C261">
        <v>8967054</v>
      </c>
      <c r="D261">
        <v>0</v>
      </c>
      <c r="E261">
        <v>0</v>
      </c>
    </row>
    <row r="262" spans="1:5" x14ac:dyDescent="0.3">
      <c r="A262" s="1" t="s">
        <v>840</v>
      </c>
      <c r="B262" s="1" t="s">
        <v>885</v>
      </c>
      <c r="C262">
        <v>8967054</v>
      </c>
      <c r="D262">
        <v>0</v>
      </c>
      <c r="E262">
        <v>0</v>
      </c>
    </row>
    <row r="263" spans="1:5" x14ac:dyDescent="0.3">
      <c r="A263" s="1" t="s">
        <v>844</v>
      </c>
      <c r="B263" s="1" t="s">
        <v>885</v>
      </c>
      <c r="C263">
        <v>8967054</v>
      </c>
      <c r="D263">
        <v>0.01</v>
      </c>
      <c r="E263">
        <v>0</v>
      </c>
    </row>
    <row r="264" spans="1:5" x14ac:dyDescent="0.3">
      <c r="A264" s="1" t="s">
        <v>873</v>
      </c>
      <c r="B264" s="1" t="s">
        <v>885</v>
      </c>
      <c r="C264">
        <v>8967054</v>
      </c>
      <c r="D264">
        <v>0</v>
      </c>
      <c r="E264">
        <v>0</v>
      </c>
    </row>
    <row r="265" spans="1:5" x14ac:dyDescent="0.3">
      <c r="A265" s="1" t="s">
        <v>850</v>
      </c>
      <c r="B265" s="1" t="s">
        <v>885</v>
      </c>
      <c r="C265">
        <v>8967054</v>
      </c>
      <c r="D265">
        <v>0</v>
      </c>
      <c r="E265">
        <v>0</v>
      </c>
    </row>
    <row r="266" spans="1:5" x14ac:dyDescent="0.3">
      <c r="A266" s="1" t="s">
        <v>871</v>
      </c>
      <c r="B266" s="1" t="s">
        <v>885</v>
      </c>
      <c r="C266">
        <v>8967054</v>
      </c>
      <c r="D266">
        <v>0</v>
      </c>
      <c r="E266">
        <v>0</v>
      </c>
    </row>
    <row r="267" spans="1:5" x14ac:dyDescent="0.3">
      <c r="A267" s="1" t="s">
        <v>869</v>
      </c>
      <c r="B267" s="1" t="s">
        <v>885</v>
      </c>
      <c r="C267">
        <v>8967054</v>
      </c>
      <c r="D267">
        <v>0</v>
      </c>
      <c r="E267">
        <v>0</v>
      </c>
    </row>
    <row r="268" spans="1:5" x14ac:dyDescent="0.3">
      <c r="A268" s="1" t="s">
        <v>838</v>
      </c>
      <c r="B268" s="1" t="s">
        <v>885</v>
      </c>
      <c r="C268">
        <v>8967054</v>
      </c>
      <c r="D268">
        <v>0</v>
      </c>
      <c r="E268">
        <v>0</v>
      </c>
    </row>
    <row r="269" spans="1:5" x14ac:dyDescent="0.3">
      <c r="A269" s="1" t="s">
        <v>870</v>
      </c>
      <c r="B269" s="1" t="s">
        <v>885</v>
      </c>
      <c r="C269">
        <v>8967054</v>
      </c>
      <c r="D269">
        <v>0</v>
      </c>
      <c r="E269">
        <v>0</v>
      </c>
    </row>
    <row r="270" spans="1:5" x14ac:dyDescent="0.3">
      <c r="A270" s="1" t="s">
        <v>750</v>
      </c>
      <c r="B270" s="1" t="s">
        <v>886</v>
      </c>
      <c r="C270">
        <v>8707020</v>
      </c>
      <c r="D270">
        <v>9621.17</v>
      </c>
      <c r="E270">
        <v>110.5</v>
      </c>
    </row>
    <row r="271" spans="1:5" x14ac:dyDescent="0.3">
      <c r="A271" s="1" t="s">
        <v>755</v>
      </c>
      <c r="B271" s="1" t="s">
        <v>886</v>
      </c>
      <c r="C271">
        <v>8707020</v>
      </c>
      <c r="D271">
        <v>6432.02</v>
      </c>
      <c r="E271">
        <v>73.87</v>
      </c>
    </row>
    <row r="272" spans="1:5" x14ac:dyDescent="0.3">
      <c r="A272" s="1" t="s">
        <v>764</v>
      </c>
      <c r="B272" s="1" t="s">
        <v>886</v>
      </c>
      <c r="C272">
        <v>8707020</v>
      </c>
      <c r="D272">
        <v>6400.84</v>
      </c>
      <c r="E272">
        <v>73.510000000000005</v>
      </c>
    </row>
    <row r="273" spans="1:5" x14ac:dyDescent="0.3">
      <c r="A273" s="1" t="s">
        <v>751</v>
      </c>
      <c r="B273" s="1" t="s">
        <v>886</v>
      </c>
      <c r="C273">
        <v>8707020</v>
      </c>
      <c r="D273">
        <v>3875.51</v>
      </c>
      <c r="E273">
        <v>44.51</v>
      </c>
    </row>
    <row r="274" spans="1:5" x14ac:dyDescent="0.3">
      <c r="A274" s="1" t="s">
        <v>753</v>
      </c>
      <c r="B274" s="1" t="s">
        <v>886</v>
      </c>
      <c r="C274">
        <v>8707020</v>
      </c>
      <c r="D274">
        <v>3479.15</v>
      </c>
      <c r="E274">
        <v>39.96</v>
      </c>
    </row>
    <row r="275" spans="1:5" x14ac:dyDescent="0.3">
      <c r="A275" s="1" t="s">
        <v>778</v>
      </c>
      <c r="B275" s="1" t="s">
        <v>886</v>
      </c>
      <c r="C275">
        <v>8707020</v>
      </c>
      <c r="D275">
        <v>2622.7</v>
      </c>
      <c r="E275">
        <v>30.12</v>
      </c>
    </row>
    <row r="276" spans="1:5" x14ac:dyDescent="0.3">
      <c r="A276" s="1" t="s">
        <v>758</v>
      </c>
      <c r="B276" s="1" t="s">
        <v>886</v>
      </c>
      <c r="C276">
        <v>8707020</v>
      </c>
      <c r="D276">
        <v>2352.25</v>
      </c>
      <c r="E276">
        <v>27.02</v>
      </c>
    </row>
    <row r="277" spans="1:5" x14ac:dyDescent="0.3">
      <c r="A277" s="1" t="s">
        <v>773</v>
      </c>
      <c r="B277" s="1" t="s">
        <v>886</v>
      </c>
      <c r="C277">
        <v>8707020</v>
      </c>
      <c r="D277">
        <v>1854.7</v>
      </c>
      <c r="E277">
        <v>21.3</v>
      </c>
    </row>
    <row r="278" spans="1:5" x14ac:dyDescent="0.3">
      <c r="A278" s="1" t="s">
        <v>754</v>
      </c>
      <c r="B278" s="1" t="s">
        <v>886</v>
      </c>
      <c r="C278">
        <v>8707020</v>
      </c>
      <c r="D278">
        <v>1813.72</v>
      </c>
      <c r="E278">
        <v>20.83</v>
      </c>
    </row>
    <row r="279" spans="1:5" x14ac:dyDescent="0.3">
      <c r="A279" s="1" t="s">
        <v>759</v>
      </c>
      <c r="B279" s="1" t="s">
        <v>886</v>
      </c>
      <c r="C279">
        <v>8707020</v>
      </c>
      <c r="D279">
        <v>1689.77</v>
      </c>
      <c r="E279">
        <v>19.41</v>
      </c>
    </row>
    <row r="280" spans="1:5" x14ac:dyDescent="0.3">
      <c r="A280" s="1" t="s">
        <v>765</v>
      </c>
      <c r="B280" s="1" t="s">
        <v>886</v>
      </c>
      <c r="C280">
        <v>8707020</v>
      </c>
      <c r="D280">
        <v>1544.47</v>
      </c>
      <c r="E280">
        <v>17.739999999999998</v>
      </c>
    </row>
    <row r="281" spans="1:5" x14ac:dyDescent="0.3">
      <c r="A281" s="1" t="s">
        <v>767</v>
      </c>
      <c r="B281" s="1" t="s">
        <v>886</v>
      </c>
      <c r="C281">
        <v>8707020</v>
      </c>
      <c r="D281">
        <v>1406.07</v>
      </c>
      <c r="E281">
        <v>16.149999999999999</v>
      </c>
    </row>
    <row r="282" spans="1:5" x14ac:dyDescent="0.3">
      <c r="A282" s="1" t="s">
        <v>756</v>
      </c>
      <c r="B282" s="1" t="s">
        <v>886</v>
      </c>
      <c r="C282">
        <v>8707020</v>
      </c>
      <c r="D282">
        <v>1273.56</v>
      </c>
      <c r="E282">
        <v>14.63</v>
      </c>
    </row>
    <row r="283" spans="1:5" x14ac:dyDescent="0.3">
      <c r="A283" s="1" t="s">
        <v>761</v>
      </c>
      <c r="B283" s="1" t="s">
        <v>886</v>
      </c>
      <c r="C283">
        <v>8707020</v>
      </c>
      <c r="D283">
        <v>1221.08</v>
      </c>
      <c r="E283">
        <v>14.02</v>
      </c>
    </row>
    <row r="284" spans="1:5" x14ac:dyDescent="0.3">
      <c r="A284" s="1" t="s">
        <v>752</v>
      </c>
      <c r="B284" s="1" t="s">
        <v>886</v>
      </c>
      <c r="C284">
        <v>8707020</v>
      </c>
      <c r="D284">
        <v>1124.04</v>
      </c>
      <c r="E284">
        <v>12.91</v>
      </c>
    </row>
    <row r="285" spans="1:5" x14ac:dyDescent="0.3">
      <c r="A285" s="1" t="s">
        <v>762</v>
      </c>
      <c r="B285" s="1" t="s">
        <v>886</v>
      </c>
      <c r="C285">
        <v>8707020</v>
      </c>
      <c r="D285">
        <v>1061.2</v>
      </c>
      <c r="E285">
        <v>12.19</v>
      </c>
    </row>
    <row r="286" spans="1:5" x14ac:dyDescent="0.3">
      <c r="A286" s="1" t="s">
        <v>776</v>
      </c>
      <c r="B286" s="1" t="s">
        <v>886</v>
      </c>
      <c r="C286">
        <v>8707020</v>
      </c>
      <c r="D286">
        <v>1026.08</v>
      </c>
      <c r="E286">
        <v>11.78</v>
      </c>
    </row>
    <row r="287" spans="1:5" x14ac:dyDescent="0.3">
      <c r="A287" s="1" t="s">
        <v>780</v>
      </c>
      <c r="B287" s="1" t="s">
        <v>886</v>
      </c>
      <c r="C287">
        <v>8707020</v>
      </c>
      <c r="D287">
        <v>892.83</v>
      </c>
      <c r="E287">
        <v>10.25</v>
      </c>
    </row>
    <row r="288" spans="1:5" x14ac:dyDescent="0.3">
      <c r="A288" s="1" t="s">
        <v>768</v>
      </c>
      <c r="B288" s="1" t="s">
        <v>886</v>
      </c>
      <c r="C288">
        <v>8707020</v>
      </c>
      <c r="D288">
        <v>748.47</v>
      </c>
      <c r="E288">
        <v>8.6</v>
      </c>
    </row>
    <row r="289" spans="1:5" x14ac:dyDescent="0.3">
      <c r="A289" s="1" t="s">
        <v>760</v>
      </c>
      <c r="B289" s="1" t="s">
        <v>886</v>
      </c>
      <c r="C289">
        <v>8707020</v>
      </c>
      <c r="D289">
        <v>736.14</v>
      </c>
      <c r="E289">
        <v>8.4499999999999993</v>
      </c>
    </row>
    <row r="290" spans="1:5" x14ac:dyDescent="0.3">
      <c r="A290" s="1" t="s">
        <v>770</v>
      </c>
      <c r="B290" s="1" t="s">
        <v>886</v>
      </c>
      <c r="C290">
        <v>8707020</v>
      </c>
      <c r="D290">
        <v>661.75</v>
      </c>
      <c r="E290">
        <v>7.6</v>
      </c>
    </row>
    <row r="291" spans="1:5" x14ac:dyDescent="0.3">
      <c r="A291" s="1" t="s">
        <v>785</v>
      </c>
      <c r="B291" s="1" t="s">
        <v>886</v>
      </c>
      <c r="C291">
        <v>8707020</v>
      </c>
      <c r="D291">
        <v>650.47</v>
      </c>
      <c r="E291">
        <v>7.47</v>
      </c>
    </row>
    <row r="292" spans="1:5" x14ac:dyDescent="0.3">
      <c r="A292" s="1" t="s">
        <v>766</v>
      </c>
      <c r="B292" s="1" t="s">
        <v>886</v>
      </c>
      <c r="C292">
        <v>8707020</v>
      </c>
      <c r="D292">
        <v>587.84</v>
      </c>
      <c r="E292">
        <v>6.75</v>
      </c>
    </row>
    <row r="293" spans="1:5" x14ac:dyDescent="0.3">
      <c r="A293" s="1" t="s">
        <v>757</v>
      </c>
      <c r="B293" s="1" t="s">
        <v>886</v>
      </c>
      <c r="C293">
        <v>8707020</v>
      </c>
      <c r="D293">
        <v>573.55999999999995</v>
      </c>
      <c r="E293">
        <v>6.59</v>
      </c>
    </row>
    <row r="294" spans="1:5" x14ac:dyDescent="0.3">
      <c r="A294" s="1" t="s">
        <v>772</v>
      </c>
      <c r="B294" s="1" t="s">
        <v>886</v>
      </c>
      <c r="C294">
        <v>8707020</v>
      </c>
      <c r="D294">
        <v>535.12</v>
      </c>
      <c r="E294">
        <v>6.15</v>
      </c>
    </row>
    <row r="295" spans="1:5" x14ac:dyDescent="0.3">
      <c r="A295" s="1" t="s">
        <v>795</v>
      </c>
      <c r="B295" s="1" t="s">
        <v>886</v>
      </c>
      <c r="C295">
        <v>8707020</v>
      </c>
      <c r="D295">
        <v>523.34</v>
      </c>
      <c r="E295">
        <v>6.01</v>
      </c>
    </row>
    <row r="296" spans="1:5" x14ac:dyDescent="0.3">
      <c r="A296" s="1" t="s">
        <v>769</v>
      </c>
      <c r="B296" s="1" t="s">
        <v>886</v>
      </c>
      <c r="C296">
        <v>8707020</v>
      </c>
      <c r="D296">
        <v>484.17</v>
      </c>
      <c r="E296">
        <v>5.56</v>
      </c>
    </row>
    <row r="297" spans="1:5" x14ac:dyDescent="0.3">
      <c r="A297" s="1" t="s">
        <v>774</v>
      </c>
      <c r="B297" s="1" t="s">
        <v>886</v>
      </c>
      <c r="C297">
        <v>8707020</v>
      </c>
      <c r="D297">
        <v>479.76</v>
      </c>
      <c r="E297">
        <v>5.51</v>
      </c>
    </row>
    <row r="298" spans="1:5" x14ac:dyDescent="0.3">
      <c r="A298" s="1" t="s">
        <v>771</v>
      </c>
      <c r="B298" s="1" t="s">
        <v>886</v>
      </c>
      <c r="C298">
        <v>8707020</v>
      </c>
      <c r="D298">
        <v>425.84</v>
      </c>
      <c r="E298">
        <v>4.8899999999999997</v>
      </c>
    </row>
    <row r="299" spans="1:5" x14ac:dyDescent="0.3">
      <c r="A299" s="1" t="s">
        <v>781</v>
      </c>
      <c r="B299" s="1" t="s">
        <v>886</v>
      </c>
      <c r="C299">
        <v>8707020</v>
      </c>
      <c r="D299">
        <v>406.25</v>
      </c>
      <c r="E299">
        <v>4.67</v>
      </c>
    </row>
    <row r="300" spans="1:5" x14ac:dyDescent="0.3">
      <c r="A300" s="1" t="s">
        <v>777</v>
      </c>
      <c r="B300" s="1" t="s">
        <v>886</v>
      </c>
      <c r="C300">
        <v>8707020</v>
      </c>
      <c r="D300">
        <v>356.24</v>
      </c>
      <c r="E300">
        <v>4.09</v>
      </c>
    </row>
    <row r="301" spans="1:5" x14ac:dyDescent="0.3">
      <c r="A301" s="1" t="s">
        <v>790</v>
      </c>
      <c r="B301" s="1" t="s">
        <v>886</v>
      </c>
      <c r="C301">
        <v>8707020</v>
      </c>
      <c r="D301">
        <v>254.32</v>
      </c>
      <c r="E301">
        <v>2.92</v>
      </c>
    </row>
    <row r="302" spans="1:5" x14ac:dyDescent="0.3">
      <c r="A302" s="1" t="s">
        <v>812</v>
      </c>
      <c r="B302" s="1" t="s">
        <v>886</v>
      </c>
      <c r="C302">
        <v>8707020</v>
      </c>
      <c r="D302">
        <v>247.97</v>
      </c>
      <c r="E302">
        <v>2.85</v>
      </c>
    </row>
    <row r="303" spans="1:5" x14ac:dyDescent="0.3">
      <c r="A303" s="1" t="s">
        <v>806</v>
      </c>
      <c r="B303" s="1" t="s">
        <v>886</v>
      </c>
      <c r="C303">
        <v>8707020</v>
      </c>
      <c r="D303">
        <v>240.82</v>
      </c>
      <c r="E303">
        <v>2.77</v>
      </c>
    </row>
    <row r="304" spans="1:5" x14ac:dyDescent="0.3">
      <c r="A304" s="1" t="s">
        <v>763</v>
      </c>
      <c r="B304" s="1" t="s">
        <v>886</v>
      </c>
      <c r="C304">
        <v>8707020</v>
      </c>
      <c r="D304">
        <v>237.45</v>
      </c>
      <c r="E304">
        <v>2.73</v>
      </c>
    </row>
    <row r="305" spans="1:5" x14ac:dyDescent="0.3">
      <c r="A305" s="1" t="s">
        <v>775</v>
      </c>
      <c r="B305" s="1" t="s">
        <v>886</v>
      </c>
      <c r="C305">
        <v>8707020</v>
      </c>
      <c r="D305">
        <v>226.96</v>
      </c>
      <c r="E305">
        <v>2.61</v>
      </c>
    </row>
    <row r="306" spans="1:5" x14ac:dyDescent="0.3">
      <c r="A306" s="1" t="s">
        <v>796</v>
      </c>
      <c r="B306" s="1" t="s">
        <v>886</v>
      </c>
      <c r="C306">
        <v>8707020</v>
      </c>
      <c r="D306">
        <v>220.19</v>
      </c>
      <c r="E306">
        <v>2.5299999999999998</v>
      </c>
    </row>
    <row r="307" spans="1:5" x14ac:dyDescent="0.3">
      <c r="A307" s="1" t="s">
        <v>783</v>
      </c>
      <c r="B307" s="1" t="s">
        <v>886</v>
      </c>
      <c r="C307">
        <v>8707020</v>
      </c>
      <c r="D307">
        <v>216.17</v>
      </c>
      <c r="E307">
        <v>2.48</v>
      </c>
    </row>
    <row r="308" spans="1:5" x14ac:dyDescent="0.3">
      <c r="A308" s="1" t="s">
        <v>786</v>
      </c>
      <c r="B308" s="1" t="s">
        <v>886</v>
      </c>
      <c r="C308">
        <v>8707020</v>
      </c>
      <c r="D308">
        <v>206.32</v>
      </c>
      <c r="E308">
        <v>2.37</v>
      </c>
    </row>
    <row r="309" spans="1:5" x14ac:dyDescent="0.3">
      <c r="A309" s="1" t="s">
        <v>797</v>
      </c>
      <c r="B309" s="1" t="s">
        <v>886</v>
      </c>
      <c r="C309">
        <v>8707020</v>
      </c>
      <c r="D309">
        <v>192.53</v>
      </c>
      <c r="E309">
        <v>2.21</v>
      </c>
    </row>
    <row r="310" spans="1:5" x14ac:dyDescent="0.3">
      <c r="A310" s="1" t="s">
        <v>794</v>
      </c>
      <c r="B310" s="1" t="s">
        <v>886</v>
      </c>
      <c r="C310">
        <v>8707020</v>
      </c>
      <c r="D310">
        <v>189.7</v>
      </c>
      <c r="E310">
        <v>2.1800000000000002</v>
      </c>
    </row>
    <row r="311" spans="1:5" x14ac:dyDescent="0.3">
      <c r="A311" s="1" t="s">
        <v>819</v>
      </c>
      <c r="B311" s="1" t="s">
        <v>886</v>
      </c>
      <c r="C311">
        <v>8707020</v>
      </c>
      <c r="D311">
        <v>152.16</v>
      </c>
      <c r="E311">
        <v>1.75</v>
      </c>
    </row>
    <row r="312" spans="1:5" x14ac:dyDescent="0.3">
      <c r="A312" s="1" t="s">
        <v>784</v>
      </c>
      <c r="B312" s="1" t="s">
        <v>886</v>
      </c>
      <c r="C312">
        <v>8707020</v>
      </c>
      <c r="D312">
        <v>137.72999999999999</v>
      </c>
      <c r="E312">
        <v>1.58</v>
      </c>
    </row>
    <row r="313" spans="1:5" x14ac:dyDescent="0.3">
      <c r="A313" s="1" t="s">
        <v>822</v>
      </c>
      <c r="B313" s="1" t="s">
        <v>886</v>
      </c>
      <c r="C313">
        <v>8707020</v>
      </c>
      <c r="D313">
        <v>125.85</v>
      </c>
      <c r="E313">
        <v>1.45</v>
      </c>
    </row>
    <row r="314" spans="1:5" x14ac:dyDescent="0.3">
      <c r="A314" s="1" t="s">
        <v>800</v>
      </c>
      <c r="B314" s="1" t="s">
        <v>886</v>
      </c>
      <c r="C314">
        <v>8707020</v>
      </c>
      <c r="D314">
        <v>108.6</v>
      </c>
      <c r="E314">
        <v>1.25</v>
      </c>
    </row>
    <row r="315" spans="1:5" x14ac:dyDescent="0.3">
      <c r="A315" s="1" t="s">
        <v>805</v>
      </c>
      <c r="B315" s="1" t="s">
        <v>886</v>
      </c>
      <c r="C315">
        <v>8707020</v>
      </c>
      <c r="D315">
        <v>103</v>
      </c>
      <c r="E315">
        <v>1.18</v>
      </c>
    </row>
    <row r="316" spans="1:5" x14ac:dyDescent="0.3">
      <c r="A316" s="1" t="s">
        <v>791</v>
      </c>
      <c r="B316" s="1" t="s">
        <v>886</v>
      </c>
      <c r="C316">
        <v>8707020</v>
      </c>
      <c r="D316">
        <v>101.43</v>
      </c>
      <c r="E316">
        <v>1.1599999999999999</v>
      </c>
    </row>
    <row r="317" spans="1:5" x14ac:dyDescent="0.3">
      <c r="A317" s="1" t="s">
        <v>789</v>
      </c>
      <c r="B317" s="1" t="s">
        <v>886</v>
      </c>
      <c r="C317">
        <v>8707020</v>
      </c>
      <c r="D317">
        <v>100.16</v>
      </c>
      <c r="E317">
        <v>1.1499999999999999</v>
      </c>
    </row>
    <row r="318" spans="1:5" x14ac:dyDescent="0.3">
      <c r="A318" s="1" t="s">
        <v>782</v>
      </c>
      <c r="B318" s="1" t="s">
        <v>886</v>
      </c>
      <c r="C318">
        <v>8707020</v>
      </c>
      <c r="D318">
        <v>98.04</v>
      </c>
      <c r="E318">
        <v>1.1299999999999999</v>
      </c>
    </row>
    <row r="319" spans="1:5" x14ac:dyDescent="0.3">
      <c r="A319" s="1" t="s">
        <v>799</v>
      </c>
      <c r="B319" s="1" t="s">
        <v>886</v>
      </c>
      <c r="C319">
        <v>8707020</v>
      </c>
      <c r="D319">
        <v>96.97</v>
      </c>
      <c r="E319">
        <v>1.1100000000000001</v>
      </c>
    </row>
    <row r="320" spans="1:5" x14ac:dyDescent="0.3">
      <c r="A320" s="1" t="s">
        <v>817</v>
      </c>
      <c r="B320" s="1" t="s">
        <v>886</v>
      </c>
      <c r="C320">
        <v>8707020</v>
      </c>
      <c r="D320">
        <v>92.54</v>
      </c>
      <c r="E320">
        <v>1.06</v>
      </c>
    </row>
    <row r="321" spans="1:5" x14ac:dyDescent="0.3">
      <c r="A321" s="1" t="s">
        <v>792</v>
      </c>
      <c r="B321" s="1" t="s">
        <v>886</v>
      </c>
      <c r="C321">
        <v>8707020</v>
      </c>
      <c r="D321">
        <v>85.11</v>
      </c>
      <c r="E321">
        <v>0.98</v>
      </c>
    </row>
    <row r="322" spans="1:5" x14ac:dyDescent="0.3">
      <c r="A322" s="1" t="s">
        <v>804</v>
      </c>
      <c r="B322" s="1" t="s">
        <v>886</v>
      </c>
      <c r="C322">
        <v>8707020</v>
      </c>
      <c r="D322">
        <v>76.89</v>
      </c>
      <c r="E322">
        <v>0.88</v>
      </c>
    </row>
    <row r="323" spans="1:5" x14ac:dyDescent="0.3">
      <c r="A323" s="1" t="s">
        <v>802</v>
      </c>
      <c r="B323" s="1" t="s">
        <v>886</v>
      </c>
      <c r="C323">
        <v>8707020</v>
      </c>
      <c r="D323">
        <v>74.64</v>
      </c>
      <c r="E323">
        <v>0.86</v>
      </c>
    </row>
    <row r="324" spans="1:5" x14ac:dyDescent="0.3">
      <c r="A324" s="1" t="s">
        <v>793</v>
      </c>
      <c r="B324" s="1" t="s">
        <v>886</v>
      </c>
      <c r="C324">
        <v>8707020</v>
      </c>
      <c r="D324">
        <v>62.1</v>
      </c>
      <c r="E324">
        <v>0.71</v>
      </c>
    </row>
    <row r="325" spans="1:5" x14ac:dyDescent="0.3">
      <c r="A325" s="1" t="s">
        <v>801</v>
      </c>
      <c r="B325" s="1" t="s">
        <v>886</v>
      </c>
      <c r="C325">
        <v>8707020</v>
      </c>
      <c r="D325">
        <v>57.41</v>
      </c>
      <c r="E325">
        <v>0.66</v>
      </c>
    </row>
    <row r="326" spans="1:5" x14ac:dyDescent="0.3">
      <c r="A326" s="1" t="s">
        <v>787</v>
      </c>
      <c r="B326" s="1" t="s">
        <v>886</v>
      </c>
      <c r="C326">
        <v>8707020</v>
      </c>
      <c r="D326">
        <v>56.91</v>
      </c>
      <c r="E326">
        <v>0.65</v>
      </c>
    </row>
    <row r="327" spans="1:5" x14ac:dyDescent="0.3">
      <c r="A327" s="1" t="s">
        <v>809</v>
      </c>
      <c r="B327" s="1" t="s">
        <v>886</v>
      </c>
      <c r="C327">
        <v>8707020</v>
      </c>
      <c r="D327">
        <v>46.44</v>
      </c>
      <c r="E327">
        <v>0.53</v>
      </c>
    </row>
    <row r="328" spans="1:5" x14ac:dyDescent="0.3">
      <c r="A328" s="1" t="s">
        <v>779</v>
      </c>
      <c r="B328" s="1" t="s">
        <v>886</v>
      </c>
      <c r="C328">
        <v>8707020</v>
      </c>
      <c r="D328">
        <v>45.4</v>
      </c>
      <c r="E328">
        <v>0.52</v>
      </c>
    </row>
    <row r="329" spans="1:5" x14ac:dyDescent="0.3">
      <c r="A329" s="1" t="s">
        <v>811</v>
      </c>
      <c r="B329" s="1" t="s">
        <v>886</v>
      </c>
      <c r="C329">
        <v>8707020</v>
      </c>
      <c r="D329">
        <v>41.74</v>
      </c>
      <c r="E329">
        <v>0.48</v>
      </c>
    </row>
    <row r="330" spans="1:5" x14ac:dyDescent="0.3">
      <c r="A330" s="1" t="s">
        <v>814</v>
      </c>
      <c r="B330" s="1" t="s">
        <v>886</v>
      </c>
      <c r="C330">
        <v>8707020</v>
      </c>
      <c r="D330">
        <v>38.61</v>
      </c>
      <c r="E330">
        <v>0.44</v>
      </c>
    </row>
    <row r="331" spans="1:5" x14ac:dyDescent="0.3">
      <c r="A331" s="1" t="s">
        <v>808</v>
      </c>
      <c r="B331" s="1" t="s">
        <v>886</v>
      </c>
      <c r="C331">
        <v>8707020</v>
      </c>
      <c r="D331">
        <v>37.74</v>
      </c>
      <c r="E331">
        <v>0.43</v>
      </c>
    </row>
    <row r="332" spans="1:5" x14ac:dyDescent="0.3">
      <c r="A332" s="1" t="s">
        <v>803</v>
      </c>
      <c r="B332" s="1" t="s">
        <v>886</v>
      </c>
      <c r="C332">
        <v>8707020</v>
      </c>
      <c r="D332">
        <v>28.63</v>
      </c>
      <c r="E332">
        <v>0.33</v>
      </c>
    </row>
    <row r="333" spans="1:5" x14ac:dyDescent="0.3">
      <c r="A333" s="1" t="s">
        <v>823</v>
      </c>
      <c r="B333" s="1" t="s">
        <v>886</v>
      </c>
      <c r="C333">
        <v>8707020</v>
      </c>
      <c r="D333">
        <v>28.22</v>
      </c>
      <c r="E333">
        <v>0.32</v>
      </c>
    </row>
    <row r="334" spans="1:5" x14ac:dyDescent="0.3">
      <c r="A334" s="1" t="s">
        <v>829</v>
      </c>
      <c r="B334" s="1" t="s">
        <v>886</v>
      </c>
      <c r="C334">
        <v>8707020</v>
      </c>
      <c r="D334">
        <v>25.56</v>
      </c>
      <c r="E334">
        <v>0.28999999999999998</v>
      </c>
    </row>
    <row r="335" spans="1:5" x14ac:dyDescent="0.3">
      <c r="A335" s="1" t="s">
        <v>825</v>
      </c>
      <c r="B335" s="1" t="s">
        <v>886</v>
      </c>
      <c r="C335">
        <v>8707020</v>
      </c>
      <c r="D335">
        <v>21.44</v>
      </c>
      <c r="E335">
        <v>0.25</v>
      </c>
    </row>
    <row r="336" spans="1:5" x14ac:dyDescent="0.3">
      <c r="A336" s="1" t="s">
        <v>816</v>
      </c>
      <c r="B336" s="1" t="s">
        <v>886</v>
      </c>
      <c r="C336">
        <v>8707020</v>
      </c>
      <c r="D336">
        <v>16.16</v>
      </c>
      <c r="E336">
        <v>0.19</v>
      </c>
    </row>
    <row r="337" spans="1:5" x14ac:dyDescent="0.3">
      <c r="A337" s="1" t="s">
        <v>827</v>
      </c>
      <c r="B337" s="1" t="s">
        <v>886</v>
      </c>
      <c r="C337">
        <v>8707020</v>
      </c>
      <c r="D337">
        <v>16.29</v>
      </c>
      <c r="E337">
        <v>0.19</v>
      </c>
    </row>
    <row r="338" spans="1:5" x14ac:dyDescent="0.3">
      <c r="A338" s="1" t="s">
        <v>815</v>
      </c>
      <c r="B338" s="1" t="s">
        <v>886</v>
      </c>
      <c r="C338">
        <v>8707020</v>
      </c>
      <c r="D338">
        <v>16.18</v>
      </c>
      <c r="E338">
        <v>0.19</v>
      </c>
    </row>
    <row r="339" spans="1:5" x14ac:dyDescent="0.3">
      <c r="A339" s="1" t="s">
        <v>788</v>
      </c>
      <c r="B339" s="1" t="s">
        <v>886</v>
      </c>
      <c r="C339">
        <v>8707020</v>
      </c>
      <c r="D339">
        <v>16.22</v>
      </c>
      <c r="E339">
        <v>0.19</v>
      </c>
    </row>
    <row r="340" spans="1:5" x14ac:dyDescent="0.3">
      <c r="A340" s="1" t="s">
        <v>818</v>
      </c>
      <c r="B340" s="1" t="s">
        <v>886</v>
      </c>
      <c r="C340">
        <v>8707020</v>
      </c>
      <c r="D340">
        <v>15.01</v>
      </c>
      <c r="E340">
        <v>0.17</v>
      </c>
    </row>
    <row r="341" spans="1:5" x14ac:dyDescent="0.3">
      <c r="A341" s="1" t="s">
        <v>810</v>
      </c>
      <c r="B341" s="1" t="s">
        <v>886</v>
      </c>
      <c r="C341">
        <v>8707020</v>
      </c>
      <c r="D341">
        <v>11.26</v>
      </c>
      <c r="E341">
        <v>0.13</v>
      </c>
    </row>
    <row r="342" spans="1:5" x14ac:dyDescent="0.3">
      <c r="A342" s="1" t="s">
        <v>861</v>
      </c>
      <c r="B342" s="1" t="s">
        <v>886</v>
      </c>
      <c r="C342">
        <v>8707020</v>
      </c>
      <c r="D342">
        <v>11.68</v>
      </c>
      <c r="E342">
        <v>0.13</v>
      </c>
    </row>
    <row r="343" spans="1:5" x14ac:dyDescent="0.3">
      <c r="A343" s="1" t="s">
        <v>831</v>
      </c>
      <c r="B343" s="1" t="s">
        <v>886</v>
      </c>
      <c r="C343">
        <v>8707020</v>
      </c>
      <c r="D343">
        <v>10.19</v>
      </c>
      <c r="E343">
        <v>0.12</v>
      </c>
    </row>
    <row r="344" spans="1:5" x14ac:dyDescent="0.3">
      <c r="A344" s="1" t="s">
        <v>813</v>
      </c>
      <c r="B344" s="1" t="s">
        <v>886</v>
      </c>
      <c r="C344">
        <v>8707020</v>
      </c>
      <c r="D344">
        <v>10.7</v>
      </c>
      <c r="E344">
        <v>0.12</v>
      </c>
    </row>
    <row r="345" spans="1:5" x14ac:dyDescent="0.3">
      <c r="A345" s="1" t="s">
        <v>821</v>
      </c>
      <c r="B345" s="1" t="s">
        <v>886</v>
      </c>
      <c r="C345">
        <v>8707020</v>
      </c>
      <c r="D345">
        <v>9.68</v>
      </c>
      <c r="E345">
        <v>0.11</v>
      </c>
    </row>
    <row r="346" spans="1:5" x14ac:dyDescent="0.3">
      <c r="A346" s="1" t="s">
        <v>826</v>
      </c>
      <c r="B346" s="1" t="s">
        <v>886</v>
      </c>
      <c r="C346">
        <v>8707020</v>
      </c>
      <c r="D346">
        <v>9.61</v>
      </c>
      <c r="E346">
        <v>0.11</v>
      </c>
    </row>
    <row r="347" spans="1:5" x14ac:dyDescent="0.3">
      <c r="A347" s="1" t="s">
        <v>820</v>
      </c>
      <c r="B347" s="1" t="s">
        <v>886</v>
      </c>
      <c r="C347">
        <v>8707020</v>
      </c>
      <c r="D347">
        <v>7.98</v>
      </c>
      <c r="E347">
        <v>0.09</v>
      </c>
    </row>
    <row r="348" spans="1:5" x14ac:dyDescent="0.3">
      <c r="A348" s="1" t="s">
        <v>807</v>
      </c>
      <c r="B348" s="1" t="s">
        <v>886</v>
      </c>
      <c r="C348">
        <v>8707020</v>
      </c>
      <c r="D348">
        <v>7.32</v>
      </c>
      <c r="E348">
        <v>0.08</v>
      </c>
    </row>
    <row r="349" spans="1:5" x14ac:dyDescent="0.3">
      <c r="A349" s="1" t="s">
        <v>832</v>
      </c>
      <c r="B349" s="1" t="s">
        <v>886</v>
      </c>
      <c r="C349">
        <v>8707020</v>
      </c>
      <c r="D349">
        <v>6.07</v>
      </c>
      <c r="E349">
        <v>7.0000000000000007E-2</v>
      </c>
    </row>
    <row r="350" spans="1:5" x14ac:dyDescent="0.3">
      <c r="A350" s="1" t="s">
        <v>836</v>
      </c>
      <c r="B350" s="1" t="s">
        <v>886</v>
      </c>
      <c r="C350">
        <v>8707020</v>
      </c>
      <c r="D350">
        <v>6.29</v>
      </c>
      <c r="E350">
        <v>7.0000000000000007E-2</v>
      </c>
    </row>
    <row r="351" spans="1:5" x14ac:dyDescent="0.3">
      <c r="A351" s="1" t="s">
        <v>798</v>
      </c>
      <c r="B351" s="1" t="s">
        <v>886</v>
      </c>
      <c r="C351">
        <v>8707020</v>
      </c>
      <c r="D351">
        <v>5.59</v>
      </c>
      <c r="E351">
        <v>0.06</v>
      </c>
    </row>
    <row r="352" spans="1:5" x14ac:dyDescent="0.3">
      <c r="A352" s="1" t="s">
        <v>830</v>
      </c>
      <c r="B352" s="1" t="s">
        <v>886</v>
      </c>
      <c r="C352">
        <v>8707020</v>
      </c>
      <c r="D352">
        <v>5.34</v>
      </c>
      <c r="E352">
        <v>0.06</v>
      </c>
    </row>
    <row r="353" spans="1:5" x14ac:dyDescent="0.3">
      <c r="A353" s="1" t="s">
        <v>828</v>
      </c>
      <c r="B353" s="1" t="s">
        <v>886</v>
      </c>
      <c r="C353">
        <v>8707020</v>
      </c>
      <c r="D353">
        <v>5.35</v>
      </c>
      <c r="E353">
        <v>0.06</v>
      </c>
    </row>
    <row r="354" spans="1:5" x14ac:dyDescent="0.3">
      <c r="A354" s="1" t="s">
        <v>875</v>
      </c>
      <c r="B354" s="1" t="s">
        <v>886</v>
      </c>
      <c r="C354">
        <v>8707020</v>
      </c>
      <c r="D354">
        <v>4.4000000000000004</v>
      </c>
      <c r="E354">
        <v>0.05</v>
      </c>
    </row>
    <row r="355" spans="1:5" x14ac:dyDescent="0.3">
      <c r="A355" s="1" t="s">
        <v>824</v>
      </c>
      <c r="B355" s="1" t="s">
        <v>886</v>
      </c>
      <c r="C355">
        <v>8707020</v>
      </c>
      <c r="D355">
        <v>3.84</v>
      </c>
      <c r="E355">
        <v>0.04</v>
      </c>
    </row>
    <row r="356" spans="1:5" x14ac:dyDescent="0.3">
      <c r="A356" s="1" t="s">
        <v>833</v>
      </c>
      <c r="B356" s="1" t="s">
        <v>886</v>
      </c>
      <c r="C356">
        <v>8707020</v>
      </c>
      <c r="D356">
        <v>1.44</v>
      </c>
      <c r="E356">
        <v>0.02</v>
      </c>
    </row>
    <row r="357" spans="1:5" x14ac:dyDescent="0.3">
      <c r="A357" s="1" t="s">
        <v>865</v>
      </c>
      <c r="B357" s="1" t="s">
        <v>886</v>
      </c>
      <c r="C357">
        <v>8707020</v>
      </c>
      <c r="D357">
        <v>2.15</v>
      </c>
      <c r="E357">
        <v>0.02</v>
      </c>
    </row>
    <row r="358" spans="1:5" x14ac:dyDescent="0.3">
      <c r="A358" s="1" t="s">
        <v>857</v>
      </c>
      <c r="B358" s="1" t="s">
        <v>886</v>
      </c>
      <c r="C358">
        <v>8707020</v>
      </c>
      <c r="D358">
        <v>0.8</v>
      </c>
      <c r="E358">
        <v>0.01</v>
      </c>
    </row>
    <row r="359" spans="1:5" x14ac:dyDescent="0.3">
      <c r="A359" s="1" t="s">
        <v>837</v>
      </c>
      <c r="B359" s="1" t="s">
        <v>886</v>
      </c>
      <c r="C359">
        <v>8707020</v>
      </c>
      <c r="D359">
        <v>1.1499999999999999</v>
      </c>
      <c r="E359">
        <v>0.01</v>
      </c>
    </row>
    <row r="360" spans="1:5" x14ac:dyDescent="0.3">
      <c r="A360" s="1" t="s">
        <v>863</v>
      </c>
      <c r="B360" s="1" t="s">
        <v>886</v>
      </c>
      <c r="C360">
        <v>8707020</v>
      </c>
      <c r="D360">
        <v>0.94</v>
      </c>
      <c r="E360">
        <v>0.01</v>
      </c>
    </row>
    <row r="361" spans="1:5" x14ac:dyDescent="0.3">
      <c r="A361" s="1" t="s">
        <v>835</v>
      </c>
      <c r="B361" s="1" t="s">
        <v>886</v>
      </c>
      <c r="C361">
        <v>8707020</v>
      </c>
      <c r="D361">
        <v>1.08</v>
      </c>
      <c r="E361">
        <v>0.01</v>
      </c>
    </row>
    <row r="362" spans="1:5" x14ac:dyDescent="0.3">
      <c r="A362" s="1" t="s">
        <v>834</v>
      </c>
      <c r="B362" s="1" t="s">
        <v>886</v>
      </c>
      <c r="C362">
        <v>8707020</v>
      </c>
      <c r="D362">
        <v>1.06</v>
      </c>
      <c r="E362">
        <v>0.01</v>
      </c>
    </row>
    <row r="363" spans="1:5" x14ac:dyDescent="0.3">
      <c r="A363" s="1" t="s">
        <v>873</v>
      </c>
      <c r="B363" s="1" t="s">
        <v>886</v>
      </c>
      <c r="C363">
        <v>8707020</v>
      </c>
      <c r="D363">
        <v>0</v>
      </c>
      <c r="E363">
        <v>0</v>
      </c>
    </row>
    <row r="364" spans="1:5" x14ac:dyDescent="0.3">
      <c r="A364" s="1" t="s">
        <v>869</v>
      </c>
      <c r="B364" s="1" t="s">
        <v>886</v>
      </c>
      <c r="C364">
        <v>8707020</v>
      </c>
      <c r="D364">
        <v>0</v>
      </c>
      <c r="E364">
        <v>0</v>
      </c>
    </row>
    <row r="365" spans="1:5" x14ac:dyDescent="0.3">
      <c r="A365" s="1" t="s">
        <v>856</v>
      </c>
      <c r="B365" s="1" t="s">
        <v>886</v>
      </c>
      <c r="C365">
        <v>8707020</v>
      </c>
      <c r="D365">
        <v>0</v>
      </c>
      <c r="E365">
        <v>0</v>
      </c>
    </row>
    <row r="366" spans="1:5" x14ac:dyDescent="0.3">
      <c r="A366" s="1" t="s">
        <v>871</v>
      </c>
      <c r="B366" s="1" t="s">
        <v>886</v>
      </c>
      <c r="C366">
        <v>8707020</v>
      </c>
      <c r="D366">
        <v>0</v>
      </c>
      <c r="E366">
        <v>0</v>
      </c>
    </row>
    <row r="367" spans="1:5" x14ac:dyDescent="0.3">
      <c r="A367" s="1" t="s">
        <v>876</v>
      </c>
      <c r="B367" s="1" t="s">
        <v>886</v>
      </c>
      <c r="C367">
        <v>8707020</v>
      </c>
      <c r="D367">
        <v>0</v>
      </c>
      <c r="E367">
        <v>0</v>
      </c>
    </row>
    <row r="368" spans="1:5" x14ac:dyDescent="0.3">
      <c r="A368" s="1" t="s">
        <v>867</v>
      </c>
      <c r="B368" s="1" t="s">
        <v>886</v>
      </c>
      <c r="C368">
        <v>8707020</v>
      </c>
      <c r="D368">
        <v>0</v>
      </c>
      <c r="E368">
        <v>0</v>
      </c>
    </row>
    <row r="369" spans="1:5" x14ac:dyDescent="0.3">
      <c r="A369" s="1" t="s">
        <v>868</v>
      </c>
      <c r="B369" s="1" t="s">
        <v>886</v>
      </c>
      <c r="C369">
        <v>8707020</v>
      </c>
      <c r="D369">
        <v>0</v>
      </c>
      <c r="E369">
        <v>0</v>
      </c>
    </row>
    <row r="370" spans="1:5" x14ac:dyDescent="0.3">
      <c r="A370" s="1" t="s">
        <v>850</v>
      </c>
      <c r="B370" s="1" t="s">
        <v>886</v>
      </c>
      <c r="C370">
        <v>8707020</v>
      </c>
      <c r="D370">
        <v>0</v>
      </c>
      <c r="E370">
        <v>0</v>
      </c>
    </row>
    <row r="371" spans="1:5" x14ac:dyDescent="0.3">
      <c r="A371" s="1" t="s">
        <v>870</v>
      </c>
      <c r="B371" s="1" t="s">
        <v>886</v>
      </c>
      <c r="C371">
        <v>8707020</v>
      </c>
      <c r="D371">
        <v>0</v>
      </c>
      <c r="E371">
        <v>0</v>
      </c>
    </row>
    <row r="372" spans="1:5" x14ac:dyDescent="0.3">
      <c r="A372" s="1" t="s">
        <v>864</v>
      </c>
      <c r="B372" s="1" t="s">
        <v>886</v>
      </c>
      <c r="C372">
        <v>8707020</v>
      </c>
      <c r="D372">
        <v>0</v>
      </c>
      <c r="E372">
        <v>0</v>
      </c>
    </row>
    <row r="373" spans="1:5" x14ac:dyDescent="0.3">
      <c r="A373" s="1" t="s">
        <v>859</v>
      </c>
      <c r="B373" s="1" t="s">
        <v>886</v>
      </c>
      <c r="C373">
        <v>8707020</v>
      </c>
      <c r="D373">
        <v>0</v>
      </c>
      <c r="E373">
        <v>0</v>
      </c>
    </row>
    <row r="374" spans="1:5" x14ac:dyDescent="0.3">
      <c r="A374" s="1" t="s">
        <v>854</v>
      </c>
      <c r="B374" s="1" t="s">
        <v>886</v>
      </c>
      <c r="C374">
        <v>8707020</v>
      </c>
      <c r="D374">
        <v>0</v>
      </c>
      <c r="E374">
        <v>0</v>
      </c>
    </row>
    <row r="375" spans="1:5" x14ac:dyDescent="0.3">
      <c r="A375" s="1" t="s">
        <v>855</v>
      </c>
      <c r="B375" s="1" t="s">
        <v>886</v>
      </c>
      <c r="C375">
        <v>8707020</v>
      </c>
      <c r="D375">
        <v>0</v>
      </c>
      <c r="E375">
        <v>0</v>
      </c>
    </row>
    <row r="376" spans="1:5" x14ac:dyDescent="0.3">
      <c r="A376" s="1" t="s">
        <v>843</v>
      </c>
      <c r="B376" s="1" t="s">
        <v>886</v>
      </c>
      <c r="C376">
        <v>8707020</v>
      </c>
      <c r="D376">
        <v>0</v>
      </c>
      <c r="E376">
        <v>0</v>
      </c>
    </row>
    <row r="377" spans="1:5" x14ac:dyDescent="0.3">
      <c r="A377" s="1" t="s">
        <v>847</v>
      </c>
      <c r="B377" s="1" t="s">
        <v>886</v>
      </c>
      <c r="C377">
        <v>8707020</v>
      </c>
      <c r="D377">
        <v>0</v>
      </c>
      <c r="E377">
        <v>0</v>
      </c>
    </row>
    <row r="378" spans="1:5" x14ac:dyDescent="0.3">
      <c r="A378" s="1" t="s">
        <v>862</v>
      </c>
      <c r="B378" s="1" t="s">
        <v>886</v>
      </c>
      <c r="C378">
        <v>8707020</v>
      </c>
      <c r="D378">
        <v>0</v>
      </c>
      <c r="E378">
        <v>0</v>
      </c>
    </row>
    <row r="379" spans="1:5" x14ac:dyDescent="0.3">
      <c r="A379" s="1" t="s">
        <v>860</v>
      </c>
      <c r="B379" s="1" t="s">
        <v>886</v>
      </c>
      <c r="C379">
        <v>8707020</v>
      </c>
      <c r="D379">
        <v>0</v>
      </c>
      <c r="E379">
        <v>0</v>
      </c>
    </row>
    <row r="380" spans="1:5" x14ac:dyDescent="0.3">
      <c r="A380" s="1" t="s">
        <v>840</v>
      </c>
      <c r="B380" s="1" t="s">
        <v>886</v>
      </c>
      <c r="C380">
        <v>8707020</v>
      </c>
      <c r="D380">
        <v>0</v>
      </c>
      <c r="E380">
        <v>0</v>
      </c>
    </row>
    <row r="381" spans="1:5" x14ac:dyDescent="0.3">
      <c r="A381" s="1" t="s">
        <v>858</v>
      </c>
      <c r="B381" s="1" t="s">
        <v>886</v>
      </c>
      <c r="C381">
        <v>8707020</v>
      </c>
      <c r="D381">
        <v>0</v>
      </c>
      <c r="E381">
        <v>0</v>
      </c>
    </row>
    <row r="382" spans="1:5" x14ac:dyDescent="0.3">
      <c r="A382" s="1" t="s">
        <v>841</v>
      </c>
      <c r="B382" s="1" t="s">
        <v>886</v>
      </c>
      <c r="C382">
        <v>8707020</v>
      </c>
      <c r="D382">
        <v>0</v>
      </c>
      <c r="E382">
        <v>0</v>
      </c>
    </row>
    <row r="383" spans="1:5" x14ac:dyDescent="0.3">
      <c r="A383" s="1" t="s">
        <v>853</v>
      </c>
      <c r="B383" s="1" t="s">
        <v>886</v>
      </c>
      <c r="C383">
        <v>8707020</v>
      </c>
      <c r="D383">
        <v>0</v>
      </c>
      <c r="E383">
        <v>0</v>
      </c>
    </row>
    <row r="384" spans="1:5" x14ac:dyDescent="0.3">
      <c r="A384" s="1" t="s">
        <v>879</v>
      </c>
      <c r="B384" s="1" t="s">
        <v>886</v>
      </c>
      <c r="C384">
        <v>8707020</v>
      </c>
      <c r="D384">
        <v>0</v>
      </c>
      <c r="E384">
        <v>0</v>
      </c>
    </row>
    <row r="385" spans="1:5" x14ac:dyDescent="0.3">
      <c r="A385" s="1" t="s">
        <v>848</v>
      </c>
      <c r="B385" s="1" t="s">
        <v>886</v>
      </c>
      <c r="C385">
        <v>8707020</v>
      </c>
      <c r="D385">
        <v>0</v>
      </c>
      <c r="E385">
        <v>0</v>
      </c>
    </row>
    <row r="386" spans="1:5" x14ac:dyDescent="0.3">
      <c r="A386" s="1" t="s">
        <v>849</v>
      </c>
      <c r="B386" s="1" t="s">
        <v>886</v>
      </c>
      <c r="C386">
        <v>8707020</v>
      </c>
      <c r="D386">
        <v>0</v>
      </c>
      <c r="E386">
        <v>0</v>
      </c>
    </row>
    <row r="387" spans="1:5" x14ac:dyDescent="0.3">
      <c r="A387" s="1" t="s">
        <v>883</v>
      </c>
      <c r="B387" s="1" t="s">
        <v>886</v>
      </c>
      <c r="C387">
        <v>8707020</v>
      </c>
      <c r="D387">
        <v>0</v>
      </c>
      <c r="E387">
        <v>0</v>
      </c>
    </row>
    <row r="388" spans="1:5" x14ac:dyDescent="0.3">
      <c r="A388" s="1" t="s">
        <v>852</v>
      </c>
      <c r="B388" s="1" t="s">
        <v>886</v>
      </c>
      <c r="C388">
        <v>8707020</v>
      </c>
      <c r="D388">
        <v>0.01</v>
      </c>
      <c r="E388">
        <v>0</v>
      </c>
    </row>
    <row r="389" spans="1:5" x14ac:dyDescent="0.3">
      <c r="A389" s="1" t="s">
        <v>838</v>
      </c>
      <c r="B389" s="1" t="s">
        <v>886</v>
      </c>
      <c r="C389">
        <v>8707020</v>
      </c>
      <c r="D389">
        <v>0</v>
      </c>
      <c r="E389">
        <v>0</v>
      </c>
    </row>
    <row r="390" spans="1:5" x14ac:dyDescent="0.3">
      <c r="A390" s="1" t="s">
        <v>877</v>
      </c>
      <c r="B390" s="1" t="s">
        <v>886</v>
      </c>
      <c r="C390">
        <v>8707020</v>
      </c>
      <c r="D390">
        <v>0.3</v>
      </c>
      <c r="E390">
        <v>0</v>
      </c>
    </row>
    <row r="391" spans="1:5" x14ac:dyDescent="0.3">
      <c r="A391" s="1" t="s">
        <v>839</v>
      </c>
      <c r="B391" s="1" t="s">
        <v>886</v>
      </c>
      <c r="C391">
        <v>8707020</v>
      </c>
      <c r="D391">
        <v>0</v>
      </c>
      <c r="E391">
        <v>0</v>
      </c>
    </row>
    <row r="392" spans="1:5" x14ac:dyDescent="0.3">
      <c r="A392" s="1" t="s">
        <v>842</v>
      </c>
      <c r="B392" s="1" t="s">
        <v>886</v>
      </c>
      <c r="C392">
        <v>8707020</v>
      </c>
      <c r="D392">
        <v>0</v>
      </c>
      <c r="E392">
        <v>0</v>
      </c>
    </row>
    <row r="393" spans="1:5" x14ac:dyDescent="0.3">
      <c r="A393" s="1" t="s">
        <v>851</v>
      </c>
      <c r="B393" s="1" t="s">
        <v>886</v>
      </c>
      <c r="C393">
        <v>8707020</v>
      </c>
      <c r="D393">
        <v>0</v>
      </c>
      <c r="E393">
        <v>0</v>
      </c>
    </row>
    <row r="394" spans="1:5" x14ac:dyDescent="0.3">
      <c r="A394" s="1" t="s">
        <v>846</v>
      </c>
      <c r="B394" s="1" t="s">
        <v>886</v>
      </c>
      <c r="C394">
        <v>8707020</v>
      </c>
      <c r="D394">
        <v>0</v>
      </c>
      <c r="E394">
        <v>0</v>
      </c>
    </row>
    <row r="395" spans="1:5" x14ac:dyDescent="0.3">
      <c r="A395" s="1" t="s">
        <v>845</v>
      </c>
      <c r="B395" s="1" t="s">
        <v>886</v>
      </c>
      <c r="C395">
        <v>8707020</v>
      </c>
      <c r="D395">
        <v>0</v>
      </c>
      <c r="E395">
        <v>0</v>
      </c>
    </row>
    <row r="396" spans="1:5" x14ac:dyDescent="0.3">
      <c r="A396" s="1" t="s">
        <v>882</v>
      </c>
      <c r="B396" s="1" t="s">
        <v>886</v>
      </c>
      <c r="C396">
        <v>8707020</v>
      </c>
      <c r="D396">
        <v>0</v>
      </c>
      <c r="E396">
        <v>0</v>
      </c>
    </row>
    <row r="397" spans="1:5" x14ac:dyDescent="0.3">
      <c r="A397" s="1" t="s">
        <v>872</v>
      </c>
      <c r="B397" s="1" t="s">
        <v>886</v>
      </c>
      <c r="C397">
        <v>8707020</v>
      </c>
      <c r="D397">
        <v>0</v>
      </c>
      <c r="E397">
        <v>0</v>
      </c>
    </row>
    <row r="398" spans="1:5" x14ac:dyDescent="0.3">
      <c r="A398" s="1" t="s">
        <v>844</v>
      </c>
      <c r="B398" s="1" t="s">
        <v>886</v>
      </c>
      <c r="C398">
        <v>8707020</v>
      </c>
      <c r="D398">
        <v>0</v>
      </c>
      <c r="E398">
        <v>0</v>
      </c>
    </row>
    <row r="399" spans="1:5" x14ac:dyDescent="0.3">
      <c r="A399" s="1" t="s">
        <v>881</v>
      </c>
      <c r="B399" s="1" t="s">
        <v>886</v>
      </c>
      <c r="C399">
        <v>8707020</v>
      </c>
      <c r="D399">
        <v>0</v>
      </c>
      <c r="E399">
        <v>0</v>
      </c>
    </row>
    <row r="400" spans="1:5" x14ac:dyDescent="0.3">
      <c r="A400" s="1" t="s">
        <v>874</v>
      </c>
      <c r="B400" s="1" t="s">
        <v>886</v>
      </c>
      <c r="C400">
        <v>8707020</v>
      </c>
      <c r="D400">
        <v>0</v>
      </c>
      <c r="E400">
        <v>0</v>
      </c>
    </row>
    <row r="401" spans="1:5" x14ac:dyDescent="0.3">
      <c r="A401" s="1" t="s">
        <v>878</v>
      </c>
      <c r="B401" s="1" t="s">
        <v>886</v>
      </c>
      <c r="C401">
        <v>8707020</v>
      </c>
      <c r="D401">
        <v>0</v>
      </c>
      <c r="E401">
        <v>0</v>
      </c>
    </row>
    <row r="402" spans="1:5" x14ac:dyDescent="0.3">
      <c r="A402" s="1" t="s">
        <v>866</v>
      </c>
      <c r="B402" s="1" t="s">
        <v>886</v>
      </c>
      <c r="C402">
        <v>8707020</v>
      </c>
      <c r="D402">
        <v>0</v>
      </c>
      <c r="E402">
        <v>0</v>
      </c>
    </row>
    <row r="403" spans="1:5" x14ac:dyDescent="0.3">
      <c r="A403" s="1" t="s">
        <v>880</v>
      </c>
      <c r="B403" s="1" t="s">
        <v>886</v>
      </c>
      <c r="C403">
        <v>8707020</v>
      </c>
      <c r="D403">
        <v>0</v>
      </c>
      <c r="E403">
        <v>0</v>
      </c>
    </row>
    <row r="404" spans="1:5" x14ac:dyDescent="0.3">
      <c r="A404" s="1" t="s">
        <v>750</v>
      </c>
      <c r="B404" s="1" t="s">
        <v>895</v>
      </c>
      <c r="C404">
        <v>66083547</v>
      </c>
      <c r="D404">
        <v>63482.25</v>
      </c>
      <c r="E404">
        <v>96.06</v>
      </c>
    </row>
    <row r="405" spans="1:5" x14ac:dyDescent="0.3">
      <c r="A405" s="1" t="s">
        <v>764</v>
      </c>
      <c r="B405" s="1" t="s">
        <v>895</v>
      </c>
      <c r="C405">
        <v>66083547</v>
      </c>
      <c r="D405">
        <v>61396.160000000003</v>
      </c>
      <c r="E405">
        <v>92.91</v>
      </c>
    </row>
    <row r="406" spans="1:5" x14ac:dyDescent="0.3">
      <c r="A406" s="1" t="s">
        <v>755</v>
      </c>
      <c r="B406" s="1" t="s">
        <v>895</v>
      </c>
      <c r="C406">
        <v>66083547</v>
      </c>
      <c r="D406">
        <v>42609.07</v>
      </c>
      <c r="E406">
        <v>64.48</v>
      </c>
    </row>
    <row r="407" spans="1:5" x14ac:dyDescent="0.3">
      <c r="A407" s="1" t="s">
        <v>751</v>
      </c>
      <c r="B407" s="1" t="s">
        <v>895</v>
      </c>
      <c r="C407">
        <v>66083547</v>
      </c>
      <c r="D407">
        <v>37822.83</v>
      </c>
      <c r="E407">
        <v>57.23</v>
      </c>
    </row>
    <row r="408" spans="1:5" x14ac:dyDescent="0.3">
      <c r="A408" s="1" t="s">
        <v>753</v>
      </c>
      <c r="B408" s="1" t="s">
        <v>895</v>
      </c>
      <c r="C408">
        <v>66083547</v>
      </c>
      <c r="D408">
        <v>34206.22</v>
      </c>
      <c r="E408">
        <v>51.76</v>
      </c>
    </row>
    <row r="409" spans="1:5" x14ac:dyDescent="0.3">
      <c r="A409" s="1" t="s">
        <v>754</v>
      </c>
      <c r="B409" s="1" t="s">
        <v>895</v>
      </c>
      <c r="C409">
        <v>66083547</v>
      </c>
      <c r="D409">
        <v>20929.75</v>
      </c>
      <c r="E409">
        <v>31.67</v>
      </c>
    </row>
    <row r="410" spans="1:5" x14ac:dyDescent="0.3">
      <c r="A410" s="1" t="s">
        <v>758</v>
      </c>
      <c r="B410" s="1" t="s">
        <v>895</v>
      </c>
      <c r="C410">
        <v>66083547</v>
      </c>
      <c r="D410">
        <v>16949.55</v>
      </c>
      <c r="E410">
        <v>25.65</v>
      </c>
    </row>
    <row r="411" spans="1:5" x14ac:dyDescent="0.3">
      <c r="A411" s="1" t="s">
        <v>765</v>
      </c>
      <c r="B411" s="1" t="s">
        <v>895</v>
      </c>
      <c r="C411">
        <v>66083547</v>
      </c>
      <c r="D411">
        <v>15950.07</v>
      </c>
      <c r="E411">
        <v>24.14</v>
      </c>
    </row>
    <row r="412" spans="1:5" x14ac:dyDescent="0.3">
      <c r="A412" s="1" t="s">
        <v>759</v>
      </c>
      <c r="B412" s="1" t="s">
        <v>895</v>
      </c>
      <c r="C412">
        <v>66083547</v>
      </c>
      <c r="D412">
        <v>14230.55</v>
      </c>
      <c r="E412">
        <v>21.53</v>
      </c>
    </row>
    <row r="413" spans="1:5" x14ac:dyDescent="0.3">
      <c r="A413" s="1" t="s">
        <v>752</v>
      </c>
      <c r="B413" s="1" t="s">
        <v>895</v>
      </c>
      <c r="C413">
        <v>66083547</v>
      </c>
      <c r="D413">
        <v>13008.4</v>
      </c>
      <c r="E413">
        <v>19.68</v>
      </c>
    </row>
    <row r="414" spans="1:5" x14ac:dyDescent="0.3">
      <c r="A414" s="1" t="s">
        <v>756</v>
      </c>
      <c r="B414" s="1" t="s">
        <v>895</v>
      </c>
      <c r="C414">
        <v>66083547</v>
      </c>
      <c r="D414">
        <v>12728.8</v>
      </c>
      <c r="E414">
        <v>19.260000000000002</v>
      </c>
    </row>
    <row r="415" spans="1:5" x14ac:dyDescent="0.3">
      <c r="A415" s="1" t="s">
        <v>780</v>
      </c>
      <c r="B415" s="1" t="s">
        <v>895</v>
      </c>
      <c r="C415">
        <v>66083547</v>
      </c>
      <c r="D415">
        <v>11509.72</v>
      </c>
      <c r="E415">
        <v>17.420000000000002</v>
      </c>
    </row>
    <row r="416" spans="1:5" x14ac:dyDescent="0.3">
      <c r="A416" s="1" t="s">
        <v>767</v>
      </c>
      <c r="B416" s="1" t="s">
        <v>895</v>
      </c>
      <c r="C416">
        <v>66083547</v>
      </c>
      <c r="D416">
        <v>10985</v>
      </c>
      <c r="E416">
        <v>16.62</v>
      </c>
    </row>
    <row r="417" spans="1:5" x14ac:dyDescent="0.3">
      <c r="A417" s="1" t="s">
        <v>761</v>
      </c>
      <c r="B417" s="1" t="s">
        <v>895</v>
      </c>
      <c r="C417">
        <v>66083547</v>
      </c>
      <c r="D417">
        <v>10952.95</v>
      </c>
      <c r="E417">
        <v>16.57</v>
      </c>
    </row>
    <row r="418" spans="1:5" x14ac:dyDescent="0.3">
      <c r="A418" s="1" t="s">
        <v>773</v>
      </c>
      <c r="B418" s="1" t="s">
        <v>895</v>
      </c>
      <c r="C418">
        <v>66083547</v>
      </c>
      <c r="D418">
        <v>9989.41</v>
      </c>
      <c r="E418">
        <v>15.12</v>
      </c>
    </row>
    <row r="419" spans="1:5" x14ac:dyDescent="0.3">
      <c r="A419" s="1" t="s">
        <v>762</v>
      </c>
      <c r="B419" s="1" t="s">
        <v>895</v>
      </c>
      <c r="C419">
        <v>66083547</v>
      </c>
      <c r="D419">
        <v>9872.58</v>
      </c>
      <c r="E419">
        <v>14.94</v>
      </c>
    </row>
    <row r="420" spans="1:5" x14ac:dyDescent="0.3">
      <c r="A420" s="1" t="s">
        <v>760</v>
      </c>
      <c r="B420" s="1" t="s">
        <v>895</v>
      </c>
      <c r="C420">
        <v>66083547</v>
      </c>
      <c r="D420">
        <v>9774.5300000000007</v>
      </c>
      <c r="E420">
        <v>14.79</v>
      </c>
    </row>
    <row r="421" spans="1:5" x14ac:dyDescent="0.3">
      <c r="A421" s="1" t="s">
        <v>766</v>
      </c>
      <c r="B421" s="1" t="s">
        <v>895</v>
      </c>
      <c r="C421">
        <v>66083547</v>
      </c>
      <c r="D421">
        <v>8076.48</v>
      </c>
      <c r="E421">
        <v>12.22</v>
      </c>
    </row>
    <row r="422" spans="1:5" x14ac:dyDescent="0.3">
      <c r="A422" s="1" t="s">
        <v>768</v>
      </c>
      <c r="B422" s="1" t="s">
        <v>895</v>
      </c>
      <c r="C422">
        <v>66083547</v>
      </c>
      <c r="D422">
        <v>7813.37</v>
      </c>
      <c r="E422">
        <v>11.82</v>
      </c>
    </row>
    <row r="423" spans="1:5" x14ac:dyDescent="0.3">
      <c r="A423" s="1" t="s">
        <v>778</v>
      </c>
      <c r="B423" s="1" t="s">
        <v>895</v>
      </c>
      <c r="C423">
        <v>66083547</v>
      </c>
      <c r="D423">
        <v>7675.48</v>
      </c>
      <c r="E423">
        <v>11.61</v>
      </c>
    </row>
    <row r="424" spans="1:5" x14ac:dyDescent="0.3">
      <c r="A424" s="1" t="s">
        <v>772</v>
      </c>
      <c r="B424" s="1" t="s">
        <v>895</v>
      </c>
      <c r="C424">
        <v>66083547</v>
      </c>
      <c r="D424">
        <v>7308.86</v>
      </c>
      <c r="E424">
        <v>11.06</v>
      </c>
    </row>
    <row r="425" spans="1:5" x14ac:dyDescent="0.3">
      <c r="A425" s="1" t="s">
        <v>770</v>
      </c>
      <c r="B425" s="1" t="s">
        <v>895</v>
      </c>
      <c r="C425">
        <v>66083547</v>
      </c>
      <c r="D425">
        <v>6206.95</v>
      </c>
      <c r="E425">
        <v>9.39</v>
      </c>
    </row>
    <row r="426" spans="1:5" x14ac:dyDescent="0.3">
      <c r="A426" s="1" t="s">
        <v>776</v>
      </c>
      <c r="B426" s="1" t="s">
        <v>895</v>
      </c>
      <c r="C426">
        <v>66083547</v>
      </c>
      <c r="D426">
        <v>6183.61</v>
      </c>
      <c r="E426">
        <v>9.36</v>
      </c>
    </row>
    <row r="427" spans="1:5" x14ac:dyDescent="0.3">
      <c r="A427" s="1" t="s">
        <v>757</v>
      </c>
      <c r="B427" s="1" t="s">
        <v>895</v>
      </c>
      <c r="C427">
        <v>66083547</v>
      </c>
      <c r="D427">
        <v>5144.88</v>
      </c>
      <c r="E427">
        <v>7.79</v>
      </c>
    </row>
    <row r="428" spans="1:5" x14ac:dyDescent="0.3">
      <c r="A428" s="1" t="s">
        <v>785</v>
      </c>
      <c r="B428" s="1" t="s">
        <v>895</v>
      </c>
      <c r="C428">
        <v>66083547</v>
      </c>
      <c r="D428">
        <v>5048.63</v>
      </c>
      <c r="E428">
        <v>7.64</v>
      </c>
    </row>
    <row r="429" spans="1:5" x14ac:dyDescent="0.3">
      <c r="A429" s="1" t="s">
        <v>792</v>
      </c>
      <c r="B429" s="1" t="s">
        <v>895</v>
      </c>
      <c r="C429">
        <v>66083547</v>
      </c>
      <c r="D429">
        <v>4925.16</v>
      </c>
      <c r="E429">
        <v>7.45</v>
      </c>
    </row>
    <row r="430" spans="1:5" x14ac:dyDescent="0.3">
      <c r="A430" s="1" t="s">
        <v>777</v>
      </c>
      <c r="B430" s="1" t="s">
        <v>895</v>
      </c>
      <c r="C430">
        <v>66083547</v>
      </c>
      <c r="D430">
        <v>4626.97</v>
      </c>
      <c r="E430">
        <v>7</v>
      </c>
    </row>
    <row r="431" spans="1:5" x14ac:dyDescent="0.3">
      <c r="A431" s="1" t="s">
        <v>769</v>
      </c>
      <c r="B431" s="1" t="s">
        <v>895</v>
      </c>
      <c r="C431">
        <v>66083547</v>
      </c>
      <c r="D431">
        <v>4486.4799999999996</v>
      </c>
      <c r="E431">
        <v>6.79</v>
      </c>
    </row>
    <row r="432" spans="1:5" x14ac:dyDescent="0.3">
      <c r="A432" s="1" t="s">
        <v>771</v>
      </c>
      <c r="B432" s="1" t="s">
        <v>895</v>
      </c>
      <c r="C432">
        <v>66083547</v>
      </c>
      <c r="D432">
        <v>4347.4799999999996</v>
      </c>
      <c r="E432">
        <v>6.58</v>
      </c>
    </row>
    <row r="433" spans="1:5" x14ac:dyDescent="0.3">
      <c r="A433" s="1" t="s">
        <v>774</v>
      </c>
      <c r="B433" s="1" t="s">
        <v>895</v>
      </c>
      <c r="C433">
        <v>66083547</v>
      </c>
      <c r="D433">
        <v>4177.84</v>
      </c>
      <c r="E433">
        <v>6.32</v>
      </c>
    </row>
    <row r="434" spans="1:5" x14ac:dyDescent="0.3">
      <c r="A434" s="1" t="s">
        <v>781</v>
      </c>
      <c r="B434" s="1" t="s">
        <v>895</v>
      </c>
      <c r="C434">
        <v>66083547</v>
      </c>
      <c r="D434">
        <v>3839.1</v>
      </c>
      <c r="E434">
        <v>5.81</v>
      </c>
    </row>
    <row r="435" spans="1:5" x14ac:dyDescent="0.3">
      <c r="A435" s="1" t="s">
        <v>795</v>
      </c>
      <c r="B435" s="1" t="s">
        <v>895</v>
      </c>
      <c r="C435">
        <v>66083547</v>
      </c>
      <c r="D435">
        <v>3562.36</v>
      </c>
      <c r="E435">
        <v>5.39</v>
      </c>
    </row>
    <row r="436" spans="1:5" x14ac:dyDescent="0.3">
      <c r="A436" s="1" t="s">
        <v>806</v>
      </c>
      <c r="B436" s="1" t="s">
        <v>895</v>
      </c>
      <c r="C436">
        <v>66083547</v>
      </c>
      <c r="D436">
        <v>3560.27</v>
      </c>
      <c r="E436">
        <v>5.39</v>
      </c>
    </row>
    <row r="437" spans="1:5" x14ac:dyDescent="0.3">
      <c r="A437" s="1" t="s">
        <v>786</v>
      </c>
      <c r="B437" s="1" t="s">
        <v>895</v>
      </c>
      <c r="C437">
        <v>66083547</v>
      </c>
      <c r="D437">
        <v>3119.77</v>
      </c>
      <c r="E437">
        <v>4.72</v>
      </c>
    </row>
    <row r="438" spans="1:5" x14ac:dyDescent="0.3">
      <c r="A438" s="1" t="s">
        <v>783</v>
      </c>
      <c r="B438" s="1" t="s">
        <v>895</v>
      </c>
      <c r="C438">
        <v>66083547</v>
      </c>
      <c r="D438">
        <v>2907.94</v>
      </c>
      <c r="E438">
        <v>4.4000000000000004</v>
      </c>
    </row>
    <row r="439" spans="1:5" x14ac:dyDescent="0.3">
      <c r="A439" s="1" t="s">
        <v>775</v>
      </c>
      <c r="B439" s="1" t="s">
        <v>895</v>
      </c>
      <c r="C439">
        <v>66083547</v>
      </c>
      <c r="D439">
        <v>2470.3200000000002</v>
      </c>
      <c r="E439">
        <v>3.74</v>
      </c>
    </row>
    <row r="440" spans="1:5" x14ac:dyDescent="0.3">
      <c r="A440" s="1" t="s">
        <v>797</v>
      </c>
      <c r="B440" s="1" t="s">
        <v>895</v>
      </c>
      <c r="C440">
        <v>66083547</v>
      </c>
      <c r="D440">
        <v>2207.31</v>
      </c>
      <c r="E440">
        <v>3.34</v>
      </c>
    </row>
    <row r="441" spans="1:5" x14ac:dyDescent="0.3">
      <c r="A441" s="1" t="s">
        <v>794</v>
      </c>
      <c r="B441" s="1" t="s">
        <v>895</v>
      </c>
      <c r="C441">
        <v>66083547</v>
      </c>
      <c r="D441">
        <v>1978.04</v>
      </c>
      <c r="E441">
        <v>2.99</v>
      </c>
    </row>
    <row r="442" spans="1:5" x14ac:dyDescent="0.3">
      <c r="A442" s="1" t="s">
        <v>784</v>
      </c>
      <c r="B442" s="1" t="s">
        <v>895</v>
      </c>
      <c r="C442">
        <v>66083547</v>
      </c>
      <c r="D442">
        <v>1842.32</v>
      </c>
      <c r="E442">
        <v>2.79</v>
      </c>
    </row>
    <row r="443" spans="1:5" x14ac:dyDescent="0.3">
      <c r="A443" s="1" t="s">
        <v>790</v>
      </c>
      <c r="B443" s="1" t="s">
        <v>895</v>
      </c>
      <c r="C443">
        <v>66083547</v>
      </c>
      <c r="D443">
        <v>1844.7</v>
      </c>
      <c r="E443">
        <v>2.79</v>
      </c>
    </row>
    <row r="444" spans="1:5" x14ac:dyDescent="0.3">
      <c r="A444" s="1" t="s">
        <v>812</v>
      </c>
      <c r="B444" s="1" t="s">
        <v>895</v>
      </c>
      <c r="C444">
        <v>66083547</v>
      </c>
      <c r="D444">
        <v>1594.62</v>
      </c>
      <c r="E444">
        <v>2.41</v>
      </c>
    </row>
    <row r="445" spans="1:5" x14ac:dyDescent="0.3">
      <c r="A445" s="1" t="s">
        <v>782</v>
      </c>
      <c r="B445" s="1" t="s">
        <v>895</v>
      </c>
      <c r="C445">
        <v>66083547</v>
      </c>
      <c r="D445">
        <v>1552.58</v>
      </c>
      <c r="E445">
        <v>2.35</v>
      </c>
    </row>
    <row r="446" spans="1:5" x14ac:dyDescent="0.3">
      <c r="A446" s="1" t="s">
        <v>799</v>
      </c>
      <c r="B446" s="1" t="s">
        <v>895</v>
      </c>
      <c r="C446">
        <v>66083547</v>
      </c>
      <c r="D446">
        <v>1362.07</v>
      </c>
      <c r="E446">
        <v>2.06</v>
      </c>
    </row>
    <row r="447" spans="1:5" x14ac:dyDescent="0.3">
      <c r="A447" s="1" t="s">
        <v>763</v>
      </c>
      <c r="B447" s="1" t="s">
        <v>895</v>
      </c>
      <c r="C447">
        <v>66083547</v>
      </c>
      <c r="D447">
        <v>1332.19</v>
      </c>
      <c r="E447">
        <v>2.02</v>
      </c>
    </row>
    <row r="448" spans="1:5" x14ac:dyDescent="0.3">
      <c r="A448" s="1" t="s">
        <v>796</v>
      </c>
      <c r="B448" s="1" t="s">
        <v>895</v>
      </c>
      <c r="C448">
        <v>66083547</v>
      </c>
      <c r="D448">
        <v>1163.99</v>
      </c>
      <c r="E448">
        <v>1.76</v>
      </c>
    </row>
    <row r="449" spans="1:5" x14ac:dyDescent="0.3">
      <c r="A449" s="1" t="s">
        <v>800</v>
      </c>
      <c r="B449" s="1" t="s">
        <v>895</v>
      </c>
      <c r="C449">
        <v>66083547</v>
      </c>
      <c r="D449">
        <v>1121.79</v>
      </c>
      <c r="E449">
        <v>1.7</v>
      </c>
    </row>
    <row r="450" spans="1:5" x14ac:dyDescent="0.3">
      <c r="A450" s="1" t="s">
        <v>804</v>
      </c>
      <c r="B450" s="1" t="s">
        <v>895</v>
      </c>
      <c r="C450">
        <v>66083547</v>
      </c>
      <c r="D450">
        <v>997.97</v>
      </c>
      <c r="E450">
        <v>1.51</v>
      </c>
    </row>
    <row r="451" spans="1:5" x14ac:dyDescent="0.3">
      <c r="A451" s="1" t="s">
        <v>791</v>
      </c>
      <c r="B451" s="1" t="s">
        <v>895</v>
      </c>
      <c r="C451">
        <v>66083547</v>
      </c>
      <c r="D451">
        <v>966.99</v>
      </c>
      <c r="E451">
        <v>1.46</v>
      </c>
    </row>
    <row r="452" spans="1:5" x14ac:dyDescent="0.3">
      <c r="A452" s="1" t="s">
        <v>819</v>
      </c>
      <c r="B452" s="1" t="s">
        <v>895</v>
      </c>
      <c r="C452">
        <v>66083547</v>
      </c>
      <c r="D452">
        <v>874.54</v>
      </c>
      <c r="E452">
        <v>1.32</v>
      </c>
    </row>
    <row r="453" spans="1:5" x14ac:dyDescent="0.3">
      <c r="A453" s="1" t="s">
        <v>789</v>
      </c>
      <c r="B453" s="1" t="s">
        <v>895</v>
      </c>
      <c r="C453">
        <v>66083547</v>
      </c>
      <c r="D453">
        <v>871.34</v>
      </c>
      <c r="E453">
        <v>1.32</v>
      </c>
    </row>
    <row r="454" spans="1:5" x14ac:dyDescent="0.3">
      <c r="A454" s="1" t="s">
        <v>801</v>
      </c>
      <c r="B454" s="1" t="s">
        <v>895</v>
      </c>
      <c r="C454">
        <v>66083547</v>
      </c>
      <c r="D454">
        <v>786.74</v>
      </c>
      <c r="E454">
        <v>1.19</v>
      </c>
    </row>
    <row r="455" spans="1:5" x14ac:dyDescent="0.3">
      <c r="A455" s="1" t="s">
        <v>814</v>
      </c>
      <c r="B455" s="1" t="s">
        <v>895</v>
      </c>
      <c r="C455">
        <v>66083547</v>
      </c>
      <c r="D455">
        <v>660</v>
      </c>
      <c r="E455">
        <v>1</v>
      </c>
    </row>
    <row r="456" spans="1:5" x14ac:dyDescent="0.3">
      <c r="A456" s="1" t="s">
        <v>802</v>
      </c>
      <c r="B456" s="1" t="s">
        <v>895</v>
      </c>
      <c r="C456">
        <v>66083547</v>
      </c>
      <c r="D456">
        <v>632.54</v>
      </c>
      <c r="E456">
        <v>0.96</v>
      </c>
    </row>
    <row r="457" spans="1:5" x14ac:dyDescent="0.3">
      <c r="A457" s="1" t="s">
        <v>817</v>
      </c>
      <c r="B457" s="1" t="s">
        <v>895</v>
      </c>
      <c r="C457">
        <v>66083547</v>
      </c>
      <c r="D457">
        <v>626.23</v>
      </c>
      <c r="E457">
        <v>0.95</v>
      </c>
    </row>
    <row r="458" spans="1:5" x14ac:dyDescent="0.3">
      <c r="A458" s="1" t="s">
        <v>779</v>
      </c>
      <c r="B458" s="1" t="s">
        <v>895</v>
      </c>
      <c r="C458">
        <v>66083547</v>
      </c>
      <c r="D458">
        <v>617.9</v>
      </c>
      <c r="E458">
        <v>0.94</v>
      </c>
    </row>
    <row r="459" spans="1:5" x14ac:dyDescent="0.3">
      <c r="A459" s="1" t="s">
        <v>805</v>
      </c>
      <c r="B459" s="1" t="s">
        <v>895</v>
      </c>
      <c r="C459">
        <v>66083547</v>
      </c>
      <c r="D459">
        <v>504.43</v>
      </c>
      <c r="E459">
        <v>0.76</v>
      </c>
    </row>
    <row r="460" spans="1:5" x14ac:dyDescent="0.3">
      <c r="A460" s="1" t="s">
        <v>793</v>
      </c>
      <c r="B460" s="1" t="s">
        <v>895</v>
      </c>
      <c r="C460">
        <v>66083547</v>
      </c>
      <c r="D460">
        <v>476.62</v>
      </c>
      <c r="E460">
        <v>0.72</v>
      </c>
    </row>
    <row r="461" spans="1:5" x14ac:dyDescent="0.3">
      <c r="A461" s="1" t="s">
        <v>803</v>
      </c>
      <c r="B461" s="1" t="s">
        <v>895</v>
      </c>
      <c r="C461">
        <v>66083547</v>
      </c>
      <c r="D461">
        <v>378.27</v>
      </c>
      <c r="E461">
        <v>0.56999999999999995</v>
      </c>
    </row>
    <row r="462" spans="1:5" x14ac:dyDescent="0.3">
      <c r="A462" s="1" t="s">
        <v>787</v>
      </c>
      <c r="B462" s="1" t="s">
        <v>895</v>
      </c>
      <c r="C462">
        <v>66083547</v>
      </c>
      <c r="D462">
        <v>375.85</v>
      </c>
      <c r="E462">
        <v>0.56999999999999995</v>
      </c>
    </row>
    <row r="463" spans="1:5" x14ac:dyDescent="0.3">
      <c r="A463" s="1" t="s">
        <v>809</v>
      </c>
      <c r="B463" s="1" t="s">
        <v>895</v>
      </c>
      <c r="C463">
        <v>66083547</v>
      </c>
      <c r="D463">
        <v>352.7</v>
      </c>
      <c r="E463">
        <v>0.53</v>
      </c>
    </row>
    <row r="464" spans="1:5" x14ac:dyDescent="0.3">
      <c r="A464" s="1" t="s">
        <v>823</v>
      </c>
      <c r="B464" s="1" t="s">
        <v>895</v>
      </c>
      <c r="C464">
        <v>66083547</v>
      </c>
      <c r="D464">
        <v>347.32</v>
      </c>
      <c r="E464">
        <v>0.53</v>
      </c>
    </row>
    <row r="465" spans="1:5" x14ac:dyDescent="0.3">
      <c r="A465" s="1" t="s">
        <v>788</v>
      </c>
      <c r="B465" s="1" t="s">
        <v>895</v>
      </c>
      <c r="C465">
        <v>66083547</v>
      </c>
      <c r="D465">
        <v>316.44</v>
      </c>
      <c r="E465">
        <v>0.48</v>
      </c>
    </row>
    <row r="466" spans="1:5" x14ac:dyDescent="0.3">
      <c r="A466" s="1" t="s">
        <v>808</v>
      </c>
      <c r="B466" s="1" t="s">
        <v>895</v>
      </c>
      <c r="C466">
        <v>66083547</v>
      </c>
      <c r="D466">
        <v>232.19</v>
      </c>
      <c r="E466">
        <v>0.35</v>
      </c>
    </row>
    <row r="467" spans="1:5" x14ac:dyDescent="0.3">
      <c r="A467" s="1" t="s">
        <v>813</v>
      </c>
      <c r="B467" s="1" t="s">
        <v>895</v>
      </c>
      <c r="C467">
        <v>66083547</v>
      </c>
      <c r="D467">
        <v>227.1</v>
      </c>
      <c r="E467">
        <v>0.34</v>
      </c>
    </row>
    <row r="468" spans="1:5" x14ac:dyDescent="0.3">
      <c r="A468" s="1" t="s">
        <v>829</v>
      </c>
      <c r="B468" s="1" t="s">
        <v>895</v>
      </c>
      <c r="C468">
        <v>66083547</v>
      </c>
      <c r="D468">
        <v>218.4</v>
      </c>
      <c r="E468">
        <v>0.33</v>
      </c>
    </row>
    <row r="469" spans="1:5" x14ac:dyDescent="0.3">
      <c r="A469" s="1" t="s">
        <v>818</v>
      </c>
      <c r="B469" s="1" t="s">
        <v>895</v>
      </c>
      <c r="C469">
        <v>66083547</v>
      </c>
      <c r="D469">
        <v>205.85</v>
      </c>
      <c r="E469">
        <v>0.31</v>
      </c>
    </row>
    <row r="470" spans="1:5" x14ac:dyDescent="0.3">
      <c r="A470" s="1" t="s">
        <v>822</v>
      </c>
      <c r="B470" s="1" t="s">
        <v>895</v>
      </c>
      <c r="C470">
        <v>66083547</v>
      </c>
      <c r="D470">
        <v>199.83</v>
      </c>
      <c r="E470">
        <v>0.3</v>
      </c>
    </row>
    <row r="471" spans="1:5" x14ac:dyDescent="0.3">
      <c r="A471" s="1" t="s">
        <v>798</v>
      </c>
      <c r="B471" s="1" t="s">
        <v>895</v>
      </c>
      <c r="C471">
        <v>66083547</v>
      </c>
      <c r="D471">
        <v>173.81</v>
      </c>
      <c r="E471">
        <v>0.26</v>
      </c>
    </row>
    <row r="472" spans="1:5" x14ac:dyDescent="0.3">
      <c r="A472" s="1" t="s">
        <v>815</v>
      </c>
      <c r="B472" s="1" t="s">
        <v>895</v>
      </c>
      <c r="C472">
        <v>66083547</v>
      </c>
      <c r="D472">
        <v>157.66999999999999</v>
      </c>
      <c r="E472">
        <v>0.24</v>
      </c>
    </row>
    <row r="473" spans="1:5" x14ac:dyDescent="0.3">
      <c r="A473" s="1" t="s">
        <v>810</v>
      </c>
      <c r="B473" s="1" t="s">
        <v>895</v>
      </c>
      <c r="C473">
        <v>66083547</v>
      </c>
      <c r="D473">
        <v>156.63999999999999</v>
      </c>
      <c r="E473">
        <v>0.24</v>
      </c>
    </row>
    <row r="474" spans="1:5" x14ac:dyDescent="0.3">
      <c r="A474" s="1" t="s">
        <v>828</v>
      </c>
      <c r="B474" s="1" t="s">
        <v>895</v>
      </c>
      <c r="C474">
        <v>66083547</v>
      </c>
      <c r="D474">
        <v>152.85</v>
      </c>
      <c r="E474">
        <v>0.23</v>
      </c>
    </row>
    <row r="475" spans="1:5" x14ac:dyDescent="0.3">
      <c r="A475" s="1" t="s">
        <v>821</v>
      </c>
      <c r="B475" s="1" t="s">
        <v>895</v>
      </c>
      <c r="C475">
        <v>66083547</v>
      </c>
      <c r="D475">
        <v>144.55000000000001</v>
      </c>
      <c r="E475">
        <v>0.22</v>
      </c>
    </row>
    <row r="476" spans="1:5" x14ac:dyDescent="0.3">
      <c r="A476" s="1" t="s">
        <v>807</v>
      </c>
      <c r="B476" s="1" t="s">
        <v>895</v>
      </c>
      <c r="C476">
        <v>66083547</v>
      </c>
      <c r="D476">
        <v>138.94999999999999</v>
      </c>
      <c r="E476">
        <v>0.21</v>
      </c>
    </row>
    <row r="477" spans="1:5" x14ac:dyDescent="0.3">
      <c r="A477" s="1" t="s">
        <v>826</v>
      </c>
      <c r="B477" s="1" t="s">
        <v>895</v>
      </c>
      <c r="C477">
        <v>66083547</v>
      </c>
      <c r="D477">
        <v>112.65</v>
      </c>
      <c r="E477">
        <v>0.17</v>
      </c>
    </row>
    <row r="478" spans="1:5" x14ac:dyDescent="0.3">
      <c r="A478" s="1" t="s">
        <v>811</v>
      </c>
      <c r="B478" s="1" t="s">
        <v>895</v>
      </c>
      <c r="C478">
        <v>66083547</v>
      </c>
      <c r="D478">
        <v>109.45</v>
      </c>
      <c r="E478">
        <v>0.17</v>
      </c>
    </row>
    <row r="479" spans="1:5" x14ac:dyDescent="0.3">
      <c r="A479" s="1" t="s">
        <v>816</v>
      </c>
      <c r="B479" s="1" t="s">
        <v>895</v>
      </c>
      <c r="C479">
        <v>66083547</v>
      </c>
      <c r="D479">
        <v>93.24</v>
      </c>
      <c r="E479">
        <v>0.14000000000000001</v>
      </c>
    </row>
    <row r="480" spans="1:5" x14ac:dyDescent="0.3">
      <c r="A480" s="1" t="s">
        <v>824</v>
      </c>
      <c r="B480" s="1" t="s">
        <v>895</v>
      </c>
      <c r="C480">
        <v>66083547</v>
      </c>
      <c r="D480">
        <v>90.51</v>
      </c>
      <c r="E480">
        <v>0.14000000000000001</v>
      </c>
    </row>
    <row r="481" spans="1:5" x14ac:dyDescent="0.3">
      <c r="A481" s="1" t="s">
        <v>831</v>
      </c>
      <c r="B481" s="1" t="s">
        <v>895</v>
      </c>
      <c r="C481">
        <v>66083547</v>
      </c>
      <c r="D481">
        <v>79.760000000000005</v>
      </c>
      <c r="E481">
        <v>0.12</v>
      </c>
    </row>
    <row r="482" spans="1:5" x14ac:dyDescent="0.3">
      <c r="A482" s="1" t="s">
        <v>832</v>
      </c>
      <c r="B482" s="1" t="s">
        <v>895</v>
      </c>
      <c r="C482">
        <v>66083547</v>
      </c>
      <c r="D482">
        <v>52</v>
      </c>
      <c r="E482">
        <v>0.08</v>
      </c>
    </row>
    <row r="483" spans="1:5" x14ac:dyDescent="0.3">
      <c r="A483" s="1" t="s">
        <v>830</v>
      </c>
      <c r="B483" s="1" t="s">
        <v>895</v>
      </c>
      <c r="C483">
        <v>66083547</v>
      </c>
      <c r="D483">
        <v>48.06</v>
      </c>
      <c r="E483">
        <v>7.0000000000000007E-2</v>
      </c>
    </row>
    <row r="484" spans="1:5" x14ac:dyDescent="0.3">
      <c r="A484" s="1" t="s">
        <v>825</v>
      </c>
      <c r="B484" s="1" t="s">
        <v>895</v>
      </c>
      <c r="C484">
        <v>66083547</v>
      </c>
      <c r="D484">
        <v>45.85</v>
      </c>
      <c r="E484">
        <v>7.0000000000000007E-2</v>
      </c>
    </row>
    <row r="485" spans="1:5" x14ac:dyDescent="0.3">
      <c r="A485" s="1" t="s">
        <v>833</v>
      </c>
      <c r="B485" s="1" t="s">
        <v>895</v>
      </c>
      <c r="C485">
        <v>66083547</v>
      </c>
      <c r="D485">
        <v>32.869999999999997</v>
      </c>
      <c r="E485">
        <v>0.05</v>
      </c>
    </row>
    <row r="486" spans="1:5" x14ac:dyDescent="0.3">
      <c r="A486" s="1" t="s">
        <v>820</v>
      </c>
      <c r="B486" s="1" t="s">
        <v>895</v>
      </c>
      <c r="C486">
        <v>66083547</v>
      </c>
      <c r="D486">
        <v>33.840000000000003</v>
      </c>
      <c r="E486">
        <v>0.05</v>
      </c>
    </row>
    <row r="487" spans="1:5" x14ac:dyDescent="0.3">
      <c r="A487" s="1" t="s">
        <v>837</v>
      </c>
      <c r="B487" s="1" t="s">
        <v>895</v>
      </c>
      <c r="C487">
        <v>66083547</v>
      </c>
      <c r="D487">
        <v>23.44</v>
      </c>
      <c r="E487">
        <v>0.04</v>
      </c>
    </row>
    <row r="488" spans="1:5" x14ac:dyDescent="0.3">
      <c r="A488" s="1" t="s">
        <v>857</v>
      </c>
      <c r="B488" s="1" t="s">
        <v>895</v>
      </c>
      <c r="C488">
        <v>66083547</v>
      </c>
      <c r="D488">
        <v>25.6</v>
      </c>
      <c r="E488">
        <v>0.04</v>
      </c>
    </row>
    <row r="489" spans="1:5" x14ac:dyDescent="0.3">
      <c r="A489" s="1" t="s">
        <v>836</v>
      </c>
      <c r="B489" s="1" t="s">
        <v>895</v>
      </c>
      <c r="C489">
        <v>66083547</v>
      </c>
      <c r="D489">
        <v>27.88</v>
      </c>
      <c r="E489">
        <v>0.04</v>
      </c>
    </row>
    <row r="490" spans="1:5" x14ac:dyDescent="0.3">
      <c r="A490" s="1" t="s">
        <v>865</v>
      </c>
      <c r="B490" s="1" t="s">
        <v>895</v>
      </c>
      <c r="C490">
        <v>66083547</v>
      </c>
      <c r="D490">
        <v>7.06</v>
      </c>
      <c r="E490">
        <v>0.01</v>
      </c>
    </row>
    <row r="491" spans="1:5" x14ac:dyDescent="0.3">
      <c r="A491" s="1" t="s">
        <v>863</v>
      </c>
      <c r="B491" s="1" t="s">
        <v>895</v>
      </c>
      <c r="C491">
        <v>66083547</v>
      </c>
      <c r="D491">
        <v>5.51</v>
      </c>
      <c r="E491">
        <v>0.01</v>
      </c>
    </row>
    <row r="492" spans="1:5" x14ac:dyDescent="0.3">
      <c r="A492" s="1" t="s">
        <v>877</v>
      </c>
      <c r="B492" s="1" t="s">
        <v>895</v>
      </c>
      <c r="C492">
        <v>66083547</v>
      </c>
      <c r="D492">
        <v>4.6900000000000004</v>
      </c>
      <c r="E492">
        <v>0.01</v>
      </c>
    </row>
    <row r="493" spans="1:5" x14ac:dyDescent="0.3">
      <c r="A493" s="1" t="s">
        <v>859</v>
      </c>
      <c r="B493" s="1" t="s">
        <v>895</v>
      </c>
      <c r="C493">
        <v>66083547</v>
      </c>
      <c r="D493">
        <v>4.7</v>
      </c>
      <c r="E493">
        <v>0.01</v>
      </c>
    </row>
    <row r="494" spans="1:5" x14ac:dyDescent="0.3">
      <c r="A494" s="1" t="s">
        <v>880</v>
      </c>
      <c r="B494" s="1" t="s">
        <v>895</v>
      </c>
      <c r="C494">
        <v>66083547</v>
      </c>
      <c r="D494">
        <v>4.76</v>
      </c>
      <c r="E494">
        <v>0.01</v>
      </c>
    </row>
    <row r="495" spans="1:5" x14ac:dyDescent="0.3">
      <c r="A495" s="1" t="s">
        <v>875</v>
      </c>
      <c r="B495" s="1" t="s">
        <v>895</v>
      </c>
      <c r="C495">
        <v>66083547</v>
      </c>
      <c r="D495">
        <v>5.91</v>
      </c>
      <c r="E495">
        <v>0.01</v>
      </c>
    </row>
    <row r="496" spans="1:5" x14ac:dyDescent="0.3">
      <c r="A496" s="1" t="s">
        <v>846</v>
      </c>
      <c r="B496" s="1" t="s">
        <v>895</v>
      </c>
      <c r="C496">
        <v>66083547</v>
      </c>
      <c r="D496">
        <v>0</v>
      </c>
      <c r="E496">
        <v>0</v>
      </c>
    </row>
    <row r="497" spans="1:5" x14ac:dyDescent="0.3">
      <c r="A497" s="1" t="s">
        <v>849</v>
      </c>
      <c r="B497" s="1" t="s">
        <v>895</v>
      </c>
      <c r="C497">
        <v>66083547</v>
      </c>
      <c r="D497">
        <v>1.57</v>
      </c>
      <c r="E497">
        <v>0</v>
      </c>
    </row>
    <row r="498" spans="1:5" x14ac:dyDescent="0.3">
      <c r="A498" s="1" t="s">
        <v>881</v>
      </c>
      <c r="B498" s="1" t="s">
        <v>895</v>
      </c>
      <c r="C498">
        <v>66083547</v>
      </c>
      <c r="D498">
        <v>0</v>
      </c>
      <c r="E498">
        <v>0</v>
      </c>
    </row>
    <row r="499" spans="1:5" x14ac:dyDescent="0.3">
      <c r="A499" s="1" t="s">
        <v>874</v>
      </c>
      <c r="B499" s="1" t="s">
        <v>895</v>
      </c>
      <c r="C499">
        <v>66083547</v>
      </c>
      <c r="D499">
        <v>0</v>
      </c>
      <c r="E499">
        <v>0</v>
      </c>
    </row>
    <row r="500" spans="1:5" x14ac:dyDescent="0.3">
      <c r="A500" s="1" t="s">
        <v>866</v>
      </c>
      <c r="B500" s="1" t="s">
        <v>895</v>
      </c>
      <c r="C500">
        <v>66083547</v>
      </c>
      <c r="D500">
        <v>0</v>
      </c>
      <c r="E500">
        <v>0</v>
      </c>
    </row>
    <row r="501" spans="1:5" x14ac:dyDescent="0.3">
      <c r="A501" s="1" t="s">
        <v>871</v>
      </c>
      <c r="B501" s="1" t="s">
        <v>895</v>
      </c>
      <c r="C501">
        <v>66083547</v>
      </c>
      <c r="D501">
        <v>0</v>
      </c>
      <c r="E501">
        <v>0</v>
      </c>
    </row>
    <row r="502" spans="1:5" x14ac:dyDescent="0.3">
      <c r="A502" s="1" t="s">
        <v>841</v>
      </c>
      <c r="B502" s="1" t="s">
        <v>895</v>
      </c>
      <c r="C502">
        <v>66083547</v>
      </c>
      <c r="D502">
        <v>0.01</v>
      </c>
      <c r="E502">
        <v>0</v>
      </c>
    </row>
    <row r="503" spans="1:5" x14ac:dyDescent="0.3">
      <c r="A503" s="1" t="s">
        <v>839</v>
      </c>
      <c r="B503" s="1" t="s">
        <v>895</v>
      </c>
      <c r="C503">
        <v>66083547</v>
      </c>
      <c r="D503">
        <v>0</v>
      </c>
      <c r="E503">
        <v>0</v>
      </c>
    </row>
    <row r="504" spans="1:5" x14ac:dyDescent="0.3">
      <c r="A504" s="1" t="s">
        <v>869</v>
      </c>
      <c r="B504" s="1" t="s">
        <v>895</v>
      </c>
      <c r="C504">
        <v>66083547</v>
      </c>
      <c r="D504">
        <v>0</v>
      </c>
      <c r="E504">
        <v>0</v>
      </c>
    </row>
    <row r="505" spans="1:5" x14ac:dyDescent="0.3">
      <c r="A505" s="1" t="s">
        <v>834</v>
      </c>
      <c r="B505" s="1" t="s">
        <v>895</v>
      </c>
      <c r="C505">
        <v>66083547</v>
      </c>
      <c r="D505">
        <v>2.44</v>
      </c>
      <c r="E505">
        <v>0</v>
      </c>
    </row>
    <row r="506" spans="1:5" x14ac:dyDescent="0.3">
      <c r="A506" s="1" t="s">
        <v>864</v>
      </c>
      <c r="B506" s="1" t="s">
        <v>895</v>
      </c>
      <c r="C506">
        <v>66083547</v>
      </c>
      <c r="D506">
        <v>0</v>
      </c>
      <c r="E506">
        <v>0</v>
      </c>
    </row>
    <row r="507" spans="1:5" x14ac:dyDescent="0.3">
      <c r="A507" s="1" t="s">
        <v>867</v>
      </c>
      <c r="B507" s="1" t="s">
        <v>895</v>
      </c>
      <c r="C507">
        <v>66083547</v>
      </c>
      <c r="D507">
        <v>0</v>
      </c>
      <c r="E507">
        <v>0</v>
      </c>
    </row>
    <row r="508" spans="1:5" x14ac:dyDescent="0.3">
      <c r="A508" s="1" t="s">
        <v>845</v>
      </c>
      <c r="B508" s="1" t="s">
        <v>895</v>
      </c>
      <c r="C508">
        <v>66083547</v>
      </c>
      <c r="D508">
        <v>0</v>
      </c>
      <c r="E508">
        <v>0</v>
      </c>
    </row>
    <row r="509" spans="1:5" x14ac:dyDescent="0.3">
      <c r="A509" s="1" t="s">
        <v>861</v>
      </c>
      <c r="B509" s="1" t="s">
        <v>895</v>
      </c>
      <c r="C509">
        <v>66083547</v>
      </c>
      <c r="D509">
        <v>2.74</v>
      </c>
      <c r="E509">
        <v>0</v>
      </c>
    </row>
    <row r="510" spans="1:5" x14ac:dyDescent="0.3">
      <c r="A510" s="1" t="s">
        <v>847</v>
      </c>
      <c r="B510" s="1" t="s">
        <v>895</v>
      </c>
      <c r="C510">
        <v>66083547</v>
      </c>
      <c r="D510">
        <v>0</v>
      </c>
      <c r="E510">
        <v>0</v>
      </c>
    </row>
    <row r="511" spans="1:5" x14ac:dyDescent="0.3">
      <c r="A511" s="1" t="s">
        <v>856</v>
      </c>
      <c r="B511" s="1" t="s">
        <v>895</v>
      </c>
      <c r="C511">
        <v>66083547</v>
      </c>
      <c r="D511">
        <v>0</v>
      </c>
      <c r="E511">
        <v>0</v>
      </c>
    </row>
    <row r="512" spans="1:5" x14ac:dyDescent="0.3">
      <c r="A512" s="1" t="s">
        <v>862</v>
      </c>
      <c r="B512" s="1" t="s">
        <v>895</v>
      </c>
      <c r="C512">
        <v>66083547</v>
      </c>
      <c r="D512">
        <v>0</v>
      </c>
      <c r="E512">
        <v>0</v>
      </c>
    </row>
    <row r="513" spans="1:5" x14ac:dyDescent="0.3">
      <c r="A513" s="1" t="s">
        <v>838</v>
      </c>
      <c r="B513" s="1" t="s">
        <v>895</v>
      </c>
      <c r="C513">
        <v>66083547</v>
      </c>
      <c r="D513">
        <v>0.11</v>
      </c>
      <c r="E513">
        <v>0</v>
      </c>
    </row>
    <row r="514" spans="1:5" x14ac:dyDescent="0.3">
      <c r="A514" s="1" t="s">
        <v>858</v>
      </c>
      <c r="B514" s="1" t="s">
        <v>895</v>
      </c>
      <c r="C514">
        <v>66083547</v>
      </c>
      <c r="D514">
        <v>0</v>
      </c>
      <c r="E514">
        <v>0</v>
      </c>
    </row>
    <row r="515" spans="1:5" x14ac:dyDescent="0.3">
      <c r="A515" s="1" t="s">
        <v>879</v>
      </c>
      <c r="B515" s="1" t="s">
        <v>895</v>
      </c>
      <c r="C515">
        <v>66083547</v>
      </c>
      <c r="D515">
        <v>0</v>
      </c>
      <c r="E515">
        <v>0</v>
      </c>
    </row>
    <row r="516" spans="1:5" x14ac:dyDescent="0.3">
      <c r="A516" s="1" t="s">
        <v>851</v>
      </c>
      <c r="B516" s="1" t="s">
        <v>895</v>
      </c>
      <c r="C516">
        <v>66083547</v>
      </c>
      <c r="D516">
        <v>0</v>
      </c>
      <c r="E516">
        <v>0</v>
      </c>
    </row>
    <row r="517" spans="1:5" x14ac:dyDescent="0.3">
      <c r="A517" s="1" t="s">
        <v>853</v>
      </c>
      <c r="B517" s="1" t="s">
        <v>895</v>
      </c>
      <c r="C517">
        <v>66083547</v>
      </c>
      <c r="D517">
        <v>0</v>
      </c>
      <c r="E517">
        <v>0</v>
      </c>
    </row>
    <row r="518" spans="1:5" x14ac:dyDescent="0.3">
      <c r="A518" s="1" t="s">
        <v>835</v>
      </c>
      <c r="B518" s="1" t="s">
        <v>895</v>
      </c>
      <c r="C518">
        <v>66083547</v>
      </c>
      <c r="D518">
        <v>0</v>
      </c>
      <c r="E518">
        <v>0</v>
      </c>
    </row>
    <row r="519" spans="1:5" x14ac:dyDescent="0.3">
      <c r="A519" s="1" t="s">
        <v>860</v>
      </c>
      <c r="B519" s="1" t="s">
        <v>895</v>
      </c>
      <c r="C519">
        <v>66083547</v>
      </c>
      <c r="D519">
        <v>0</v>
      </c>
      <c r="E519">
        <v>0</v>
      </c>
    </row>
    <row r="520" spans="1:5" x14ac:dyDescent="0.3">
      <c r="A520" s="1" t="s">
        <v>843</v>
      </c>
      <c r="B520" s="1" t="s">
        <v>895</v>
      </c>
      <c r="C520">
        <v>66083547</v>
      </c>
      <c r="D520">
        <v>0</v>
      </c>
      <c r="E520">
        <v>0</v>
      </c>
    </row>
    <row r="521" spans="1:5" x14ac:dyDescent="0.3">
      <c r="A521" s="1" t="s">
        <v>842</v>
      </c>
      <c r="B521" s="1" t="s">
        <v>895</v>
      </c>
      <c r="C521">
        <v>66083547</v>
      </c>
      <c r="D521">
        <v>0</v>
      </c>
      <c r="E521">
        <v>0</v>
      </c>
    </row>
    <row r="522" spans="1:5" x14ac:dyDescent="0.3">
      <c r="A522" s="1" t="s">
        <v>855</v>
      </c>
      <c r="B522" s="1" t="s">
        <v>895</v>
      </c>
      <c r="C522">
        <v>66083547</v>
      </c>
      <c r="D522">
        <v>0</v>
      </c>
      <c r="E522">
        <v>0</v>
      </c>
    </row>
    <row r="523" spans="1:5" x14ac:dyDescent="0.3">
      <c r="A523" s="1" t="s">
        <v>882</v>
      </c>
      <c r="B523" s="1" t="s">
        <v>895</v>
      </c>
      <c r="C523">
        <v>66083547</v>
      </c>
      <c r="D523">
        <v>0</v>
      </c>
      <c r="E523">
        <v>0</v>
      </c>
    </row>
    <row r="524" spans="1:5" x14ac:dyDescent="0.3">
      <c r="A524" s="1" t="s">
        <v>883</v>
      </c>
      <c r="B524" s="1" t="s">
        <v>895</v>
      </c>
      <c r="C524">
        <v>66083547</v>
      </c>
      <c r="D524">
        <v>0</v>
      </c>
      <c r="E524">
        <v>0</v>
      </c>
    </row>
    <row r="525" spans="1:5" x14ac:dyDescent="0.3">
      <c r="A525" s="1" t="s">
        <v>872</v>
      </c>
      <c r="B525" s="1" t="s">
        <v>895</v>
      </c>
      <c r="C525">
        <v>66083547</v>
      </c>
      <c r="D525">
        <v>0</v>
      </c>
      <c r="E525">
        <v>0</v>
      </c>
    </row>
    <row r="526" spans="1:5" x14ac:dyDescent="0.3">
      <c r="A526" s="1" t="s">
        <v>850</v>
      </c>
      <c r="B526" s="1" t="s">
        <v>895</v>
      </c>
      <c r="C526">
        <v>66083547</v>
      </c>
      <c r="D526">
        <v>0</v>
      </c>
      <c r="E526">
        <v>0</v>
      </c>
    </row>
    <row r="527" spans="1:5" x14ac:dyDescent="0.3">
      <c r="A527" s="1" t="s">
        <v>827</v>
      </c>
      <c r="B527" s="1" t="s">
        <v>895</v>
      </c>
      <c r="C527">
        <v>66083547</v>
      </c>
      <c r="D527">
        <v>2</v>
      </c>
      <c r="E527">
        <v>0</v>
      </c>
    </row>
    <row r="528" spans="1:5" x14ac:dyDescent="0.3">
      <c r="A528" s="1" t="s">
        <v>876</v>
      </c>
      <c r="B528" s="1" t="s">
        <v>895</v>
      </c>
      <c r="C528">
        <v>66083547</v>
      </c>
      <c r="D528">
        <v>2.36</v>
      </c>
      <c r="E528">
        <v>0</v>
      </c>
    </row>
    <row r="529" spans="1:5" x14ac:dyDescent="0.3">
      <c r="A529" s="1" t="s">
        <v>873</v>
      </c>
      <c r="B529" s="1" t="s">
        <v>895</v>
      </c>
      <c r="C529">
        <v>66083547</v>
      </c>
      <c r="D529">
        <v>0</v>
      </c>
      <c r="E529">
        <v>0</v>
      </c>
    </row>
    <row r="530" spans="1:5" x14ac:dyDescent="0.3">
      <c r="A530" s="1" t="s">
        <v>854</v>
      </c>
      <c r="B530" s="1" t="s">
        <v>895</v>
      </c>
      <c r="C530">
        <v>66083547</v>
      </c>
      <c r="D530">
        <v>0</v>
      </c>
      <c r="E530">
        <v>0</v>
      </c>
    </row>
    <row r="531" spans="1:5" x14ac:dyDescent="0.3">
      <c r="A531" s="1" t="s">
        <v>844</v>
      </c>
      <c r="B531" s="1" t="s">
        <v>895</v>
      </c>
      <c r="C531">
        <v>66083547</v>
      </c>
      <c r="D531">
        <v>0</v>
      </c>
      <c r="E531">
        <v>0</v>
      </c>
    </row>
    <row r="532" spans="1:5" x14ac:dyDescent="0.3">
      <c r="A532" s="1" t="s">
        <v>870</v>
      </c>
      <c r="B532" s="1" t="s">
        <v>895</v>
      </c>
      <c r="C532">
        <v>66083547</v>
      </c>
      <c r="D532">
        <v>0</v>
      </c>
      <c r="E532">
        <v>0</v>
      </c>
    </row>
    <row r="533" spans="1:5" x14ac:dyDescent="0.3">
      <c r="A533" s="1" t="s">
        <v>852</v>
      </c>
      <c r="B533" s="1" t="s">
        <v>895</v>
      </c>
      <c r="C533">
        <v>66083547</v>
      </c>
      <c r="D533">
        <v>3.3</v>
      </c>
      <c r="E533">
        <v>0</v>
      </c>
    </row>
    <row r="534" spans="1:5" x14ac:dyDescent="0.3">
      <c r="A534" s="1" t="s">
        <v>868</v>
      </c>
      <c r="B534" s="1" t="s">
        <v>895</v>
      </c>
      <c r="C534">
        <v>66083547</v>
      </c>
      <c r="D534">
        <v>0</v>
      </c>
      <c r="E534">
        <v>0</v>
      </c>
    </row>
    <row r="535" spans="1:5" x14ac:dyDescent="0.3">
      <c r="A535" s="1" t="s">
        <v>840</v>
      </c>
      <c r="B535" s="1" t="s">
        <v>895</v>
      </c>
      <c r="C535">
        <v>66083547</v>
      </c>
      <c r="D535">
        <v>0</v>
      </c>
      <c r="E535">
        <v>0</v>
      </c>
    </row>
    <row r="536" spans="1:5" x14ac:dyDescent="0.3">
      <c r="A536" s="1" t="s">
        <v>848</v>
      </c>
      <c r="B536" s="1" t="s">
        <v>895</v>
      </c>
      <c r="C536">
        <v>66083547</v>
      </c>
      <c r="D536">
        <v>0</v>
      </c>
      <c r="E536">
        <v>0</v>
      </c>
    </row>
    <row r="537" spans="1:5" x14ac:dyDescent="0.3">
      <c r="A537" s="1" t="s">
        <v>878</v>
      </c>
      <c r="B537" s="1" t="s">
        <v>895</v>
      </c>
      <c r="C537">
        <v>66083547</v>
      </c>
      <c r="D537">
        <v>0</v>
      </c>
      <c r="E537">
        <v>0</v>
      </c>
    </row>
    <row r="538" spans="1:5" x14ac:dyDescent="0.3">
      <c r="A538" s="1" t="s">
        <v>750</v>
      </c>
      <c r="B538" s="1" t="s">
        <v>896</v>
      </c>
      <c r="C538">
        <v>5408084</v>
      </c>
      <c r="D538">
        <v>4899.09</v>
      </c>
      <c r="E538">
        <v>90.59</v>
      </c>
    </row>
    <row r="539" spans="1:5" x14ac:dyDescent="0.3">
      <c r="A539" s="1" t="s">
        <v>755</v>
      </c>
      <c r="B539" s="1" t="s">
        <v>896</v>
      </c>
      <c r="C539">
        <v>5408084</v>
      </c>
      <c r="D539">
        <v>4658.17</v>
      </c>
      <c r="E539">
        <v>86.13</v>
      </c>
    </row>
    <row r="540" spans="1:5" x14ac:dyDescent="0.3">
      <c r="A540" s="1" t="s">
        <v>758</v>
      </c>
      <c r="B540" s="1" t="s">
        <v>896</v>
      </c>
      <c r="C540">
        <v>5408084</v>
      </c>
      <c r="D540">
        <v>2598.84</v>
      </c>
      <c r="E540">
        <v>48.05</v>
      </c>
    </row>
    <row r="541" spans="1:5" x14ac:dyDescent="0.3">
      <c r="A541" s="1" t="s">
        <v>751</v>
      </c>
      <c r="B541" s="1" t="s">
        <v>896</v>
      </c>
      <c r="C541">
        <v>5408084</v>
      </c>
      <c r="D541">
        <v>2304.7399999999998</v>
      </c>
      <c r="E541">
        <v>42.62</v>
      </c>
    </row>
    <row r="542" spans="1:5" x14ac:dyDescent="0.3">
      <c r="A542" s="1" t="s">
        <v>753</v>
      </c>
      <c r="B542" s="1" t="s">
        <v>896</v>
      </c>
      <c r="C542">
        <v>5408084</v>
      </c>
      <c r="D542">
        <v>2296.38</v>
      </c>
      <c r="E542">
        <v>42.46</v>
      </c>
    </row>
    <row r="543" spans="1:5" x14ac:dyDescent="0.3">
      <c r="A543" s="1" t="s">
        <v>754</v>
      </c>
      <c r="B543" s="1" t="s">
        <v>896</v>
      </c>
      <c r="C543">
        <v>5408084</v>
      </c>
      <c r="D543">
        <v>1773.41</v>
      </c>
      <c r="E543">
        <v>32.79</v>
      </c>
    </row>
    <row r="544" spans="1:5" x14ac:dyDescent="0.3">
      <c r="A544" s="1" t="s">
        <v>773</v>
      </c>
      <c r="B544" s="1" t="s">
        <v>896</v>
      </c>
      <c r="C544">
        <v>5408084</v>
      </c>
      <c r="D544">
        <v>1018.38</v>
      </c>
      <c r="E544">
        <v>18.829999999999998</v>
      </c>
    </row>
    <row r="545" spans="1:5" x14ac:dyDescent="0.3">
      <c r="A545" s="1" t="s">
        <v>767</v>
      </c>
      <c r="B545" s="1" t="s">
        <v>896</v>
      </c>
      <c r="C545">
        <v>5408084</v>
      </c>
      <c r="D545">
        <v>975.6</v>
      </c>
      <c r="E545">
        <v>18.04</v>
      </c>
    </row>
    <row r="546" spans="1:5" x14ac:dyDescent="0.3">
      <c r="A546" s="1" t="s">
        <v>752</v>
      </c>
      <c r="B546" s="1" t="s">
        <v>896</v>
      </c>
      <c r="C546">
        <v>5408084</v>
      </c>
      <c r="D546">
        <v>954.27</v>
      </c>
      <c r="E546">
        <v>17.649999999999999</v>
      </c>
    </row>
    <row r="547" spans="1:5" x14ac:dyDescent="0.3">
      <c r="A547" s="1" t="s">
        <v>764</v>
      </c>
      <c r="B547" s="1" t="s">
        <v>896</v>
      </c>
      <c r="C547">
        <v>5408084</v>
      </c>
      <c r="D547">
        <v>874.12</v>
      </c>
      <c r="E547">
        <v>16.16</v>
      </c>
    </row>
    <row r="548" spans="1:5" x14ac:dyDescent="0.3">
      <c r="A548" s="1" t="s">
        <v>759</v>
      </c>
      <c r="B548" s="1" t="s">
        <v>896</v>
      </c>
      <c r="C548">
        <v>5408084</v>
      </c>
      <c r="D548">
        <v>870.56</v>
      </c>
      <c r="E548">
        <v>16.100000000000001</v>
      </c>
    </row>
    <row r="549" spans="1:5" x14ac:dyDescent="0.3">
      <c r="A549" s="1" t="s">
        <v>778</v>
      </c>
      <c r="B549" s="1" t="s">
        <v>896</v>
      </c>
      <c r="C549">
        <v>5408084</v>
      </c>
      <c r="D549">
        <v>758.29</v>
      </c>
      <c r="E549">
        <v>14.02</v>
      </c>
    </row>
    <row r="550" spans="1:5" x14ac:dyDescent="0.3">
      <c r="A550" s="1" t="s">
        <v>756</v>
      </c>
      <c r="B550" s="1" t="s">
        <v>896</v>
      </c>
      <c r="C550">
        <v>5408084</v>
      </c>
      <c r="D550">
        <v>730.33</v>
      </c>
      <c r="E550">
        <v>13.5</v>
      </c>
    </row>
    <row r="551" spans="1:5" x14ac:dyDescent="0.3">
      <c r="A551" s="1" t="s">
        <v>761</v>
      </c>
      <c r="B551" s="1" t="s">
        <v>896</v>
      </c>
      <c r="C551">
        <v>5408084</v>
      </c>
      <c r="D551">
        <v>713.27</v>
      </c>
      <c r="E551">
        <v>13.19</v>
      </c>
    </row>
    <row r="552" spans="1:5" x14ac:dyDescent="0.3">
      <c r="A552" s="1" t="s">
        <v>780</v>
      </c>
      <c r="B552" s="1" t="s">
        <v>896</v>
      </c>
      <c r="C552">
        <v>5408084</v>
      </c>
      <c r="D552">
        <v>698.99</v>
      </c>
      <c r="E552">
        <v>12.92</v>
      </c>
    </row>
    <row r="553" spans="1:5" x14ac:dyDescent="0.3">
      <c r="A553" s="1" t="s">
        <v>765</v>
      </c>
      <c r="B553" s="1" t="s">
        <v>896</v>
      </c>
      <c r="C553">
        <v>5408084</v>
      </c>
      <c r="D553">
        <v>650.83000000000004</v>
      </c>
      <c r="E553">
        <v>12.03</v>
      </c>
    </row>
    <row r="554" spans="1:5" x14ac:dyDescent="0.3">
      <c r="A554" s="1" t="s">
        <v>768</v>
      </c>
      <c r="B554" s="1" t="s">
        <v>896</v>
      </c>
      <c r="C554">
        <v>5408084</v>
      </c>
      <c r="D554">
        <v>632.76</v>
      </c>
      <c r="E554">
        <v>11.7</v>
      </c>
    </row>
    <row r="555" spans="1:5" x14ac:dyDescent="0.3">
      <c r="A555" s="1" t="s">
        <v>762</v>
      </c>
      <c r="B555" s="1" t="s">
        <v>896</v>
      </c>
      <c r="C555">
        <v>5408084</v>
      </c>
      <c r="D555">
        <v>621.02</v>
      </c>
      <c r="E555">
        <v>11.48</v>
      </c>
    </row>
    <row r="556" spans="1:5" x14ac:dyDescent="0.3">
      <c r="A556" s="1" t="s">
        <v>785</v>
      </c>
      <c r="B556" s="1" t="s">
        <v>896</v>
      </c>
      <c r="C556">
        <v>5408084</v>
      </c>
      <c r="D556">
        <v>428.89</v>
      </c>
      <c r="E556">
        <v>7.93</v>
      </c>
    </row>
    <row r="557" spans="1:5" x14ac:dyDescent="0.3">
      <c r="A557" s="1" t="s">
        <v>795</v>
      </c>
      <c r="B557" s="1" t="s">
        <v>896</v>
      </c>
      <c r="C557">
        <v>5408084</v>
      </c>
      <c r="D557">
        <v>370.95</v>
      </c>
      <c r="E557">
        <v>6.86</v>
      </c>
    </row>
    <row r="558" spans="1:5" x14ac:dyDescent="0.3">
      <c r="A558" s="1" t="s">
        <v>760</v>
      </c>
      <c r="B558" s="1" t="s">
        <v>896</v>
      </c>
      <c r="C558">
        <v>5408084</v>
      </c>
      <c r="D558">
        <v>343.28</v>
      </c>
      <c r="E558">
        <v>6.35</v>
      </c>
    </row>
    <row r="559" spans="1:5" x14ac:dyDescent="0.3">
      <c r="A559" s="1" t="s">
        <v>772</v>
      </c>
      <c r="B559" s="1" t="s">
        <v>896</v>
      </c>
      <c r="C559">
        <v>5408084</v>
      </c>
      <c r="D559">
        <v>334.48</v>
      </c>
      <c r="E559">
        <v>6.18</v>
      </c>
    </row>
    <row r="560" spans="1:5" x14ac:dyDescent="0.3">
      <c r="A560" s="1" t="s">
        <v>770</v>
      </c>
      <c r="B560" s="1" t="s">
        <v>896</v>
      </c>
      <c r="C560">
        <v>5408084</v>
      </c>
      <c r="D560">
        <v>325.27</v>
      </c>
      <c r="E560">
        <v>6.01</v>
      </c>
    </row>
    <row r="561" spans="1:5" x14ac:dyDescent="0.3">
      <c r="A561" s="1" t="s">
        <v>812</v>
      </c>
      <c r="B561" s="1" t="s">
        <v>896</v>
      </c>
      <c r="C561">
        <v>5408084</v>
      </c>
      <c r="D561">
        <v>303.61</v>
      </c>
      <c r="E561">
        <v>5.61</v>
      </c>
    </row>
    <row r="562" spans="1:5" x14ac:dyDescent="0.3">
      <c r="A562" s="1" t="s">
        <v>757</v>
      </c>
      <c r="B562" s="1" t="s">
        <v>896</v>
      </c>
      <c r="C562">
        <v>5408084</v>
      </c>
      <c r="D562">
        <v>293.70999999999998</v>
      </c>
      <c r="E562">
        <v>5.43</v>
      </c>
    </row>
    <row r="563" spans="1:5" x14ac:dyDescent="0.3">
      <c r="A563" s="1" t="s">
        <v>771</v>
      </c>
      <c r="B563" s="1" t="s">
        <v>896</v>
      </c>
      <c r="C563">
        <v>5408084</v>
      </c>
      <c r="D563">
        <v>293.62</v>
      </c>
      <c r="E563">
        <v>5.43</v>
      </c>
    </row>
    <row r="564" spans="1:5" x14ac:dyDescent="0.3">
      <c r="A564" s="1" t="s">
        <v>781</v>
      </c>
      <c r="B564" s="1" t="s">
        <v>896</v>
      </c>
      <c r="C564">
        <v>5408084</v>
      </c>
      <c r="D564">
        <v>291.44</v>
      </c>
      <c r="E564">
        <v>5.39</v>
      </c>
    </row>
    <row r="565" spans="1:5" x14ac:dyDescent="0.3">
      <c r="A565" s="1" t="s">
        <v>769</v>
      </c>
      <c r="B565" s="1" t="s">
        <v>896</v>
      </c>
      <c r="C565">
        <v>5408084</v>
      </c>
      <c r="D565">
        <v>285.01</v>
      </c>
      <c r="E565">
        <v>5.27</v>
      </c>
    </row>
    <row r="566" spans="1:5" x14ac:dyDescent="0.3">
      <c r="A566" s="1" t="s">
        <v>766</v>
      </c>
      <c r="B566" s="1" t="s">
        <v>896</v>
      </c>
      <c r="C566">
        <v>5408084</v>
      </c>
      <c r="D566">
        <v>241.81</v>
      </c>
      <c r="E566">
        <v>4.47</v>
      </c>
    </row>
    <row r="567" spans="1:5" x14ac:dyDescent="0.3">
      <c r="A567" s="1" t="s">
        <v>776</v>
      </c>
      <c r="B567" s="1" t="s">
        <v>896</v>
      </c>
      <c r="C567">
        <v>5408084</v>
      </c>
      <c r="D567">
        <v>210.43</v>
      </c>
      <c r="E567">
        <v>3.89</v>
      </c>
    </row>
    <row r="568" spans="1:5" x14ac:dyDescent="0.3">
      <c r="A568" s="1" t="s">
        <v>775</v>
      </c>
      <c r="B568" s="1" t="s">
        <v>896</v>
      </c>
      <c r="C568">
        <v>5408084</v>
      </c>
      <c r="D568">
        <v>194.6</v>
      </c>
      <c r="E568">
        <v>3.6</v>
      </c>
    </row>
    <row r="569" spans="1:5" x14ac:dyDescent="0.3">
      <c r="A569" s="1" t="s">
        <v>792</v>
      </c>
      <c r="B569" s="1" t="s">
        <v>896</v>
      </c>
      <c r="C569">
        <v>5408084</v>
      </c>
      <c r="D569">
        <v>190.59</v>
      </c>
      <c r="E569">
        <v>3.52</v>
      </c>
    </row>
    <row r="570" spans="1:5" x14ac:dyDescent="0.3">
      <c r="A570" s="1" t="s">
        <v>806</v>
      </c>
      <c r="B570" s="1" t="s">
        <v>896</v>
      </c>
      <c r="C570">
        <v>5408084</v>
      </c>
      <c r="D570">
        <v>181.35</v>
      </c>
      <c r="E570">
        <v>3.35</v>
      </c>
    </row>
    <row r="571" spans="1:5" x14ac:dyDescent="0.3">
      <c r="A571" s="1" t="s">
        <v>774</v>
      </c>
      <c r="B571" s="1" t="s">
        <v>896</v>
      </c>
      <c r="C571">
        <v>5408084</v>
      </c>
      <c r="D571">
        <v>178.98</v>
      </c>
      <c r="E571">
        <v>3.31</v>
      </c>
    </row>
    <row r="572" spans="1:5" x14ac:dyDescent="0.3">
      <c r="A572" s="1" t="s">
        <v>777</v>
      </c>
      <c r="B572" s="1" t="s">
        <v>896</v>
      </c>
      <c r="C572">
        <v>5408084</v>
      </c>
      <c r="D572">
        <v>176.83</v>
      </c>
      <c r="E572">
        <v>3.27</v>
      </c>
    </row>
    <row r="573" spans="1:5" x14ac:dyDescent="0.3">
      <c r="A573" s="1" t="s">
        <v>783</v>
      </c>
      <c r="B573" s="1" t="s">
        <v>896</v>
      </c>
      <c r="C573">
        <v>5408084</v>
      </c>
      <c r="D573">
        <v>168.2</v>
      </c>
      <c r="E573">
        <v>3.11</v>
      </c>
    </row>
    <row r="574" spans="1:5" x14ac:dyDescent="0.3">
      <c r="A574" s="1" t="s">
        <v>790</v>
      </c>
      <c r="B574" s="1" t="s">
        <v>896</v>
      </c>
      <c r="C574">
        <v>5408084</v>
      </c>
      <c r="D574">
        <v>145.21</v>
      </c>
      <c r="E574">
        <v>2.69</v>
      </c>
    </row>
    <row r="575" spans="1:5" x14ac:dyDescent="0.3">
      <c r="A575" s="1" t="s">
        <v>789</v>
      </c>
      <c r="B575" s="1" t="s">
        <v>896</v>
      </c>
      <c r="C575">
        <v>5408084</v>
      </c>
      <c r="D575">
        <v>140.02000000000001</v>
      </c>
      <c r="E575">
        <v>2.59</v>
      </c>
    </row>
    <row r="576" spans="1:5" x14ac:dyDescent="0.3">
      <c r="A576" s="1" t="s">
        <v>763</v>
      </c>
      <c r="B576" s="1" t="s">
        <v>896</v>
      </c>
      <c r="C576">
        <v>5408084</v>
      </c>
      <c r="D576">
        <v>132.71</v>
      </c>
      <c r="E576">
        <v>2.4500000000000002</v>
      </c>
    </row>
    <row r="577" spans="1:5" x14ac:dyDescent="0.3">
      <c r="A577" s="1" t="s">
        <v>784</v>
      </c>
      <c r="B577" s="1" t="s">
        <v>896</v>
      </c>
      <c r="C577">
        <v>5408084</v>
      </c>
      <c r="D577">
        <v>118.12</v>
      </c>
      <c r="E577">
        <v>2.1800000000000002</v>
      </c>
    </row>
    <row r="578" spans="1:5" x14ac:dyDescent="0.3">
      <c r="A578" s="1" t="s">
        <v>782</v>
      </c>
      <c r="B578" s="1" t="s">
        <v>896</v>
      </c>
      <c r="C578">
        <v>5408084</v>
      </c>
      <c r="D578">
        <v>103.51</v>
      </c>
      <c r="E578">
        <v>1.91</v>
      </c>
    </row>
    <row r="579" spans="1:5" x14ac:dyDescent="0.3">
      <c r="A579" s="1" t="s">
        <v>797</v>
      </c>
      <c r="B579" s="1" t="s">
        <v>896</v>
      </c>
      <c r="C579">
        <v>5408084</v>
      </c>
      <c r="D579">
        <v>96.46</v>
      </c>
      <c r="E579">
        <v>1.78</v>
      </c>
    </row>
    <row r="580" spans="1:5" x14ac:dyDescent="0.3">
      <c r="A580" s="1" t="s">
        <v>801</v>
      </c>
      <c r="B580" s="1" t="s">
        <v>896</v>
      </c>
      <c r="C580">
        <v>5408084</v>
      </c>
      <c r="D580">
        <v>91.66</v>
      </c>
      <c r="E580">
        <v>1.69</v>
      </c>
    </row>
    <row r="581" spans="1:5" x14ac:dyDescent="0.3">
      <c r="A581" s="1" t="s">
        <v>819</v>
      </c>
      <c r="B581" s="1" t="s">
        <v>896</v>
      </c>
      <c r="C581">
        <v>5408084</v>
      </c>
      <c r="D581">
        <v>90.65</v>
      </c>
      <c r="E581">
        <v>1.68</v>
      </c>
    </row>
    <row r="582" spans="1:5" x14ac:dyDescent="0.3">
      <c r="A582" s="1" t="s">
        <v>794</v>
      </c>
      <c r="B582" s="1" t="s">
        <v>896</v>
      </c>
      <c r="C582">
        <v>5408084</v>
      </c>
      <c r="D582">
        <v>90.34</v>
      </c>
      <c r="E582">
        <v>1.67</v>
      </c>
    </row>
    <row r="583" spans="1:5" x14ac:dyDescent="0.3">
      <c r="A583" s="1" t="s">
        <v>799</v>
      </c>
      <c r="B583" s="1" t="s">
        <v>896</v>
      </c>
      <c r="C583">
        <v>5408084</v>
      </c>
      <c r="D583">
        <v>86.05</v>
      </c>
      <c r="E583">
        <v>1.59</v>
      </c>
    </row>
    <row r="584" spans="1:5" x14ac:dyDescent="0.3">
      <c r="A584" s="1" t="s">
        <v>786</v>
      </c>
      <c r="B584" s="1" t="s">
        <v>896</v>
      </c>
      <c r="C584">
        <v>5408084</v>
      </c>
      <c r="D584">
        <v>82.08</v>
      </c>
      <c r="E584">
        <v>1.52</v>
      </c>
    </row>
    <row r="585" spans="1:5" x14ac:dyDescent="0.3">
      <c r="A585" s="1" t="s">
        <v>779</v>
      </c>
      <c r="B585" s="1" t="s">
        <v>896</v>
      </c>
      <c r="C585">
        <v>5408084</v>
      </c>
      <c r="D585">
        <v>75.260000000000005</v>
      </c>
      <c r="E585">
        <v>1.39</v>
      </c>
    </row>
    <row r="586" spans="1:5" x14ac:dyDescent="0.3">
      <c r="A586" s="1" t="s">
        <v>796</v>
      </c>
      <c r="B586" s="1" t="s">
        <v>896</v>
      </c>
      <c r="C586">
        <v>5408084</v>
      </c>
      <c r="D586">
        <v>70.58</v>
      </c>
      <c r="E586">
        <v>1.31</v>
      </c>
    </row>
    <row r="587" spans="1:5" x14ac:dyDescent="0.3">
      <c r="A587" s="1" t="s">
        <v>800</v>
      </c>
      <c r="B587" s="1" t="s">
        <v>896</v>
      </c>
      <c r="C587">
        <v>5408084</v>
      </c>
      <c r="D587">
        <v>67.760000000000005</v>
      </c>
      <c r="E587">
        <v>1.25</v>
      </c>
    </row>
    <row r="588" spans="1:5" x14ac:dyDescent="0.3">
      <c r="A588" s="1" t="s">
        <v>791</v>
      </c>
      <c r="B588" s="1" t="s">
        <v>896</v>
      </c>
      <c r="C588">
        <v>5408084</v>
      </c>
      <c r="D588">
        <v>67.17</v>
      </c>
      <c r="E588">
        <v>1.24</v>
      </c>
    </row>
    <row r="589" spans="1:5" x14ac:dyDescent="0.3">
      <c r="A589" s="1" t="s">
        <v>804</v>
      </c>
      <c r="B589" s="1" t="s">
        <v>896</v>
      </c>
      <c r="C589">
        <v>5408084</v>
      </c>
      <c r="D589">
        <v>44.48</v>
      </c>
      <c r="E589">
        <v>0.82</v>
      </c>
    </row>
    <row r="590" spans="1:5" x14ac:dyDescent="0.3">
      <c r="A590" s="1" t="s">
        <v>787</v>
      </c>
      <c r="B590" s="1" t="s">
        <v>896</v>
      </c>
      <c r="C590">
        <v>5408084</v>
      </c>
      <c r="D590">
        <v>43.34</v>
      </c>
      <c r="E590">
        <v>0.8</v>
      </c>
    </row>
    <row r="591" spans="1:5" x14ac:dyDescent="0.3">
      <c r="A591" s="1" t="s">
        <v>803</v>
      </c>
      <c r="B591" s="1" t="s">
        <v>896</v>
      </c>
      <c r="C591">
        <v>5408084</v>
      </c>
      <c r="D591">
        <v>37.25</v>
      </c>
      <c r="E591">
        <v>0.69</v>
      </c>
    </row>
    <row r="592" spans="1:5" x14ac:dyDescent="0.3">
      <c r="A592" s="1" t="s">
        <v>793</v>
      </c>
      <c r="B592" s="1" t="s">
        <v>896</v>
      </c>
      <c r="C592">
        <v>5408084</v>
      </c>
      <c r="D592">
        <v>33.44</v>
      </c>
      <c r="E592">
        <v>0.62</v>
      </c>
    </row>
    <row r="593" spans="1:5" x14ac:dyDescent="0.3">
      <c r="A593" s="1" t="s">
        <v>809</v>
      </c>
      <c r="B593" s="1" t="s">
        <v>896</v>
      </c>
      <c r="C593">
        <v>5408084</v>
      </c>
      <c r="D593">
        <v>32.64</v>
      </c>
      <c r="E593">
        <v>0.6</v>
      </c>
    </row>
    <row r="594" spans="1:5" x14ac:dyDescent="0.3">
      <c r="A594" s="1" t="s">
        <v>805</v>
      </c>
      <c r="B594" s="1" t="s">
        <v>896</v>
      </c>
      <c r="C594">
        <v>5408084</v>
      </c>
      <c r="D594">
        <v>31.52</v>
      </c>
      <c r="E594">
        <v>0.57999999999999996</v>
      </c>
    </row>
    <row r="595" spans="1:5" x14ac:dyDescent="0.3">
      <c r="A595" s="1" t="s">
        <v>814</v>
      </c>
      <c r="B595" s="1" t="s">
        <v>896</v>
      </c>
      <c r="C595">
        <v>5408084</v>
      </c>
      <c r="D595">
        <v>30.52</v>
      </c>
      <c r="E595">
        <v>0.56000000000000005</v>
      </c>
    </row>
    <row r="596" spans="1:5" x14ac:dyDescent="0.3">
      <c r="A596" s="1" t="s">
        <v>802</v>
      </c>
      <c r="B596" s="1" t="s">
        <v>896</v>
      </c>
      <c r="C596">
        <v>5408084</v>
      </c>
      <c r="D596">
        <v>30.32</v>
      </c>
      <c r="E596">
        <v>0.56000000000000005</v>
      </c>
    </row>
    <row r="597" spans="1:5" x14ac:dyDescent="0.3">
      <c r="A597" s="1" t="s">
        <v>808</v>
      </c>
      <c r="B597" s="1" t="s">
        <v>896</v>
      </c>
      <c r="C597">
        <v>5408084</v>
      </c>
      <c r="D597">
        <v>25.3</v>
      </c>
      <c r="E597">
        <v>0.47</v>
      </c>
    </row>
    <row r="598" spans="1:5" x14ac:dyDescent="0.3">
      <c r="A598" s="1" t="s">
        <v>811</v>
      </c>
      <c r="B598" s="1" t="s">
        <v>896</v>
      </c>
      <c r="C598">
        <v>5408084</v>
      </c>
      <c r="D598">
        <v>19.850000000000001</v>
      </c>
      <c r="E598">
        <v>0.37</v>
      </c>
    </row>
    <row r="599" spans="1:5" x14ac:dyDescent="0.3">
      <c r="A599" s="1" t="s">
        <v>823</v>
      </c>
      <c r="B599" s="1" t="s">
        <v>896</v>
      </c>
      <c r="C599">
        <v>5408084</v>
      </c>
      <c r="D599">
        <v>18.399999999999999</v>
      </c>
      <c r="E599">
        <v>0.34</v>
      </c>
    </row>
    <row r="600" spans="1:5" x14ac:dyDescent="0.3">
      <c r="A600" s="1" t="s">
        <v>816</v>
      </c>
      <c r="B600" s="1" t="s">
        <v>896</v>
      </c>
      <c r="C600">
        <v>5408084</v>
      </c>
      <c r="D600">
        <v>16.850000000000001</v>
      </c>
      <c r="E600">
        <v>0.31</v>
      </c>
    </row>
    <row r="601" spans="1:5" x14ac:dyDescent="0.3">
      <c r="A601" s="1" t="s">
        <v>822</v>
      </c>
      <c r="B601" s="1" t="s">
        <v>896</v>
      </c>
      <c r="C601">
        <v>5408084</v>
      </c>
      <c r="D601">
        <v>16.940000000000001</v>
      </c>
      <c r="E601">
        <v>0.31</v>
      </c>
    </row>
    <row r="602" spans="1:5" x14ac:dyDescent="0.3">
      <c r="A602" s="1" t="s">
        <v>813</v>
      </c>
      <c r="B602" s="1" t="s">
        <v>896</v>
      </c>
      <c r="C602">
        <v>5408084</v>
      </c>
      <c r="D602">
        <v>15.58</v>
      </c>
      <c r="E602">
        <v>0.28999999999999998</v>
      </c>
    </row>
    <row r="603" spans="1:5" x14ac:dyDescent="0.3">
      <c r="A603" s="1" t="s">
        <v>818</v>
      </c>
      <c r="B603" s="1" t="s">
        <v>896</v>
      </c>
      <c r="C603">
        <v>5408084</v>
      </c>
      <c r="D603">
        <v>14.85</v>
      </c>
      <c r="E603">
        <v>0.27</v>
      </c>
    </row>
    <row r="604" spans="1:5" x14ac:dyDescent="0.3">
      <c r="A604" s="1" t="s">
        <v>817</v>
      </c>
      <c r="B604" s="1" t="s">
        <v>896</v>
      </c>
      <c r="C604">
        <v>5408084</v>
      </c>
      <c r="D604">
        <v>14.16</v>
      </c>
      <c r="E604">
        <v>0.26</v>
      </c>
    </row>
    <row r="605" spans="1:5" x14ac:dyDescent="0.3">
      <c r="A605" s="1" t="s">
        <v>815</v>
      </c>
      <c r="B605" s="1" t="s">
        <v>896</v>
      </c>
      <c r="C605">
        <v>5408084</v>
      </c>
      <c r="D605">
        <v>13.63</v>
      </c>
      <c r="E605">
        <v>0.25</v>
      </c>
    </row>
    <row r="606" spans="1:5" x14ac:dyDescent="0.3">
      <c r="A606" s="1" t="s">
        <v>810</v>
      </c>
      <c r="B606" s="1" t="s">
        <v>896</v>
      </c>
      <c r="C606">
        <v>5408084</v>
      </c>
      <c r="D606">
        <v>11.08</v>
      </c>
      <c r="E606">
        <v>0.2</v>
      </c>
    </row>
    <row r="607" spans="1:5" x14ac:dyDescent="0.3">
      <c r="A607" s="1" t="s">
        <v>788</v>
      </c>
      <c r="B607" s="1" t="s">
        <v>896</v>
      </c>
      <c r="C607">
        <v>5408084</v>
      </c>
      <c r="D607">
        <v>10.51</v>
      </c>
      <c r="E607">
        <v>0.19</v>
      </c>
    </row>
    <row r="608" spans="1:5" x14ac:dyDescent="0.3">
      <c r="A608" s="1" t="s">
        <v>829</v>
      </c>
      <c r="B608" s="1" t="s">
        <v>896</v>
      </c>
      <c r="C608">
        <v>5408084</v>
      </c>
      <c r="D608">
        <v>8.33</v>
      </c>
      <c r="E608">
        <v>0.15</v>
      </c>
    </row>
    <row r="609" spans="1:5" x14ac:dyDescent="0.3">
      <c r="A609" s="1" t="s">
        <v>820</v>
      </c>
      <c r="B609" s="1" t="s">
        <v>896</v>
      </c>
      <c r="C609">
        <v>5408084</v>
      </c>
      <c r="D609">
        <v>7.9</v>
      </c>
      <c r="E609">
        <v>0.15</v>
      </c>
    </row>
    <row r="610" spans="1:5" x14ac:dyDescent="0.3">
      <c r="A610" s="1" t="s">
        <v>825</v>
      </c>
      <c r="B610" s="1" t="s">
        <v>896</v>
      </c>
      <c r="C610">
        <v>5408084</v>
      </c>
      <c r="D610">
        <v>6.27</v>
      </c>
      <c r="E610">
        <v>0.12</v>
      </c>
    </row>
    <row r="611" spans="1:5" x14ac:dyDescent="0.3">
      <c r="A611" s="1" t="s">
        <v>826</v>
      </c>
      <c r="B611" s="1" t="s">
        <v>896</v>
      </c>
      <c r="C611">
        <v>5408084</v>
      </c>
      <c r="D611">
        <v>6.47</v>
      </c>
      <c r="E611">
        <v>0.12</v>
      </c>
    </row>
    <row r="612" spans="1:5" x14ac:dyDescent="0.3">
      <c r="A612" s="1" t="s">
        <v>821</v>
      </c>
      <c r="B612" s="1" t="s">
        <v>896</v>
      </c>
      <c r="C612">
        <v>5408084</v>
      </c>
      <c r="D612">
        <v>5.23</v>
      </c>
      <c r="E612">
        <v>0.1</v>
      </c>
    </row>
    <row r="613" spans="1:5" x14ac:dyDescent="0.3">
      <c r="A613" s="1" t="s">
        <v>798</v>
      </c>
      <c r="B613" s="1" t="s">
        <v>896</v>
      </c>
      <c r="C613">
        <v>5408084</v>
      </c>
      <c r="D613">
        <v>4.1900000000000004</v>
      </c>
      <c r="E613">
        <v>0.08</v>
      </c>
    </row>
    <row r="614" spans="1:5" x14ac:dyDescent="0.3">
      <c r="A614" s="1" t="s">
        <v>828</v>
      </c>
      <c r="B614" s="1" t="s">
        <v>896</v>
      </c>
      <c r="C614">
        <v>5408084</v>
      </c>
      <c r="D614">
        <v>3.65</v>
      </c>
      <c r="E614">
        <v>7.0000000000000007E-2</v>
      </c>
    </row>
    <row r="615" spans="1:5" x14ac:dyDescent="0.3">
      <c r="A615" s="1" t="s">
        <v>824</v>
      </c>
      <c r="B615" s="1" t="s">
        <v>896</v>
      </c>
      <c r="C615">
        <v>5408084</v>
      </c>
      <c r="D615">
        <v>2.56</v>
      </c>
      <c r="E615">
        <v>0.05</v>
      </c>
    </row>
    <row r="616" spans="1:5" x14ac:dyDescent="0.3">
      <c r="A616" s="1" t="s">
        <v>830</v>
      </c>
      <c r="B616" s="1" t="s">
        <v>896</v>
      </c>
      <c r="C616">
        <v>5408084</v>
      </c>
      <c r="D616">
        <v>2.12</v>
      </c>
      <c r="E616">
        <v>0.04</v>
      </c>
    </row>
    <row r="617" spans="1:5" x14ac:dyDescent="0.3">
      <c r="A617" s="1" t="s">
        <v>807</v>
      </c>
      <c r="B617" s="1" t="s">
        <v>896</v>
      </c>
      <c r="C617">
        <v>5408084</v>
      </c>
      <c r="D617">
        <v>1.89</v>
      </c>
      <c r="E617">
        <v>0.03</v>
      </c>
    </row>
    <row r="618" spans="1:5" x14ac:dyDescent="0.3">
      <c r="A618" s="1" t="s">
        <v>875</v>
      </c>
      <c r="B618" s="1" t="s">
        <v>896</v>
      </c>
      <c r="C618">
        <v>5408084</v>
      </c>
      <c r="D618">
        <v>1.03</v>
      </c>
      <c r="E618">
        <v>0.02</v>
      </c>
    </row>
    <row r="619" spans="1:5" x14ac:dyDescent="0.3">
      <c r="A619" s="1" t="s">
        <v>865</v>
      </c>
      <c r="B619" s="1" t="s">
        <v>896</v>
      </c>
      <c r="C619">
        <v>5408084</v>
      </c>
      <c r="D619">
        <v>1.07</v>
      </c>
      <c r="E619">
        <v>0.02</v>
      </c>
    </row>
    <row r="620" spans="1:5" x14ac:dyDescent="0.3">
      <c r="A620" s="1" t="s">
        <v>837</v>
      </c>
      <c r="B620" s="1" t="s">
        <v>896</v>
      </c>
      <c r="C620">
        <v>5408084</v>
      </c>
      <c r="D620">
        <v>1.05</v>
      </c>
      <c r="E620">
        <v>0.02</v>
      </c>
    </row>
    <row r="621" spans="1:5" x14ac:dyDescent="0.3">
      <c r="A621" s="1" t="s">
        <v>862</v>
      </c>
      <c r="B621" s="1" t="s">
        <v>896</v>
      </c>
      <c r="C621">
        <v>5408084</v>
      </c>
      <c r="D621">
        <v>1.04</v>
      </c>
      <c r="E621">
        <v>0.02</v>
      </c>
    </row>
    <row r="622" spans="1:5" x14ac:dyDescent="0.3">
      <c r="A622" s="1" t="s">
        <v>831</v>
      </c>
      <c r="B622" s="1" t="s">
        <v>896</v>
      </c>
      <c r="C622">
        <v>5408084</v>
      </c>
      <c r="D622">
        <v>0.65</v>
      </c>
      <c r="E622">
        <v>0.01</v>
      </c>
    </row>
    <row r="623" spans="1:5" x14ac:dyDescent="0.3">
      <c r="A623" s="1" t="s">
        <v>832</v>
      </c>
      <c r="B623" s="1" t="s">
        <v>896</v>
      </c>
      <c r="C623">
        <v>5408084</v>
      </c>
      <c r="D623">
        <v>0.76</v>
      </c>
      <c r="E623">
        <v>0.01</v>
      </c>
    </row>
    <row r="624" spans="1:5" x14ac:dyDescent="0.3">
      <c r="A624" s="1" t="s">
        <v>849</v>
      </c>
      <c r="B624" s="1" t="s">
        <v>896</v>
      </c>
      <c r="C624">
        <v>5408084</v>
      </c>
      <c r="D624">
        <v>0</v>
      </c>
      <c r="E624">
        <v>0</v>
      </c>
    </row>
    <row r="625" spans="1:5" x14ac:dyDescent="0.3">
      <c r="A625" s="1" t="s">
        <v>861</v>
      </c>
      <c r="B625" s="1" t="s">
        <v>896</v>
      </c>
      <c r="C625">
        <v>5408084</v>
      </c>
      <c r="D625">
        <v>0</v>
      </c>
      <c r="E625">
        <v>0</v>
      </c>
    </row>
    <row r="626" spans="1:5" x14ac:dyDescent="0.3">
      <c r="A626" s="1" t="s">
        <v>844</v>
      </c>
      <c r="B626" s="1" t="s">
        <v>896</v>
      </c>
      <c r="C626">
        <v>5408084</v>
      </c>
      <c r="D626">
        <v>0</v>
      </c>
      <c r="E626">
        <v>0</v>
      </c>
    </row>
    <row r="627" spans="1:5" x14ac:dyDescent="0.3">
      <c r="A627" s="1" t="s">
        <v>863</v>
      </c>
      <c r="B627" s="1" t="s">
        <v>896</v>
      </c>
      <c r="C627">
        <v>5408084</v>
      </c>
      <c r="D627">
        <v>0.04</v>
      </c>
      <c r="E627">
        <v>0</v>
      </c>
    </row>
    <row r="628" spans="1:5" x14ac:dyDescent="0.3">
      <c r="A628" s="1" t="s">
        <v>858</v>
      </c>
      <c r="B628" s="1" t="s">
        <v>896</v>
      </c>
      <c r="C628">
        <v>5408084</v>
      </c>
      <c r="D628">
        <v>0</v>
      </c>
      <c r="E628">
        <v>0</v>
      </c>
    </row>
    <row r="629" spans="1:5" x14ac:dyDescent="0.3">
      <c r="A629" s="1" t="s">
        <v>870</v>
      </c>
      <c r="B629" s="1" t="s">
        <v>896</v>
      </c>
      <c r="C629">
        <v>5408084</v>
      </c>
      <c r="D629">
        <v>0</v>
      </c>
      <c r="E629">
        <v>0</v>
      </c>
    </row>
    <row r="630" spans="1:5" x14ac:dyDescent="0.3">
      <c r="A630" s="1" t="s">
        <v>839</v>
      </c>
      <c r="B630" s="1" t="s">
        <v>896</v>
      </c>
      <c r="C630">
        <v>5408084</v>
      </c>
      <c r="D630">
        <v>0</v>
      </c>
      <c r="E630">
        <v>0</v>
      </c>
    </row>
    <row r="631" spans="1:5" x14ac:dyDescent="0.3">
      <c r="A631" s="1" t="s">
        <v>856</v>
      </c>
      <c r="B631" s="1" t="s">
        <v>896</v>
      </c>
      <c r="C631">
        <v>5408084</v>
      </c>
      <c r="D631">
        <v>0</v>
      </c>
      <c r="E631">
        <v>0</v>
      </c>
    </row>
    <row r="632" spans="1:5" x14ac:dyDescent="0.3">
      <c r="A632" s="1" t="s">
        <v>878</v>
      </c>
      <c r="B632" s="1" t="s">
        <v>896</v>
      </c>
      <c r="C632">
        <v>5408084</v>
      </c>
      <c r="D632">
        <v>0</v>
      </c>
      <c r="E632">
        <v>0</v>
      </c>
    </row>
    <row r="633" spans="1:5" x14ac:dyDescent="0.3">
      <c r="A633" s="1" t="s">
        <v>857</v>
      </c>
      <c r="B633" s="1" t="s">
        <v>896</v>
      </c>
      <c r="C633">
        <v>5408084</v>
      </c>
      <c r="D633">
        <v>0.02</v>
      </c>
      <c r="E633">
        <v>0</v>
      </c>
    </row>
    <row r="634" spans="1:5" x14ac:dyDescent="0.3">
      <c r="A634" s="1" t="s">
        <v>851</v>
      </c>
      <c r="B634" s="1" t="s">
        <v>896</v>
      </c>
      <c r="C634">
        <v>5408084</v>
      </c>
      <c r="D634">
        <v>0</v>
      </c>
      <c r="E634">
        <v>0</v>
      </c>
    </row>
    <row r="635" spans="1:5" x14ac:dyDescent="0.3">
      <c r="A635" s="1" t="s">
        <v>841</v>
      </c>
      <c r="B635" s="1" t="s">
        <v>896</v>
      </c>
      <c r="C635">
        <v>5408084</v>
      </c>
      <c r="D635">
        <v>0</v>
      </c>
      <c r="E635">
        <v>0</v>
      </c>
    </row>
    <row r="636" spans="1:5" x14ac:dyDescent="0.3">
      <c r="A636" s="1" t="s">
        <v>833</v>
      </c>
      <c r="B636" s="1" t="s">
        <v>896</v>
      </c>
      <c r="C636">
        <v>5408084</v>
      </c>
      <c r="D636">
        <v>0.26</v>
      </c>
      <c r="E636">
        <v>0</v>
      </c>
    </row>
    <row r="637" spans="1:5" x14ac:dyDescent="0.3">
      <c r="A637" s="1" t="s">
        <v>881</v>
      </c>
      <c r="B637" s="1" t="s">
        <v>896</v>
      </c>
      <c r="C637">
        <v>5408084</v>
      </c>
      <c r="D637">
        <v>0</v>
      </c>
      <c r="E637">
        <v>0</v>
      </c>
    </row>
    <row r="638" spans="1:5" x14ac:dyDescent="0.3">
      <c r="A638" s="1" t="s">
        <v>840</v>
      </c>
      <c r="B638" s="1" t="s">
        <v>896</v>
      </c>
      <c r="C638">
        <v>5408084</v>
      </c>
      <c r="D638">
        <v>0</v>
      </c>
      <c r="E638">
        <v>0</v>
      </c>
    </row>
    <row r="639" spans="1:5" x14ac:dyDescent="0.3">
      <c r="A639" s="1" t="s">
        <v>854</v>
      </c>
      <c r="B639" s="1" t="s">
        <v>896</v>
      </c>
      <c r="C639">
        <v>5408084</v>
      </c>
      <c r="D639">
        <v>0</v>
      </c>
      <c r="E639">
        <v>0</v>
      </c>
    </row>
    <row r="640" spans="1:5" x14ac:dyDescent="0.3">
      <c r="A640" s="1" t="s">
        <v>879</v>
      </c>
      <c r="B640" s="1" t="s">
        <v>896</v>
      </c>
      <c r="C640">
        <v>5408084</v>
      </c>
      <c r="D640">
        <v>0</v>
      </c>
      <c r="E640">
        <v>0</v>
      </c>
    </row>
    <row r="641" spans="1:5" x14ac:dyDescent="0.3">
      <c r="A641" s="1" t="s">
        <v>853</v>
      </c>
      <c r="B641" s="1" t="s">
        <v>896</v>
      </c>
      <c r="C641">
        <v>5408084</v>
      </c>
      <c r="D641">
        <v>0</v>
      </c>
      <c r="E641">
        <v>0</v>
      </c>
    </row>
    <row r="642" spans="1:5" x14ac:dyDescent="0.3">
      <c r="A642" s="1" t="s">
        <v>847</v>
      </c>
      <c r="B642" s="1" t="s">
        <v>896</v>
      </c>
      <c r="C642">
        <v>5408084</v>
      </c>
      <c r="D642">
        <v>0</v>
      </c>
      <c r="E642">
        <v>0</v>
      </c>
    </row>
    <row r="643" spans="1:5" x14ac:dyDescent="0.3">
      <c r="A643" s="1" t="s">
        <v>835</v>
      </c>
      <c r="B643" s="1" t="s">
        <v>896</v>
      </c>
      <c r="C643">
        <v>5408084</v>
      </c>
      <c r="D643">
        <v>0</v>
      </c>
      <c r="E643">
        <v>0</v>
      </c>
    </row>
    <row r="644" spans="1:5" x14ac:dyDescent="0.3">
      <c r="A644" s="1" t="s">
        <v>877</v>
      </c>
      <c r="B644" s="1" t="s">
        <v>896</v>
      </c>
      <c r="C644">
        <v>5408084</v>
      </c>
      <c r="D644">
        <v>0.06</v>
      </c>
      <c r="E644">
        <v>0</v>
      </c>
    </row>
    <row r="645" spans="1:5" x14ac:dyDescent="0.3">
      <c r="A645" s="1" t="s">
        <v>845</v>
      </c>
      <c r="B645" s="1" t="s">
        <v>896</v>
      </c>
      <c r="C645">
        <v>5408084</v>
      </c>
      <c r="D645">
        <v>0</v>
      </c>
      <c r="E645">
        <v>0</v>
      </c>
    </row>
    <row r="646" spans="1:5" x14ac:dyDescent="0.3">
      <c r="A646" s="1" t="s">
        <v>850</v>
      </c>
      <c r="B646" s="1" t="s">
        <v>896</v>
      </c>
      <c r="C646">
        <v>5408084</v>
      </c>
      <c r="D646">
        <v>0</v>
      </c>
      <c r="E646">
        <v>0</v>
      </c>
    </row>
    <row r="647" spans="1:5" x14ac:dyDescent="0.3">
      <c r="A647" s="1" t="s">
        <v>859</v>
      </c>
      <c r="B647" s="1" t="s">
        <v>896</v>
      </c>
      <c r="C647">
        <v>5408084</v>
      </c>
      <c r="D647">
        <v>0</v>
      </c>
      <c r="E647">
        <v>0</v>
      </c>
    </row>
    <row r="648" spans="1:5" x14ac:dyDescent="0.3">
      <c r="A648" s="1" t="s">
        <v>868</v>
      </c>
      <c r="B648" s="1" t="s">
        <v>896</v>
      </c>
      <c r="C648">
        <v>5408084</v>
      </c>
      <c r="D648">
        <v>0</v>
      </c>
      <c r="E648">
        <v>0</v>
      </c>
    </row>
    <row r="649" spans="1:5" x14ac:dyDescent="0.3">
      <c r="A649" s="1" t="s">
        <v>882</v>
      </c>
      <c r="B649" s="1" t="s">
        <v>896</v>
      </c>
      <c r="C649">
        <v>5408084</v>
      </c>
      <c r="D649">
        <v>0</v>
      </c>
      <c r="E649">
        <v>0</v>
      </c>
    </row>
    <row r="650" spans="1:5" x14ac:dyDescent="0.3">
      <c r="A650" s="1" t="s">
        <v>883</v>
      </c>
      <c r="B650" s="1" t="s">
        <v>896</v>
      </c>
      <c r="C650">
        <v>5408084</v>
      </c>
      <c r="D650">
        <v>0</v>
      </c>
      <c r="E650">
        <v>0</v>
      </c>
    </row>
    <row r="651" spans="1:5" x14ac:dyDescent="0.3">
      <c r="A651" s="1" t="s">
        <v>834</v>
      </c>
      <c r="B651" s="1" t="s">
        <v>896</v>
      </c>
      <c r="C651">
        <v>5408084</v>
      </c>
      <c r="D651">
        <v>0.01</v>
      </c>
      <c r="E651">
        <v>0</v>
      </c>
    </row>
    <row r="652" spans="1:5" x14ac:dyDescent="0.3">
      <c r="A652" s="1" t="s">
        <v>827</v>
      </c>
      <c r="B652" s="1" t="s">
        <v>896</v>
      </c>
      <c r="C652">
        <v>5408084</v>
      </c>
      <c r="D652">
        <v>0</v>
      </c>
      <c r="E652">
        <v>0</v>
      </c>
    </row>
    <row r="653" spans="1:5" x14ac:dyDescent="0.3">
      <c r="A653" s="1" t="s">
        <v>846</v>
      </c>
      <c r="B653" s="1" t="s">
        <v>896</v>
      </c>
      <c r="C653">
        <v>5408084</v>
      </c>
      <c r="D653">
        <v>0</v>
      </c>
      <c r="E653">
        <v>0</v>
      </c>
    </row>
    <row r="654" spans="1:5" x14ac:dyDescent="0.3">
      <c r="A654" s="1" t="s">
        <v>848</v>
      </c>
      <c r="B654" s="1" t="s">
        <v>896</v>
      </c>
      <c r="C654">
        <v>5408084</v>
      </c>
      <c r="D654">
        <v>0</v>
      </c>
      <c r="E654">
        <v>0</v>
      </c>
    </row>
    <row r="655" spans="1:5" x14ac:dyDescent="0.3">
      <c r="A655" s="1" t="s">
        <v>873</v>
      </c>
      <c r="B655" s="1" t="s">
        <v>896</v>
      </c>
      <c r="C655">
        <v>5408084</v>
      </c>
      <c r="D655">
        <v>0</v>
      </c>
      <c r="E655">
        <v>0</v>
      </c>
    </row>
    <row r="656" spans="1:5" x14ac:dyDescent="0.3">
      <c r="A656" s="1" t="s">
        <v>836</v>
      </c>
      <c r="B656" s="1" t="s">
        <v>896</v>
      </c>
      <c r="C656">
        <v>5408084</v>
      </c>
      <c r="D656">
        <v>0</v>
      </c>
      <c r="E656">
        <v>0</v>
      </c>
    </row>
    <row r="657" spans="1:5" x14ac:dyDescent="0.3">
      <c r="A657" s="1" t="s">
        <v>843</v>
      </c>
      <c r="B657" s="1" t="s">
        <v>896</v>
      </c>
      <c r="C657">
        <v>5408084</v>
      </c>
      <c r="D657">
        <v>0</v>
      </c>
      <c r="E657">
        <v>0</v>
      </c>
    </row>
    <row r="658" spans="1:5" x14ac:dyDescent="0.3">
      <c r="A658" s="1" t="s">
        <v>852</v>
      </c>
      <c r="B658" s="1" t="s">
        <v>896</v>
      </c>
      <c r="C658">
        <v>5408084</v>
      </c>
      <c r="D658">
        <v>0.02</v>
      </c>
      <c r="E658">
        <v>0</v>
      </c>
    </row>
    <row r="659" spans="1:5" x14ac:dyDescent="0.3">
      <c r="A659" s="1" t="s">
        <v>842</v>
      </c>
      <c r="B659" s="1" t="s">
        <v>896</v>
      </c>
      <c r="C659">
        <v>5408084</v>
      </c>
      <c r="D659">
        <v>0</v>
      </c>
      <c r="E659">
        <v>0</v>
      </c>
    </row>
    <row r="660" spans="1:5" x14ac:dyDescent="0.3">
      <c r="A660" s="1" t="s">
        <v>880</v>
      </c>
      <c r="B660" s="1" t="s">
        <v>896</v>
      </c>
      <c r="C660">
        <v>5408084</v>
      </c>
      <c r="D660">
        <v>0</v>
      </c>
      <c r="E660">
        <v>0</v>
      </c>
    </row>
    <row r="661" spans="1:5" x14ac:dyDescent="0.3">
      <c r="A661" s="1" t="s">
        <v>872</v>
      </c>
      <c r="B661" s="1" t="s">
        <v>896</v>
      </c>
      <c r="C661">
        <v>5408084</v>
      </c>
      <c r="D661">
        <v>0</v>
      </c>
      <c r="E661">
        <v>0</v>
      </c>
    </row>
    <row r="662" spans="1:5" x14ac:dyDescent="0.3">
      <c r="A662" s="1" t="s">
        <v>867</v>
      </c>
      <c r="B662" s="1" t="s">
        <v>896</v>
      </c>
      <c r="C662">
        <v>5408084</v>
      </c>
      <c r="D662">
        <v>0</v>
      </c>
      <c r="E662">
        <v>0</v>
      </c>
    </row>
    <row r="663" spans="1:5" x14ac:dyDescent="0.3">
      <c r="A663" s="1" t="s">
        <v>860</v>
      </c>
      <c r="B663" s="1" t="s">
        <v>896</v>
      </c>
      <c r="C663">
        <v>5408084</v>
      </c>
      <c r="D663">
        <v>0</v>
      </c>
      <c r="E663">
        <v>0</v>
      </c>
    </row>
    <row r="664" spans="1:5" x14ac:dyDescent="0.3">
      <c r="A664" s="1" t="s">
        <v>874</v>
      </c>
      <c r="B664" s="1" t="s">
        <v>896</v>
      </c>
      <c r="C664">
        <v>5408084</v>
      </c>
      <c r="D664">
        <v>0</v>
      </c>
      <c r="E664">
        <v>0</v>
      </c>
    </row>
    <row r="665" spans="1:5" x14ac:dyDescent="0.3">
      <c r="A665" s="1" t="s">
        <v>871</v>
      </c>
      <c r="B665" s="1" t="s">
        <v>896</v>
      </c>
      <c r="C665">
        <v>5408084</v>
      </c>
      <c r="D665">
        <v>0</v>
      </c>
      <c r="E665">
        <v>0</v>
      </c>
    </row>
    <row r="666" spans="1:5" x14ac:dyDescent="0.3">
      <c r="A666" s="1" t="s">
        <v>864</v>
      </c>
      <c r="B666" s="1" t="s">
        <v>896</v>
      </c>
      <c r="C666">
        <v>5408084</v>
      </c>
      <c r="D666">
        <v>0</v>
      </c>
      <c r="E666">
        <v>0</v>
      </c>
    </row>
    <row r="667" spans="1:5" x14ac:dyDescent="0.3">
      <c r="A667" s="1" t="s">
        <v>855</v>
      </c>
      <c r="B667" s="1" t="s">
        <v>896</v>
      </c>
      <c r="C667">
        <v>5408084</v>
      </c>
      <c r="D667">
        <v>0</v>
      </c>
      <c r="E667">
        <v>0</v>
      </c>
    </row>
    <row r="668" spans="1:5" x14ac:dyDescent="0.3">
      <c r="A668" s="1" t="s">
        <v>869</v>
      </c>
      <c r="B668" s="1" t="s">
        <v>896</v>
      </c>
      <c r="C668">
        <v>5408084</v>
      </c>
      <c r="D668">
        <v>0</v>
      </c>
      <c r="E668">
        <v>0</v>
      </c>
    </row>
    <row r="669" spans="1:5" x14ac:dyDescent="0.3">
      <c r="A669" s="1" t="s">
        <v>866</v>
      </c>
      <c r="B669" s="1" t="s">
        <v>896</v>
      </c>
      <c r="C669">
        <v>5408084</v>
      </c>
      <c r="D669">
        <v>0</v>
      </c>
      <c r="E669">
        <v>0</v>
      </c>
    </row>
    <row r="670" spans="1:5" x14ac:dyDescent="0.3">
      <c r="A670" s="1" t="s">
        <v>876</v>
      </c>
      <c r="B670" s="1" t="s">
        <v>896</v>
      </c>
      <c r="C670">
        <v>5408084</v>
      </c>
      <c r="D670">
        <v>0</v>
      </c>
      <c r="E670">
        <v>0</v>
      </c>
    </row>
    <row r="671" spans="1:5" x14ac:dyDescent="0.3">
      <c r="A671" s="1" t="s">
        <v>838</v>
      </c>
      <c r="B671" s="1" t="s">
        <v>896</v>
      </c>
      <c r="C671">
        <v>5408084</v>
      </c>
      <c r="D671">
        <v>0</v>
      </c>
      <c r="E671">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AE30-8378-4A77-8536-DCFCC81F89C1}">
  <sheetPr>
    <tabColor theme="8" tint="-0.249977111117893"/>
  </sheetPr>
  <dimension ref="A1:O22"/>
  <sheetViews>
    <sheetView workbookViewId="0">
      <selection activeCell="E14" sqref="E14"/>
    </sheetView>
  </sheetViews>
  <sheetFormatPr defaultRowHeight="14.4" x14ac:dyDescent="0.3"/>
  <cols>
    <col min="2" max="2" width="32.88671875" customWidth="1"/>
    <col min="3" max="3" width="43.21875" customWidth="1"/>
    <col min="7" max="7" width="30.77734375" customWidth="1"/>
    <col min="8" max="8" width="46.88671875" customWidth="1"/>
  </cols>
  <sheetData>
    <row r="1" spans="1:15" ht="23.4" x14ac:dyDescent="0.45">
      <c r="A1" s="13" t="s">
        <v>675</v>
      </c>
      <c r="B1" s="13"/>
      <c r="C1" s="13"/>
      <c r="D1" s="13"/>
      <c r="E1" s="13"/>
      <c r="F1" s="13"/>
      <c r="G1" s="13"/>
      <c r="H1" s="13"/>
      <c r="I1" s="13"/>
      <c r="J1" s="13"/>
      <c r="K1" s="13"/>
      <c r="L1" s="13"/>
      <c r="M1" s="13"/>
      <c r="N1" s="13"/>
      <c r="O1" s="13"/>
    </row>
    <row r="3" spans="1:15" x14ac:dyDescent="0.3">
      <c r="A3" s="14" t="s">
        <v>676</v>
      </c>
      <c r="B3" s="14"/>
      <c r="C3" s="14"/>
      <c r="D3" s="14"/>
      <c r="E3" s="14"/>
      <c r="F3" s="14"/>
      <c r="G3" s="14"/>
      <c r="H3" s="14"/>
      <c r="I3" s="14"/>
      <c r="J3" s="14"/>
      <c r="K3" s="14"/>
      <c r="L3" s="14"/>
      <c r="M3" s="14"/>
      <c r="N3" s="14"/>
      <c r="O3" s="14"/>
    </row>
    <row r="4" spans="1:15" ht="15.6" x14ac:dyDescent="0.3">
      <c r="B4" s="12" t="s">
        <v>686</v>
      </c>
      <c r="G4" s="12" t="s">
        <v>691</v>
      </c>
    </row>
    <row r="5" spans="1:15" x14ac:dyDescent="0.3">
      <c r="A5" s="17"/>
      <c r="B5" s="17" t="s">
        <v>678</v>
      </c>
      <c r="C5" s="17" t="s">
        <v>679</v>
      </c>
      <c r="D5" s="18"/>
      <c r="E5" s="18"/>
      <c r="F5" s="17"/>
      <c r="G5" s="19" t="s">
        <v>678</v>
      </c>
      <c r="H5" s="17" t="s">
        <v>679</v>
      </c>
    </row>
    <row r="6" spans="1:15" x14ac:dyDescent="0.3">
      <c r="A6" s="20" t="s">
        <v>687</v>
      </c>
      <c r="B6" s="17" t="s">
        <v>677</v>
      </c>
      <c r="C6" s="17" t="s">
        <v>680</v>
      </c>
      <c r="D6" s="18"/>
      <c r="E6" s="18"/>
      <c r="F6" s="20" t="s">
        <v>687</v>
      </c>
      <c r="G6" s="19" t="s">
        <v>732</v>
      </c>
      <c r="H6" s="19" t="s">
        <v>700</v>
      </c>
    </row>
    <row r="7" spans="1:15" ht="43.2" x14ac:dyDescent="0.3">
      <c r="A7" s="20" t="s">
        <v>688</v>
      </c>
      <c r="B7" s="17" t="s">
        <v>730</v>
      </c>
      <c r="C7" s="19" t="s">
        <v>685</v>
      </c>
      <c r="D7" s="18"/>
      <c r="E7" s="18"/>
      <c r="F7" s="20" t="s">
        <v>688</v>
      </c>
      <c r="G7" s="19" t="s">
        <v>704</v>
      </c>
      <c r="H7" s="19" t="s">
        <v>703</v>
      </c>
    </row>
    <row r="8" spans="1:15" ht="43.2" x14ac:dyDescent="0.3">
      <c r="A8" s="20" t="s">
        <v>689</v>
      </c>
      <c r="B8" s="17" t="s">
        <v>681</v>
      </c>
      <c r="C8" s="19" t="s">
        <v>684</v>
      </c>
      <c r="D8" s="18"/>
      <c r="E8" s="18"/>
      <c r="F8" s="20" t="s">
        <v>689</v>
      </c>
      <c r="G8" s="19" t="s">
        <v>705</v>
      </c>
      <c r="H8" s="19" t="s">
        <v>701</v>
      </c>
    </row>
    <row r="9" spans="1:15" ht="28.8" x14ac:dyDescent="0.3">
      <c r="A9" s="20" t="s">
        <v>690</v>
      </c>
      <c r="B9" s="17" t="s">
        <v>731</v>
      </c>
      <c r="C9" s="17" t="s">
        <v>683</v>
      </c>
      <c r="D9" s="18"/>
      <c r="E9" s="18"/>
      <c r="F9" s="20" t="s">
        <v>690</v>
      </c>
      <c r="G9" s="19" t="s">
        <v>706</v>
      </c>
      <c r="H9" s="19" t="s">
        <v>702</v>
      </c>
    </row>
    <row r="10" spans="1:15" ht="28.8" x14ac:dyDescent="0.3">
      <c r="A10" s="18"/>
      <c r="B10" s="18"/>
      <c r="C10" s="18"/>
      <c r="D10" s="18"/>
      <c r="E10" s="18"/>
      <c r="F10" s="20" t="s">
        <v>696</v>
      </c>
      <c r="G10" s="21" t="s">
        <v>733</v>
      </c>
      <c r="H10" s="19" t="s">
        <v>708</v>
      </c>
    </row>
    <row r="11" spans="1:15" x14ac:dyDescent="0.3">
      <c r="A11" s="18"/>
      <c r="B11" s="18"/>
      <c r="C11" s="18"/>
      <c r="D11" s="18"/>
      <c r="E11" s="18"/>
      <c r="F11" s="18"/>
      <c r="G11" s="22"/>
      <c r="H11" s="18"/>
    </row>
    <row r="12" spans="1:15" ht="36" x14ac:dyDescent="0.3">
      <c r="A12" s="18"/>
      <c r="B12" s="23" t="s">
        <v>698</v>
      </c>
      <c r="C12" s="23" t="s">
        <v>734</v>
      </c>
      <c r="D12" s="18"/>
      <c r="E12" s="18"/>
      <c r="F12" s="18"/>
      <c r="G12" s="23" t="s">
        <v>707</v>
      </c>
      <c r="H12" s="23" t="s">
        <v>735</v>
      </c>
    </row>
    <row r="13" spans="1:15" x14ac:dyDescent="0.3">
      <c r="A13" s="18"/>
      <c r="B13" s="18"/>
      <c r="C13" s="18"/>
      <c r="D13" s="18"/>
      <c r="E13" s="18"/>
      <c r="F13" s="18"/>
      <c r="G13" s="18"/>
      <c r="H13" s="18"/>
    </row>
    <row r="14" spans="1:15" ht="18" x14ac:dyDescent="0.3">
      <c r="A14" s="18"/>
      <c r="B14" s="18"/>
      <c r="C14" s="18"/>
      <c r="D14" s="18"/>
      <c r="E14" s="18"/>
      <c r="F14" s="18"/>
      <c r="G14" s="25" t="s">
        <v>724</v>
      </c>
      <c r="H14" s="25"/>
    </row>
    <row r="15" spans="1:15" ht="34.200000000000003" customHeight="1" x14ac:dyDescent="0.3">
      <c r="A15" s="18"/>
      <c r="B15" s="24" t="s">
        <v>692</v>
      </c>
      <c r="C15" s="18"/>
      <c r="D15" s="18"/>
      <c r="E15" s="18"/>
      <c r="F15" s="18"/>
      <c r="G15" s="26" t="s">
        <v>729</v>
      </c>
      <c r="H15" s="26"/>
    </row>
    <row r="16" spans="1:15" x14ac:dyDescent="0.3">
      <c r="A16" s="18"/>
      <c r="B16" s="17" t="s">
        <v>678</v>
      </c>
      <c r="C16" s="19" t="s">
        <v>679</v>
      </c>
      <c r="D16" s="18"/>
      <c r="E16" s="18"/>
      <c r="F16" s="18"/>
      <c r="G16" s="18"/>
      <c r="H16" s="18"/>
    </row>
    <row r="17" spans="1:8" ht="28.8" x14ac:dyDescent="0.3">
      <c r="A17" s="20" t="s">
        <v>697</v>
      </c>
      <c r="B17" s="17" t="s">
        <v>736</v>
      </c>
      <c r="C17" s="19" t="s">
        <v>694</v>
      </c>
      <c r="D17" s="18"/>
      <c r="E17" s="18"/>
      <c r="F17" s="18"/>
      <c r="G17" s="18"/>
      <c r="H17" s="18"/>
    </row>
    <row r="18" spans="1:8" ht="28.8" x14ac:dyDescent="0.3">
      <c r="A18" s="20" t="s">
        <v>699</v>
      </c>
      <c r="B18" s="17" t="s">
        <v>737</v>
      </c>
      <c r="C18" s="19" t="s">
        <v>695</v>
      </c>
      <c r="D18" s="18"/>
      <c r="E18" s="18"/>
      <c r="F18" s="18"/>
      <c r="G18" s="18"/>
      <c r="H18" s="18"/>
    </row>
    <row r="19" spans="1:8" x14ac:dyDescent="0.3">
      <c r="A19" s="18"/>
      <c r="B19" s="18"/>
      <c r="C19" s="18"/>
      <c r="D19" s="18"/>
      <c r="E19" s="18"/>
      <c r="F19" s="18"/>
      <c r="G19" s="18"/>
      <c r="H19" s="18"/>
    </row>
    <row r="20" spans="1:8" ht="18" x14ac:dyDescent="0.3">
      <c r="A20" s="18"/>
      <c r="B20" s="27" t="s">
        <v>693</v>
      </c>
      <c r="C20" s="23" t="s">
        <v>738</v>
      </c>
      <c r="D20" s="18"/>
      <c r="E20" s="18"/>
      <c r="F20" s="18"/>
    </row>
    <row r="21" spans="1:8" x14ac:dyDescent="0.3">
      <c r="A21" s="18"/>
      <c r="B21" s="18"/>
      <c r="C21" s="18"/>
      <c r="D21" s="18"/>
      <c r="E21" s="18"/>
      <c r="F21" s="18"/>
    </row>
    <row r="22" spans="1:8" x14ac:dyDescent="0.3">
      <c r="A22" s="18"/>
      <c r="B22" s="18"/>
      <c r="C22" s="18"/>
      <c r="D22" s="18"/>
      <c r="E22" s="18"/>
      <c r="F22" s="18"/>
    </row>
  </sheetData>
  <mergeCells count="4">
    <mergeCell ref="A1:O1"/>
    <mergeCell ref="A3:O3"/>
    <mergeCell ref="G15:H15"/>
    <mergeCell ref="G14:H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6B808-320C-4D40-BE91-786EE0A9F5D6}">
  <sheetPr>
    <tabColor rgb="FF7030A0"/>
  </sheetPr>
  <dimension ref="A1:X219"/>
  <sheetViews>
    <sheetView workbookViewId="0">
      <pane xSplit="1" ySplit="1" topLeftCell="R2" activePane="bottomRight" state="frozen"/>
      <selection pane="topRight" activeCell="B1" sqref="B1"/>
      <selection pane="bottomLeft" activeCell="A2" sqref="A2"/>
      <selection pane="bottomRight" activeCell="A4" sqref="A4:A17"/>
    </sheetView>
  </sheetViews>
  <sheetFormatPr defaultRowHeight="14.4" x14ac:dyDescent="0.3"/>
  <cols>
    <col min="1" max="1" width="45.21875" bestFit="1" customWidth="1"/>
    <col min="2" max="2" width="23" bestFit="1" customWidth="1"/>
    <col min="3" max="3" width="14.44140625" customWidth="1"/>
    <col min="4" max="4" width="36.44140625" customWidth="1"/>
    <col min="5" max="5" width="31.21875" style="28" customWidth="1"/>
    <col min="6" max="6" width="38.109375" customWidth="1"/>
    <col min="7" max="7" width="46.44140625" style="28" customWidth="1"/>
    <col min="8" max="8" width="30.88671875" customWidth="1"/>
    <col min="9" max="9" width="40.44140625" style="28" customWidth="1"/>
    <col min="10" max="10" width="33.88671875" customWidth="1"/>
    <col min="11" max="11" width="29.5546875" style="28" customWidth="1"/>
    <col min="12" max="12" width="30.77734375" customWidth="1"/>
    <col min="13" max="13" width="39.5546875" style="28" customWidth="1"/>
    <col min="14" max="14" width="30.44140625" style="28" customWidth="1"/>
    <col min="15" max="15" width="40" style="28" customWidth="1"/>
    <col min="16" max="16" width="39.44140625" customWidth="1"/>
    <col min="17" max="17" width="40.44140625" style="28" customWidth="1"/>
    <col min="18" max="18" width="22.6640625" style="16" bestFit="1" customWidth="1"/>
    <col min="19" max="19" width="30.5546875" style="28" customWidth="1"/>
    <col min="20" max="20" width="18.44140625" customWidth="1"/>
    <col min="21" max="21" width="36.44140625" style="28" customWidth="1"/>
    <col min="22" max="22" width="15.109375" style="28" customWidth="1"/>
    <col min="23" max="23" width="23.44140625" customWidth="1"/>
    <col min="24" max="24" width="23.6640625" style="28" bestFit="1" customWidth="1"/>
  </cols>
  <sheetData>
    <row r="1" spans="1:24" s="2" customFormat="1" ht="57.6" x14ac:dyDescent="0.3">
      <c r="A1" s="2" t="s">
        <v>1</v>
      </c>
      <c r="B1" s="2" t="s">
        <v>0</v>
      </c>
      <c r="C1" s="2" t="s">
        <v>2</v>
      </c>
      <c r="D1" s="2" t="s">
        <v>712</v>
      </c>
      <c r="E1" s="30" t="s">
        <v>719</v>
      </c>
      <c r="F1" s="2" t="s">
        <v>717</v>
      </c>
      <c r="G1" s="30" t="s">
        <v>720</v>
      </c>
      <c r="H1" s="2" t="s">
        <v>713</v>
      </c>
      <c r="I1" s="30" t="s">
        <v>721</v>
      </c>
      <c r="J1" s="2" t="s">
        <v>714</v>
      </c>
      <c r="K1" s="30" t="s">
        <v>722</v>
      </c>
      <c r="L1" s="2" t="s">
        <v>718</v>
      </c>
      <c r="M1" s="30" t="s">
        <v>723</v>
      </c>
      <c r="N1" s="29" t="s">
        <v>715</v>
      </c>
      <c r="O1" s="30" t="s">
        <v>725</v>
      </c>
      <c r="P1" s="2" t="s">
        <v>716</v>
      </c>
      <c r="Q1" s="30" t="s">
        <v>726</v>
      </c>
      <c r="R1" s="15" t="s">
        <v>710</v>
      </c>
      <c r="S1" s="30" t="s">
        <v>727</v>
      </c>
      <c r="T1" s="2" t="s">
        <v>711</v>
      </c>
      <c r="U1" s="30" t="s">
        <v>728</v>
      </c>
      <c r="V1" s="31" t="s">
        <v>709</v>
      </c>
      <c r="W1" s="32" t="s">
        <v>686</v>
      </c>
      <c r="X1" s="31" t="s">
        <v>739</v>
      </c>
    </row>
    <row r="2" spans="1:24" x14ac:dyDescent="0.3">
      <c r="A2" s="1" t="s">
        <v>87</v>
      </c>
      <c r="B2" s="1"/>
      <c r="C2" s="1" t="s">
        <v>430</v>
      </c>
      <c r="D2" s="1">
        <f>_xlfn.XLOOKUP(C2,Hospital_beds_per_1000[Country Code],Hospital_beds_per_1000[Max count of beds per 1000 population btween 2017-21], 0)</f>
        <v>2.84</v>
      </c>
      <c r="E2" s="28">
        <f>(D2/13.05)*10</f>
        <v>2.1762452107279691</v>
      </c>
      <c r="F2" s="1">
        <f>_xlfn.XLOOKUP(C2,Population_ages_65_and_above[Country Code],Population_ages_65_and_above[2023],0)</f>
        <v>17.8</v>
      </c>
      <c r="G2" s="28">
        <f xml:space="preserve"> (F2/35.79)*10</f>
        <v>4.9734562727018723</v>
      </c>
      <c r="H2" s="1">
        <f>_xlfn.XLOOKUP(C2,Life_expectancy_at_birth[Country Code],Life_expectancy_at_birth[Average life expectancy 2017-22],0)</f>
        <v>78.19</v>
      </c>
      <c r="I2" s="28">
        <f>(H2/85.07)*10</f>
        <v>9.1912542611966614</v>
      </c>
      <c r="J2" s="1">
        <f>_xlfn.XLOOKUP(C2,Physicians_per_1_000_people[Country Code],Physicians_per_1_000_people[Average Physicians per 1000 in 2017-21],0)</f>
        <v>3.44</v>
      </c>
      <c r="K2" s="28">
        <f xml:space="preserve"> (J2/8.36)*10</f>
        <v>4.1148325358851681</v>
      </c>
      <c r="L2" s="1">
        <f>_xlfn.XLOOKUP(C2,Population_ages_15_64[Country Code],Population_ages_15_64[2023],0)</f>
        <v>64.77</v>
      </c>
      <c r="M2" s="28">
        <f>(L2/82.92)*10</f>
        <v>7.8111432706222859</v>
      </c>
      <c r="N2" s="28">
        <f>_xlfn.XLOOKUP(C2,Current_health_expenditure_per_capita[Country Code],Current_health_expenditure_per_capita[Per Capita Average],0)</f>
        <v>10396.748</v>
      </c>
      <c r="O2" s="28">
        <f>(N2/10922.48)*10</f>
        <v>9.5186697526569048</v>
      </c>
      <c r="P2" s="1">
        <f>_xlfn.XLOOKUP(C2,Helath_expenditure_GDP[Country Code],Helath_expenditure_GDP[GDP_Average_2017-21],0)</f>
        <v>16.809999999999999</v>
      </c>
      <c r="Q2" s="28">
        <f>(P2/20.83)*10</f>
        <v>8.0700912145943349</v>
      </c>
      <c r="R2" s="16">
        <f>_xlfn.XLOOKUP(C2,GDP__current_US[Country Code],GDP__current_US[2023 '[YR2023']],0)</f>
        <v>29509296092073.555</v>
      </c>
      <c r="S2" s="28">
        <f>(R2/67653743404264.1 )*10</f>
        <v>4.3618127552441734</v>
      </c>
      <c r="T2" s="1">
        <f>_xlfn.XLOOKUP(C2,Population__total[Country Code],Population__total[2023],0)</f>
        <v>375076145</v>
      </c>
      <c r="U2" s="28">
        <f>(T2/6819750360)*10</f>
        <v>0.54998515370876422</v>
      </c>
      <c r="V2" s="33">
        <f>((0.2 *E2) + (0.2 * G2) + (0.2 *I2) + (0.2 *K2)+ (0.2 *M2))/1</f>
        <v>5.6533863102267912</v>
      </c>
      <c r="W2" s="33">
        <f>((0.25 * O2) + (0.25 * Q2) + (0.3 *S2) + (0.2 *U2)) /1</f>
        <v>5.8157310991278148</v>
      </c>
      <c r="X2" s="33">
        <f>(0.55 * V2 ) + (0.45 * W2)</f>
        <v>5.7264414652322522</v>
      </c>
    </row>
    <row r="3" spans="1:24" x14ac:dyDescent="0.3">
      <c r="A3" s="1" t="s">
        <v>622</v>
      </c>
      <c r="B3" s="1" t="s">
        <v>87</v>
      </c>
      <c r="C3" s="1" t="s">
        <v>623</v>
      </c>
      <c r="D3" s="1">
        <f>_xlfn.XLOOKUP(C3,Hospital_beds_per_1000[Country Code],Hospital_beds_per_1000[Max count of beds per 1000 population btween 2017-21], 0)</f>
        <v>2.87</v>
      </c>
      <c r="E3" s="28">
        <f>(D3/13.05)*10</f>
        <v>2.1992337164750957</v>
      </c>
      <c r="F3" s="1">
        <f>_xlfn.XLOOKUP(C3,Population_ages_65_and_above[Country Code],Population_ages_65_and_above[2023],0)</f>
        <v>17.59</v>
      </c>
      <c r="G3" s="28">
        <f xml:space="preserve"> (F3/35.79)*10</f>
        <v>4.9147806649902206</v>
      </c>
      <c r="H3" s="1">
        <f>_xlfn.XLOOKUP(C3,Life_expectancy_at_birth[Country Code],Life_expectancy_at_birth[Average life expectancy 2017-22],0)</f>
        <v>77.78</v>
      </c>
      <c r="I3" s="28">
        <f>(H3/85.07)*10</f>
        <v>9.1430586575761144</v>
      </c>
      <c r="J3" s="1">
        <f>_xlfn.XLOOKUP(C3,Physicians_per_1_000_people[Country Code],Physicians_per_1_000_people[Average Physicians per 1000 in 2017-21],0)</f>
        <v>3.21</v>
      </c>
      <c r="K3" s="28">
        <f xml:space="preserve"> (J3/8.36)*10</f>
        <v>3.8397129186602874</v>
      </c>
      <c r="L3" s="1">
        <f>_xlfn.XLOOKUP(C3,Population_ages_15_64[Country Code],Population_ages_15_64[2023],0)</f>
        <v>64.739999999999995</v>
      </c>
      <c r="M3" s="28">
        <f>(L3/82.92)*10</f>
        <v>7.8075253256150496</v>
      </c>
      <c r="N3" s="28">
        <f>_xlfn.XLOOKUP(C3,Current_health_expenditure_per_capita[Country Code],Current_health_expenditure_per_capita[Per Capita Average],0)</f>
        <v>10922.482</v>
      </c>
      <c r="O3" s="28">
        <f>(N3/10922.48)*10</f>
        <v>10.000001831085982</v>
      </c>
      <c r="P3" s="1">
        <f>_xlfn.XLOOKUP(C3,Helath_expenditure_GDP[Country Code],Helath_expenditure_GDP[GDP_Average_2017-21],0)</f>
        <v>17.239999999999998</v>
      </c>
      <c r="Q3" s="28">
        <f>(P3/20.83)*10</f>
        <v>8.2765242438790203</v>
      </c>
      <c r="R3" s="16">
        <f>_xlfn.XLOOKUP(C3,GDP__current_US[Country Code],GDP__current_US[2023 '[YR2023']],0)</f>
        <v>27360935000000</v>
      </c>
      <c r="S3" s="28">
        <f>(R3/67653743404264.1 )*10</f>
        <v>4.0442603207490047</v>
      </c>
      <c r="T3" s="1">
        <f>_xlfn.XLOOKUP(C3,Population__total[Country Code],Population__total[2023],0)</f>
        <v>334914895</v>
      </c>
      <c r="U3" s="28">
        <f>(T3/6819750360)*10</f>
        <v>0.49109553476382678</v>
      </c>
      <c r="V3" s="33">
        <f>((0.2 *E3) + (0.2 * G3) + (0.2 *I3) + (0.2 *K3)+ (0.2 *M3))/1</f>
        <v>5.5808622566633534</v>
      </c>
      <c r="W3" s="33">
        <f>((0.25 * O3) + (0.25 * Q3) + (0.3 *S3) + (0.2 *U3)) /1</f>
        <v>5.8806287219187166</v>
      </c>
      <c r="X3" s="33">
        <f>(0.55 * V3 ) + (0.45 * W3)</f>
        <v>5.7157571660282667</v>
      </c>
    </row>
    <row r="4" spans="1:24" x14ac:dyDescent="0.3">
      <c r="A4" s="1" t="s">
        <v>310</v>
      </c>
      <c r="B4" s="1" t="s">
        <v>49</v>
      </c>
      <c r="C4" s="1" t="s">
        <v>311</v>
      </c>
      <c r="D4" s="1">
        <f>_xlfn.XLOOKUP(C4,Hospital_beds_per_1000[Country Code],Hospital_beds_per_1000[Max count of beds per 1000 population btween 2017-21], 0)</f>
        <v>13.05</v>
      </c>
      <c r="E4" s="28">
        <f>(D4/13.05)*10</f>
        <v>10</v>
      </c>
      <c r="F4" s="1">
        <f>_xlfn.XLOOKUP(C4,Population_ages_65_and_above[Country Code],Population_ages_65_and_above[2023],0)</f>
        <v>30.07</v>
      </c>
      <c r="G4" s="28">
        <f xml:space="preserve"> (F4/35.79)*10</f>
        <v>8.4017882089969262</v>
      </c>
      <c r="H4" s="1">
        <f>_xlfn.XLOOKUP(C4,Life_expectancy_at_birth[Country Code],Life_expectancy_at_birth[Average life expectancy 2017-22],0)</f>
        <v>84.28</v>
      </c>
      <c r="I4" s="28">
        <f>(H4/85.07)*10</f>
        <v>9.9071353003408973</v>
      </c>
      <c r="J4" s="1">
        <f>_xlfn.XLOOKUP(C4,Physicians_per_1_000_people[Country Code],Physicians_per_1_000_people[Average Physicians per 1000 in 2017-21],0)</f>
        <v>2.56</v>
      </c>
      <c r="K4" s="28">
        <f xml:space="preserve"> (J4/8.36)*10</f>
        <v>3.0622009569377995</v>
      </c>
      <c r="L4" s="1">
        <f>_xlfn.XLOOKUP(C4,Population_ages_15_64[Country Code],Population_ages_15_64[2023],0)</f>
        <v>58.46</v>
      </c>
      <c r="M4" s="28">
        <f>(L4/82.92)*10</f>
        <v>7.0501688374336711</v>
      </c>
      <c r="N4" s="28">
        <f>_xlfn.XLOOKUP(C4,Current_health_expenditure_per_capita[Country Code],Current_health_expenditure_per_capita[Per Capita Average],0)</f>
        <v>4588.3999999999996</v>
      </c>
      <c r="O4" s="28">
        <f>(N4/10922.48)*10</f>
        <v>4.2008774564018427</v>
      </c>
      <c r="P4" s="1">
        <f>_xlfn.XLOOKUP(C4,Helath_expenditure_GDP[Country Code],Helath_expenditure_GDP[GDP_Average_2017-21],0)</f>
        <v>10.84</v>
      </c>
      <c r="Q4" s="28">
        <f>(P4/20.83)*10</f>
        <v>5.2040326452232364</v>
      </c>
      <c r="R4" s="16">
        <f>_xlfn.XLOOKUP(C4,GDP__current_US[Country Code],GDP__current_US[2023 '[YR2023']],0)</f>
        <v>4212945159781.4033</v>
      </c>
      <c r="S4" s="28">
        <f>(R4/67653743404264.1 )*10</f>
        <v>0.62272166295470188</v>
      </c>
      <c r="T4" s="1">
        <f>_xlfn.XLOOKUP(C4,Population__total[Country Code],Population__total[2023],0)</f>
        <v>124516650</v>
      </c>
      <c r="U4" s="28">
        <f>(T4/6819750360)*10</f>
        <v>0.18258241640387554</v>
      </c>
      <c r="V4" s="33">
        <f>((0.2 *E4) + (0.2 * G4) + (0.2 *I4) + (0.2 *K4)+ (0.2 *M4))/1</f>
        <v>7.6842586607418593</v>
      </c>
      <c r="W4" s="33">
        <f>((0.25 * O4) + (0.25 * Q4) + (0.3 *S4) + (0.2 *U4)) /1</f>
        <v>2.5745605075734557</v>
      </c>
      <c r="X4" s="33">
        <f>(0.55 * V4 ) + (0.45 * W4)</f>
        <v>5.3848944918160786</v>
      </c>
    </row>
    <row r="5" spans="1:24" x14ac:dyDescent="0.3">
      <c r="A5" s="1" t="s">
        <v>150</v>
      </c>
      <c r="B5" s="1" t="s">
        <v>32</v>
      </c>
      <c r="C5" s="1" t="s">
        <v>151</v>
      </c>
      <c r="D5" s="1">
        <f>_xlfn.XLOOKUP(C5,Hospital_beds_per_1000[Country Code],Hospital_beds_per_1000[Max count of beds per 1000 population btween 2017-21], 0)</f>
        <v>8</v>
      </c>
      <c r="E5" s="28">
        <f>(D5/13.05)*10</f>
        <v>6.1302681992337158</v>
      </c>
      <c r="F5" s="1">
        <f>_xlfn.XLOOKUP(C5,Population_ages_65_and_above[Country Code],Population_ages_65_and_above[2023],0)</f>
        <v>22.75</v>
      </c>
      <c r="G5" s="28">
        <f xml:space="preserve"> (F5/35.79)*10</f>
        <v>6.356524168762224</v>
      </c>
      <c r="H5" s="1">
        <f>_xlfn.XLOOKUP(C5,Life_expectancy_at_birth[Country Code],Life_expectancy_at_birth[Average life expectancy 2017-22],0)</f>
        <v>80.95</v>
      </c>
      <c r="I5" s="28">
        <f>(H5/85.07)*10</f>
        <v>9.5156929587398622</v>
      </c>
      <c r="J5" s="1">
        <f>_xlfn.XLOOKUP(C5,Physicians_per_1_000_people[Country Code],Physicians_per_1_000_people[Average Physicians per 1000 in 2017-21],0)</f>
        <v>4.3899999999999997</v>
      </c>
      <c r="K5" s="28">
        <f xml:space="preserve"> (J5/8.36)*10</f>
        <v>5.2511961722488039</v>
      </c>
      <c r="L5" s="1">
        <f>_xlfn.XLOOKUP(C5,Population_ages_15_64[Country Code],Population_ages_15_64[2023],0)</f>
        <v>63.26</v>
      </c>
      <c r="M5" s="28">
        <f>(L5/82.92)*10</f>
        <v>7.6290400385914126</v>
      </c>
      <c r="N5" s="28">
        <f>_xlfn.XLOOKUP(C5,Current_health_expenditure_per_capita[Country Code],Current_health_expenditure_per_capita[Per Capita Average],0)</f>
        <v>6775.3540000000003</v>
      </c>
      <c r="O5" s="28">
        <f>(N5/10922.48)*10</f>
        <v>6.2031278610718452</v>
      </c>
      <c r="P5" s="1">
        <f>_xlfn.XLOOKUP(C5,Helath_expenditure_GDP[Country Code],Helath_expenditure_GDP[GDP_Average_2017-21],0)</f>
        <v>12.03</v>
      </c>
      <c r="Q5" s="28">
        <f>(P5/20.83)*10</f>
        <v>5.7753240518482958</v>
      </c>
      <c r="R5" s="16">
        <f>_xlfn.XLOOKUP(C5,GDP__current_US[Country Code],GDP__current_US[2023 '[YR2023']],0)</f>
        <v>4456081016705.9609</v>
      </c>
      <c r="S5" s="28">
        <f>(R5/67653743404264.1 )*10</f>
        <v>0.65865993402297107</v>
      </c>
      <c r="T5" s="1">
        <f>_xlfn.XLOOKUP(C5,Population__total[Country Code],Population__total[2023],0)</f>
        <v>84482267</v>
      </c>
      <c r="U5" s="28">
        <f>(T5/6819750360)*10</f>
        <v>0.12387882626249094</v>
      </c>
      <c r="V5" s="33">
        <f>((0.2 *E5) + (0.2 * G5) + (0.2 *I5) + (0.2 *K5)+ (0.2 *M5))/1</f>
        <v>6.9765443075152032</v>
      </c>
      <c r="W5" s="33">
        <f>((0.25 * O5) + (0.25 * Q5) + (0.3 *S5) + (0.2 *U5)) /1</f>
        <v>3.2169867236894247</v>
      </c>
      <c r="X5" s="33">
        <f>(0.55 * V5 ) + (0.45 * W5)</f>
        <v>5.2847433947936029</v>
      </c>
    </row>
    <row r="6" spans="1:24" x14ac:dyDescent="0.3">
      <c r="A6" s="1" t="s">
        <v>56</v>
      </c>
      <c r="B6" s="1" t="s">
        <v>32</v>
      </c>
      <c r="C6" s="1" t="s">
        <v>57</v>
      </c>
      <c r="D6" s="1">
        <f>_xlfn.XLOOKUP(C6,Hospital_beds_per_1000[Country Code],Hospital_beds_per_1000[Max count of beds per 1000 population btween 2017-21], 0)</f>
        <v>7.37</v>
      </c>
      <c r="E6" s="28">
        <f>(D6/13.05)*10</f>
        <v>5.647509578544061</v>
      </c>
      <c r="F6" s="1">
        <f>_xlfn.XLOOKUP(C6,Population_ages_65_and_above[Country Code],Population_ages_65_and_above[2023],0)</f>
        <v>20.21</v>
      </c>
      <c r="G6" s="28">
        <f xml:space="preserve"> (F6/35.79)*10</f>
        <v>5.6468287231070136</v>
      </c>
      <c r="H6" s="1">
        <f>_xlfn.XLOOKUP(C6,Life_expectancy_at_birth[Country Code],Life_expectancy_at_birth[Average life expectancy 2017-22],0)</f>
        <v>81.45</v>
      </c>
      <c r="I6" s="28">
        <f>(H6/85.07)*10</f>
        <v>9.5744680851063855</v>
      </c>
      <c r="J6" s="1">
        <f>_xlfn.XLOOKUP(C6,Physicians_per_1_000_people[Country Code],Physicians_per_1_000_people[Average Physicians per 1000 in 2017-21],0)</f>
        <v>5.31</v>
      </c>
      <c r="K6" s="28">
        <f xml:space="preserve"> (J6/8.36)*10</f>
        <v>6.3516746411483247</v>
      </c>
      <c r="L6" s="1">
        <f>_xlfn.XLOOKUP(C6,Population_ages_15_64[Country Code],Population_ages_15_64[2023],0)</f>
        <v>65.42</v>
      </c>
      <c r="M6" s="28">
        <f>(L6/82.92)*10</f>
        <v>7.8895320791123975</v>
      </c>
      <c r="N6" s="28">
        <f>_xlfn.XLOOKUP(C6,Current_health_expenditure_per_capita[Country Code],Current_health_expenditure_per_capita[Per Capita Average],0)</f>
        <v>6325</v>
      </c>
      <c r="O6" s="28">
        <f>(N6/10922.48)*10</f>
        <v>5.7908094132468086</v>
      </c>
      <c r="P6" s="1">
        <f>_xlfn.XLOOKUP(C6,Helath_expenditure_GDP[Country Code],Helath_expenditure_GDP[GDP_Average_2017-21],0)</f>
        <v>10.94</v>
      </c>
      <c r="Q6" s="28">
        <f>(P6/20.83)*10</f>
        <v>5.2520403264522333</v>
      </c>
      <c r="R6" s="16">
        <f>_xlfn.XLOOKUP(C6,GDP__current_US[Country Code],GDP__current_US[2023 '[YR2023']],0)</f>
        <v>516034144115.95032</v>
      </c>
      <c r="S6" s="28">
        <f>(R6/67653743404264.1 )*10</f>
        <v>7.6275771029016781E-2</v>
      </c>
      <c r="T6" s="1">
        <f>_xlfn.XLOOKUP(C6,Population__total[Country Code],Population__total[2023],0)</f>
        <v>9132383</v>
      </c>
      <c r="U6" s="28">
        <f>(T6/6819750360)*10</f>
        <v>1.3391081077636396E-2</v>
      </c>
      <c r="V6" s="33">
        <f>((0.2 *E6) + (0.2 * G6) + (0.2 *I6) + (0.2 *K6)+ (0.2 *M6))/1</f>
        <v>7.0220026214036366</v>
      </c>
      <c r="W6" s="33">
        <f>((0.25 * O6) + (0.25 * Q6) + (0.3 *S6) + (0.2 *U6)) /1</f>
        <v>2.7862733824489929</v>
      </c>
      <c r="X6" s="33">
        <f>(0.55 * V6 ) + (0.45 * W6)</f>
        <v>5.1159244638740473</v>
      </c>
    </row>
    <row r="7" spans="1:24" x14ac:dyDescent="0.3">
      <c r="A7" s="1" t="s">
        <v>110</v>
      </c>
      <c r="B7" s="1" t="s">
        <v>32</v>
      </c>
      <c r="C7" s="1" t="s">
        <v>111</v>
      </c>
      <c r="D7" s="1">
        <f>_xlfn.XLOOKUP(C7,Hospital_beds_per_1000[Country Code],Hospital_beds_per_1000[Max count of beds per 1000 population btween 2017-21], 0)</f>
        <v>4.6500000000000004</v>
      </c>
      <c r="E7" s="28">
        <f>(D7/13.05)*10</f>
        <v>3.5632183908045976</v>
      </c>
      <c r="F7" s="1">
        <f>_xlfn.XLOOKUP(C7,Population_ages_65_and_above[Country Code],Population_ages_65_and_above[2023],0)</f>
        <v>19.670000000000002</v>
      </c>
      <c r="G7" s="28">
        <f xml:space="preserve"> (F7/35.79)*10</f>
        <v>5.4959485889913386</v>
      </c>
      <c r="H7" s="1">
        <f>_xlfn.XLOOKUP(C7,Life_expectancy_at_birth[Country Code],Life_expectancy_at_birth[Average life expectancy 2017-22],0)</f>
        <v>83.57</v>
      </c>
      <c r="I7" s="28">
        <f>(H7/85.07)*10</f>
        <v>9.8236746209004338</v>
      </c>
      <c r="J7" s="1">
        <f>_xlfn.XLOOKUP(C7,Physicians_per_1_000_people[Country Code],Physicians_per_1_000_people[Average Physicians per 1000 in 2017-21],0)</f>
        <v>4.3600000000000003</v>
      </c>
      <c r="K7" s="28">
        <f xml:space="preserve"> (J7/8.36)*10</f>
        <v>5.2153110047846898</v>
      </c>
      <c r="L7" s="1">
        <f>_xlfn.XLOOKUP(C7,Population_ages_15_64[Country Code],Population_ages_15_64[2023],0)</f>
        <v>65.33</v>
      </c>
      <c r="M7" s="28">
        <f>(L7/82.92)*10</f>
        <v>7.8786782440906897</v>
      </c>
      <c r="N7" s="28">
        <f>_xlfn.XLOOKUP(C7,Current_health_expenditure_per_capita[Country Code],Current_health_expenditure_per_capita[Per Capita Average],0)</f>
        <v>8121.5479999999998</v>
      </c>
      <c r="O7" s="28">
        <f>(N7/10922.48)*10</f>
        <v>7.4356263412704804</v>
      </c>
      <c r="P7" s="1">
        <f>_xlfn.XLOOKUP(C7,Helath_expenditure_GDP[Country Code],Helath_expenditure_GDP[GDP_Average_2017-21],0)</f>
        <v>11.28</v>
      </c>
      <c r="Q7" s="28">
        <f>(P7/20.83)*10</f>
        <v>5.4152664426308208</v>
      </c>
      <c r="R7" s="16">
        <f>_xlfn.XLOOKUP(C7,GDP__current_US[Country Code],GDP__current_US[2023 '[YR2023']],0)</f>
        <v>884940402230.40881</v>
      </c>
      <c r="S7" s="28">
        <f>(R7/67653743404264.1 )*10</f>
        <v>0.13080435134866941</v>
      </c>
      <c r="T7" s="1">
        <f>_xlfn.XLOOKUP(C7,Population__total[Country Code],Population__total[2023],0)</f>
        <v>8849852</v>
      </c>
      <c r="U7" s="28">
        <f>(T7/6819750360)*10</f>
        <v>1.2976797584713937E-2</v>
      </c>
      <c r="V7" s="33">
        <f>((0.2 *E7) + (0.2 * G7) + (0.2 *I7) + (0.2 *K7)+ (0.2 *M7))/1</f>
        <v>6.3953661699143503</v>
      </c>
      <c r="W7" s="33">
        <f>((0.25 * O7) + (0.25 * Q7) + (0.3 *S7) + (0.2 *U7)) /1</f>
        <v>3.2545598608968689</v>
      </c>
      <c r="X7" s="33">
        <f>(0.55 * V7 ) + (0.45 * W7)</f>
        <v>4.9820033308564842</v>
      </c>
    </row>
    <row r="8" spans="1:24" x14ac:dyDescent="0.3">
      <c r="A8" s="1" t="s">
        <v>139</v>
      </c>
      <c r="B8" s="1" t="s">
        <v>12</v>
      </c>
      <c r="C8" s="1" t="s">
        <v>140</v>
      </c>
      <c r="D8" s="1">
        <f>_xlfn.XLOOKUP(C8,Hospital_beds_per_1000[Country Code],Hospital_beds_per_1000[Max count of beds per 1000 population btween 2017-21], 0)</f>
        <v>5.33</v>
      </c>
      <c r="E8" s="28">
        <f>(D8/13.05)*10</f>
        <v>4.0842911877394634</v>
      </c>
      <c r="F8" s="1">
        <f>_xlfn.XLOOKUP(C8,Population_ages_65_and_above[Country Code],Population_ages_65_and_above[2023],0)</f>
        <v>16.100000000000001</v>
      </c>
      <c r="G8" s="28">
        <f xml:space="preserve"> (F8/35.79)*10</f>
        <v>4.4984632578932668</v>
      </c>
      <c r="H8" s="1">
        <f>_xlfn.XLOOKUP(C8,Life_expectancy_at_birth[Country Code],Life_expectancy_at_birth[Average life expectancy 2017-22],0)</f>
        <v>77.010000000000005</v>
      </c>
      <c r="I8" s="28">
        <f>(H8/85.07)*10</f>
        <v>9.0525449629716714</v>
      </c>
      <c r="J8" s="1">
        <f>_xlfn.XLOOKUP(C8,Physicians_per_1_000_people[Country Code],Physicians_per_1_000_people[Average Physicians per 1000 in 2017-21],0)</f>
        <v>8.36</v>
      </c>
      <c r="K8" s="28">
        <f xml:space="preserve"> (J8/8.36)*10</f>
        <v>10</v>
      </c>
      <c r="L8" s="1">
        <f>_xlfn.XLOOKUP(C8,Population_ages_15_64[Country Code],Population_ages_15_64[2023],0)</f>
        <v>68.33</v>
      </c>
      <c r="M8" s="28">
        <f>(L8/82.92)*10</f>
        <v>8.2404727448142783</v>
      </c>
      <c r="N8" s="28">
        <f>_xlfn.XLOOKUP(C8,Current_health_expenditure_per_capita[Country Code],Current_health_expenditure_per_capita[Per Capita Average],0)</f>
        <v>2626.1419999999998</v>
      </c>
      <c r="O8" s="28">
        <f>(N8/10922.48)*10</f>
        <v>2.4043458994660551</v>
      </c>
      <c r="P8" s="1">
        <f>_xlfn.XLOOKUP(C8,Helath_expenditure_GDP[Country Code],Helath_expenditure_GDP[GDP_Average_2017-21],0)</f>
        <v>11.97</v>
      </c>
      <c r="Q8" s="28">
        <f>(P8/20.83)*10</f>
        <v>5.7465194431108992</v>
      </c>
      <c r="R8" s="16">
        <f>_xlfn.XLOOKUP(C8,GDP__current_US[Country Code],GDP__current_US[2023 '[YR2023']],0)</f>
        <v>0</v>
      </c>
      <c r="S8" s="28">
        <f>(R8/67653743404264.1 )*10</f>
        <v>0</v>
      </c>
      <c r="T8" s="1">
        <f>_xlfn.XLOOKUP(C8,Population__total[Country Code],Population__total[2023],0)</f>
        <v>11194449</v>
      </c>
      <c r="U8" s="28">
        <f>(T8/6819750360)*10</f>
        <v>1.6414748941044815E-2</v>
      </c>
      <c r="V8" s="33">
        <f>((0.2 *E8) + (0.2 * G8) + (0.2 *I8) + (0.2 *K8)+ (0.2 *M8))/1</f>
        <v>7.1751544306837367</v>
      </c>
      <c r="W8" s="33">
        <f>((0.25 * O8) + (0.25 * Q8) + (0.3 *S8) + (0.2 *U8)) /1</f>
        <v>2.0409992854324477</v>
      </c>
      <c r="X8" s="33">
        <f>(0.55 * V8 ) + (0.45 * W8)</f>
        <v>4.8647846153206569</v>
      </c>
    </row>
    <row r="9" spans="1:24" x14ac:dyDescent="0.3">
      <c r="A9" s="1" t="s">
        <v>447</v>
      </c>
      <c r="B9" s="1" t="s">
        <v>32</v>
      </c>
      <c r="C9" s="1" t="s">
        <v>448</v>
      </c>
      <c r="D9" s="1">
        <f>_xlfn.XLOOKUP(C9,Hospital_beds_per_1000[Country Code],Hospital_beds_per_1000[Max count of beds per 1000 population btween 2017-21], 0)</f>
        <v>3.6</v>
      </c>
      <c r="E9" s="28">
        <f>(D9/13.05)*10</f>
        <v>2.7586206896551726</v>
      </c>
      <c r="F9" s="1">
        <f>_xlfn.XLOOKUP(C9,Population_ages_65_and_above[Country Code],Population_ages_65_and_above[2023],0)</f>
        <v>18.739999999999998</v>
      </c>
      <c r="G9" s="28">
        <f xml:space="preserve"> (F9/35.79)*10</f>
        <v>5.2360994691254534</v>
      </c>
      <c r="H9" s="1">
        <f>_xlfn.XLOOKUP(C9,Life_expectancy_at_birth[Country Code],Life_expectancy_at_birth[Average life expectancy 2017-22],0)</f>
        <v>82.88</v>
      </c>
      <c r="I9" s="28">
        <f>(H9/85.07)*10</f>
        <v>9.7425649465146353</v>
      </c>
      <c r="J9" s="1">
        <f>_xlfn.XLOOKUP(C9,Physicians_per_1_000_people[Country Code],Physicians_per_1_000_people[Average Physicians per 1000 in 2017-21],0)</f>
        <v>4.96</v>
      </c>
      <c r="K9" s="28">
        <f xml:space="preserve"> (J9/8.36)*10</f>
        <v>5.9330143540669855</v>
      </c>
      <c r="L9" s="1">
        <f>_xlfn.XLOOKUP(C9,Population_ages_15_64[Country Code],Population_ages_15_64[2023],0)</f>
        <v>64.819999999999993</v>
      </c>
      <c r="M9" s="28">
        <f>(L9/82.92)*10</f>
        <v>7.8171731789676793</v>
      </c>
      <c r="N9" s="28">
        <f>_xlfn.XLOOKUP(C9,Current_health_expenditure_per_capita[Country Code],Current_health_expenditure_per_capita[Per Capita Average],0)</f>
        <v>7341.4</v>
      </c>
      <c r="O9" s="28">
        <f>(N9/10922.48)*10</f>
        <v>6.7213673085233392</v>
      </c>
      <c r="P9" s="1">
        <f>_xlfn.XLOOKUP(C9,Helath_expenditure_GDP[Country Code],Helath_expenditure_GDP[GDP_Average_2017-21],0)</f>
        <v>10.43</v>
      </c>
      <c r="Q9" s="28">
        <f>(P9/20.83)*10</f>
        <v>5.0072011521843498</v>
      </c>
      <c r="R9" s="16">
        <f>_xlfn.XLOOKUP(C9,GDP__current_US[Country Code],GDP__current_US[2023 '[YR2023']],0)</f>
        <v>485513316503.63037</v>
      </c>
      <c r="S9" s="28">
        <f>(R9/67653743404264.1 )*10</f>
        <v>7.1764442301803108E-2</v>
      </c>
      <c r="T9" s="1">
        <f>_xlfn.XLOOKUP(C9,Population__total[Country Code],Population__total[2023],0)</f>
        <v>5519594</v>
      </c>
      <c r="U9" s="28">
        <f>(T9/6819750360)*10</f>
        <v>8.0935425911983095E-3</v>
      </c>
      <c r="V9" s="33">
        <f>((0.2 *E9) + (0.2 * G9) + (0.2 *I9) + (0.2 *K9)+ (0.2 *M9))/1</f>
        <v>6.2974945276659859</v>
      </c>
      <c r="W9" s="33">
        <f>((0.25 * O9) + (0.25 * Q9) + (0.3 *S9) + (0.2 *U9)) /1</f>
        <v>2.9552901563857028</v>
      </c>
      <c r="X9" s="33">
        <f>(0.55 * V9 ) + (0.45 * W9)</f>
        <v>4.7935025605898591</v>
      </c>
    </row>
    <row r="10" spans="1:24" x14ac:dyDescent="0.3">
      <c r="A10" s="1" t="s">
        <v>326</v>
      </c>
      <c r="B10" s="1" t="s">
        <v>49</v>
      </c>
      <c r="C10" s="1" t="s">
        <v>327</v>
      </c>
      <c r="D10" s="1">
        <f>_xlfn.XLOOKUP(C10,Hospital_beds_per_1000[Country Code],Hospital_beds_per_1000[Max count of beds per 1000 population btween 2017-21], 0)</f>
        <v>12.43</v>
      </c>
      <c r="E10" s="28">
        <f>(D10/13.05)*10</f>
        <v>9.5249042145593865</v>
      </c>
      <c r="F10" s="1">
        <f>_xlfn.XLOOKUP(C10,Population_ages_65_and_above[Country Code],Population_ages_65_and_above[2023],0)</f>
        <v>18.38</v>
      </c>
      <c r="G10" s="28">
        <f xml:space="preserve"> (F10/35.79)*10</f>
        <v>5.1355127130483371</v>
      </c>
      <c r="H10" s="1">
        <f>_xlfn.XLOOKUP(C10,Life_expectancy_at_birth[Country Code],Life_expectancy_at_birth[Average life expectancy 2017-22],0)</f>
        <v>83.02</v>
      </c>
      <c r="I10" s="28">
        <f>(H10/85.07)*10</f>
        <v>9.759021981897261</v>
      </c>
      <c r="J10" s="1">
        <f>_xlfn.XLOOKUP(C10,Physicians_per_1_000_people[Country Code],Physicians_per_1_000_people[Average Physicians per 1000 in 2017-21],0)</f>
        <v>2.42</v>
      </c>
      <c r="K10" s="28">
        <f xml:space="preserve"> (J10/8.36)*10</f>
        <v>2.8947368421052633</v>
      </c>
      <c r="L10" s="1">
        <f>_xlfn.XLOOKUP(C10,Population_ages_15_64[Country Code],Population_ages_15_64[2023],0)</f>
        <v>70.39</v>
      </c>
      <c r="M10" s="28">
        <f>(L10/82.92)*10</f>
        <v>8.4889049686444764</v>
      </c>
      <c r="N10" s="28">
        <f>_xlfn.XLOOKUP(C10,Current_health_expenditure_per_capita[Country Code],Current_health_expenditure_per_capita[Per Capita Average],0)</f>
        <v>3548.2260000000001</v>
      </c>
      <c r="O10" s="28">
        <f>(N10/10922.48)*10</f>
        <v>3.2485534420754263</v>
      </c>
      <c r="P10" s="1">
        <f>_xlfn.XLOOKUP(C10,Helath_expenditure_GDP[Country Code],Helath_expenditure_GDP[GDP_Average_2017-21],0)</f>
        <v>8.08</v>
      </c>
      <c r="Q10" s="28">
        <f>(P10/20.83)*10</f>
        <v>3.8790206433029288</v>
      </c>
      <c r="R10" s="16">
        <f>_xlfn.XLOOKUP(C10,GDP__current_US[Country Code],GDP__current_US[2023 '[YR2023']],0)</f>
        <v>1712792854202.3689</v>
      </c>
      <c r="S10" s="28">
        <f>(R10/67653743404264.1 )*10</f>
        <v>0.25317044822894669</v>
      </c>
      <c r="T10" s="1">
        <f>_xlfn.XLOOKUP(C10,Population__total[Country Code],Population__total[2023],0)</f>
        <v>51712619</v>
      </c>
      <c r="U10" s="28">
        <f>(T10/6819750360)*10</f>
        <v>7.5827730151694292E-2</v>
      </c>
      <c r="V10" s="33">
        <f>((0.2 *E10) + (0.2 * G10) + (0.2 *I10) + (0.2 *K10)+ (0.2 *M10))/1</f>
        <v>7.1606161440509455</v>
      </c>
      <c r="W10" s="33">
        <f>((0.25 * O10) + (0.25 * Q10) + (0.3 *S10) + (0.2 *U10)) /1</f>
        <v>1.8730102018436117</v>
      </c>
      <c r="X10" s="33">
        <f>(0.55 * V10 ) + (0.45 * W10)</f>
        <v>4.7811934700576462</v>
      </c>
    </row>
    <row r="11" spans="1:24" x14ac:dyDescent="0.3">
      <c r="A11" s="1" t="s">
        <v>205</v>
      </c>
      <c r="B11" s="1" t="s">
        <v>32</v>
      </c>
      <c r="C11" s="1" t="s">
        <v>206</v>
      </c>
      <c r="D11" s="1">
        <f>_xlfn.XLOOKUP(C11,Hospital_beds_per_1000[Country Code],Hospital_beds_per_1000[Max count of beds per 1000 population btween 2017-21], 0)</f>
        <v>5.98</v>
      </c>
      <c r="E11" s="28">
        <f>(D11/13.05)*10</f>
        <v>4.5823754789272026</v>
      </c>
      <c r="F11" s="1">
        <f>_xlfn.XLOOKUP(C11,Population_ages_65_and_above[Country Code],Population_ages_65_and_above[2023],0)</f>
        <v>22</v>
      </c>
      <c r="G11" s="28">
        <f xml:space="preserve"> (F11/35.79)*10</f>
        <v>6.1469684269348974</v>
      </c>
      <c r="H11" s="1">
        <f>_xlfn.XLOOKUP(C11,Life_expectancy_at_birth[Country Code],Life_expectancy_at_birth[Average life expectancy 2017-22],0)</f>
        <v>82.47</v>
      </c>
      <c r="I11" s="28">
        <f>(H11/85.07)*10</f>
        <v>9.6943693428940882</v>
      </c>
      <c r="J11" s="1">
        <f>_xlfn.XLOOKUP(C11,Physicians_per_1_000_people[Country Code],Physicians_per_1_000_people[Average Physicians per 1000 in 2017-21],0)</f>
        <v>3.3</v>
      </c>
      <c r="K11" s="28">
        <f xml:space="preserve"> (J11/8.36)*10</f>
        <v>3.9473684210526319</v>
      </c>
      <c r="L11" s="1">
        <f>_xlfn.XLOOKUP(C11,Population_ages_15_64[Country Code],Population_ages_15_64[2023],0)</f>
        <v>60.96</v>
      </c>
      <c r="M11" s="28">
        <f>(L11/82.92)*10</f>
        <v>7.3516642547033282</v>
      </c>
      <c r="N11" s="28">
        <f>_xlfn.XLOOKUP(C11,Current_health_expenditure_per_capita[Country Code],Current_health_expenditure_per_capita[Per Capita Average],0)</f>
        <v>5620.9960000000001</v>
      </c>
      <c r="O11" s="28">
        <f>(N11/10922.48)*10</f>
        <v>5.1462634859482472</v>
      </c>
      <c r="P11" s="1">
        <f>_xlfn.XLOOKUP(C11,Helath_expenditure_GDP[Country Code],Helath_expenditure_GDP[GDP_Average_2017-21],0)</f>
        <v>11.62</v>
      </c>
      <c r="Q11" s="28">
        <f>(P11/20.83)*10</f>
        <v>5.5784925588094092</v>
      </c>
      <c r="R11" s="16">
        <f>_xlfn.XLOOKUP(C11,GDP__current_US[Country Code],GDP__current_US[2023 '[YR2023']],0)</f>
        <v>3030904089607.8965</v>
      </c>
      <c r="S11" s="28">
        <f>(R11/67653743404264.1 )*10</f>
        <v>0.44800242190543205</v>
      </c>
      <c r="T11" s="1">
        <f>_xlfn.XLOOKUP(C11,Population__total[Country Code],Population__total[2023],0)</f>
        <v>68170228</v>
      </c>
      <c r="U11" s="28">
        <f>(T11/6819750360)*10</f>
        <v>9.9960004987631246E-2</v>
      </c>
      <c r="V11" s="33">
        <f>((0.2 *E11) + (0.2 * G11) + (0.2 *I11) + (0.2 *K11)+ (0.2 *M11))/1</f>
        <v>6.34454918490243</v>
      </c>
      <c r="W11" s="33">
        <f>((0.25 * O11) + (0.25 * Q11) + (0.3 *S11) + (0.2 *U11)) /1</f>
        <v>2.8355817387585698</v>
      </c>
      <c r="X11" s="33">
        <f>(0.55 * V11 ) + (0.45 * W11)</f>
        <v>4.7655138341376935</v>
      </c>
    </row>
    <row r="12" spans="1:24" x14ac:dyDescent="0.3">
      <c r="A12" s="1" t="s">
        <v>64</v>
      </c>
      <c r="B12" s="1" t="s">
        <v>32</v>
      </c>
      <c r="C12" s="1" t="s">
        <v>65</v>
      </c>
      <c r="D12" s="1">
        <f>_xlfn.XLOOKUP(C12,Hospital_beds_per_1000[Country Code],Hospital_beds_per_1000[Max count of beds per 1000 population btween 2017-21], 0)</f>
        <v>5.66</v>
      </c>
      <c r="E12" s="28">
        <f>(D12/13.05)*10</f>
        <v>4.3371647509578546</v>
      </c>
      <c r="F12" s="1">
        <f>_xlfn.XLOOKUP(C12,Population_ages_65_and_above[Country Code],Population_ages_65_and_above[2023],0)</f>
        <v>20.09</v>
      </c>
      <c r="G12" s="28">
        <f xml:space="preserve"> (F12/35.79)*10</f>
        <v>5.6132998044146412</v>
      </c>
      <c r="H12" s="1">
        <f>_xlfn.XLOOKUP(C12,Life_expectancy_at_birth[Country Code],Life_expectancy_at_birth[Average life expectancy 2017-22],0)</f>
        <v>81.540000000000006</v>
      </c>
      <c r="I12" s="28">
        <f>(H12/85.07)*10</f>
        <v>9.5850476078523581</v>
      </c>
      <c r="J12" s="1">
        <f>_xlfn.XLOOKUP(C12,Physicians_per_1_000_people[Country Code],Physicians_per_1_000_people[Average Physicians per 1000 in 2017-21],0)</f>
        <v>3.77</v>
      </c>
      <c r="K12" s="28">
        <f xml:space="preserve"> (J12/8.36)*10</f>
        <v>4.5095693779904309</v>
      </c>
      <c r="L12" s="1">
        <f>_xlfn.XLOOKUP(C12,Population_ages_15_64[Country Code],Population_ages_15_64[2023],0)</f>
        <v>63.57</v>
      </c>
      <c r="M12" s="28">
        <f>(L12/82.92)*10</f>
        <v>7.6664254703328503</v>
      </c>
      <c r="N12" s="28">
        <f>_xlfn.XLOOKUP(C12,Current_health_expenditure_per_capita[Country Code],Current_health_expenditure_per_capita[Per Capita Average],0)</f>
        <v>5971.5960000000005</v>
      </c>
      <c r="O12" s="28">
        <f>(N12/10922.48)*10</f>
        <v>5.4672528583252165</v>
      </c>
      <c r="P12" s="1">
        <f>_xlfn.XLOOKUP(C12,Helath_expenditure_GDP[Country Code],Helath_expenditure_GDP[GDP_Average_2017-21],0)</f>
        <v>10.94</v>
      </c>
      <c r="Q12" s="28">
        <f>(P12/20.83)*10</f>
        <v>5.2520403264522333</v>
      </c>
      <c r="R12" s="16">
        <f>_xlfn.XLOOKUP(C12,GDP__current_US[Country Code],GDP__current_US[2023 '[YR2023']],0)</f>
        <v>632216577075.10925</v>
      </c>
      <c r="S12" s="28">
        <f>(R12/67653743404264.1 )*10</f>
        <v>9.3448868497535587E-2</v>
      </c>
      <c r="T12" s="1">
        <f>_xlfn.XLOOKUP(C12,Population__total[Country Code],Population__total[2023],0)</f>
        <v>11822592</v>
      </c>
      <c r="U12" s="28">
        <f>(T12/6819750360)*10</f>
        <v>1.7335813447576107E-2</v>
      </c>
      <c r="V12" s="33">
        <f>((0.2 *E12) + (0.2 * G12) + (0.2 *I12) + (0.2 *K12)+ (0.2 *M12))/1</f>
        <v>6.3423014023096265</v>
      </c>
      <c r="W12" s="33">
        <f>((0.25 * O12) + (0.25 * Q12) + (0.3 *S12) + (0.2 *U12)) /1</f>
        <v>2.711325119433138</v>
      </c>
      <c r="X12" s="33">
        <f>(0.55 * V12 ) + (0.45 * W12)</f>
        <v>4.7083620750152075</v>
      </c>
    </row>
    <row r="13" spans="1:24" x14ac:dyDescent="0.3">
      <c r="A13" s="1" t="s">
        <v>403</v>
      </c>
      <c r="B13" s="1" t="s">
        <v>41</v>
      </c>
      <c r="C13" s="1" t="s">
        <v>404</v>
      </c>
      <c r="D13" s="1">
        <f>_xlfn.XLOOKUP(C13,Hospital_beds_per_1000[Country Code],Hospital_beds_per_1000[Max count of beds per 1000 population btween 2017-21], 0)</f>
        <v>4.49</v>
      </c>
      <c r="E13" s="28">
        <f>(D13/13.05)*10</f>
        <v>3.4406130268199231</v>
      </c>
      <c r="F13" s="1">
        <f>_xlfn.XLOOKUP(C13,Population_ages_65_and_above[Country Code],Population_ages_65_and_above[2023],0)</f>
        <v>19.579999999999998</v>
      </c>
      <c r="G13" s="28">
        <f xml:space="preserve"> (F13/35.79)*10</f>
        <v>5.4708018999720585</v>
      </c>
      <c r="H13" s="1">
        <f>_xlfn.XLOOKUP(C13,Life_expectancy_at_birth[Country Code],Life_expectancy_at_birth[Average life expectancy 2017-22],0)</f>
        <v>82.53</v>
      </c>
      <c r="I13" s="28">
        <f>(H13/85.07)*10</f>
        <v>9.7014223580580712</v>
      </c>
      <c r="J13" s="1">
        <f>_xlfn.XLOOKUP(C13,Physicians_per_1_000_people[Country Code],Physicians_per_1_000_people[Average Physicians per 1000 in 2017-21],0)</f>
        <v>5.48</v>
      </c>
      <c r="K13" s="28">
        <f xml:space="preserve"> (J13/8.36)*10</f>
        <v>6.5550239234449768</v>
      </c>
      <c r="L13" s="1">
        <f>_xlfn.XLOOKUP(C13,Population_ages_15_64[Country Code],Population_ages_15_64[2023],0)</f>
        <v>67.22</v>
      </c>
      <c r="M13" s="28">
        <f>(L13/82.92)*10</f>
        <v>8.1066087795465496</v>
      </c>
      <c r="N13" s="28">
        <f>_xlfn.XLOOKUP(C13,Current_health_expenditure_per_capita[Country Code],Current_health_expenditure_per_capita[Per Capita Average],0)</f>
        <v>4517.6000000000004</v>
      </c>
      <c r="O13" s="28">
        <f>(N13/10922.48)*10</f>
        <v>4.1360570126930885</v>
      </c>
      <c r="P13" s="1">
        <f>_xlfn.XLOOKUP(C13,Helath_expenditure_GDP[Country Code],Helath_expenditure_GDP[GDP_Average_2017-21],0)</f>
        <v>9.5500000000000007</v>
      </c>
      <c r="Q13" s="28">
        <f>(P13/20.83)*10</f>
        <v>4.5847335573691801</v>
      </c>
      <c r="R13" s="16">
        <f>_xlfn.XLOOKUP(C13,GDP__current_US[Country Code],GDP__current_US[2023 '[YR2023']],0)</f>
        <v>20956999452.431702</v>
      </c>
      <c r="S13" s="28">
        <f>(R13/67653743404264.1 )*10</f>
        <v>3.0976851239706595E-3</v>
      </c>
      <c r="T13" s="1">
        <f>_xlfn.XLOOKUP(C13,Population__total[Country Code],Population__total[2023],0)</f>
        <v>553214</v>
      </c>
      <c r="U13" s="28">
        <f>(T13/6819750360)*10</f>
        <v>8.1119391590163718E-4</v>
      </c>
      <c r="V13" s="33">
        <f>((0.2 *E13) + (0.2 * G13) + (0.2 *I13) + (0.2 *K13)+ (0.2 *M13))/1</f>
        <v>6.6548939975683163</v>
      </c>
      <c r="W13" s="33">
        <f>((0.25 * O13) + (0.25 * Q13) + (0.3 *S13) + (0.2 *U13)) /1</f>
        <v>2.1812891868359388</v>
      </c>
      <c r="X13" s="33">
        <f>(0.55 * V13 ) + (0.45 * W13)</f>
        <v>4.6417718327387467</v>
      </c>
    </row>
    <row r="14" spans="1:24" x14ac:dyDescent="0.3">
      <c r="A14" s="1" t="s">
        <v>556</v>
      </c>
      <c r="B14" s="1" t="s">
        <v>32</v>
      </c>
      <c r="C14" s="1" t="s">
        <v>557</v>
      </c>
      <c r="D14" s="1">
        <f>_xlfn.XLOOKUP(C14,Hospital_beds_per_1000[Country Code],Hospital_beds_per_1000[Max count of beds per 1000 population btween 2017-21], 0)</f>
        <v>2.21</v>
      </c>
      <c r="E14" s="28">
        <f>(D14/13.05)*10</f>
        <v>1.6934865900383138</v>
      </c>
      <c r="F14" s="1">
        <f>_xlfn.XLOOKUP(C14,Population_ages_65_and_above[Country Code],Population_ages_65_and_above[2023],0)</f>
        <v>20.43</v>
      </c>
      <c r="G14" s="28">
        <f xml:space="preserve"> (F14/35.79)*10</f>
        <v>5.7082984073763621</v>
      </c>
      <c r="H14" s="1">
        <f>_xlfn.XLOOKUP(C14,Life_expectancy_at_birth[Country Code],Life_expectancy_at_birth[Average life expectancy 2017-22],0)</f>
        <v>82.77</v>
      </c>
      <c r="I14" s="28">
        <f>(H14/85.07)*10</f>
        <v>9.7296344187140011</v>
      </c>
      <c r="J14" s="1">
        <f>_xlfn.XLOOKUP(C14,Physicians_per_1_000_people[Country Code],Physicians_per_1_000_people[Average Physicians per 1000 in 2017-21],0)</f>
        <v>4.99</v>
      </c>
      <c r="K14" s="28">
        <f xml:space="preserve"> (J14/8.36)*10</f>
        <v>5.9688995215311014</v>
      </c>
      <c r="L14" s="1">
        <f>_xlfn.XLOOKUP(C14,Population_ages_15_64[Country Code],Population_ages_15_64[2023],0)</f>
        <v>62.15</v>
      </c>
      <c r="M14" s="28">
        <f>(L14/82.92)*10</f>
        <v>7.4951760733236847</v>
      </c>
      <c r="N14" s="28">
        <f>_xlfn.XLOOKUP(C14,Current_health_expenditure_per_capita[Country Code],Current_health_expenditure_per_capita[Per Capita Average],0)</f>
        <v>6165.4</v>
      </c>
      <c r="O14" s="28">
        <f>(N14/10922.48)*10</f>
        <v>5.6446887520050391</v>
      </c>
      <c r="P14" s="1">
        <f>_xlfn.XLOOKUP(C14,Helath_expenditure_GDP[Country Code],Helath_expenditure_GDP[GDP_Average_2017-21],0)</f>
        <v>11.03</v>
      </c>
      <c r="Q14" s="28">
        <f>(P14/20.83)*10</f>
        <v>5.2952472395583294</v>
      </c>
      <c r="R14" s="16">
        <f>_xlfn.XLOOKUP(C14,GDP__current_US[Country Code],GDP__current_US[2023 '[YR2023']],0)</f>
        <v>593267701033.4082</v>
      </c>
      <c r="S14" s="28">
        <f>(R14/67653743404264.1 )*10</f>
        <v>8.7691777451004357E-2</v>
      </c>
      <c r="T14" s="1">
        <f>_xlfn.XLOOKUP(C14,Population__total[Country Code],Population__total[2023],0)</f>
        <v>10536632</v>
      </c>
      <c r="U14" s="28">
        <f>(T14/6819750360)*10</f>
        <v>1.5450172577871311E-2</v>
      </c>
      <c r="V14" s="33">
        <f>((0.2 *E14) + (0.2 * G14) + (0.2 *I14) + (0.2 *K14)+ (0.2 *M14))/1</f>
        <v>6.1190990021966929</v>
      </c>
      <c r="W14" s="33">
        <f>((0.25 * O14) + (0.25 * Q14) + (0.3 *S14) + (0.2 *U14)) /1</f>
        <v>2.7643815656417177</v>
      </c>
      <c r="X14" s="33">
        <f>(0.55 * V14 ) + (0.45 * W14)</f>
        <v>4.6094761557469548</v>
      </c>
    </row>
    <row r="15" spans="1:24" x14ac:dyDescent="0.3">
      <c r="A15" s="1" t="s">
        <v>444</v>
      </c>
      <c r="B15" s="1" t="s">
        <v>32</v>
      </c>
      <c r="C15" s="1" t="s">
        <v>445</v>
      </c>
      <c r="D15" s="1">
        <f>_xlfn.XLOOKUP(C15,Hospital_beds_per_1000[Country Code],Hospital_beds_per_1000[Max count of beds per 1000 population btween 2017-21], 0)</f>
        <v>3.28</v>
      </c>
      <c r="E15" s="28">
        <f>(D15/13.05)*10</f>
        <v>2.5134099616858236</v>
      </c>
      <c r="F15" s="1">
        <f>_xlfn.XLOOKUP(C15,Population_ages_65_and_above[Country Code],Population_ages_65_and_above[2023],0)</f>
        <v>20.73</v>
      </c>
      <c r="G15" s="28">
        <f xml:space="preserve"> (F15/35.79)*10</f>
        <v>5.7921207041072931</v>
      </c>
      <c r="H15" s="1">
        <f>_xlfn.XLOOKUP(C15,Life_expectancy_at_birth[Country Code],Life_expectancy_at_birth[Average life expectancy 2017-22],0)</f>
        <v>81.680000000000007</v>
      </c>
      <c r="I15" s="28">
        <f>(H15/85.07)*10</f>
        <v>9.6015046432349855</v>
      </c>
      <c r="J15" s="1">
        <f>_xlfn.XLOOKUP(C15,Physicians_per_1_000_people[Country Code],Physicians_per_1_000_people[Average Physicians per 1000 in 2017-21],0)</f>
        <v>3.71</v>
      </c>
      <c r="K15" s="28">
        <f xml:space="preserve"> (J15/8.36)*10</f>
        <v>4.437799043062201</v>
      </c>
      <c r="L15" s="1">
        <f>_xlfn.XLOOKUP(C15,Population_ages_15_64[Country Code],Population_ages_15_64[2023],0)</f>
        <v>63.93</v>
      </c>
      <c r="M15" s="28">
        <f>(L15/82.92)*10</f>
        <v>7.7098408104196814</v>
      </c>
      <c r="N15" s="28">
        <f>_xlfn.XLOOKUP(C15,Current_health_expenditure_per_capita[Country Code],Current_health_expenditure_per_capita[Per Capita Average],0)</f>
        <v>6284</v>
      </c>
      <c r="O15" s="28">
        <f>(N15/10922.48)*10</f>
        <v>5.7532721506471063</v>
      </c>
      <c r="P15" s="1">
        <f>_xlfn.XLOOKUP(C15,Helath_expenditure_GDP[Country Code],Helath_expenditure_GDP[GDP_Average_2017-21],0)</f>
        <v>10.55</v>
      </c>
      <c r="Q15" s="28">
        <f>(P15/20.83)*10</f>
        <v>5.0648103696591464</v>
      </c>
      <c r="R15" s="16">
        <f>_xlfn.XLOOKUP(C15,GDP__current_US[Country Code],GDP__current_US[2023 '[YR2023']],0)</f>
        <v>1118124749886.2942</v>
      </c>
      <c r="S15" s="28">
        <f>(R15/67653743404264.1 )*10</f>
        <v>0.16527167509489515</v>
      </c>
      <c r="T15" s="1">
        <f>_xlfn.XLOOKUP(C15,Population__total[Country Code],Population__total[2023],0)</f>
        <v>17879488</v>
      </c>
      <c r="U15" s="28">
        <f>(T15/6819750360)*10</f>
        <v>2.6217217722321436E-2</v>
      </c>
      <c r="V15" s="33">
        <f>((0.2 *E15) + (0.2 * G15) + (0.2 *I15) + (0.2 *K15)+ (0.2 *M15))/1</f>
        <v>6.0109350325019975</v>
      </c>
      <c r="W15" s="33">
        <f>((0.25 * O15) + (0.25 * Q15) + (0.3 *S15) + (0.2 *U15)) /1</f>
        <v>2.7593455761494958</v>
      </c>
      <c r="X15" s="33">
        <f>(0.55 * V15 ) + (0.45 * W15)</f>
        <v>4.5477197771433717</v>
      </c>
    </row>
    <row r="16" spans="1:24" x14ac:dyDescent="0.3">
      <c r="A16" s="1" t="s">
        <v>486</v>
      </c>
      <c r="B16" s="1" t="s">
        <v>32</v>
      </c>
      <c r="C16" s="1" t="s">
        <v>487</v>
      </c>
      <c r="D16" s="1">
        <f>_xlfn.XLOOKUP(C16,Hospital_beds_per_1000[Country Code],Hospital_beds_per_1000[Max count of beds per 1000 population btween 2017-21], 0)</f>
        <v>3.45</v>
      </c>
      <c r="E16" s="28">
        <f>(D16/13.05)*10</f>
        <v>2.6436781609195403</v>
      </c>
      <c r="F16" s="1">
        <f>_xlfn.XLOOKUP(C16,Population_ages_65_and_above[Country Code],Population_ages_65_and_above[2023],0)</f>
        <v>23.3</v>
      </c>
      <c r="G16" s="28">
        <f xml:space="preserve"> (F16/35.79)*10</f>
        <v>6.5101983794355966</v>
      </c>
      <c r="H16" s="1">
        <f>_xlfn.XLOOKUP(C16,Life_expectancy_at_birth[Country Code],Life_expectancy_at_birth[Average life expectancy 2017-22],0)</f>
        <v>81.39</v>
      </c>
      <c r="I16" s="28">
        <f>(H16/85.07)*10</f>
        <v>9.5674150699424008</v>
      </c>
      <c r="J16" s="1">
        <f>_xlfn.XLOOKUP(C16,Physicians_per_1_000_people[Country Code],Physicians_per_1_000_people[Average Physicians per 1000 in 2017-21],0)</f>
        <v>5.37</v>
      </c>
      <c r="K16" s="28">
        <f xml:space="preserve"> (J16/8.36)*10</f>
        <v>6.4234449760765555</v>
      </c>
      <c r="L16" s="1">
        <f>_xlfn.XLOOKUP(C16,Population_ages_15_64[Country Code],Population_ages_15_64[2023],0)</f>
        <v>63.68</v>
      </c>
      <c r="M16" s="28">
        <f>(L16/82.92)*10</f>
        <v>7.6796912686927152</v>
      </c>
      <c r="N16" s="28">
        <f>_xlfn.XLOOKUP(C16,Current_health_expenditure_per_capita[Country Code],Current_health_expenditure_per_capita[Per Capita Average],0)</f>
        <v>3537.4</v>
      </c>
      <c r="O16" s="28">
        <f>(N16/10922.48)*10</f>
        <v>3.2386417736631246</v>
      </c>
      <c r="P16" s="1">
        <f>_xlfn.XLOOKUP(C16,Helath_expenditure_GDP[Country Code],Helath_expenditure_GDP[GDP_Average_2017-21],0)</f>
        <v>9.98</v>
      </c>
      <c r="Q16" s="28">
        <f>(P16/20.83)*10</f>
        <v>4.7911665866538646</v>
      </c>
      <c r="R16" s="16">
        <f>_xlfn.XLOOKUP(C16,GDP__current_US[Country Code],GDP__current_US[2023 '[YR2023']],0)</f>
        <v>287080013574.49719</v>
      </c>
      <c r="S16" s="28">
        <f>(R16/67653743404264.1 )*10</f>
        <v>4.2433721938940488E-2</v>
      </c>
      <c r="T16" s="1">
        <f>_xlfn.XLOOKUP(C16,Population__total[Country Code],Population__total[2023],0)</f>
        <v>10525347</v>
      </c>
      <c r="U16" s="28">
        <f>(T16/6819750360)*10</f>
        <v>1.5433625051342787E-2</v>
      </c>
      <c r="V16" s="33">
        <f>((0.2 *E16) + (0.2 * G16) + (0.2 *I16) + (0.2 *K16)+ (0.2 *M16))/1</f>
        <v>6.5648855710133613</v>
      </c>
      <c r="W16" s="33">
        <f>((0.25 * O16) + (0.25 * Q16) + (0.3 *S16) + (0.2 *U16)) /1</f>
        <v>2.0232689316711978</v>
      </c>
      <c r="X16" s="33">
        <f>(0.55 * V16 ) + (0.45 * W16)</f>
        <v>4.5211580833093885</v>
      </c>
    </row>
    <row r="17" spans="1:24" x14ac:dyDescent="0.3">
      <c r="A17" s="1" t="s">
        <v>157</v>
      </c>
      <c r="B17" s="1" t="s">
        <v>32</v>
      </c>
      <c r="C17" s="1" t="s">
        <v>158</v>
      </c>
      <c r="D17" s="1">
        <f>_xlfn.XLOOKUP(C17,Hospital_beds_per_1000[Country Code],Hospital_beds_per_1000[Max count of beds per 1000 population btween 2017-21], 0)</f>
        <v>2.61</v>
      </c>
      <c r="E17" s="28">
        <f>(D17/13.05)*10</f>
        <v>1.9999999999999998</v>
      </c>
      <c r="F17" s="1">
        <f>_xlfn.XLOOKUP(C17,Population_ages_65_and_above[Country Code],Population_ages_65_and_above[2023],0)</f>
        <v>20.72</v>
      </c>
      <c r="G17" s="28">
        <f xml:space="preserve"> (F17/35.79)*10</f>
        <v>5.7893266275495945</v>
      </c>
      <c r="H17" s="1">
        <f>_xlfn.XLOOKUP(C17,Life_expectancy_at_birth[Country Code],Life_expectancy_at_birth[Average life expectancy 2017-22],0)</f>
        <v>81.3</v>
      </c>
      <c r="I17" s="28">
        <f>(H17/85.07)*10</f>
        <v>9.5568355471964281</v>
      </c>
      <c r="J17" s="1">
        <f>_xlfn.XLOOKUP(C17,Physicians_per_1_000_people[Country Code],Physicians_per_1_000_people[Average Physicians per 1000 in 2017-21],0)</f>
        <v>4.2</v>
      </c>
      <c r="K17" s="28">
        <f xml:space="preserve"> (J17/8.36)*10</f>
        <v>5.0239234449760772</v>
      </c>
      <c r="L17" s="1">
        <f>_xlfn.XLOOKUP(C17,Population_ages_15_64[Country Code],Population_ages_15_64[2023],0)</f>
        <v>63.33</v>
      </c>
      <c r="M17" s="28">
        <f>(L17/82.92)*10</f>
        <v>7.637481910274964</v>
      </c>
      <c r="N17" s="28">
        <f>_xlfn.XLOOKUP(C17,Current_health_expenditure_per_capita[Country Code],Current_health_expenditure_per_capita[Per Capita Average],0)</f>
        <v>6198.2</v>
      </c>
      <c r="O17" s="28">
        <f>(N17/10922.48)*10</f>
        <v>5.6747185620848022</v>
      </c>
      <c r="P17" s="1">
        <f>_xlfn.XLOOKUP(C17,Helath_expenditure_GDP[Country Code],Helath_expenditure_GDP[GDP_Average_2017-21],0)</f>
        <v>10.35</v>
      </c>
      <c r="Q17" s="28">
        <f>(P17/20.83)*10</f>
        <v>4.9687950072011517</v>
      </c>
      <c r="R17" s="16">
        <f>_xlfn.XLOOKUP(C17,GDP__current_US[Country Code],GDP__current_US[2023 '[YR2023']],0)</f>
        <v>404198757537.97418</v>
      </c>
      <c r="S17" s="28">
        <f>(R17/67653743404264.1 )*10</f>
        <v>5.9745216923576504E-2</v>
      </c>
      <c r="T17" s="1">
        <f>_xlfn.XLOOKUP(C17,Population__total[Country Code],Population__total[2023],0)</f>
        <v>5946952</v>
      </c>
      <c r="U17" s="28">
        <f>(T17/6819750360)*10</f>
        <v>8.7201901625032496E-3</v>
      </c>
      <c r="V17" s="33">
        <f>((0.2 *E17) + (0.2 * G17) + (0.2 *I17) + (0.2 *K17)+ (0.2 *M17))/1</f>
        <v>6.0015135059994131</v>
      </c>
      <c r="W17" s="33">
        <f>((0.25 * O17) + (0.25 * Q17) + (0.3 *S17) + (0.2 *U17)) /1</f>
        <v>2.680545995431062</v>
      </c>
      <c r="X17" s="33">
        <f>(0.55 * V17 ) + (0.45 * W17)</f>
        <v>4.5070781262436554</v>
      </c>
    </row>
    <row r="18" spans="1:24" x14ac:dyDescent="0.3">
      <c r="A18" s="1" t="s">
        <v>234</v>
      </c>
      <c r="B18" s="1" t="s">
        <v>32</v>
      </c>
      <c r="C18" s="1" t="s">
        <v>235</v>
      </c>
      <c r="D18" s="1">
        <f>_xlfn.XLOOKUP(C18,Hospital_beds_per_1000[Country Code],Hospital_beds_per_1000[Max count of beds per 1000 population btween 2017-21], 0)</f>
        <v>4.21</v>
      </c>
      <c r="E18" s="28">
        <f>(D18/13.05)*10</f>
        <v>3.226053639846743</v>
      </c>
      <c r="F18" s="1">
        <f>_xlfn.XLOOKUP(C18,Population_ages_65_and_above[Country Code],Population_ages_65_and_above[2023],0)</f>
        <v>23.15</v>
      </c>
      <c r="G18" s="28">
        <f xml:space="preserve"> (F18/35.79)*10</f>
        <v>6.4682872310701311</v>
      </c>
      <c r="H18" s="1">
        <f>_xlfn.XLOOKUP(C18,Life_expectancy_at_birth[Country Code],Life_expectancy_at_birth[Average life expectancy 2017-22],0)</f>
        <v>81.12</v>
      </c>
      <c r="I18" s="28">
        <f>(H18/85.07)*10</f>
        <v>9.5356765017044793</v>
      </c>
      <c r="J18" s="1">
        <f>_xlfn.XLOOKUP(C18,Physicians_per_1_000_people[Country Code],Physicians_per_1_000_people[Average Physicians per 1000 in 2017-21],0)</f>
        <v>6.2</v>
      </c>
      <c r="K18" s="28">
        <f xml:space="preserve"> (J18/8.36)*10</f>
        <v>7.4162679425837332</v>
      </c>
      <c r="L18" s="1">
        <f>_xlfn.XLOOKUP(C18,Population_ages_15_64[Country Code],Population_ages_15_64[2023],0)</f>
        <v>63.25</v>
      </c>
      <c r="M18" s="28">
        <f>(L18/82.92)*10</f>
        <v>7.6278340569223344</v>
      </c>
      <c r="N18" s="28">
        <f>_xlfn.XLOOKUP(C18,Current_health_expenditure_per_capita[Country Code],Current_health_expenditure_per_capita[Per Capita Average],0)</f>
        <v>2567.39</v>
      </c>
      <c r="O18" s="28">
        <f>(N18/10922.48)*10</f>
        <v>2.3505559177036717</v>
      </c>
      <c r="P18" s="1">
        <f>_xlfn.XLOOKUP(C18,Helath_expenditure_GDP[Country Code],Helath_expenditure_GDP[GDP_Average_2017-21],0)</f>
        <v>8.6300000000000008</v>
      </c>
      <c r="Q18" s="28">
        <f>(P18/20.83)*10</f>
        <v>4.1430628900624109</v>
      </c>
      <c r="R18" s="16">
        <f>_xlfn.XLOOKUP(C18,GDP__current_US[Country Code],GDP__current_US[2023 '[YR2023']],0)</f>
        <v>238206312632.52771</v>
      </c>
      <c r="S18" s="28">
        <f>(R18/67653743404264.1 )*10</f>
        <v>3.5209627826375968E-2</v>
      </c>
      <c r="T18" s="1">
        <f>_xlfn.XLOOKUP(C18,Population__total[Country Code],Population__total[2023],0)</f>
        <v>10361295</v>
      </c>
      <c r="U18" s="28">
        <f>(T18/6819750360)*10</f>
        <v>1.5193070791523811E-2</v>
      </c>
      <c r="V18" s="33">
        <f>((0.2 *E18) + (0.2 * G18) + (0.2 *I18) + (0.2 *K18)+ (0.2 *M18))/1</f>
        <v>6.8548238744254846</v>
      </c>
      <c r="W18" s="33">
        <f>((0.25 * O18) + (0.25 * Q18) + (0.3 *S18) + (0.2 *U18)) /1</f>
        <v>1.6370062044477383</v>
      </c>
      <c r="X18" s="33">
        <f>(0.55 * V18 ) + (0.45 * W18)</f>
        <v>4.5068059229354986</v>
      </c>
    </row>
    <row r="19" spans="1:24" x14ac:dyDescent="0.3">
      <c r="A19" s="1" t="s">
        <v>148</v>
      </c>
      <c r="B19" s="1" t="s">
        <v>32</v>
      </c>
      <c r="C19" s="1" t="s">
        <v>149</v>
      </c>
      <c r="D19" s="1">
        <f>_xlfn.XLOOKUP(C19,Hospital_beds_per_1000[Country Code],Hospital_beds_per_1000[Max count of beds per 1000 population btween 2017-21], 0)</f>
        <v>6.63</v>
      </c>
      <c r="E19" s="28">
        <f>(D19/13.05)*10</f>
        <v>5.0804597701149419</v>
      </c>
      <c r="F19" s="1">
        <f>_xlfn.XLOOKUP(C19,Population_ages_65_and_above[Country Code],Population_ages_65_and_above[2023],0)</f>
        <v>20.79</v>
      </c>
      <c r="G19" s="28">
        <f xml:space="preserve"> (F19/35.79)*10</f>
        <v>5.8088851634534784</v>
      </c>
      <c r="H19" s="1">
        <f>_xlfn.XLOOKUP(C19,Life_expectancy_at_birth[Country Code],Life_expectancy_at_birth[Average life expectancy 2017-22],0)</f>
        <v>78.61</v>
      </c>
      <c r="I19" s="28">
        <f>(H19/85.07)*10</f>
        <v>9.2406253673445402</v>
      </c>
      <c r="J19" s="1">
        <f>_xlfn.XLOOKUP(C19,Physicians_per_1_000_people[Country Code],Physicians_per_1_000_people[Average Physicians per 1000 in 2017-21],0)</f>
        <v>4.38</v>
      </c>
      <c r="K19" s="28">
        <f xml:space="preserve"> (J19/8.36)*10</f>
        <v>5.2392344497607652</v>
      </c>
      <c r="L19" s="1">
        <f>_xlfn.XLOOKUP(C19,Population_ages_15_64[Country Code],Population_ages_15_64[2023],0)</f>
        <v>63.42</v>
      </c>
      <c r="M19" s="28">
        <f>(L19/82.92)*10</f>
        <v>7.6483357452966718</v>
      </c>
      <c r="N19" s="28">
        <f>_xlfn.XLOOKUP(C19,Current_health_expenditure_per_capita[Country Code],Current_health_expenditure_per_capita[Per Capita Average],0)</f>
        <v>3502.8339999999998</v>
      </c>
      <c r="O19" s="28">
        <f>(N19/10922.48)*10</f>
        <v>3.2069951146626039</v>
      </c>
      <c r="P19" s="1">
        <f>_xlfn.XLOOKUP(C19,Helath_expenditure_GDP[Country Code],Helath_expenditure_GDP[GDP_Average_2017-21],0)</f>
        <v>8.23</v>
      </c>
      <c r="Q19" s="28">
        <f>(P19/20.83)*10</f>
        <v>3.9510321651464242</v>
      </c>
      <c r="R19" s="16">
        <f>_xlfn.XLOOKUP(C19,GDP__current_US[Country Code],GDP__current_US[2023 '[YR2023']],0)</f>
        <v>330858339871.6861</v>
      </c>
      <c r="S19" s="28">
        <f>(R19/67653743404264.1 )*10</f>
        <v>4.8904661179595965E-2</v>
      </c>
      <c r="T19" s="1">
        <f>_xlfn.XLOOKUP(C19,Population__total[Country Code],Population__total[2023],0)</f>
        <v>10873689</v>
      </c>
      <c r="U19" s="28">
        <f>(T19/6819750360)*10</f>
        <v>1.5944409144032071E-2</v>
      </c>
      <c r="V19" s="33">
        <f>((0.2 *E19) + (0.2 * G19) + (0.2 *I19) + (0.2 *K19)+ (0.2 *M19))/1</f>
        <v>6.6035080991940793</v>
      </c>
      <c r="W19" s="33">
        <f>((0.25 * O19) + (0.25 * Q19) + (0.3 *S19) + (0.2 *U19)) /1</f>
        <v>1.8073671001349423</v>
      </c>
      <c r="X19" s="33">
        <f>(0.55 * V19 ) + (0.45 * W19)</f>
        <v>4.445244649617468</v>
      </c>
    </row>
    <row r="20" spans="1:24" x14ac:dyDescent="0.3">
      <c r="A20" s="1" t="s">
        <v>200</v>
      </c>
      <c r="B20" s="1" t="s">
        <v>32</v>
      </c>
      <c r="C20" s="1" t="s">
        <v>201</v>
      </c>
      <c r="D20" s="1">
        <f>_xlfn.XLOOKUP(C20,Hospital_beds_per_1000[Country Code],Hospital_beds_per_1000[Max count of beds per 1000 population btween 2017-21], 0)</f>
        <v>3.61</v>
      </c>
      <c r="E20" s="28">
        <f>(D20/13.05)*10</f>
        <v>2.7662835249042144</v>
      </c>
      <c r="F20" s="1">
        <f>_xlfn.XLOOKUP(C20,Population_ages_65_and_above[Country Code],Population_ages_65_and_above[2023],0)</f>
        <v>23.62</v>
      </c>
      <c r="G20" s="28">
        <f xml:space="preserve"> (F20/35.79)*10</f>
        <v>6.5996088292819231</v>
      </c>
      <c r="H20" s="1">
        <f>_xlfn.XLOOKUP(C20,Life_expectancy_at_birth[Country Code],Life_expectancy_at_birth[Average life expectancy 2017-22],0)</f>
        <v>81.73</v>
      </c>
      <c r="I20" s="28">
        <f>(H20/85.07)*10</f>
        <v>9.6073821558716368</v>
      </c>
      <c r="J20" s="1">
        <f>_xlfn.XLOOKUP(C20,Physicians_per_1_000_people[Country Code],Physicians_per_1_000_people[Average Physicians per 1000 in 2017-21],0)</f>
        <v>3.89</v>
      </c>
      <c r="K20" s="28">
        <f xml:space="preserve"> (J20/8.36)*10</f>
        <v>4.6531100478468908</v>
      </c>
      <c r="L20" s="1">
        <f>_xlfn.XLOOKUP(C20,Population_ages_15_64[Country Code],Population_ages_15_64[2023],0)</f>
        <v>61.47</v>
      </c>
      <c r="M20" s="28">
        <f>(L20/82.92)*10</f>
        <v>7.4131693198263378</v>
      </c>
      <c r="N20" s="28">
        <f>_xlfn.XLOOKUP(C20,Current_health_expenditure_per_capita[Country Code],Current_health_expenditure_per_capita[Per Capita Average],0)</f>
        <v>4846</v>
      </c>
      <c r="O20" s="28">
        <f>(N20/10922.48)*10</f>
        <v>4.4367213306868036</v>
      </c>
      <c r="P20" s="1">
        <f>_xlfn.XLOOKUP(C20,Helath_expenditure_GDP[Country Code],Helath_expenditure_GDP[GDP_Average_2017-21],0)</f>
        <v>9.4499999999999993</v>
      </c>
      <c r="Q20" s="28">
        <f>(P20/20.83)*10</f>
        <v>4.5367258761401823</v>
      </c>
      <c r="R20" s="16">
        <f>_xlfn.XLOOKUP(C20,GDP__current_US[Country Code],GDP__current_US[2023 '[YR2023']],0)</f>
        <v>300187202696.08368</v>
      </c>
      <c r="S20" s="28">
        <f>(R20/67653743404264.1 )*10</f>
        <v>4.4371114973242316E-2</v>
      </c>
      <c r="T20" s="1">
        <f>_xlfn.XLOOKUP(C20,Population__total[Country Code],Population__total[2023],0)</f>
        <v>5584264</v>
      </c>
      <c r="U20" s="28">
        <f>(T20/6819750360)*10</f>
        <v>8.1883701091956113E-3</v>
      </c>
      <c r="V20" s="33">
        <f>((0.2 *E20) + (0.2 * G20) + (0.2 *I20) + (0.2 *K20)+ (0.2 *M20))/1</f>
        <v>6.2079107755462015</v>
      </c>
      <c r="W20" s="33">
        <f>((0.25 * O20) + (0.25 * Q20) + (0.3 *S20) + (0.2 *U20)) /1</f>
        <v>2.2583108102205585</v>
      </c>
      <c r="X20" s="33">
        <f>(0.55 * V20 ) + (0.45 * W20)</f>
        <v>4.4305907911496627</v>
      </c>
    </row>
    <row r="21" spans="1:24" x14ac:dyDescent="0.3">
      <c r="A21" s="1" t="s">
        <v>303</v>
      </c>
      <c r="B21" s="1" t="s">
        <v>32</v>
      </c>
      <c r="C21" s="1" t="s">
        <v>304</v>
      </c>
      <c r="D21" s="1">
        <f>_xlfn.XLOOKUP(C21,Hospital_beds_per_1000[Country Code],Hospital_beds_per_1000[Max count of beds per 1000 population btween 2017-21], 0)</f>
        <v>3.18</v>
      </c>
      <c r="E21" s="28">
        <f>(D21/13.05)*10</f>
        <v>2.4367816091954024</v>
      </c>
      <c r="F21" s="1">
        <f>_xlfn.XLOOKUP(C21,Population_ages_65_and_above[Country Code],Population_ages_65_and_above[2023],0)</f>
        <v>24.46</v>
      </c>
      <c r="G21" s="28">
        <f xml:space="preserve"> (F21/35.79)*10</f>
        <v>6.8343112601285281</v>
      </c>
      <c r="H21" s="1">
        <f>_xlfn.XLOOKUP(C21,Life_expectancy_at_birth[Country Code],Life_expectancy_at_birth[Average life expectancy 2017-22],0)</f>
        <v>82.92</v>
      </c>
      <c r="I21" s="28">
        <f>(H21/85.07)*10</f>
        <v>9.7472669566239585</v>
      </c>
      <c r="J21" s="1">
        <f>_xlfn.XLOOKUP(C21,Physicians_per_1_000_people[Country Code],Physicians_per_1_000_people[Average Physicians per 1000 in 2017-21],0)</f>
        <v>4.04</v>
      </c>
      <c r="K21" s="28">
        <f xml:space="preserve"> (J21/8.36)*10</f>
        <v>4.8325358851674647</v>
      </c>
      <c r="L21" s="1">
        <f>_xlfn.XLOOKUP(C21,Population_ages_15_64[Country Code],Population_ages_15_64[2023],0)</f>
        <v>63.34</v>
      </c>
      <c r="M21" s="28">
        <f>(L21/82.92)*10</f>
        <v>7.6386878919440431</v>
      </c>
      <c r="N21" s="28">
        <f>_xlfn.XLOOKUP(C21,Current_health_expenditure_per_capita[Country Code],Current_health_expenditure_per_capita[Per Capita Average],0)</f>
        <v>3961.4</v>
      </c>
      <c r="O21" s="28">
        <f>(N21/10922.48)*10</f>
        <v>3.6268320015234639</v>
      </c>
      <c r="P21" s="1">
        <f>_xlfn.XLOOKUP(C21,Helath_expenditure_GDP[Country Code],Helath_expenditure_GDP[GDP_Average_2017-21],0)</f>
        <v>9.01</v>
      </c>
      <c r="Q21" s="28">
        <f>(P21/20.83)*10</f>
        <v>4.325492078732597</v>
      </c>
      <c r="R21" s="16">
        <f>_xlfn.XLOOKUP(C21,GDP__current_US[Country Code],GDP__current_US[2023 '[YR2023']],0)</f>
        <v>2254851212731.8047</v>
      </c>
      <c r="S21" s="28">
        <f>(R21/67653743404264.1 )*10</f>
        <v>0.33329289692929026</v>
      </c>
      <c r="T21" s="1">
        <f>_xlfn.XLOOKUP(C21,Population__total[Country Code],Population__total[2023],0)</f>
        <v>58761146</v>
      </c>
      <c r="U21" s="28">
        <f>(T21/6819750360)*10</f>
        <v>8.6163192049745346E-2</v>
      </c>
      <c r="V21" s="33">
        <f>((0.2 *E21) + (0.2 * G21) + (0.2 *I21) + (0.2 *K21)+ (0.2 *M21))/1</f>
        <v>6.2979167206118802</v>
      </c>
      <c r="W21" s="33">
        <f>((0.25 * O21) + (0.25 * Q21) + (0.3 *S21) + (0.2 *U21)) /1</f>
        <v>2.1053015275527516</v>
      </c>
      <c r="X21" s="33">
        <f>(0.55 * V21 ) + (0.45 * W21)</f>
        <v>4.4112398837352726</v>
      </c>
    </row>
    <row r="22" spans="1:24" x14ac:dyDescent="0.3">
      <c r="A22" s="1" t="s">
        <v>185</v>
      </c>
      <c r="B22" s="1" t="s">
        <v>32</v>
      </c>
      <c r="C22" s="1" t="s">
        <v>186</v>
      </c>
      <c r="D22" s="1">
        <f>_xlfn.XLOOKUP(C22,Hospital_beds_per_1000[Country Code],Hospital_beds_per_1000[Max count of beds per 1000 population btween 2017-21], 0)</f>
        <v>2.97</v>
      </c>
      <c r="E22" s="28">
        <f>(D22/13.05)*10</f>
        <v>2.2758620689655173</v>
      </c>
      <c r="F22" s="1">
        <f>_xlfn.XLOOKUP(C22,Population_ages_65_and_above[Country Code],Population_ages_65_and_above[2023],0)</f>
        <v>20.74</v>
      </c>
      <c r="G22" s="28">
        <f xml:space="preserve"> (F22/35.79)*10</f>
        <v>5.7949147806649908</v>
      </c>
      <c r="H22" s="1">
        <f>_xlfn.XLOOKUP(C22,Life_expectancy_at_birth[Country Code],Life_expectancy_at_birth[Average life expectancy 2017-22],0)</f>
        <v>83.2</v>
      </c>
      <c r="I22" s="28">
        <f>(H22/85.07)*10</f>
        <v>9.7801810273892098</v>
      </c>
      <c r="J22" s="1">
        <f>_xlfn.XLOOKUP(C22,Physicians_per_1_000_people[Country Code],Physicians_per_1_000_people[Average Physicians per 1000 in 2017-21],0)</f>
        <v>4.22</v>
      </c>
      <c r="K22" s="28">
        <f xml:space="preserve"> (J22/8.36)*10</f>
        <v>5.0478468899521536</v>
      </c>
      <c r="L22" s="1">
        <f>_xlfn.XLOOKUP(C22,Population_ages_15_64[Country Code],Population_ages_15_64[2023],0)</f>
        <v>65.8</v>
      </c>
      <c r="M22" s="28">
        <f>(L22/82.92)*10</f>
        <v>7.9353593825373849</v>
      </c>
      <c r="N22" s="28">
        <f>_xlfn.XLOOKUP(C22,Current_health_expenditure_per_capita[Country Code],Current_health_expenditure_per_capita[Per Capita Average],0)</f>
        <v>3925.6280000000002</v>
      </c>
      <c r="O22" s="28">
        <f>(N22/10922.48)*10</f>
        <v>3.5940811976767186</v>
      </c>
      <c r="P22" s="1">
        <f>_xlfn.XLOOKUP(C22,Helath_expenditure_GDP[Country Code],Helath_expenditure_GDP[GDP_Average_2017-21],0)</f>
        <v>9.7100000000000009</v>
      </c>
      <c r="Q22" s="28">
        <f>(P22/20.83)*10</f>
        <v>4.6615458473355744</v>
      </c>
      <c r="R22" s="16">
        <f>_xlfn.XLOOKUP(C22,GDP__current_US[Country Code],GDP__current_US[2023 '[YR2023']],0)</f>
        <v>1580694712515.7141</v>
      </c>
      <c r="S22" s="28">
        <f>(R22/67653743404264.1 )*10</f>
        <v>0.23364482628408195</v>
      </c>
      <c r="T22" s="1">
        <f>_xlfn.XLOOKUP(C22,Population__total[Country Code],Population__total[2023],0)</f>
        <v>48373336</v>
      </c>
      <c r="U22" s="28">
        <f>(T22/6819750360)*10</f>
        <v>7.0931241535943851E-2</v>
      </c>
      <c r="V22" s="33">
        <f>((0.2 *E22) + (0.2 * G22) + (0.2 *I22) + (0.2 *K22)+ (0.2 *M22))/1</f>
        <v>6.1668328299018516</v>
      </c>
      <c r="W22" s="33">
        <f>((0.25 * O22) + (0.25 * Q22) + (0.3 *S22) + (0.2 *U22)) /1</f>
        <v>2.1481864574454863</v>
      </c>
      <c r="X22" s="33">
        <f>(0.55 * V22 ) + (0.45 * W22)</f>
        <v>4.3584419622964878</v>
      </c>
    </row>
    <row r="23" spans="1:24" x14ac:dyDescent="0.3">
      <c r="A23" s="1" t="s">
        <v>104</v>
      </c>
      <c r="B23" s="1" t="s">
        <v>87</v>
      </c>
      <c r="C23" s="1" t="s">
        <v>105</v>
      </c>
      <c r="D23" s="1">
        <f>_xlfn.XLOOKUP(C23,Hospital_beds_per_1000[Country Code],Hospital_beds_per_1000[Max count of beds per 1000 population btween 2017-21], 0)</f>
        <v>2.5499999999999998</v>
      </c>
      <c r="E23" s="28">
        <f>(D23/13.05)*10</f>
        <v>1.954022988505747</v>
      </c>
      <c r="F23" s="1">
        <f>_xlfn.XLOOKUP(C23,Population_ages_65_and_above[Country Code],Population_ages_65_and_above[2023],0)</f>
        <v>19.55</v>
      </c>
      <c r="G23" s="28">
        <f xml:space="preserve"> (F23/35.79)*10</f>
        <v>5.4624196702989671</v>
      </c>
      <c r="H23" s="1">
        <f>_xlfn.XLOOKUP(C23,Life_expectancy_at_birth[Country Code],Life_expectancy_at_birth[Average life expectancy 2017-22],0)</f>
        <v>81.739999999999995</v>
      </c>
      <c r="I23" s="28">
        <f>(H23/85.07)*10</f>
        <v>9.6085576583989667</v>
      </c>
      <c r="J23" s="1">
        <f>_xlfn.XLOOKUP(C23,Physicians_per_1_000_people[Country Code],Physicians_per_1_000_people[Average Physicians per 1000 in 2017-21],0)</f>
        <v>2.4700000000000002</v>
      </c>
      <c r="K23" s="28">
        <f xml:space="preserve"> (J23/8.36)*10</f>
        <v>2.954545454545455</v>
      </c>
      <c r="L23" s="1">
        <f>_xlfn.XLOOKUP(C23,Population_ages_15_64[Country Code],Population_ages_15_64[2023],0)</f>
        <v>65.05</v>
      </c>
      <c r="M23" s="28">
        <f>(L23/82.92)*10</f>
        <v>7.8449107573564882</v>
      </c>
      <c r="N23" s="28">
        <f>_xlfn.XLOOKUP(C23,Current_health_expenditure_per_capita[Country Code],Current_health_expenditure_per_capita[Per Capita Average],0)</f>
        <v>5789.9180000000006</v>
      </c>
      <c r="O23" s="28">
        <f>(N23/10922.48)*10</f>
        <v>5.3009188389450026</v>
      </c>
      <c r="P23" s="1">
        <f>_xlfn.XLOOKUP(C23,Helath_expenditure_GDP[Country Code],Helath_expenditure_GDP[GDP_Average_2017-21],0)</f>
        <v>11.64</v>
      </c>
      <c r="Q23" s="28">
        <f>(P23/20.83)*10</f>
        <v>5.5880940950552098</v>
      </c>
      <c r="R23" s="16">
        <f>_xlfn.XLOOKUP(C23,GDP__current_US[Country Code],GDP__current_US[2023 '[YR2023']],0)</f>
        <v>2140085567791.4512</v>
      </c>
      <c r="S23" s="28">
        <f>(R23/67653743404264.1 )*10</f>
        <v>0.31632921699593131</v>
      </c>
      <c r="T23" s="1">
        <f>_xlfn.XLOOKUP(C23,Population__total[Country Code],Population__total[2023],0)</f>
        <v>40097761</v>
      </c>
      <c r="U23" s="28">
        <f>(T23/6819750360)*10</f>
        <v>5.879652316188301E-2</v>
      </c>
      <c r="V23" s="33">
        <f>((0.2 *E23) + (0.2 * G23) + (0.2 *I23) + (0.2 *K23)+ (0.2 *M23))/1</f>
        <v>5.5648913058211251</v>
      </c>
      <c r="W23" s="33">
        <f>((0.25 * O23) + (0.25 * Q23) + (0.3 *S23) + (0.2 *U23)) /1</f>
        <v>2.8289113032312097</v>
      </c>
      <c r="X23" s="33">
        <f>(0.55 * V23 ) + (0.45 * W23)</f>
        <v>4.3337003046556637</v>
      </c>
    </row>
    <row r="24" spans="1:24" x14ac:dyDescent="0.3">
      <c r="A24" s="1" t="s">
        <v>364</v>
      </c>
      <c r="B24" s="1" t="s">
        <v>32</v>
      </c>
      <c r="C24" s="1" t="s">
        <v>365</v>
      </c>
      <c r="D24" s="1">
        <f>_xlfn.XLOOKUP(C24,Hospital_beds_per_1000[Country Code],Hospital_beds_per_1000[Max count of beds per 1000 population btween 2017-21], 0)</f>
        <v>6.56</v>
      </c>
      <c r="E24" s="28">
        <f>(D24/13.05)*10</f>
        <v>5.0268199233716473</v>
      </c>
      <c r="F24" s="1">
        <f>_xlfn.XLOOKUP(C24,Population_ages_65_and_above[Country Code],Population_ages_65_and_above[2023],0)</f>
        <v>21.22</v>
      </c>
      <c r="G24" s="28">
        <f xml:space="preserve"> (F24/35.79)*10</f>
        <v>5.9290304554344786</v>
      </c>
      <c r="H24" s="1">
        <f>_xlfn.XLOOKUP(C24,Life_expectancy_at_birth[Country Code],Life_expectancy_at_birth[Average life expectancy 2017-22],0)</f>
        <v>75.38</v>
      </c>
      <c r="I24" s="28">
        <f>(H24/85.07)*10</f>
        <v>8.8609380510168094</v>
      </c>
      <c r="J24" s="1">
        <f>_xlfn.XLOOKUP(C24,Physicians_per_1_000_people[Country Code],Physicians_per_1_000_people[Average Physicians per 1000 in 2017-21],0)</f>
        <v>4.5599999999999996</v>
      </c>
      <c r="K24" s="28">
        <f xml:space="preserve"> (J24/8.36)*10</f>
        <v>5.4545454545454541</v>
      </c>
      <c r="L24" s="1">
        <f>_xlfn.XLOOKUP(C24,Population_ages_15_64[Country Code],Population_ages_15_64[2023],0)</f>
        <v>63.36</v>
      </c>
      <c r="M24" s="28">
        <f>(L24/82.92)*10</f>
        <v>7.6410998552821994</v>
      </c>
      <c r="N24" s="28">
        <f>_xlfn.XLOOKUP(C24,Current_health_expenditure_per_capita[Country Code],Current_health_expenditure_per_capita[Per Capita Average],0)</f>
        <v>2752.2</v>
      </c>
      <c r="O24" s="28">
        <f>(N24/10922.48)*10</f>
        <v>2.5197574177293069</v>
      </c>
      <c r="P24" s="1">
        <f>_xlfn.XLOOKUP(C24,Helath_expenditure_GDP[Country Code],Helath_expenditure_GDP[GDP_Average_2017-21],0)</f>
        <v>7.06</v>
      </c>
      <c r="Q24" s="28">
        <f>(P24/20.83)*10</f>
        <v>3.3893422947671632</v>
      </c>
      <c r="R24" s="16">
        <f>_xlfn.XLOOKUP(C24,GDP__current_US[Country Code],GDP__current_US[2023 '[YR2023']],0)</f>
        <v>77836396962.772003</v>
      </c>
      <c r="S24" s="28">
        <f>(R24/67653743404264.1 )*10</f>
        <v>1.1505113101822256E-2</v>
      </c>
      <c r="T24" s="1">
        <f>_xlfn.XLOOKUP(C24,Population__total[Country Code],Population__total[2023],0)</f>
        <v>2871897</v>
      </c>
      <c r="U24" s="28">
        <f>(T24/6819750360)*10</f>
        <v>4.2111468138842549E-3</v>
      </c>
      <c r="V24" s="33">
        <f>((0.2 *E24) + (0.2 * G24) + (0.2 *I24) + (0.2 *K24)+ (0.2 *M24))/1</f>
        <v>6.5824867479301181</v>
      </c>
      <c r="W24" s="33">
        <f>((0.25 * O24) + (0.25 * Q24) + (0.3 *S24) + (0.2 *U24)) /1</f>
        <v>1.4815686914174411</v>
      </c>
      <c r="X24" s="33">
        <f>(0.55 * V24 ) + (0.45 * W24)</f>
        <v>4.2870736224994133</v>
      </c>
    </row>
    <row r="25" spans="1:24" x14ac:dyDescent="0.3">
      <c r="A25" s="1" t="s">
        <v>74</v>
      </c>
      <c r="B25" s="1" t="s">
        <v>32</v>
      </c>
      <c r="C25" s="1" t="s">
        <v>75</v>
      </c>
      <c r="D25" s="1">
        <f>_xlfn.XLOOKUP(C25,Hospital_beds_per_1000[Country Code],Hospital_beds_per_1000[Max count of beds per 1000 population btween 2017-21], 0)</f>
        <v>7.45</v>
      </c>
      <c r="E25" s="28">
        <f>(D25/13.05)*10</f>
        <v>5.7088122605363978</v>
      </c>
      <c r="F25" s="1">
        <f>_xlfn.XLOOKUP(C25,Population_ages_65_and_above[Country Code],Population_ages_65_and_above[2023],0)</f>
        <v>22.3</v>
      </c>
      <c r="G25" s="28">
        <f xml:space="preserve"> (F25/35.79)*10</f>
        <v>6.2307907236658284</v>
      </c>
      <c r="H25" s="1">
        <f>_xlfn.XLOOKUP(C25,Life_expectancy_at_birth[Country Code],Life_expectancy_at_birth[Average life expectancy 2017-22],0)</f>
        <v>74.06</v>
      </c>
      <c r="I25" s="28">
        <f>(H25/85.07)*10</f>
        <v>8.7057717174091938</v>
      </c>
      <c r="J25" s="1">
        <f>_xlfn.XLOOKUP(C25,Physicians_per_1_000_people[Country Code],Physicians_per_1_000_people[Average Physicians per 1000 in 2017-21],0)</f>
        <v>4.17</v>
      </c>
      <c r="K25" s="28">
        <f xml:space="preserve"> (J25/8.36)*10</f>
        <v>4.9880382775119623</v>
      </c>
      <c r="L25" s="1">
        <f>_xlfn.XLOOKUP(C25,Population_ages_15_64[Country Code],Population_ages_15_64[2023],0)</f>
        <v>63.73</v>
      </c>
      <c r="M25" s="28">
        <f>(L25/82.92)*10</f>
        <v>7.6857211770381086</v>
      </c>
      <c r="N25" s="28">
        <f>_xlfn.XLOOKUP(C25,Current_health_expenditure_per_capita[Country Code],Current_health_expenditure_per_capita[Per Capita Average],0)</f>
        <v>1918.4</v>
      </c>
      <c r="O25" s="28">
        <f>(N25/10922.48)*10</f>
        <v>1.7563776724699887</v>
      </c>
      <c r="P25" s="1">
        <f>_xlfn.XLOOKUP(C25,Helath_expenditure_GDP[Country Code],Helath_expenditure_GDP[GDP_Average_2017-21],0)</f>
        <v>7.79</v>
      </c>
      <c r="Q25" s="28">
        <f>(P25/20.83)*10</f>
        <v>3.7397983677388384</v>
      </c>
      <c r="R25" s="16">
        <f>_xlfn.XLOOKUP(C25,GDP__current_US[Country Code],GDP__current_US[2023 '[YR2023']],0)</f>
        <v>101584384672.7859</v>
      </c>
      <c r="S25" s="28">
        <f>(R25/67653743404264.1 )*10</f>
        <v>1.5015338333278868E-2</v>
      </c>
      <c r="T25" s="1">
        <f>_xlfn.XLOOKUP(C25,Population__total[Country Code],Population__total[2023],0)</f>
        <v>6430370</v>
      </c>
      <c r="U25" s="28">
        <f>(T25/6819750360)*10</f>
        <v>9.4290401562440781E-3</v>
      </c>
      <c r="V25" s="33">
        <f>((0.2 *E25) + (0.2 * G25) + (0.2 *I25) + (0.2 *K25)+ (0.2 *M25))/1</f>
        <v>6.6638268312322984</v>
      </c>
      <c r="W25" s="33">
        <f>((0.25 * O25) + (0.25 * Q25) + (0.3 *S25) + (0.2 *U25)) /1</f>
        <v>1.380434419583439</v>
      </c>
      <c r="X25" s="33">
        <f>(0.55 * V25 ) + (0.45 * W25)</f>
        <v>4.2863002459903123</v>
      </c>
    </row>
    <row r="26" spans="1:24" x14ac:dyDescent="0.3">
      <c r="A26" s="1" t="s">
        <v>215</v>
      </c>
      <c r="B26" s="1" t="s">
        <v>32</v>
      </c>
      <c r="C26" s="1" t="s">
        <v>216</v>
      </c>
      <c r="D26" s="1">
        <f>_xlfn.XLOOKUP(C26,Hospital_beds_per_1000[Country Code],Hospital_beds_per_1000[Max count of beds per 1000 population btween 2017-21], 0)</f>
        <v>2.54</v>
      </c>
      <c r="E26" s="28">
        <f>(D26/13.05)*10</f>
        <v>1.946360153256705</v>
      </c>
      <c r="F26" s="1">
        <f>_xlfn.XLOOKUP(C26,Population_ages_65_and_above[Country Code],Population_ages_65_and_above[2023],0)</f>
        <v>19.46</v>
      </c>
      <c r="G26" s="28">
        <f xml:space="preserve"> (F26/35.79)*10</f>
        <v>5.4372729812796869</v>
      </c>
      <c r="H26" s="1">
        <f>_xlfn.XLOOKUP(C26,Life_expectancy_at_birth[Country Code],Life_expectancy_at_birth[Average life expectancy 2017-22],0)</f>
        <v>81.17</v>
      </c>
      <c r="I26" s="28">
        <f>(H26/85.07)*10</f>
        <v>9.5415540143411306</v>
      </c>
      <c r="J26" s="1">
        <f>_xlfn.XLOOKUP(C26,Physicians_per_1_000_people[Country Code],Physicians_per_1_000_people[Average Physicians per 1000 in 2017-21],0)</f>
        <v>2.96</v>
      </c>
      <c r="K26" s="28">
        <f xml:space="preserve"> (J26/8.36)*10</f>
        <v>3.5406698564593304</v>
      </c>
      <c r="L26" s="1">
        <f>_xlfn.XLOOKUP(C26,Population_ages_15_64[Country Code],Population_ages_15_64[2023],0)</f>
        <v>63.33</v>
      </c>
      <c r="M26" s="28">
        <f>(L26/82.92)*10</f>
        <v>7.637481910274964</v>
      </c>
      <c r="N26" s="28">
        <f>_xlfn.XLOOKUP(C26,Current_health_expenditure_per_capita[Country Code],Current_health_expenditure_per_capita[Per Capita Average],0)</f>
        <v>5141.5619999999999</v>
      </c>
      <c r="O26" s="28">
        <f>(N26/10922.48)*10</f>
        <v>4.7073210479671284</v>
      </c>
      <c r="P26" s="1">
        <f>_xlfn.XLOOKUP(C26,Helath_expenditure_GDP[Country Code],Helath_expenditure_GDP[GDP_Average_2017-21],0)</f>
        <v>10.76</v>
      </c>
      <c r="Q26" s="28">
        <f>(P26/20.83)*10</f>
        <v>5.1656265002400392</v>
      </c>
      <c r="R26" s="16">
        <f>_xlfn.XLOOKUP(C26,GDP__current_US[Country Code],GDP__current_US[2023 '[YR2023']],0)</f>
        <v>3340032380668.0356</v>
      </c>
      <c r="S26" s="28">
        <f>(R26/67653743404264.1 )*10</f>
        <v>0.49369513239048929</v>
      </c>
      <c r="T26" s="1">
        <f>_xlfn.XLOOKUP(C26,Population__total[Country Code],Population__total[2023],0)</f>
        <v>68350000</v>
      </c>
      <c r="U26" s="28">
        <f>(T26/6819750360)*10</f>
        <v>0.10022360994457281</v>
      </c>
      <c r="V26" s="33">
        <f>((0.2 *E26) + (0.2 * G26) + (0.2 *I26) + (0.2 *K26)+ (0.2 *M26))/1</f>
        <v>5.6206677831223644</v>
      </c>
      <c r="W26" s="33">
        <f>((0.25 * O26) + (0.25 * Q26) + (0.3 *S26) + (0.2 *U26)) /1</f>
        <v>2.6363901487578532</v>
      </c>
      <c r="X26" s="33">
        <f>(0.55 * V26 ) + (0.45 * W26)</f>
        <v>4.2777428476583346</v>
      </c>
    </row>
    <row r="27" spans="1:24" x14ac:dyDescent="0.3">
      <c r="A27" s="1" t="s">
        <v>367</v>
      </c>
      <c r="B27" s="1" t="s">
        <v>32</v>
      </c>
      <c r="C27" s="1" t="s">
        <v>368</v>
      </c>
      <c r="D27" s="1">
        <f>_xlfn.XLOOKUP(C27,Hospital_beds_per_1000[Country Code],Hospital_beds_per_1000[Max count of beds per 1000 population btween 2017-21], 0)</f>
        <v>4.66</v>
      </c>
      <c r="E27" s="28">
        <f>(D27/13.05)*10</f>
        <v>3.5708812260536398</v>
      </c>
      <c r="F27" s="1">
        <f>_xlfn.XLOOKUP(C27,Population_ages_65_and_above[Country Code],Population_ages_65_and_above[2023],0)</f>
        <v>15.35</v>
      </c>
      <c r="G27" s="28">
        <f xml:space="preserve"> (F27/35.79)*10</f>
        <v>4.2889075160659402</v>
      </c>
      <c r="H27" s="1">
        <f>_xlfn.XLOOKUP(C27,Life_expectancy_at_birth[Country Code],Life_expectancy_at_birth[Average life expectancy 2017-22],0)</f>
        <v>82.47</v>
      </c>
      <c r="I27" s="28">
        <f>(H27/85.07)*10</f>
        <v>9.6943693428940882</v>
      </c>
      <c r="J27" s="1">
        <f>_xlfn.XLOOKUP(C27,Physicians_per_1_000_people[Country Code],Physicians_per_1_000_people[Average Physicians per 1000 in 2017-21],0)</f>
        <v>2.98</v>
      </c>
      <c r="K27" s="28">
        <f xml:space="preserve"> (J27/8.36)*10</f>
        <v>3.5645933014354068</v>
      </c>
      <c r="L27" s="1">
        <f>_xlfn.XLOOKUP(C27,Population_ages_15_64[Country Code],Population_ages_15_64[2023],0)</f>
        <v>68.959999999999994</v>
      </c>
      <c r="M27" s="28">
        <f>(L27/82.92)*10</f>
        <v>8.316449589966231</v>
      </c>
      <c r="N27" s="28">
        <f>_xlfn.XLOOKUP(C27,Current_health_expenditure_per_capita[Country Code],Current_health_expenditure_per_capita[Per Capita Average],0)</f>
        <v>6646.2</v>
      </c>
      <c r="O27" s="28">
        <f>(N27/10922.48)*10</f>
        <v>6.0848818217108205</v>
      </c>
      <c r="P27" s="1">
        <f>_xlfn.XLOOKUP(C27,Helath_expenditure_GDP[Country Code],Helath_expenditure_GDP[GDP_Average_2017-21],0)</f>
        <v>5.46</v>
      </c>
      <c r="Q27" s="28">
        <f>(P27/20.83)*10</f>
        <v>2.6212193951032163</v>
      </c>
      <c r="R27" s="16">
        <f>_xlfn.XLOOKUP(C27,GDP__current_US[Country Code],GDP__current_US[2023 '[YR2023']],0)</f>
        <v>85755006123.597595</v>
      </c>
      <c r="S27" s="28">
        <f>(R27/67653743404264.1 )*10</f>
        <v>1.2675574448433641E-2</v>
      </c>
      <c r="T27" s="1">
        <f>_xlfn.XLOOKUP(C27,Population__total[Country Code],Population__total[2023],0)</f>
        <v>668606</v>
      </c>
      <c r="U27" s="28">
        <f>(T27/6819750360)*10</f>
        <v>9.803965903526122E-4</v>
      </c>
      <c r="V27" s="33">
        <f>((0.2 *E27) + (0.2 * G27) + (0.2 *I27) + (0.2 *K27)+ (0.2 *M27))/1</f>
        <v>5.8870401952830615</v>
      </c>
      <c r="W27" s="33">
        <f>((0.25 * O27) + (0.25 * Q27) + (0.3 *S27) + (0.2 *U27)) /1</f>
        <v>2.1805240558561101</v>
      </c>
      <c r="X27" s="33">
        <f>(0.55 * V27 ) + (0.45 * W27)</f>
        <v>4.2191079325409335</v>
      </c>
    </row>
    <row r="28" spans="1:24" x14ac:dyDescent="0.3">
      <c r="A28" s="1" t="s">
        <v>299</v>
      </c>
      <c r="B28" s="1" t="s">
        <v>32</v>
      </c>
      <c r="C28" s="1" t="s">
        <v>300</v>
      </c>
      <c r="D28" s="1">
        <f>_xlfn.XLOOKUP(C28,Hospital_beds_per_1000[Country Code],Hospital_beds_per_1000[Max count of beds per 1000 population btween 2017-21], 0)</f>
        <v>3.06</v>
      </c>
      <c r="E28" s="28">
        <f>(D28/13.05)*10</f>
        <v>2.3448275862068964</v>
      </c>
      <c r="F28" s="1">
        <f>_xlfn.XLOOKUP(C28,Population_ages_65_and_above[Country Code],Population_ages_65_and_above[2023],0)</f>
        <v>15.74</v>
      </c>
      <c r="G28" s="28">
        <f xml:space="preserve"> (F28/35.79)*10</f>
        <v>4.3978765018161496</v>
      </c>
      <c r="H28" s="1">
        <f>_xlfn.XLOOKUP(C28,Life_expectancy_at_birth[Country Code],Life_expectancy_at_birth[Average life expectancy 2017-22],0)</f>
        <v>82.85</v>
      </c>
      <c r="I28" s="28">
        <f>(H28/85.07)*10</f>
        <v>9.7390384389326439</v>
      </c>
      <c r="J28" s="1">
        <f>_xlfn.XLOOKUP(C28,Physicians_per_1_000_people[Country Code],Physicians_per_1_000_people[Average Physicians per 1000 in 2017-21],0)</f>
        <v>3.88</v>
      </c>
      <c r="K28" s="28">
        <f xml:space="preserve"> (J28/8.36)*10</f>
        <v>4.6411483253588521</v>
      </c>
      <c r="L28" s="1">
        <f>_xlfn.XLOOKUP(C28,Population_ages_15_64[Country Code],Population_ages_15_64[2023],0)</f>
        <v>65.95</v>
      </c>
      <c r="M28" s="28">
        <f>(L28/82.92)*10</f>
        <v>7.9534491075735652</v>
      </c>
      <c r="N28" s="28">
        <f>_xlfn.XLOOKUP(C28,Current_health_expenditure_per_capita[Country Code],Current_health_expenditure_per_capita[Per Capita Average],0)</f>
        <v>5081.6000000000004</v>
      </c>
      <c r="O28" s="28">
        <f>(N28/10922.48)*10</f>
        <v>4.6524232591865591</v>
      </c>
      <c r="P28" s="1">
        <f>_xlfn.XLOOKUP(C28,Helath_expenditure_GDP[Country Code],Helath_expenditure_GDP[GDP_Average_2017-21],0)</f>
        <v>8.91</v>
      </c>
      <c r="Q28" s="28">
        <f>(P28/20.83)*10</f>
        <v>4.277484397503601</v>
      </c>
      <c r="R28" s="16">
        <f>_xlfn.XLOOKUP(C28,GDP__current_US[Country Code],GDP__current_US[2023 '[YR2023']],0)</f>
        <v>31020032583.197201</v>
      </c>
      <c r="S28" s="28">
        <f>(R28/67653743404264.1 )*10</f>
        <v>4.5851169532242116E-3</v>
      </c>
      <c r="T28" s="1">
        <f>_xlfn.XLOOKUP(C28,Population__total[Country Code],Population__total[2023],0)</f>
        <v>393600</v>
      </c>
      <c r="U28" s="28">
        <f>(T28/6819750360)*10</f>
        <v>5.7714722566472353E-4</v>
      </c>
      <c r="V28" s="33">
        <f>((0.2 *E28) + (0.2 * G28) + (0.2 *I28) + (0.2 *K28)+ (0.2 *M28))/1</f>
        <v>5.8152679919776222</v>
      </c>
      <c r="W28" s="33">
        <f>((0.25 * O28) + (0.25 * Q28) + (0.3 *S28) + (0.2 *U28)) /1</f>
        <v>2.2339678787036403</v>
      </c>
      <c r="X28" s="33">
        <f>(0.55 * V28 ) + (0.45 * W28)</f>
        <v>4.203682941004331</v>
      </c>
    </row>
    <row r="29" spans="1:24" x14ac:dyDescent="0.3">
      <c r="A29" s="1" t="s">
        <v>553</v>
      </c>
      <c r="B29" s="1" t="s">
        <v>32</v>
      </c>
      <c r="C29" s="1" t="s">
        <v>554</v>
      </c>
      <c r="D29" s="1">
        <f>_xlfn.XLOOKUP(C29,Hospital_beds_per_1000[Country Code],Hospital_beds_per_1000[Max count of beds per 1000 population btween 2017-21], 0)</f>
        <v>4.5</v>
      </c>
      <c r="E29" s="28">
        <f>(D29/13.05)*10</f>
        <v>3.4482758620689653</v>
      </c>
      <c r="F29" s="1">
        <f>_xlfn.XLOOKUP(C29,Population_ages_65_and_above[Country Code],Population_ages_65_and_above[2023],0)</f>
        <v>21.42</v>
      </c>
      <c r="G29" s="28">
        <f xml:space="preserve"> (F29/35.79)*10</f>
        <v>5.9849119865884326</v>
      </c>
      <c r="H29" s="1">
        <f>_xlfn.XLOOKUP(C29,Life_expectancy_at_birth[Country Code],Life_expectancy_at_birth[Average life expectancy 2017-22],0)</f>
        <v>81.069999999999993</v>
      </c>
      <c r="I29" s="28">
        <f>(H29/85.07)*10</f>
        <v>9.5297989890678263</v>
      </c>
      <c r="J29" s="1">
        <f>_xlfn.XLOOKUP(C29,Physicians_per_1_000_people[Country Code],Physicians_per_1_000_people[Average Physicians per 1000 in 2017-21],0)</f>
        <v>3.17</v>
      </c>
      <c r="K29" s="28">
        <f xml:space="preserve"> (J29/8.36)*10</f>
        <v>3.7918660287081343</v>
      </c>
      <c r="L29" s="1">
        <f>_xlfn.XLOOKUP(C29,Population_ages_15_64[Country Code],Population_ages_15_64[2023],0)</f>
        <v>63.62</v>
      </c>
      <c r="M29" s="28">
        <f>(L29/82.92)*10</f>
        <v>7.6724553786782437</v>
      </c>
      <c r="N29" s="28">
        <f>_xlfn.XLOOKUP(C29,Current_health_expenditure_per_capita[Country Code],Current_health_expenditure_per_capita[Per Capita Average],0)</f>
        <v>3569.6</v>
      </c>
      <c r="O29" s="28">
        <f>(N29/10922.48)*10</f>
        <v>3.2681222579487446</v>
      </c>
      <c r="P29" s="1">
        <f>_xlfn.XLOOKUP(C29,Helath_expenditure_GDP[Country Code],Helath_expenditure_GDP[GDP_Average_2017-21],0)</f>
        <v>8.77</v>
      </c>
      <c r="Q29" s="28">
        <f>(P29/20.83)*10</f>
        <v>4.2102736437830055</v>
      </c>
      <c r="R29" s="16">
        <f>_xlfn.XLOOKUP(C29,GDP__current_US[Country Code],GDP__current_US[2023 '[YR2023']],0)</f>
        <v>68216781410.522797</v>
      </c>
      <c r="S29" s="28">
        <f>(R29/67653743404264.1 )*10</f>
        <v>1.0083223481499651E-2</v>
      </c>
      <c r="T29" s="1">
        <f>_xlfn.XLOOKUP(C29,Population__total[Country Code],Population__total[2023],0)</f>
        <v>2120937</v>
      </c>
      <c r="U29" s="28">
        <f>(T29/6819750360)*10</f>
        <v>3.1099921376007669E-3</v>
      </c>
      <c r="V29" s="33">
        <f>((0.2 *E29) + (0.2 * G29) + (0.2 *I29) + (0.2 *K29)+ (0.2 *M29))/1</f>
        <v>6.0854616490223208</v>
      </c>
      <c r="W29" s="33">
        <f>((0.25 * O29) + (0.25 * Q29) + (0.3 *S29) + (0.2 *U29)) /1</f>
        <v>1.8732459409049076</v>
      </c>
      <c r="X29" s="33">
        <f>(0.55 * V29 ) + (0.45 * W29)</f>
        <v>4.1899645803694856</v>
      </c>
    </row>
    <row r="30" spans="1:24" x14ac:dyDescent="0.3">
      <c r="A30" s="1" t="s">
        <v>54</v>
      </c>
      <c r="B30" s="1" t="s">
        <v>49</v>
      </c>
      <c r="C30" s="1" t="s">
        <v>55</v>
      </c>
      <c r="D30" s="1">
        <f>_xlfn.XLOOKUP(C30,Hospital_beds_per_1000[Country Code],Hospital_beds_per_1000[Max count of beds per 1000 population btween 2017-21], 0)</f>
        <v>0</v>
      </c>
      <c r="E30" s="28">
        <f>(D30/13.05)*10</f>
        <v>0</v>
      </c>
      <c r="F30" s="1">
        <f>_xlfn.XLOOKUP(C30,Population_ages_65_and_above[Country Code],Population_ages_65_and_above[2023],0)</f>
        <v>17.23</v>
      </c>
      <c r="G30" s="28">
        <f xml:space="preserve"> (F30/35.79)*10</f>
        <v>4.8141939089131043</v>
      </c>
      <c r="H30" s="1">
        <f>_xlfn.XLOOKUP(C30,Life_expectancy_at_birth[Country Code],Life_expectancy_at_birth[Average life expectancy 2017-22],0)</f>
        <v>82.97</v>
      </c>
      <c r="I30" s="28">
        <f>(H30/85.07)*10</f>
        <v>9.7531444692606097</v>
      </c>
      <c r="J30" s="1">
        <f>_xlfn.XLOOKUP(C30,Physicians_per_1_000_people[Country Code],Physicians_per_1_000_people[Average Physicians per 1000 in 2017-21],0)</f>
        <v>3.84</v>
      </c>
      <c r="K30" s="28">
        <f xml:space="preserve"> (J30/8.36)*10</f>
        <v>4.5933014354066986</v>
      </c>
      <c r="L30" s="1">
        <f>_xlfn.XLOOKUP(C30,Population_ages_15_64[Country Code],Population_ages_15_64[2023],0)</f>
        <v>64.790000000000006</v>
      </c>
      <c r="M30" s="28">
        <f>(L30/82.92)*10</f>
        <v>7.8135552339604439</v>
      </c>
      <c r="N30" s="28">
        <f>_xlfn.XLOOKUP(C30,Current_health_expenditure_per_capita[Country Code],Current_health_expenditure_per_capita[Per Capita Average],0)</f>
        <v>5659.9120000000003</v>
      </c>
      <c r="O30" s="28">
        <f>(N30/10922.48)*10</f>
        <v>5.1818927569562954</v>
      </c>
      <c r="P30" s="1">
        <f>_xlfn.XLOOKUP(C30,Helath_expenditure_GDP[Country Code],Helath_expenditure_GDP[GDP_Average_2017-21],0)</f>
        <v>10.33</v>
      </c>
      <c r="Q30" s="28">
        <f>(P30/20.83)*10</f>
        <v>4.9591934709553529</v>
      </c>
      <c r="R30" s="16">
        <f>_xlfn.XLOOKUP(C30,GDP__current_US[Country Code],GDP__current_US[2023 '[YR2023']],0)</f>
        <v>1723827215334.7063</v>
      </c>
      <c r="S30" s="28">
        <f>(R30/67653743404264.1 )*10</f>
        <v>0.25480145348853767</v>
      </c>
      <c r="T30" s="1">
        <f>_xlfn.XLOOKUP(C30,Population__total[Country Code],Population__total[2023],0)</f>
        <v>26638544</v>
      </c>
      <c r="U30" s="28">
        <f>(T30/6819750360)*10</f>
        <v>3.9060878468871109E-2</v>
      </c>
      <c r="V30" s="33">
        <f>((0.2 *E30) + (0.2 * G30) + (0.2 *I30) + (0.2 *K30)+ (0.2 *M30))/1</f>
        <v>5.3948390095081713</v>
      </c>
      <c r="W30" s="33">
        <f>((0.25 * O30) + (0.25 * Q30) + (0.3 *S30) + (0.2 *U30)) /1</f>
        <v>2.6195241687182476</v>
      </c>
      <c r="X30" s="33">
        <f>(0.55 * V30 ) + (0.45 * W30)</f>
        <v>4.1459473311527058</v>
      </c>
    </row>
    <row r="31" spans="1:24" x14ac:dyDescent="0.3">
      <c r="A31" s="1" t="s">
        <v>291</v>
      </c>
      <c r="B31" s="1" t="s">
        <v>32</v>
      </c>
      <c r="C31" s="1" t="s">
        <v>292</v>
      </c>
      <c r="D31" s="1">
        <f>_xlfn.XLOOKUP(C31,Hospital_beds_per_1000[Country Code],Hospital_beds_per_1000[Max count of beds per 1000 population btween 2017-21], 0)</f>
        <v>2.97</v>
      </c>
      <c r="E31" s="28">
        <f>(D31/13.05)*10</f>
        <v>2.2758620689655173</v>
      </c>
      <c r="F31" s="1">
        <f>_xlfn.XLOOKUP(C31,Population_ages_65_and_above[Country Code],Population_ages_65_and_above[2023],0)</f>
        <v>15.48</v>
      </c>
      <c r="G31" s="28">
        <f xml:space="preserve"> (F31/35.79)*10</f>
        <v>4.3252305113160103</v>
      </c>
      <c r="H31" s="1">
        <f>_xlfn.XLOOKUP(C31,Life_expectancy_at_birth[Country Code],Life_expectancy_at_birth[Average life expectancy 2017-22],0)</f>
        <v>82.5</v>
      </c>
      <c r="I31" s="28">
        <f>(H31/85.07)*10</f>
        <v>9.6978958504760797</v>
      </c>
      <c r="J31" s="1">
        <f>_xlfn.XLOOKUP(C31,Physicians_per_1_000_people[Country Code],Physicians_per_1_000_people[Average Physicians per 1000 in 2017-21],0)</f>
        <v>3.49</v>
      </c>
      <c r="K31" s="28">
        <f xml:space="preserve"> (J31/8.36)*10</f>
        <v>4.1746411483253594</v>
      </c>
      <c r="L31" s="1">
        <f>_xlfn.XLOOKUP(C31,Population_ages_15_64[Country Code],Population_ages_15_64[2023],0)</f>
        <v>65.319999999999993</v>
      </c>
      <c r="M31" s="28">
        <f>(L31/82.92)*10</f>
        <v>7.8774722624216098</v>
      </c>
      <c r="N31" s="28">
        <f>_xlfn.XLOOKUP(C31,Current_health_expenditure_per_capita[Country Code],Current_health_expenditure_per_capita[Per Capita Average],0)</f>
        <v>6217.2460000000001</v>
      </c>
      <c r="O31" s="28">
        <f>(N31/10922.48)*10</f>
        <v>5.6921559938768489</v>
      </c>
      <c r="P31" s="1">
        <f>_xlfn.XLOOKUP(C31,Helath_expenditure_GDP[Country Code],Helath_expenditure_GDP[GDP_Average_2017-21],0)</f>
        <v>6.83</v>
      </c>
      <c r="Q31" s="28">
        <f>(P31/20.83)*10</f>
        <v>3.2789246279404711</v>
      </c>
      <c r="R31" s="16">
        <f>_xlfn.XLOOKUP(C31,GDP__current_US[Country Code],GDP__current_US[2023 '[YR2023']],0)</f>
        <v>545629450403.73511</v>
      </c>
      <c r="S31" s="28">
        <f>(R31/67653743404264.1 )*10</f>
        <v>8.0650297078660241E-2</v>
      </c>
      <c r="T31" s="1">
        <f>_xlfn.XLOOKUP(C31,Population__total[Country Code],Population__total[2023],0)</f>
        <v>5262382</v>
      </c>
      <c r="U31" s="28">
        <f>(T31/6819750360)*10</f>
        <v>7.7163850906706794E-3</v>
      </c>
      <c r="V31" s="33">
        <f>((0.2 *E31) + (0.2 * G31) + (0.2 *I31) + (0.2 *K31)+ (0.2 *M31))/1</f>
        <v>5.6702203683009156</v>
      </c>
      <c r="W31" s="33">
        <f>((0.25 * O31) + (0.25 * Q31) + (0.3 *S31) + (0.2 *U31)) /1</f>
        <v>2.2685085215960621</v>
      </c>
      <c r="X31" s="33">
        <f>(0.55 * V31 ) + (0.45 * W31)</f>
        <v>4.1394500372837317</v>
      </c>
    </row>
    <row r="32" spans="1:24" x14ac:dyDescent="0.3">
      <c r="A32" s="1" t="s">
        <v>507</v>
      </c>
      <c r="B32" s="1" t="s">
        <v>32</v>
      </c>
      <c r="C32" s="1" t="s">
        <v>508</v>
      </c>
      <c r="D32" s="1">
        <f>_xlfn.XLOOKUP(C32,Hospital_beds_per_1000[Country Code],Hospital_beds_per_1000[Max count of beds per 1000 population btween 2017-21], 0)</f>
        <v>8.0500000000000007</v>
      </c>
      <c r="E32" s="28">
        <f>(D32/13.05)*10</f>
        <v>6.1685823754789268</v>
      </c>
      <c r="F32" s="1">
        <f>_xlfn.XLOOKUP(C32,Population_ages_65_and_above[Country Code],Population_ages_65_and_above[2023],0)</f>
        <v>16.16</v>
      </c>
      <c r="G32" s="28">
        <f xml:space="preserve"> (F32/35.79)*10</f>
        <v>4.5152277172394522</v>
      </c>
      <c r="H32" s="1">
        <f>_xlfn.XLOOKUP(C32,Life_expectancy_at_birth[Country Code],Life_expectancy_at_birth[Average life expectancy 2017-22],0)</f>
        <v>72</v>
      </c>
      <c r="I32" s="28">
        <f>(H32/85.07)*10</f>
        <v>8.4636181967791231</v>
      </c>
      <c r="J32" s="1">
        <f>_xlfn.XLOOKUP(C32,Physicians_per_1_000_people[Country Code],Physicians_per_1_000_people[Average Physicians per 1000 in 2017-21],0)</f>
        <v>4.05</v>
      </c>
      <c r="K32" s="28">
        <f xml:space="preserve"> (J32/8.36)*10</f>
        <v>4.8444976076555024</v>
      </c>
      <c r="L32" s="1">
        <f>_xlfn.XLOOKUP(C32,Population_ages_15_64[Country Code],Population_ages_15_64[2023],0)</f>
        <v>66.27</v>
      </c>
      <c r="M32" s="28">
        <f>(L32/82.92)*10</f>
        <v>7.9920405209840801</v>
      </c>
      <c r="N32" s="28">
        <f>_xlfn.XLOOKUP(C32,Current_health_expenditure_per_capita[Country Code],Current_health_expenditure_per_capita[Per Capita Average],0)</f>
        <v>1893</v>
      </c>
      <c r="O32" s="28">
        <f>(N32/10922.48)*10</f>
        <v>1.7331228805179777</v>
      </c>
      <c r="P32" s="1">
        <f>_xlfn.XLOOKUP(C32,Helath_expenditure_GDP[Country Code],Helath_expenditure_GDP[GDP_Average_2017-21],0)</f>
        <v>6.27</v>
      </c>
      <c r="Q32" s="28">
        <f>(P32/20.83)*10</f>
        <v>3.0100816130580892</v>
      </c>
      <c r="R32" s="16">
        <f>_xlfn.XLOOKUP(C32,GDP__current_US[Country Code],GDP__current_US[2023 '[YR2023']],0)</f>
        <v>2021421476035.417</v>
      </c>
      <c r="S32" s="28">
        <f>(R32/67653743404264.1 )*10</f>
        <v>0.29878930186559494</v>
      </c>
      <c r="T32" s="1">
        <f>_xlfn.XLOOKUP(C32,Population__total[Country Code],Population__total[2023],0)</f>
        <v>143826130</v>
      </c>
      <c r="U32" s="28">
        <f>(T32/6819750360)*10</f>
        <v>0.21089647334246411</v>
      </c>
      <c r="V32" s="33">
        <f>((0.2 *E32) + (0.2 * G32) + (0.2 *I32) + (0.2 *K32)+ (0.2 *M32))/1</f>
        <v>6.3967932836274173</v>
      </c>
      <c r="W32" s="33">
        <f>((0.25 * O32) + (0.25 * Q32) + (0.3 *S32) + (0.2 *U32)) /1</f>
        <v>1.317617208622188</v>
      </c>
      <c r="X32" s="33">
        <f>(0.55 * V32 ) + (0.45 * W32)</f>
        <v>4.1111640498750646</v>
      </c>
    </row>
    <row r="33" spans="1:24" x14ac:dyDescent="0.3">
      <c r="A33" s="1" t="s">
        <v>265</v>
      </c>
      <c r="B33" s="1" t="s">
        <v>32</v>
      </c>
      <c r="C33" s="1" t="s">
        <v>266</v>
      </c>
      <c r="D33" s="1">
        <f>_xlfn.XLOOKUP(C33,Hospital_beds_per_1000[Country Code],Hospital_beds_per_1000[Max count of beds per 1000 population btween 2017-21], 0)</f>
        <v>7.02</v>
      </c>
      <c r="E33" s="28">
        <f>(D33/13.05)*10</f>
        <v>5.3793103448275854</v>
      </c>
      <c r="F33" s="1">
        <f>_xlfn.XLOOKUP(C33,Population_ages_65_and_above[Country Code],Population_ages_65_and_above[2023],0)</f>
        <v>19.75</v>
      </c>
      <c r="G33" s="28">
        <f xml:space="preserve"> (F33/35.79)*10</f>
        <v>5.5183012014529194</v>
      </c>
      <c r="H33" s="1">
        <f>_xlfn.XLOOKUP(C33,Life_expectancy_at_birth[Country Code],Life_expectancy_at_birth[Average life expectancy 2017-22],0)</f>
        <v>75.66</v>
      </c>
      <c r="I33" s="28">
        <f>(H33/85.07)*10</f>
        <v>8.8938521217820625</v>
      </c>
      <c r="J33" s="1">
        <f>_xlfn.XLOOKUP(C33,Physicians_per_1_000_people[Country Code],Physicians_per_1_000_people[Average Physicians per 1000 in 2017-21],0)</f>
        <v>3.33</v>
      </c>
      <c r="K33" s="28">
        <f xml:space="preserve"> (J33/8.36)*10</f>
        <v>3.9832535885167468</v>
      </c>
      <c r="L33" s="1">
        <f>_xlfn.XLOOKUP(C33,Population_ages_15_64[Country Code],Population_ages_15_64[2023],0)</f>
        <v>65.87</v>
      </c>
      <c r="M33" s="28">
        <f>(L33/82.92)*10</f>
        <v>7.9438012542209355</v>
      </c>
      <c r="N33" s="28">
        <f>_xlfn.XLOOKUP(C33,Current_health_expenditure_per_capita[Country Code],Current_health_expenditure_per_capita[Per Capita Average],0)</f>
        <v>2290.6</v>
      </c>
      <c r="O33" s="28">
        <f>(N33/10922.48)*10</f>
        <v>2.0971427734360697</v>
      </c>
      <c r="P33" s="1">
        <f>_xlfn.XLOOKUP(C33,Helath_expenditure_GDP[Country Code],Helath_expenditure_GDP[GDP_Average_2017-21],0)</f>
        <v>6.85</v>
      </c>
      <c r="Q33" s="28">
        <f>(P33/20.83)*10</f>
        <v>3.28852616418627</v>
      </c>
      <c r="R33" s="16">
        <f>_xlfn.XLOOKUP(C33,GDP__current_US[Country Code],GDP__current_US[2023 '[YR2023']],0)</f>
        <v>212388906458.72391</v>
      </c>
      <c r="S33" s="28">
        <f>(R33/67653743404264.1 )*10</f>
        <v>3.1393518787215753E-2</v>
      </c>
      <c r="T33" s="1">
        <f>_xlfn.XLOOKUP(C33,Population__total[Country Code],Population__total[2023],0)</f>
        <v>9589872</v>
      </c>
      <c r="U33" s="28">
        <f>(T33/6819750360)*10</f>
        <v>1.4061910618088959E-2</v>
      </c>
      <c r="V33" s="33">
        <f>((0.2 *E33) + (0.2 * G33) + (0.2 *I33) + (0.2 *K33)+ (0.2 *M33))/1</f>
        <v>6.3437037021600506</v>
      </c>
      <c r="W33" s="33">
        <f>((0.25 * O33) + (0.25 * Q33) + (0.3 *S33) + (0.2 *U33)) /1</f>
        <v>1.3586476721653675</v>
      </c>
      <c r="X33" s="33">
        <f>(0.55 * V33 ) + (0.45 * W33)</f>
        <v>4.1004284886624438</v>
      </c>
    </row>
    <row r="34" spans="1:24" x14ac:dyDescent="0.3">
      <c r="A34" s="1" t="s">
        <v>454</v>
      </c>
      <c r="B34" s="1" t="s">
        <v>49</v>
      </c>
      <c r="C34" s="1" t="s">
        <v>455</v>
      </c>
      <c r="D34" s="1">
        <f>_xlfn.XLOOKUP(C34,Hospital_beds_per_1000[Country Code],Hospital_beds_per_1000[Max count of beds per 1000 population btween 2017-21], 0)</f>
        <v>2.73</v>
      </c>
      <c r="E34" s="28">
        <f>(D34/13.05)*10</f>
        <v>2.0919540229885056</v>
      </c>
      <c r="F34" s="1">
        <f>_xlfn.XLOOKUP(C34,Population_ages_65_and_above[Country Code],Population_ages_65_and_above[2023],0)</f>
        <v>16.73</v>
      </c>
      <c r="G34" s="28">
        <f xml:space="preserve"> (F34/35.79)*10</f>
        <v>4.6744900810282202</v>
      </c>
      <c r="H34" s="1">
        <f>_xlfn.XLOOKUP(C34,Life_expectancy_at_birth[Country Code],Life_expectancy_at_birth[Average life expectancy 2017-22],0)</f>
        <v>82.14</v>
      </c>
      <c r="I34" s="28">
        <f>(H34/85.07)*10</f>
        <v>9.6555777594921839</v>
      </c>
      <c r="J34" s="1">
        <f>_xlfn.XLOOKUP(C34,Physicians_per_1_000_people[Country Code],Physicians_per_1_000_people[Average Physicians per 1000 in 2017-21],0)</f>
        <v>3.4</v>
      </c>
      <c r="K34" s="28">
        <f xml:space="preserve"> (J34/8.36)*10</f>
        <v>4.0669856459330145</v>
      </c>
      <c r="L34" s="1">
        <f>_xlfn.XLOOKUP(C34,Population_ages_15_64[Country Code],Population_ages_15_64[2023],0)</f>
        <v>64.760000000000005</v>
      </c>
      <c r="M34" s="28">
        <f>(L34/82.92)*10</f>
        <v>7.8099372889532077</v>
      </c>
      <c r="N34" s="28">
        <f>_xlfn.XLOOKUP(C34,Current_health_expenditure_per_capita[Country Code],Current_health_expenditure_per_capita[Per Capita Average],0)</f>
        <v>4293.7439999999997</v>
      </c>
      <c r="O34" s="28">
        <f>(N34/10922.48)*10</f>
        <v>3.9311072210706728</v>
      </c>
      <c r="P34" s="1">
        <f>_xlfn.XLOOKUP(C34,Helath_expenditure_GDP[Country Code],Helath_expenditure_GDP[GDP_Average_2017-21],0)</f>
        <v>9.52</v>
      </c>
      <c r="Q34" s="28">
        <f>(P34/20.83)*10</f>
        <v>4.5703312530004805</v>
      </c>
      <c r="R34" s="16">
        <f>_xlfn.XLOOKUP(C34,GDP__current_US[Country Code],GDP__current_US[2023 '[YR2023']],0)</f>
        <v>253465703232.1459</v>
      </c>
      <c r="S34" s="28">
        <f>(R34/67653743404264.1 )*10</f>
        <v>3.746514094830862E-2</v>
      </c>
      <c r="T34" s="1">
        <f>_xlfn.XLOOKUP(C34,Population__total[Country Code],Population__total[2023],0)</f>
        <v>5223100</v>
      </c>
      <c r="U34" s="28">
        <f>(T34/6819750360)*10</f>
        <v>7.6587847417922206E-3</v>
      </c>
      <c r="V34" s="33">
        <f>((0.2 *E34) + (0.2 * G34) + (0.2 *I34) + (0.2 *K34)+ (0.2 *M34))/1</f>
        <v>5.6597889596790267</v>
      </c>
      <c r="W34" s="33">
        <f>((0.25 * O34) + (0.25 * Q34) + (0.3 *S34) + (0.2 *U34)) /1</f>
        <v>2.1381309177506398</v>
      </c>
      <c r="X34" s="33">
        <f>(0.55 * V34 ) + (0.45 * W34)</f>
        <v>4.0750428408112525</v>
      </c>
    </row>
    <row r="35" spans="1:24" x14ac:dyDescent="0.3">
      <c r="A35" s="1" t="s">
        <v>259</v>
      </c>
      <c r="B35" s="1" t="s">
        <v>32</v>
      </c>
      <c r="C35" s="1" t="s">
        <v>260</v>
      </c>
      <c r="D35" s="1">
        <f>_xlfn.XLOOKUP(C35,Hospital_beds_per_1000[Country Code],Hospital_beds_per_1000[Max count of beds per 1000 population btween 2017-21], 0)</f>
        <v>5.54</v>
      </c>
      <c r="E35" s="28">
        <f>(D35/13.05)*10</f>
        <v>4.245210727969349</v>
      </c>
      <c r="F35" s="1">
        <f>_xlfn.XLOOKUP(C35,Population_ages_65_and_above[Country Code],Population_ages_65_and_above[2023],0)</f>
        <v>22.75</v>
      </c>
      <c r="G35" s="28">
        <f xml:space="preserve"> (F35/35.79)*10</f>
        <v>6.356524168762224</v>
      </c>
      <c r="H35" s="1">
        <f>_xlfn.XLOOKUP(C35,Life_expectancy_at_birth[Country Code],Life_expectancy_at_birth[Average life expectancy 2017-22],0)</f>
        <v>77.67</v>
      </c>
      <c r="I35" s="28">
        <f>(H35/85.07)*10</f>
        <v>9.1301281297754802</v>
      </c>
      <c r="J35" s="1">
        <f>_xlfn.XLOOKUP(C35,Physicians_per_1_000_people[Country Code],Physicians_per_1_000_people[Average Physicians per 1000 in 2017-21],0)</f>
        <v>3.39</v>
      </c>
      <c r="K35" s="28">
        <f xml:space="preserve"> (J35/8.36)*10</f>
        <v>4.0550239234449768</v>
      </c>
      <c r="L35" s="1">
        <f>_xlfn.XLOOKUP(C35,Population_ages_15_64[Country Code],Population_ages_15_64[2023],0)</f>
        <v>63.26</v>
      </c>
      <c r="M35" s="28">
        <f>(L35/82.92)*10</f>
        <v>7.6290400385914126</v>
      </c>
      <c r="N35" s="28">
        <f>_xlfn.XLOOKUP(C35,Current_health_expenditure_per_capita[Country Code],Current_health_expenditure_per_capita[Per Capita Average],0)</f>
        <v>2175</v>
      </c>
      <c r="O35" s="28">
        <f>(N35/10922.48)*10</f>
        <v>1.9913060037647128</v>
      </c>
      <c r="P35" s="1">
        <f>_xlfn.XLOOKUP(C35,Helath_expenditure_GDP[Country Code],Helath_expenditure_GDP[GDP_Average_2017-21],0)</f>
        <v>7.21</v>
      </c>
      <c r="Q35" s="28">
        <f>(P35/20.83)*10</f>
        <v>3.4613538166106577</v>
      </c>
      <c r="R35" s="16">
        <f>_xlfn.XLOOKUP(C35,GDP__current_US[Country Code],GDP__current_US[2023 '[YR2023']],0)</f>
        <v>82688842717.392593</v>
      </c>
      <c r="S35" s="28">
        <f>(R35/67653743404264.1 )*10</f>
        <v>1.2222360294726994E-2</v>
      </c>
      <c r="T35" s="1">
        <f>_xlfn.XLOOKUP(C35,Population__total[Country Code],Population__total[2023],0)</f>
        <v>3853200</v>
      </c>
      <c r="U35" s="28">
        <f>(T35/6819750360)*10</f>
        <v>5.6500601878336203E-3</v>
      </c>
      <c r="V35" s="33">
        <f>((0.2 *E35) + (0.2 * G35) + (0.2 *I35) + (0.2 *K35)+ (0.2 *M35))/1</f>
        <v>6.2831853977086887</v>
      </c>
      <c r="W35" s="33">
        <f>((0.25 * O35) + (0.25 * Q35) + (0.3 *S35) + (0.2 *U35)) /1</f>
        <v>1.3679616752198274</v>
      </c>
      <c r="X35" s="33">
        <f>(0.55 * V35 ) + (0.45 * W35)</f>
        <v>4.0713347225887011</v>
      </c>
    </row>
    <row r="36" spans="1:24" x14ac:dyDescent="0.3">
      <c r="A36" s="1" t="s">
        <v>620</v>
      </c>
      <c r="B36" s="1" t="s">
        <v>12</v>
      </c>
      <c r="C36" s="1" t="s">
        <v>621</v>
      </c>
      <c r="D36" s="1">
        <f>_xlfn.XLOOKUP(C36,Hospital_beds_per_1000[Country Code],Hospital_beds_per_1000[Max count of beds per 1000 population btween 2017-21], 0)</f>
        <v>2.4300000000000002</v>
      </c>
      <c r="E36" s="28">
        <f>(D36/13.05)*10</f>
        <v>1.8620689655172415</v>
      </c>
      <c r="F36" s="1">
        <f>_xlfn.XLOOKUP(C36,Population_ages_65_and_above[Country Code],Population_ages_65_and_above[2023],0)</f>
        <v>15.78</v>
      </c>
      <c r="G36" s="28">
        <f xml:space="preserve"> (F36/35.79)*10</f>
        <v>4.4090528080469404</v>
      </c>
      <c r="H36" s="1">
        <f>_xlfn.XLOOKUP(C36,Life_expectancy_at_birth[Country Code],Life_expectancy_at_birth[Average life expectancy 2017-22],0)</f>
        <v>77.44</v>
      </c>
      <c r="I36" s="28">
        <f>(H36/85.07)*10</f>
        <v>9.1030915716468801</v>
      </c>
      <c r="J36" s="1">
        <f>_xlfn.XLOOKUP(C36,Physicians_per_1_000_people[Country Code],Physicians_per_1_000_people[Average Physicians per 1000 in 2017-21],0)</f>
        <v>5.58</v>
      </c>
      <c r="K36" s="28">
        <f xml:space="preserve"> (J36/8.36)*10</f>
        <v>6.6746411483253603</v>
      </c>
      <c r="L36" s="1">
        <f>_xlfn.XLOOKUP(C36,Population_ages_15_64[Country Code],Population_ages_15_64[2023],0)</f>
        <v>65.47</v>
      </c>
      <c r="M36" s="28">
        <f>(L36/82.92)*10</f>
        <v>7.89556198745779</v>
      </c>
      <c r="N36" s="28">
        <f>_xlfn.XLOOKUP(C36,Current_health_expenditure_per_capita[Country Code],Current_health_expenditure_per_capita[Per Capita Average],0)</f>
        <v>2180.4900000000002</v>
      </c>
      <c r="O36" s="28">
        <f>(N36/10922.48)*10</f>
        <v>1.9963323347811124</v>
      </c>
      <c r="P36" s="1">
        <f>_xlfn.XLOOKUP(C36,Helath_expenditure_GDP[Country Code],Helath_expenditure_GDP[GDP_Average_2017-21],0)</f>
        <v>9.14</v>
      </c>
      <c r="Q36" s="28">
        <f>(P36/20.83)*10</f>
        <v>4.3879020643302935</v>
      </c>
      <c r="R36" s="16">
        <f>_xlfn.XLOOKUP(C36,GDP__current_US[Country Code],GDP__current_US[2023 '[YR2023']],0)</f>
        <v>77240831587.167007</v>
      </c>
      <c r="S36" s="28">
        <f>(R36/67653743404264.1 )*10</f>
        <v>1.1417081701690233E-2</v>
      </c>
      <c r="T36" s="1">
        <f>_xlfn.XLOOKUP(C36,Population__total[Country Code],Population__total[2023],0)</f>
        <v>3423108</v>
      </c>
      <c r="U36" s="28">
        <f>(T36/6819750360)*10</f>
        <v>5.0194036721308956E-3</v>
      </c>
      <c r="V36" s="33">
        <f>((0.2 *E36) + (0.2 * G36) + (0.2 *I36) + (0.2 *K36)+ (0.2 *M36))/1</f>
        <v>5.9888832961988427</v>
      </c>
      <c r="W36" s="33">
        <f>((0.25 * O36) + (0.25 * Q36) + (0.3 *S36) + (0.2 *U36)) /1</f>
        <v>1.6004876050227848</v>
      </c>
      <c r="X36" s="33">
        <f>(0.55 * V36 ) + (0.45 * W36)</f>
        <v>4.0141052351696169</v>
      </c>
    </row>
    <row r="37" spans="1:24" x14ac:dyDescent="0.3">
      <c r="A37" s="1" t="s">
        <v>550</v>
      </c>
      <c r="B37" s="1" t="s">
        <v>32</v>
      </c>
      <c r="C37" s="1" t="s">
        <v>551</v>
      </c>
      <c r="D37" s="1">
        <f>_xlfn.XLOOKUP(C37,Hospital_beds_per_1000[Country Code],Hospital_beds_per_1000[Max count of beds per 1000 population btween 2017-21], 0)</f>
        <v>5.82</v>
      </c>
      <c r="E37" s="28">
        <f>(D37/13.05)*10</f>
        <v>4.4597701149425291</v>
      </c>
      <c r="F37" s="1">
        <f>_xlfn.XLOOKUP(C37,Population_ages_65_and_above[Country Code],Population_ages_65_and_above[2023],0)</f>
        <v>16.940000000000001</v>
      </c>
      <c r="G37" s="28">
        <f xml:space="preserve"> (F37/35.79)*10</f>
        <v>4.7331656887398719</v>
      </c>
      <c r="H37" s="1">
        <f>_xlfn.XLOOKUP(C37,Life_expectancy_at_birth[Country Code],Life_expectancy_at_birth[Average life expectancy 2017-22],0)</f>
        <v>76.77</v>
      </c>
      <c r="I37" s="28">
        <f>(H37/85.07)*10</f>
        <v>9.0243329023157397</v>
      </c>
      <c r="J37" s="1">
        <f>_xlfn.XLOOKUP(C37,Physicians_per_1_000_people[Country Code],Physicians_per_1_000_people[Average Physicians per 1000 in 2017-21],0)</f>
        <v>3.76</v>
      </c>
      <c r="K37" s="28">
        <f xml:space="preserve"> (J37/8.36)*10</f>
        <v>4.4976076555023923</v>
      </c>
      <c r="L37" s="1">
        <f>_xlfn.XLOOKUP(C37,Population_ages_15_64[Country Code],Population_ages_15_64[2023],0)</f>
        <v>67.430000000000007</v>
      </c>
      <c r="M37" s="28">
        <f>(L37/82.92)*10</f>
        <v>8.1319343945972022</v>
      </c>
      <c r="N37" s="28">
        <f>_xlfn.XLOOKUP(C37,Current_health_expenditure_per_capita[Country Code],Current_health_expenditure_per_capita[Per Capita Average],0)</f>
        <v>2292.8000000000002</v>
      </c>
      <c r="O37" s="28">
        <f>(N37/10922.48)*10</f>
        <v>2.0991569680145901</v>
      </c>
      <c r="P37" s="1">
        <f>_xlfn.XLOOKUP(C37,Helath_expenditure_GDP[Country Code],Helath_expenditure_GDP[GDP_Average_2017-21],0)</f>
        <v>7.05</v>
      </c>
      <c r="Q37" s="28">
        <f>(P37/20.83)*10</f>
        <v>3.3845415266442629</v>
      </c>
      <c r="R37" s="16">
        <f>_xlfn.XLOOKUP(C37,GDP__current_US[Country Code],GDP__current_US[2023 '[YR2023']],0)</f>
        <v>132793622283.071</v>
      </c>
      <c r="S37" s="28">
        <f>(R37/67653743404264.1 )*10</f>
        <v>1.9628421961747834E-2</v>
      </c>
      <c r="T37" s="1">
        <f>_xlfn.XLOOKUP(C37,Population__total[Country Code],Population__total[2023],0)</f>
        <v>5426740</v>
      </c>
      <c r="U37" s="28">
        <f>(T37/6819750360)*10</f>
        <v>7.9573880472657062E-3</v>
      </c>
      <c r="V37" s="33">
        <f>((0.2 *E37) + (0.2 * G37) + (0.2 *I37) + (0.2 *K37)+ (0.2 *M37))/1</f>
        <v>6.1693621512195476</v>
      </c>
      <c r="W37" s="33">
        <f>((0.25 * O37) + (0.25 * Q37) + (0.3 *S37) + (0.2 *U37)) /1</f>
        <v>1.3784046278626909</v>
      </c>
      <c r="X37" s="33">
        <f>(0.55 * V37 ) + (0.45 * W37)</f>
        <v>4.013431265708963</v>
      </c>
    </row>
    <row r="38" spans="1:24" x14ac:dyDescent="0.3">
      <c r="A38" s="1" t="s">
        <v>188</v>
      </c>
      <c r="B38" s="1" t="s">
        <v>32</v>
      </c>
      <c r="C38" s="1" t="s">
        <v>189</v>
      </c>
      <c r="D38" s="1">
        <f>_xlfn.XLOOKUP(C38,Hospital_beds_per_1000[Country Code],Hospital_beds_per_1000[Max count of beds per 1000 population btween 2017-21], 0)</f>
        <v>4.6900000000000004</v>
      </c>
      <c r="E38" s="28">
        <f>(D38/13.05)*10</f>
        <v>3.5938697318007664</v>
      </c>
      <c r="F38" s="1">
        <f>_xlfn.XLOOKUP(C38,Population_ages_65_and_above[Country Code],Population_ages_65_and_above[2023],0)</f>
        <v>20.91</v>
      </c>
      <c r="G38" s="28">
        <f xml:space="preserve"> (F38/35.79)*10</f>
        <v>5.8424140821458517</v>
      </c>
      <c r="H38" s="1">
        <f>_xlfn.XLOOKUP(C38,Life_expectancy_at_birth[Country Code],Life_expectancy_at_birth[Average life expectancy 2017-22],0)</f>
        <v>78.08</v>
      </c>
      <c r="I38" s="28">
        <f>(H38/85.07)*10</f>
        <v>9.1783237333960273</v>
      </c>
      <c r="J38" s="1">
        <f>_xlfn.XLOOKUP(C38,Physicians_per_1_000_people[Country Code],Physicians_per_1_000_people[Average Physicians per 1000 in 2017-21],0)</f>
        <v>3.57</v>
      </c>
      <c r="K38" s="28">
        <f xml:space="preserve"> (J38/8.36)*10</f>
        <v>4.2703349282296656</v>
      </c>
      <c r="L38" s="1">
        <f>_xlfn.XLOOKUP(C38,Population_ages_15_64[Country Code],Population_ages_15_64[2023],0)</f>
        <v>62.83</v>
      </c>
      <c r="M38" s="28">
        <f>(L38/82.92)*10</f>
        <v>7.5771828268210317</v>
      </c>
      <c r="N38" s="28">
        <f>_xlfn.XLOOKUP(C38,Current_health_expenditure_per_capita[Country Code],Current_health_expenditure_per_capita[Per Capita Average],0)</f>
        <v>2717.694</v>
      </c>
      <c r="O38" s="28">
        <f>(N38/10922.48)*10</f>
        <v>2.4881656913082013</v>
      </c>
      <c r="P38" s="1">
        <f>_xlfn.XLOOKUP(C38,Helath_expenditure_GDP[Country Code],Helath_expenditure_GDP[GDP_Average_2017-21],0)</f>
        <v>7.04</v>
      </c>
      <c r="Q38" s="28">
        <f>(P38/20.83)*10</f>
        <v>3.3797407585213635</v>
      </c>
      <c r="R38" s="16">
        <f>_xlfn.XLOOKUP(C38,GDP__current_US[Country Code],GDP__current_US[2023 '[YR2023']],0)</f>
        <v>40744848827.953697</v>
      </c>
      <c r="S38" s="28">
        <f>(R38/67653743404264.1 )*10</f>
        <v>6.0225564436964495E-3</v>
      </c>
      <c r="T38" s="1">
        <f>_xlfn.XLOOKUP(C38,Population__total[Country Code],Population__total[2023],0)</f>
        <v>1366188</v>
      </c>
      <c r="U38" s="28">
        <f>(T38/6819750360)*10</f>
        <v>2.0032815394726562E-3</v>
      </c>
      <c r="V38" s="33">
        <f>((0.2 *E38) + (0.2 * G38) + (0.2 *I38) + (0.2 *K38)+ (0.2 *M38))/1</f>
        <v>6.0924250604786687</v>
      </c>
      <c r="W38" s="33">
        <f>((0.25 * O38) + (0.25 * Q38) + (0.3 *S38) + (0.2 *U38)) /1</f>
        <v>1.4691840356983947</v>
      </c>
      <c r="X38" s="33">
        <f>(0.55 * V38 ) + (0.45 * W38)</f>
        <v>4.011966599327546</v>
      </c>
    </row>
    <row r="39" spans="1:24" x14ac:dyDescent="0.3">
      <c r="A39" s="1" t="s">
        <v>476</v>
      </c>
      <c r="B39" s="1" t="s">
        <v>32</v>
      </c>
      <c r="C39" s="1" t="s">
        <v>477</v>
      </c>
      <c r="D39" s="1">
        <f>_xlfn.XLOOKUP(C39,Hospital_beds_per_1000[Country Code],Hospital_beds_per_1000[Max count of beds per 1000 population btween 2017-21], 0)</f>
        <v>6.62</v>
      </c>
      <c r="E39" s="28">
        <f>(D39/13.05)*10</f>
        <v>5.0727969348658997</v>
      </c>
      <c r="F39" s="1">
        <f>_xlfn.XLOOKUP(C39,Population_ages_65_and_above[Country Code],Population_ages_65_and_above[2023],0)</f>
        <v>18.53</v>
      </c>
      <c r="G39" s="28">
        <f xml:space="preserve"> (F39/35.79)*10</f>
        <v>5.1774238614138035</v>
      </c>
      <c r="H39" s="1">
        <f>_xlfn.XLOOKUP(C39,Life_expectancy_at_birth[Country Code],Life_expectancy_at_birth[Average life expectancy 2017-22],0)</f>
        <v>77.09</v>
      </c>
      <c r="I39" s="28">
        <f>(H39/85.07)*10</f>
        <v>9.0619489831903159</v>
      </c>
      <c r="J39" s="1">
        <f>_xlfn.XLOOKUP(C39,Physicians_per_1_000_people[Country Code],Physicians_per_1_000_people[Average Physicians per 1000 in 2017-21],0)</f>
        <v>3.03</v>
      </c>
      <c r="K39" s="28">
        <f xml:space="preserve"> (J39/8.36)*10</f>
        <v>3.6244019138755981</v>
      </c>
      <c r="L39" s="1">
        <f>_xlfn.XLOOKUP(C39,Population_ages_15_64[Country Code],Population_ages_15_64[2023],0)</f>
        <v>66.53</v>
      </c>
      <c r="M39" s="28">
        <f>(L39/82.92)*10</f>
        <v>8.0233960443801262</v>
      </c>
      <c r="N39" s="28">
        <f>_xlfn.XLOOKUP(C39,Current_health_expenditure_per_capita[Country Code],Current_health_expenditure_per_capita[Per Capita Average],0)</f>
        <v>2200</v>
      </c>
      <c r="O39" s="28">
        <f>(N39/10922.48)*10</f>
        <v>2.014194578520629</v>
      </c>
      <c r="P39" s="1">
        <f>_xlfn.XLOOKUP(C39,Helath_expenditure_GDP[Country Code],Helath_expenditure_GDP[GDP_Average_2017-21],0)</f>
        <v>6.46</v>
      </c>
      <c r="Q39" s="28">
        <f>(P39/20.83)*10</f>
        <v>3.1012962073931831</v>
      </c>
      <c r="R39" s="16">
        <f>_xlfn.XLOOKUP(C39,GDP__current_US[Country Code],GDP__current_US[2023 '[YR2023']],0)</f>
        <v>811229100687.56628</v>
      </c>
      <c r="S39" s="28">
        <f>(R39/67653743404264.1 )*10</f>
        <v>0.11990897470965899</v>
      </c>
      <c r="T39" s="1">
        <f>_xlfn.XLOOKUP(C39,Population__total[Country Code],Population__total[2023],0)</f>
        <v>36685849</v>
      </c>
      <c r="U39" s="28">
        <f>(T39/6819750360)*10</f>
        <v>5.3793536512969954E-2</v>
      </c>
      <c r="V39" s="33">
        <f>((0.2 *E39) + (0.2 * G39) + (0.2 *I39) + (0.2 *K39)+ (0.2 *M39))/1</f>
        <v>6.1919935475451489</v>
      </c>
      <c r="W39" s="33">
        <f>((0.25 * O39) + (0.25 * Q39) + (0.3 *S39) + (0.2 *U39)) /1</f>
        <v>1.3256040961939448</v>
      </c>
      <c r="X39" s="33">
        <f>(0.55 * V39 ) + (0.45 * W39)</f>
        <v>4.002118294437107</v>
      </c>
    </row>
    <row r="40" spans="1:24" x14ac:dyDescent="0.3">
      <c r="A40" s="1" t="s">
        <v>370</v>
      </c>
      <c r="B40" s="1" t="s">
        <v>32</v>
      </c>
      <c r="C40" s="1" t="s">
        <v>371</v>
      </c>
      <c r="D40" s="1">
        <f>_xlfn.XLOOKUP(C40,Hospital_beds_per_1000[Country Code],Hospital_beds_per_1000[Max count of beds per 1000 population btween 2017-21], 0)</f>
        <v>5.57</v>
      </c>
      <c r="E40" s="28">
        <f>(D40/13.05)*10</f>
        <v>4.2681992337164747</v>
      </c>
      <c r="F40" s="1">
        <f>_xlfn.XLOOKUP(C40,Population_ages_65_and_above[Country Code],Population_ages_65_and_above[2023],0)</f>
        <v>22.24</v>
      </c>
      <c r="G40" s="28">
        <f xml:space="preserve"> (F40/35.79)*10</f>
        <v>6.2140262643196422</v>
      </c>
      <c r="H40" s="1">
        <f>_xlfn.XLOOKUP(C40,Life_expectancy_at_birth[Country Code],Life_expectancy_at_birth[Average life expectancy 2017-22],0)</f>
        <v>74.59</v>
      </c>
      <c r="I40" s="28">
        <f>(H40/85.07)*10</f>
        <v>8.7680733513577067</v>
      </c>
      <c r="J40" s="1">
        <f>_xlfn.XLOOKUP(C40,Physicians_per_1_000_people[Country Code],Physicians_per_1_000_people[Average Physicians per 1000 in 2017-21],0)</f>
        <v>3.27</v>
      </c>
      <c r="K40" s="28">
        <f xml:space="preserve"> (J40/8.36)*10</f>
        <v>3.9114832535885169</v>
      </c>
      <c r="L40" s="1">
        <f>_xlfn.XLOOKUP(C40,Population_ages_15_64[Country Code],Population_ages_15_64[2023],0)</f>
        <v>62.32</v>
      </c>
      <c r="M40" s="28">
        <f>(L40/82.92)*10</f>
        <v>7.5156777616980222</v>
      </c>
      <c r="N40" s="28">
        <f>_xlfn.XLOOKUP(C40,Current_health_expenditure_per_capita[Country Code],Current_health_expenditure_per_capita[Per Capita Average],0)</f>
        <v>2262.8000000000002</v>
      </c>
      <c r="O40" s="28">
        <f>(N40/10922.48)*10</f>
        <v>2.0716906783074909</v>
      </c>
      <c r="P40" s="1">
        <f>_xlfn.XLOOKUP(C40,Helath_expenditure_GDP[Country Code],Helath_expenditure_GDP[GDP_Average_2017-21],0)</f>
        <v>7.01</v>
      </c>
      <c r="Q40" s="28">
        <f>(P40/20.83)*10</f>
        <v>3.3653384541526647</v>
      </c>
      <c r="R40" s="16">
        <f>_xlfn.XLOOKUP(C40,GDP__current_US[Country Code],GDP__current_US[2023 '[YR2023']],0)</f>
        <v>43627078481.287003</v>
      </c>
      <c r="S40" s="28">
        <f>(R40/67653743404264.1 )*10</f>
        <v>6.4485830770063882E-3</v>
      </c>
      <c r="T40" s="1">
        <f>_xlfn.XLOOKUP(C40,Population__total[Country Code],Population__total[2023],0)</f>
        <v>1881750</v>
      </c>
      <c r="U40" s="28">
        <f>(T40/6819750360)*10</f>
        <v>2.7592652233094346E-3</v>
      </c>
      <c r="V40" s="33">
        <f>((0.2 *E40) + (0.2 * G40) + (0.2 *I40) + (0.2 *K40)+ (0.2 *M40))/1</f>
        <v>6.1354919729360731</v>
      </c>
      <c r="W40" s="33">
        <f>((0.25 * O40) + (0.25 * Q40) + (0.3 *S40) + (0.2 *U40)) /1</f>
        <v>1.3617437110828028</v>
      </c>
      <c r="X40" s="33">
        <f>(0.55 * V40 ) + (0.45 * W40)</f>
        <v>3.9873052551021018</v>
      </c>
    </row>
    <row r="41" spans="1:24" x14ac:dyDescent="0.3">
      <c r="A41" s="1" t="s">
        <v>44</v>
      </c>
      <c r="B41" s="1" t="s">
        <v>12</v>
      </c>
      <c r="C41" s="1" t="s">
        <v>45</v>
      </c>
      <c r="D41" s="1">
        <f>_xlfn.XLOOKUP(C41,Hospital_beds_per_1000[Country Code],Hospital_beds_per_1000[Max count of beds per 1000 population btween 2017-21], 0)</f>
        <v>4.99</v>
      </c>
      <c r="E41" s="28">
        <f>(D41/13.05)*10</f>
        <v>3.8237547892720309</v>
      </c>
      <c r="F41" s="1">
        <f>_xlfn.XLOOKUP(C41,Population_ages_65_and_above[Country Code],Population_ages_65_and_above[2023],0)</f>
        <v>12.06</v>
      </c>
      <c r="G41" s="28">
        <f xml:space="preserve"> (F41/35.79)*10</f>
        <v>3.3696563285834036</v>
      </c>
      <c r="H41" s="1">
        <f>_xlfn.XLOOKUP(C41,Life_expectancy_at_birth[Country Code],Life_expectancy_at_birth[Average life expectancy 2017-22],0)</f>
        <v>76.41</v>
      </c>
      <c r="I41" s="28">
        <f>(H41/85.07)*10</f>
        <v>8.9820148113318439</v>
      </c>
      <c r="J41" s="1">
        <f>_xlfn.XLOOKUP(C41,Physicians_per_1_000_people[Country Code],Physicians_per_1_000_people[Average Physicians per 1000 in 2017-21],0)</f>
        <v>3.98</v>
      </c>
      <c r="K41" s="28">
        <f xml:space="preserve"> (J41/8.36)*10</f>
        <v>4.7607655502392348</v>
      </c>
      <c r="L41" s="1">
        <f>_xlfn.XLOOKUP(C41,Population_ages_15_64[Country Code],Population_ages_15_64[2023],0)</f>
        <v>65.209999999999994</v>
      </c>
      <c r="M41" s="28">
        <f>(L41/82.92)*10</f>
        <v>7.8642064640617448</v>
      </c>
      <c r="N41" s="28">
        <f>_xlfn.XLOOKUP(C41,Current_health_expenditure_per_capita[Country Code],Current_health_expenditure_per_capita[Per Capita Average],0)</f>
        <v>2334.366</v>
      </c>
      <c r="O41" s="28">
        <f>(N41/10922.48)*10</f>
        <v>2.1372124279467668</v>
      </c>
      <c r="P41" s="1">
        <f>_xlfn.XLOOKUP(C41,Helath_expenditure_GDP[Country Code],Helath_expenditure_GDP[GDP_Average_2017-21],0)</f>
        <v>10.119999999999999</v>
      </c>
      <c r="Q41" s="28">
        <f>(P41/20.83)*10</f>
        <v>4.8583773403744601</v>
      </c>
      <c r="R41" s="16">
        <f>_xlfn.XLOOKUP(C41,GDP__current_US[Country Code],GDP__current_US[2023 '[YR2023']],0)</f>
        <v>640591410663.88342</v>
      </c>
      <c r="S41" s="28">
        <f>(R41/67653743404264.1 )*10</f>
        <v>9.4686765052457988E-2</v>
      </c>
      <c r="T41" s="1">
        <f>_xlfn.XLOOKUP(C41,Population__total[Country Code],Population__total[2023],0)</f>
        <v>46654581</v>
      </c>
      <c r="U41" s="28">
        <f>(T41/6819750360)*10</f>
        <v>6.8410980662347881E-2</v>
      </c>
      <c r="V41" s="33">
        <f>((0.2 *E41) + (0.2 * G41) + (0.2 *I41) + (0.2 *K41)+ (0.2 *M41))/1</f>
        <v>5.7600795886976517</v>
      </c>
      <c r="W41" s="33">
        <f>((0.25 * O41) + (0.25 * Q41) + (0.3 *S41) + (0.2 *U41)) /1</f>
        <v>1.7909856677285136</v>
      </c>
      <c r="X41" s="33">
        <f>(0.55 * V41 ) + (0.45 * W41)</f>
        <v>3.9739873242615396</v>
      </c>
    </row>
    <row r="42" spans="1:24" x14ac:dyDescent="0.3">
      <c r="A42" s="1" t="s">
        <v>145</v>
      </c>
      <c r="B42" s="1" t="s">
        <v>32</v>
      </c>
      <c r="C42" s="1" t="s">
        <v>146</v>
      </c>
      <c r="D42" s="1">
        <f>_xlfn.XLOOKUP(C42,Hospital_beds_per_1000[Country Code],Hospital_beds_per_1000[Max count of beds per 1000 population btween 2017-21], 0)</f>
        <v>3.4</v>
      </c>
      <c r="E42" s="28">
        <f>(D42/13.05)*10</f>
        <v>2.6053639846743293</v>
      </c>
      <c r="F42" s="1">
        <f>_xlfn.XLOOKUP(C42,Population_ages_65_and_above[Country Code],Population_ages_65_and_above[2023],0)</f>
        <v>15.2</v>
      </c>
      <c r="G42" s="28">
        <f xml:space="preserve"> (F42/35.79)*10</f>
        <v>4.2469963677004756</v>
      </c>
      <c r="H42" s="1">
        <f>_xlfn.XLOOKUP(C42,Life_expectancy_at_birth[Country Code],Life_expectancy_at_birth[Average life expectancy 2017-22],0)</f>
        <v>81.430000000000007</v>
      </c>
      <c r="I42" s="28">
        <f>(H42/85.07)*10</f>
        <v>9.5721170800517239</v>
      </c>
      <c r="J42" s="1">
        <f>_xlfn.XLOOKUP(C42,Physicians_per_1_000_people[Country Code],Physicians_per_1_000_people[Average Physicians per 1000 in 2017-21],0)</f>
        <v>3.52</v>
      </c>
      <c r="K42" s="28">
        <f xml:space="preserve"> (J42/8.36)*10</f>
        <v>4.2105263157894743</v>
      </c>
      <c r="L42" s="1">
        <f>_xlfn.XLOOKUP(C42,Population_ages_15_64[Country Code],Population_ages_15_64[2023],0)</f>
        <v>68.959999999999994</v>
      </c>
      <c r="M42" s="28">
        <f>(L42/82.92)*10</f>
        <v>8.316449589966231</v>
      </c>
      <c r="N42" s="28">
        <f>_xlfn.XLOOKUP(C42,Current_health_expenditure_per_capita[Country Code],Current_health_expenditure_per_capita[Per Capita Average],0)</f>
        <v>3238</v>
      </c>
      <c r="O42" s="28">
        <f>(N42/10922.48)*10</f>
        <v>2.9645282023862713</v>
      </c>
      <c r="P42" s="1">
        <f>_xlfn.XLOOKUP(C42,Helath_expenditure_GDP[Country Code],Helath_expenditure_GDP[GDP_Average_2017-21],0)</f>
        <v>7.67</v>
      </c>
      <c r="Q42" s="28">
        <f>(P42/20.83)*10</f>
        <v>3.6821891502640423</v>
      </c>
      <c r="R42" s="16">
        <f>_xlfn.XLOOKUP(C42,GDP__current_US[Country Code],GDP__current_US[2023 '[YR2023']],0)</f>
        <v>32229622669.195099</v>
      </c>
      <c r="S42" s="28">
        <f>(R42/67653743404264.1 )*10</f>
        <v>4.7639082550994102E-3</v>
      </c>
      <c r="T42" s="1">
        <f>_xlfn.XLOOKUP(C42,Population__total[Country Code],Population__total[2023],0)</f>
        <v>1260138</v>
      </c>
      <c r="U42" s="28">
        <f>(T42/6819750360)*10</f>
        <v>1.8477773136552169E-3</v>
      </c>
      <c r="V42" s="33">
        <f>((0.2 *E42) + (0.2 * G42) + (0.2 *I42) + (0.2 *K42)+ (0.2 *M42))/1</f>
        <v>5.7902906676364472</v>
      </c>
      <c r="W42" s="33">
        <f>((0.25 * O42) + (0.25 * Q42) + (0.3 *S42) + (0.2 *U42)) /1</f>
        <v>1.6634780661018391</v>
      </c>
      <c r="X42" s="33">
        <f>(0.55 * V42 ) + (0.45 * W42)</f>
        <v>3.9332249969458739</v>
      </c>
    </row>
    <row r="43" spans="1:24" x14ac:dyDescent="0.3">
      <c r="A43" s="1" t="s">
        <v>116</v>
      </c>
      <c r="B43" s="1" t="s">
        <v>49</v>
      </c>
      <c r="C43" s="1" t="s">
        <v>117</v>
      </c>
      <c r="D43" s="1">
        <f>_xlfn.XLOOKUP(C43,Hospital_beds_per_1000[Country Code],Hospital_beds_per_1000[Max count of beds per 1000 population btween 2017-21], 0)</f>
        <v>4.3099999999999996</v>
      </c>
      <c r="E43" s="28">
        <f>(D43/13.05)*10</f>
        <v>3.3026819923371642</v>
      </c>
      <c r="F43" s="1">
        <f>_xlfn.XLOOKUP(C43,Population_ages_65_and_above[Country Code],Population_ages_65_and_above[2023],0)</f>
        <v>14.27</v>
      </c>
      <c r="G43" s="28">
        <f xml:space="preserve"> (F43/35.79)*10</f>
        <v>3.9871472478345904</v>
      </c>
      <c r="H43" s="1">
        <f>_xlfn.XLOOKUP(C43,Life_expectancy_at_birth[Country Code],Life_expectancy_at_birth[Average life expectancy 2017-22],0)</f>
        <v>77.97</v>
      </c>
      <c r="I43" s="28">
        <f>(H43/85.07)*10</f>
        <v>9.1653932055953931</v>
      </c>
      <c r="J43" s="1">
        <f>_xlfn.XLOOKUP(C43,Physicians_per_1_000_people[Country Code],Physicians_per_1_000_people[Average Physicians per 1000 in 2017-21],0)</f>
        <v>2.19</v>
      </c>
      <c r="K43" s="28">
        <f xml:space="preserve"> (J43/8.36)*10</f>
        <v>2.6196172248803826</v>
      </c>
      <c r="L43" s="1">
        <f>_xlfn.XLOOKUP(C43,Population_ages_15_64[Country Code],Population_ages_15_64[2023],0)</f>
        <v>68.95</v>
      </c>
      <c r="M43" s="28">
        <f>(L43/82.92)*10</f>
        <v>8.3152436082971537</v>
      </c>
      <c r="N43" s="28">
        <f>_xlfn.XLOOKUP(C43,Current_health_expenditure_per_capita[Country Code],Current_health_expenditure_per_capita[Per Capita Average],0)</f>
        <v>876.68799999999999</v>
      </c>
      <c r="O43" s="28">
        <f>(N43/10922.48)*10</f>
        <v>0.80264555302458784</v>
      </c>
      <c r="P43" s="1">
        <f>_xlfn.XLOOKUP(C43,Helath_expenditure_GDP[Country Code],Helath_expenditure_GDP[GDP_Average_2017-21],0)</f>
        <v>5.31</v>
      </c>
      <c r="Q43" s="28">
        <f>(P43/20.83)*10</f>
        <v>2.5492078732597219</v>
      </c>
      <c r="R43" s="16">
        <f>_xlfn.XLOOKUP(C43,GDP__current_US[Country Code],GDP__current_US[2023 '[YR2023']],0)</f>
        <v>17794781986104.457</v>
      </c>
      <c r="S43" s="28">
        <f>(R43/67653743404264.1 )*10</f>
        <v>2.6302730773923266</v>
      </c>
      <c r="T43" s="1">
        <f>_xlfn.XLOOKUP(C43,Population__total[Country Code],Population__total[2023],0)</f>
        <v>1410710000</v>
      </c>
      <c r="U43" s="28">
        <f>(T43/6819750360)*10</f>
        <v>2.068565454058644</v>
      </c>
      <c r="V43" s="33">
        <f>((0.2 *E43) + (0.2 * G43) + (0.2 *I43) + (0.2 *K43)+ (0.2 *M43))/1</f>
        <v>5.4780166557889372</v>
      </c>
      <c r="W43" s="33">
        <f>((0.25 * O43) + (0.25 * Q43) + (0.3 *S43) + (0.2 *U43)) /1</f>
        <v>2.0407583706005044</v>
      </c>
      <c r="X43" s="33">
        <f>(0.55 * V43 ) + (0.45 * W43)</f>
        <v>3.9312504274541427</v>
      </c>
    </row>
    <row r="44" spans="1:24" x14ac:dyDescent="0.3">
      <c r="A44" s="1" t="s">
        <v>504</v>
      </c>
      <c r="B44" s="1" t="s">
        <v>32</v>
      </c>
      <c r="C44" s="1" t="s">
        <v>505</v>
      </c>
      <c r="D44" s="1">
        <f>_xlfn.XLOOKUP(C44,Hospital_beds_per_1000[Country Code],Hospital_beds_per_1000[Max count of beds per 1000 population btween 2017-21], 0)</f>
        <v>6.89</v>
      </c>
      <c r="E44" s="28">
        <f>(D44/13.05)*10</f>
        <v>5.2796934865900376</v>
      </c>
      <c r="F44" s="1">
        <f>_xlfn.XLOOKUP(C44,Population_ages_65_and_above[Country Code],Population_ages_65_and_above[2023],0)</f>
        <v>18.46</v>
      </c>
      <c r="G44" s="28">
        <f xml:space="preserve"> (F44/35.79)*10</f>
        <v>5.1578653255099196</v>
      </c>
      <c r="H44" s="1">
        <f>_xlfn.XLOOKUP(C44,Life_expectancy_at_birth[Country Code],Life_expectancy_at_birth[Average life expectancy 2017-22],0)</f>
        <v>74.760000000000005</v>
      </c>
      <c r="I44" s="28">
        <f>(H44/85.07)*10</f>
        <v>8.7880568943223238</v>
      </c>
      <c r="J44" s="1">
        <f>_xlfn.XLOOKUP(C44,Physicians_per_1_000_people[Country Code],Physicians_per_1_000_people[Average Physicians per 1000 in 2017-21],0)</f>
        <v>2.97</v>
      </c>
      <c r="K44" s="28">
        <f xml:space="preserve"> (J44/8.36)*10</f>
        <v>3.552631578947369</v>
      </c>
      <c r="L44" s="1">
        <f>_xlfn.XLOOKUP(C44,Population_ages_15_64[Country Code],Population_ages_15_64[2023],0)</f>
        <v>65.7</v>
      </c>
      <c r="M44" s="28">
        <f>(L44/82.92)*10</f>
        <v>7.923299565846599</v>
      </c>
      <c r="N44" s="28">
        <f>_xlfn.XLOOKUP(C44,Current_health_expenditure_per_capita[Country Code],Current_health_expenditure_per_capita[Per Capita Average],0)</f>
        <v>1863</v>
      </c>
      <c r="O44" s="28">
        <f>(N44/10922.48)*10</f>
        <v>1.7056565908108781</v>
      </c>
      <c r="P44" s="1">
        <f>_xlfn.XLOOKUP(C44,Helath_expenditure_GDP[Country Code],Helath_expenditure_GDP[GDP_Average_2017-21],0)</f>
        <v>5.83</v>
      </c>
      <c r="Q44" s="28">
        <f>(P44/20.83)*10</f>
        <v>2.7988478156505043</v>
      </c>
      <c r="R44" s="16">
        <f>_xlfn.XLOOKUP(C44,GDP__current_US[Country Code],GDP__current_US[2023 '[YR2023']],0)</f>
        <v>351002579629.6701</v>
      </c>
      <c r="S44" s="28">
        <f>(R44/67653743404264.1 )*10</f>
        <v>5.1882211089526648E-2</v>
      </c>
      <c r="T44" s="1">
        <f>_xlfn.XLOOKUP(C44,Population__total[Country Code],Population__total[2023],0)</f>
        <v>19056116</v>
      </c>
      <c r="U44" s="28">
        <f>(T44/6819750360)*10</f>
        <v>2.7942541873336255E-2</v>
      </c>
      <c r="V44" s="33">
        <f>((0.2 *E44) + (0.2 * G44) + (0.2 *I44) + (0.2 *K44)+ (0.2 *M44))/1</f>
        <v>6.1403093702432496</v>
      </c>
      <c r="W44" s="33">
        <f>((0.25 * O44) + (0.25 * Q44) + (0.3 *S44) + (0.2 *U44)) /1</f>
        <v>1.1472792733168709</v>
      </c>
      <c r="X44" s="33">
        <f>(0.55 * V44 ) + (0.45 * W44)</f>
        <v>3.8934458266263796</v>
      </c>
    </row>
    <row r="45" spans="1:24" x14ac:dyDescent="0.3">
      <c r="A45" s="1" t="s">
        <v>519</v>
      </c>
      <c r="B45" s="1" t="s">
        <v>49</v>
      </c>
      <c r="C45" s="1" t="s">
        <v>520</v>
      </c>
      <c r="D45" s="1">
        <f>_xlfn.XLOOKUP(C45,Hospital_beds_per_1000[Country Code],Hospital_beds_per_1000[Max count of beds per 1000 population btween 2017-21], 0)</f>
        <v>2.4900000000000002</v>
      </c>
      <c r="E45" s="28">
        <f>(D45/13.05)*10</f>
        <v>1.9080459770114944</v>
      </c>
      <c r="F45" s="1">
        <f>_xlfn.XLOOKUP(C45,Population_ages_65_and_above[Country Code],Population_ages_65_and_above[2023],0)</f>
        <v>16.13</v>
      </c>
      <c r="G45" s="28">
        <f xml:space="preserve"> (F45/35.79)*10</f>
        <v>4.5068454875663591</v>
      </c>
      <c r="H45" s="1">
        <f>_xlfn.XLOOKUP(C45,Life_expectancy_at_birth[Country Code],Life_expectancy_at_birth[Average life expectancy 2017-22],0)</f>
        <v>83.25</v>
      </c>
      <c r="I45" s="28">
        <f>(H45/85.07)*10</f>
        <v>9.7860585400258611</v>
      </c>
      <c r="J45" s="1">
        <f>_xlfn.XLOOKUP(C45,Physicians_per_1_000_people[Country Code],Physicians_per_1_000_people[Average Physicians per 1000 in 2017-21],0)</f>
        <v>2.37</v>
      </c>
      <c r="K45" s="28">
        <f xml:space="preserve"> (J45/8.36)*10</f>
        <v>2.834928229665072</v>
      </c>
      <c r="L45" s="1">
        <f>_xlfn.XLOOKUP(C45,Population_ages_15_64[Country Code],Population_ages_15_64[2023],0)</f>
        <v>72.180000000000007</v>
      </c>
      <c r="M45" s="28">
        <f>(L45/82.92)*10</f>
        <v>8.7047756874095512</v>
      </c>
      <c r="N45" s="28">
        <f>_xlfn.XLOOKUP(C45,Current_health_expenditure_per_capita[Country Code],Current_health_expenditure_per_capita[Per Capita Average],0)</f>
        <v>4861.4260000000004</v>
      </c>
      <c r="O45" s="28">
        <f>(N45/10922.48)*10</f>
        <v>4.4508444968541951</v>
      </c>
      <c r="P45" s="1">
        <f>_xlfn.XLOOKUP(C45,Helath_expenditure_GDP[Country Code],Helath_expenditure_GDP[GDP_Average_2017-21],0)</f>
        <v>4.82</v>
      </c>
      <c r="Q45" s="28">
        <f>(P45/20.83)*10</f>
        <v>2.3139702352376386</v>
      </c>
      <c r="R45" s="16">
        <f>_xlfn.XLOOKUP(C45,GDP__current_US[Country Code],GDP__current_US[2023 '[YR2023']],0)</f>
        <v>501427500080.05847</v>
      </c>
      <c r="S45" s="28">
        <f>(R45/67653743404264.1 )*10</f>
        <v>7.4116741343311143E-2</v>
      </c>
      <c r="T45" s="1">
        <f>_xlfn.XLOOKUP(C45,Population__total[Country Code],Population__total[2023],0)</f>
        <v>5917648</v>
      </c>
      <c r="U45" s="28">
        <f>(T45/6819750360)*10</f>
        <v>8.677220847714431E-3</v>
      </c>
      <c r="V45" s="33">
        <f>((0.2 *E45) + (0.2 * G45) + (0.2 *I45) + (0.2 *K45)+ (0.2 *M45))/1</f>
        <v>5.548130784335668</v>
      </c>
      <c r="W45" s="33">
        <f>((0.25 * O45) + (0.25 * Q45) + (0.3 *S45) + (0.2 *U45)) /1</f>
        <v>1.7151741495954946</v>
      </c>
      <c r="X45" s="33">
        <f>(0.55 * V45 ) + (0.45 * W45)</f>
        <v>3.8233002987025904</v>
      </c>
    </row>
    <row r="46" spans="1:24" x14ac:dyDescent="0.3">
      <c r="A46" s="1" t="s">
        <v>411</v>
      </c>
      <c r="B46" s="1" t="s">
        <v>32</v>
      </c>
      <c r="C46" s="1" t="s">
        <v>412</v>
      </c>
      <c r="D46" s="1">
        <f>_xlfn.XLOOKUP(C46,Hospital_beds_per_1000[Country Code],Hospital_beds_per_1000[Max count of beds per 1000 population btween 2017-21], 0)</f>
        <v>3.86</v>
      </c>
      <c r="E46" s="28">
        <f>(D46/13.05)*10</f>
        <v>2.9578544061302683</v>
      </c>
      <c r="F46" s="1">
        <f>_xlfn.XLOOKUP(C46,Population_ages_65_and_above[Country Code],Population_ages_65_and_above[2023],0)</f>
        <v>16.91</v>
      </c>
      <c r="G46" s="28">
        <f xml:space="preserve"> (F46/35.79)*10</f>
        <v>4.7247834590667788</v>
      </c>
      <c r="H46" s="1">
        <f>_xlfn.XLOOKUP(C46,Life_expectancy_at_birth[Country Code],Life_expectancy_at_birth[Average life expectancy 2017-22],0)</f>
        <v>75.989999999999995</v>
      </c>
      <c r="I46" s="28">
        <f>(H46/85.07)*10</f>
        <v>8.9326437051839651</v>
      </c>
      <c r="J46" s="1">
        <f>_xlfn.XLOOKUP(C46,Physicians_per_1_000_people[Country Code],Physicians_per_1_000_people[Average Physicians per 1000 in 2017-21],0)</f>
        <v>2.72</v>
      </c>
      <c r="K46" s="28">
        <f xml:space="preserve"> (J46/8.36)*10</f>
        <v>3.2535885167464116</v>
      </c>
      <c r="L46" s="1">
        <f>_xlfn.XLOOKUP(C46,Population_ages_15_64[Country Code],Population_ages_15_64[2023],0)</f>
        <v>65.16</v>
      </c>
      <c r="M46" s="28">
        <f>(L46/82.92)*10</f>
        <v>7.8581765557163532</v>
      </c>
      <c r="N46" s="28">
        <f>_xlfn.XLOOKUP(C46,Current_health_expenditure_per_capita[Country Code],Current_health_expenditure_per_capita[Per Capita Average],0)</f>
        <v>2004.8</v>
      </c>
      <c r="O46" s="28">
        <f>(N46/10922.48)*10</f>
        <v>1.835480586826435</v>
      </c>
      <c r="P46" s="1">
        <f>_xlfn.XLOOKUP(C46,Helath_expenditure_GDP[Country Code],Helath_expenditure_GDP[GDP_Average_2017-21],0)</f>
        <v>9.32</v>
      </c>
      <c r="Q46" s="28">
        <f>(P46/20.83)*10</f>
        <v>4.4743158905424876</v>
      </c>
      <c r="R46" s="16">
        <f>_xlfn.XLOOKUP(C46,GDP__current_US[Country Code],GDP__current_US[2023 '[YR2023']],0)</f>
        <v>7404541964.5078001</v>
      </c>
      <c r="S46" s="28">
        <f>(R46/67653743404264.1 )*10</f>
        <v>1.0944763130492354E-3</v>
      </c>
      <c r="T46" s="1">
        <f>_xlfn.XLOOKUP(C46,Population__total[Country Code],Population__total[2023],0)</f>
        <v>616177</v>
      </c>
      <c r="U46" s="28">
        <f>(T46/6819750360)*10</f>
        <v>9.0351840972665751E-4</v>
      </c>
      <c r="V46" s="33">
        <f>((0.2 *E46) + (0.2 * G46) + (0.2 *I46) + (0.2 *K46)+ (0.2 *M46))/1</f>
        <v>5.5454093285687556</v>
      </c>
      <c r="W46" s="33">
        <f>((0.25 * O46) + (0.25 * Q46) + (0.3 *S46) + (0.2 *U46)) /1</f>
        <v>1.5779581659180906</v>
      </c>
      <c r="X46" s="33">
        <f>(0.55 * V46 ) + (0.45 * W46)</f>
        <v>3.760056305375957</v>
      </c>
    </row>
    <row r="47" spans="1:24" x14ac:dyDescent="0.3">
      <c r="A47" s="1" t="s">
        <v>94</v>
      </c>
      <c r="B47" s="1" t="s">
        <v>12</v>
      </c>
      <c r="C47" s="1" t="s">
        <v>95</v>
      </c>
      <c r="D47" s="1">
        <f>_xlfn.XLOOKUP(C47,Hospital_beds_per_1000[Country Code],Hospital_beds_per_1000[Max count of beds per 1000 population btween 2017-21], 0)</f>
        <v>5.97</v>
      </c>
      <c r="E47" s="28">
        <f>(D47/13.05)*10</f>
        <v>4.5747126436781604</v>
      </c>
      <c r="F47" s="1">
        <f>_xlfn.XLOOKUP(C47,Population_ages_65_and_above[Country Code],Population_ages_65_and_above[2023],0)</f>
        <v>16.809999999999999</v>
      </c>
      <c r="G47" s="28">
        <f xml:space="preserve"> (F47/35.79)*10</f>
        <v>4.6968426934898009</v>
      </c>
      <c r="H47" s="1">
        <f>_xlfn.XLOOKUP(C47,Life_expectancy_at_birth[Country Code],Life_expectancy_at_birth[Average life expectancy 2017-22],0)</f>
        <v>77.319999999999993</v>
      </c>
      <c r="I47" s="28">
        <f>(H47/85.07)*10</f>
        <v>9.0889855413189142</v>
      </c>
      <c r="J47" s="1">
        <f>_xlfn.XLOOKUP(C47,Physicians_per_1_000_people[Country Code],Physicians_per_1_000_people[Average Physicians per 1000 in 2017-21],0)</f>
        <v>2.5499999999999998</v>
      </c>
      <c r="K47" s="28">
        <f xml:space="preserve"> (J47/8.36)*10</f>
        <v>3.0502392344497609</v>
      </c>
      <c r="L47" s="1">
        <f>_xlfn.XLOOKUP(C47,Population_ages_15_64[Country Code],Population_ages_15_64[2023],0)</f>
        <v>66.56</v>
      </c>
      <c r="M47" s="28">
        <f>(L47/82.92)*10</f>
        <v>8.0270139893873615</v>
      </c>
      <c r="N47" s="28">
        <f>_xlfn.XLOOKUP(C47,Current_health_expenditure_per_capita[Country Code],Current_health_expenditure_per_capita[Per Capita Average],0)</f>
        <v>1094.0319999999999</v>
      </c>
      <c r="O47" s="28">
        <f>(N47/10922.48)*10</f>
        <v>1.0016333286945822</v>
      </c>
      <c r="P47" s="1">
        <f>_xlfn.XLOOKUP(C47,Helath_expenditure_GDP[Country Code],Helath_expenditure_GDP[GDP_Average_2017-21],0)</f>
        <v>6.95</v>
      </c>
      <c r="Q47" s="28">
        <f>(P47/20.83)*10</f>
        <v>3.3365338454152664</v>
      </c>
      <c r="R47" s="16">
        <f>_xlfn.XLOOKUP(C47,GDP__current_US[Country Code],GDP__current_US[2023 '[YR2023']],0)</f>
        <v>6393564189.6134005</v>
      </c>
      <c r="S47" s="28">
        <f>(R47/67653743404264.1 )*10</f>
        <v>9.4504219100024329E-4</v>
      </c>
      <c r="T47" s="1">
        <f>_xlfn.XLOOKUP(C47,Population__total[Country Code],Population__total[2023],0)</f>
        <v>281995</v>
      </c>
      <c r="U47" s="28">
        <f>(T47/6819750360)*10</f>
        <v>4.1349754039970456E-4</v>
      </c>
      <c r="V47" s="33">
        <f>((0.2 *E47) + (0.2 * G47) + (0.2 *I47) + (0.2 *K47)+ (0.2 *M47))/1</f>
        <v>5.8875588204648004</v>
      </c>
      <c r="W47" s="33">
        <f>((0.25 * O47) + (0.25 * Q47) + (0.3 *S47) + (0.2 *U47)) /1</f>
        <v>1.0849080056928422</v>
      </c>
      <c r="X47" s="33">
        <f>(0.55 * V47 ) + (0.45 * W47)</f>
        <v>3.7263659538174192</v>
      </c>
    </row>
    <row r="48" spans="1:24" x14ac:dyDescent="0.3">
      <c r="A48" s="1" t="s">
        <v>301</v>
      </c>
      <c r="B48" s="1" t="s">
        <v>41</v>
      </c>
      <c r="C48" s="1" t="s">
        <v>302</v>
      </c>
      <c r="D48" s="1">
        <f>_xlfn.XLOOKUP(C48,Hospital_beds_per_1000[Country Code],Hospital_beds_per_1000[Max count of beds per 1000 population btween 2017-21], 0)</f>
        <v>3.02</v>
      </c>
      <c r="E48" s="28">
        <f>(D48/13.05)*10</f>
        <v>2.314176245210728</v>
      </c>
      <c r="F48" s="1">
        <f>_xlfn.XLOOKUP(C48,Population_ages_65_and_above[Country Code],Population_ages_65_and_above[2023],0)</f>
        <v>12.17</v>
      </c>
      <c r="G48" s="28">
        <f xml:space="preserve"> (F48/35.79)*10</f>
        <v>3.4003911707180778</v>
      </c>
      <c r="H48" s="1">
        <f>_xlfn.XLOOKUP(C48,Life_expectancy_at_birth[Country Code],Life_expectancy_at_birth[Average life expectancy 2017-22],0)</f>
        <v>82.67</v>
      </c>
      <c r="I48" s="28">
        <f>(H48/85.07)*10</f>
        <v>9.7178793934406968</v>
      </c>
      <c r="J48" s="1">
        <f>_xlfn.XLOOKUP(C48,Physicians_per_1_000_people[Country Code],Physicians_per_1_000_people[Average Physicians per 1000 in 2017-21],0)</f>
        <v>3.55</v>
      </c>
      <c r="K48" s="28">
        <f xml:space="preserve"> (J48/8.36)*10</f>
        <v>4.2464114832535884</v>
      </c>
      <c r="L48" s="1">
        <f>_xlfn.XLOOKUP(C48,Population_ages_15_64[Country Code],Population_ages_15_64[2023],0)</f>
        <v>59.89</v>
      </c>
      <c r="M48" s="28">
        <f>(L48/82.92)*10</f>
        <v>7.2226242161119147</v>
      </c>
      <c r="N48" s="28">
        <f>_xlfn.XLOOKUP(C48,Current_health_expenditure_per_capita[Country Code],Current_health_expenditure_per_capita[Per Capita Average],0)</f>
        <v>3207.8</v>
      </c>
      <c r="O48" s="28">
        <f>(N48/10922.48)*10</f>
        <v>2.9368788040811244</v>
      </c>
      <c r="P48" s="1">
        <f>_xlfn.XLOOKUP(C48,Helath_expenditure_GDP[Country Code],Helath_expenditure_GDP[GDP_Average_2017-21],0)</f>
        <v>7.44</v>
      </c>
      <c r="Q48" s="28">
        <f>(P48/20.83)*10</f>
        <v>3.5717714834373506</v>
      </c>
      <c r="R48" s="16">
        <f>_xlfn.XLOOKUP(C48,GDP__current_US[Country Code],GDP__current_US[2023 '[YR2023']],0)</f>
        <v>509901495702.10327</v>
      </c>
      <c r="S48" s="28">
        <f>(R48/67653743404264.1 )*10</f>
        <v>7.5369295185218829E-2</v>
      </c>
      <c r="T48" s="1">
        <f>_xlfn.XLOOKUP(C48,Population__total[Country Code],Population__total[2023],0)</f>
        <v>9756700</v>
      </c>
      <c r="U48" s="28">
        <f>(T48/6819750360)*10</f>
        <v>1.4306535408137725E-2</v>
      </c>
      <c r="V48" s="33">
        <f>((0.2 *E48) + (0.2 * G48) + (0.2 *I48) + (0.2 *K48)+ (0.2 *M48))/1</f>
        <v>5.3802965017470017</v>
      </c>
      <c r="W48" s="33">
        <f>((0.25 * O48) + (0.25 * Q48) + (0.3 *S48) + (0.2 *U48)) /1</f>
        <v>1.652634667516812</v>
      </c>
      <c r="X48" s="33">
        <f>(0.55 * V48 ) + (0.45 * W48)</f>
        <v>3.7028486763434163</v>
      </c>
    </row>
    <row r="49" spans="1:24" x14ac:dyDescent="0.3">
      <c r="A49" s="1" t="s">
        <v>114</v>
      </c>
      <c r="B49" s="1" t="s">
        <v>12</v>
      </c>
      <c r="C49" s="1" t="s">
        <v>115</v>
      </c>
      <c r="D49" s="1">
        <f>_xlfn.XLOOKUP(C49,Hospital_beds_per_1000[Country Code],Hospital_beds_per_1000[Max count of beds per 1000 population btween 2017-21], 0)</f>
        <v>2.11</v>
      </c>
      <c r="E49" s="28">
        <f>(D49/13.05)*10</f>
        <v>1.6168582375478926</v>
      </c>
      <c r="F49" s="1">
        <f>_xlfn.XLOOKUP(C49,Population_ages_65_and_above[Country Code],Population_ages_65_and_above[2023],0)</f>
        <v>13.47</v>
      </c>
      <c r="G49" s="28">
        <f xml:space="preserve"> (F49/35.79)*10</f>
        <v>3.7636211232187766</v>
      </c>
      <c r="H49" s="1">
        <f>_xlfn.XLOOKUP(C49,Life_expectancy_at_birth[Country Code],Life_expectancy_at_birth[Average life expectancy 2017-22],0)</f>
        <v>79.77</v>
      </c>
      <c r="I49" s="28">
        <f>(H49/85.07)*10</f>
        <v>9.3769836605148704</v>
      </c>
      <c r="J49" s="1">
        <f>_xlfn.XLOOKUP(C49,Physicians_per_1_000_people[Country Code],Physicians_per_1_000_people[Average Physicians per 1000 in 2017-21],0)</f>
        <v>2.7</v>
      </c>
      <c r="K49" s="28">
        <f xml:space="preserve"> (J49/8.36)*10</f>
        <v>3.2296650717703352</v>
      </c>
      <c r="L49" s="1">
        <f>_xlfn.XLOOKUP(C49,Population_ages_15_64[Country Code],Population_ages_15_64[2023],0)</f>
        <v>68.349999999999994</v>
      </c>
      <c r="M49" s="28">
        <f>(L49/82.92)*10</f>
        <v>8.2428847081524346</v>
      </c>
      <c r="N49" s="28">
        <f>_xlfn.XLOOKUP(C49,Current_health_expenditure_per_capita[Country Code],Current_health_expenditure_per_capita[Per Capita Average],0)</f>
        <v>2412.1039999999998</v>
      </c>
      <c r="O49" s="28">
        <f>(N49/10922.48)*10</f>
        <v>2.2083849089217833</v>
      </c>
      <c r="P49" s="1">
        <f>_xlfn.XLOOKUP(C49,Helath_expenditure_GDP[Country Code],Helath_expenditure_GDP[GDP_Average_2017-21],0)</f>
        <v>9.35</v>
      </c>
      <c r="Q49" s="28">
        <f>(P49/20.83)*10</f>
        <v>4.4887181949111863</v>
      </c>
      <c r="R49" s="16">
        <f>_xlfn.XLOOKUP(C49,GDP__current_US[Country Code],GDP__current_US[2023 '[YR2023']],0)</f>
        <v>335533331669.21912</v>
      </c>
      <c r="S49" s="28">
        <f>(R49/67653743404264.1 )*10</f>
        <v>4.959567864031468E-2</v>
      </c>
      <c r="T49" s="1">
        <f>_xlfn.XLOOKUP(C49,Population__total[Country Code],Population__total[2023],0)</f>
        <v>19629590</v>
      </c>
      <c r="U49" s="28">
        <f>(T49/6819750360)*10</f>
        <v>2.8783443621534559E-2</v>
      </c>
      <c r="V49" s="33">
        <f>((0.2 *E49) + (0.2 * G49) + (0.2 *I49) + (0.2 *K49)+ (0.2 *M49))/1</f>
        <v>5.2460025602408624</v>
      </c>
      <c r="W49" s="33">
        <f>((0.25 * O49) + (0.25 * Q49) + (0.3 *S49) + (0.2 *U49)) /1</f>
        <v>1.6949111682746436</v>
      </c>
      <c r="X49" s="33">
        <f>(0.55 * V49 ) + (0.45 * W49)</f>
        <v>3.6480114338560643</v>
      </c>
    </row>
    <row r="50" spans="1:24" x14ac:dyDescent="0.3">
      <c r="A50" s="1" t="s">
        <v>47</v>
      </c>
      <c r="B50" s="1" t="s">
        <v>32</v>
      </c>
      <c r="C50" s="1" t="s">
        <v>48</v>
      </c>
      <c r="D50" s="1">
        <f>_xlfn.XLOOKUP(C50,Hospital_beds_per_1000[Country Code],Hospital_beds_per_1000[Max count of beds per 1000 population btween 2017-21], 0)</f>
        <v>0</v>
      </c>
      <c r="E50" s="28">
        <f>(D50/13.05)*10</f>
        <v>0</v>
      </c>
      <c r="F50" s="1">
        <f>_xlfn.XLOOKUP(C50,Population_ages_65_and_above[Country Code],Population_ages_65_and_above[2023],0)</f>
        <v>13.7</v>
      </c>
      <c r="G50" s="28">
        <f xml:space="preserve"> (F50/35.79)*10</f>
        <v>3.8278848840458228</v>
      </c>
      <c r="H50" s="1">
        <f>_xlfn.XLOOKUP(C50,Life_expectancy_at_birth[Country Code],Life_expectancy_at_birth[Average life expectancy 2017-22],0)</f>
        <v>73.83</v>
      </c>
      <c r="I50" s="28">
        <f>(H50/85.07)*10</f>
        <v>8.6787351592805919</v>
      </c>
      <c r="J50" s="1">
        <f>_xlfn.XLOOKUP(C50,Physicians_per_1_000_people[Country Code],Physicians_per_1_000_people[Average Physicians per 1000 in 2017-21],0)</f>
        <v>4.55</v>
      </c>
      <c r="K50" s="28">
        <f xml:space="preserve"> (J50/8.36)*10</f>
        <v>5.4425837320574164</v>
      </c>
      <c r="L50" s="1">
        <f>_xlfn.XLOOKUP(C50,Population_ages_15_64[Country Code],Population_ages_15_64[2023],0)</f>
        <v>65.91</v>
      </c>
      <c r="M50" s="28">
        <f>(L50/82.92)*10</f>
        <v>7.9486251808972499</v>
      </c>
      <c r="N50" s="28">
        <f>_xlfn.XLOOKUP(C50,Current_health_expenditure_per_capita[Country Code],Current_health_expenditure_per_capita[Per Capita Average],0)</f>
        <v>1599.6</v>
      </c>
      <c r="O50" s="28">
        <f>(N50/10922.48)*10</f>
        <v>1.4645025671825445</v>
      </c>
      <c r="P50" s="1">
        <f>_xlfn.XLOOKUP(C50,Helath_expenditure_GDP[Country Code],Helath_expenditure_GDP[GDP_Average_2017-21],0)</f>
        <v>11.27</v>
      </c>
      <c r="Q50" s="28">
        <f>(P50/20.83)*10</f>
        <v>5.4104656745079218</v>
      </c>
      <c r="R50" s="16">
        <f>_xlfn.XLOOKUP(C50,GDP__current_US[Country Code],GDP__current_US[2023 '[YR2023']],0)</f>
        <v>24212134631.063999</v>
      </c>
      <c r="S50" s="28">
        <f>(R50/67653743404264.1 )*10</f>
        <v>3.5788314752052508E-3</v>
      </c>
      <c r="T50" s="1">
        <f>_xlfn.XLOOKUP(C50,Population__total[Country Code],Population__total[2023],0)</f>
        <v>2777970</v>
      </c>
      <c r="U50" s="28">
        <f>(T50/6819750360)*10</f>
        <v>4.0734188985768098E-3</v>
      </c>
      <c r="V50" s="33">
        <f>((0.2 *E50) + (0.2 * G50) + (0.2 *I50) + (0.2 *K50)+ (0.2 *M50))/1</f>
        <v>5.1795657912562163</v>
      </c>
      <c r="W50" s="33">
        <f>((0.25 * O50) + (0.25 * Q50) + (0.3 *S50) + (0.2 *U50)) /1</f>
        <v>1.7206303936448935</v>
      </c>
      <c r="X50" s="33">
        <f>(0.55 * V50 ) + (0.45 * W50)</f>
        <v>3.6230448623311213</v>
      </c>
    </row>
    <row r="51" spans="1:24" x14ac:dyDescent="0.3">
      <c r="A51" s="1" t="s">
        <v>217</v>
      </c>
      <c r="B51" s="1" t="s">
        <v>32</v>
      </c>
      <c r="C51" s="1" t="s">
        <v>218</v>
      </c>
      <c r="D51" s="1">
        <f>_xlfn.XLOOKUP(C51,Hospital_beds_per_1000[Country Code],Hospital_beds_per_1000[Max count of beds per 1000 population btween 2017-21], 0)</f>
        <v>0</v>
      </c>
      <c r="E51" s="28">
        <f>(D51/13.05)*10</f>
        <v>0</v>
      </c>
      <c r="F51" s="1">
        <f>_xlfn.XLOOKUP(C51,Population_ages_65_and_above[Country Code],Population_ages_65_and_above[2023],0)</f>
        <v>14.74</v>
      </c>
      <c r="G51" s="28">
        <f xml:space="preserve"> (F51/35.79)*10</f>
        <v>4.1184688460463823</v>
      </c>
      <c r="H51" s="1">
        <f>_xlfn.XLOOKUP(C51,Life_expectancy_at_birth[Country Code],Life_expectancy_at_birth[Average life expectancy 2017-22],0)</f>
        <v>72.739999999999995</v>
      </c>
      <c r="I51" s="28">
        <f>(H51/85.07)*10</f>
        <v>8.5506053838015745</v>
      </c>
      <c r="J51" s="1">
        <f>_xlfn.XLOOKUP(C51,Physicians_per_1_000_people[Country Code],Physicians_per_1_000_people[Average Physicians per 1000 in 2017-21],0)</f>
        <v>6.36</v>
      </c>
      <c r="K51" s="28">
        <f xml:space="preserve"> (J51/8.36)*10</f>
        <v>7.6076555023923458</v>
      </c>
      <c r="L51" s="1">
        <f>_xlfn.XLOOKUP(C51,Population_ages_15_64[Country Code],Population_ages_15_64[2023],0)</f>
        <v>63.93</v>
      </c>
      <c r="M51" s="28">
        <f>(L51/82.92)*10</f>
        <v>7.7098408104196814</v>
      </c>
      <c r="N51" s="28">
        <f>_xlfn.XLOOKUP(C51,Current_health_expenditure_per_capita[Country Code],Current_health_expenditure_per_capita[Per Capita Average],0)</f>
        <v>1128.2</v>
      </c>
      <c r="O51" s="28">
        <f>(N51/10922.48)*10</f>
        <v>1.0329156015849881</v>
      </c>
      <c r="P51" s="1">
        <f>_xlfn.XLOOKUP(C51,Helath_expenditure_GDP[Country Code],Helath_expenditure_GDP[GDP_Average_2017-21],0)</f>
        <v>7.54</v>
      </c>
      <c r="Q51" s="28">
        <f>(P51/20.83)*10</f>
        <v>3.6197791646663466</v>
      </c>
      <c r="R51" s="16">
        <f>_xlfn.XLOOKUP(C51,GDP__current_US[Country Code],GDP__current_US[2023 '[YR2023']],0)</f>
        <v>30535530479.022701</v>
      </c>
      <c r="S51" s="28">
        <f>(R51/67653743404264.1 )*10</f>
        <v>4.5135019797142659E-3</v>
      </c>
      <c r="T51" s="1">
        <f>_xlfn.XLOOKUP(C51,Population__total[Country Code],Population__total[2023],0)</f>
        <v>3760365</v>
      </c>
      <c r="U51" s="28">
        <f>(T51/6819750360)*10</f>
        <v>5.5139335041583543E-3</v>
      </c>
      <c r="V51" s="33">
        <f>((0.2 *E51) + (0.2 * G51) + (0.2 *I51) + (0.2 *K51)+ (0.2 *M51))/1</f>
        <v>5.5973141085319975</v>
      </c>
      <c r="W51" s="33">
        <f>((0.25 * O51) + (0.25 * Q51) + (0.3 *S51) + (0.2 *U51)) /1</f>
        <v>1.1656305288575797</v>
      </c>
      <c r="X51" s="33">
        <f>(0.55 * V51 ) + (0.45 * W51)</f>
        <v>3.60305649767851</v>
      </c>
    </row>
    <row r="52" spans="1:24" x14ac:dyDescent="0.3">
      <c r="A52" s="1" t="s">
        <v>532</v>
      </c>
      <c r="B52" s="1" t="s">
        <v>32</v>
      </c>
      <c r="C52" s="1" t="s">
        <v>533</v>
      </c>
      <c r="D52" s="1">
        <f>_xlfn.XLOOKUP(C52,Hospital_beds_per_1000[Country Code],Hospital_beds_per_1000[Max count of beds per 1000 population btween 2017-21], 0)</f>
        <v>5.61</v>
      </c>
      <c r="E52" s="28">
        <f>(D52/13.05)*10</f>
        <v>4.2988505747126435</v>
      </c>
      <c r="F52" s="1">
        <f>_xlfn.XLOOKUP(C52,Population_ages_65_and_above[Country Code],Population_ages_65_and_above[2023],0)</f>
        <v>20.48</v>
      </c>
      <c r="G52" s="28">
        <f xml:space="preserve"> (F52/35.79)*10</f>
        <v>5.7222687901648506</v>
      </c>
      <c r="H52" s="1">
        <f>_xlfn.XLOOKUP(C52,Life_expectancy_at_birth[Country Code],Life_expectancy_at_birth[Average life expectancy 2017-22],0)</f>
        <v>75.02</v>
      </c>
      <c r="I52" s="28">
        <f>(H52/85.07)*10</f>
        <v>8.8186199600329136</v>
      </c>
      <c r="J52" s="1">
        <f>_xlfn.XLOOKUP(C52,Physicians_per_1_000_people[Country Code],Physicians_per_1_000_people[Average Physicians per 1000 in 2017-21],0)</f>
        <v>0</v>
      </c>
      <c r="K52" s="28">
        <f xml:space="preserve"> (J52/8.36)*10</f>
        <v>0</v>
      </c>
      <c r="L52" s="1">
        <f>_xlfn.XLOOKUP(C52,Population_ages_15_64[Country Code],Population_ages_15_64[2023],0)</f>
        <v>64.97</v>
      </c>
      <c r="M52" s="28">
        <f>(L52/82.92)*10</f>
        <v>7.8352629040038586</v>
      </c>
      <c r="N52" s="28">
        <f>_xlfn.XLOOKUP(C52,Current_health_expenditure_per_capita[Country Code],Current_health_expenditure_per_capita[Per Capita Average],0)</f>
        <v>1679.2339999999999</v>
      </c>
      <c r="O52" s="28">
        <f>(N52/10922.48)*10</f>
        <v>1.5374109176670501</v>
      </c>
      <c r="P52" s="1">
        <f>_xlfn.XLOOKUP(C52,Helath_expenditure_GDP[Country Code],Helath_expenditure_GDP[GDP_Average_2017-21],0)</f>
        <v>8.83</v>
      </c>
      <c r="Q52" s="28">
        <f>(P52/20.83)*10</f>
        <v>4.2390782525204038</v>
      </c>
      <c r="R52" s="16">
        <f>_xlfn.XLOOKUP(C52,GDP__current_US[Country Code],GDP__current_US[2023 '[YR2023']],0)</f>
        <v>75187125426.737503</v>
      </c>
      <c r="S52" s="28">
        <f>(R52/67653743404264.1 )*10</f>
        <v>1.1113520352814443E-2</v>
      </c>
      <c r="T52" s="1">
        <f>_xlfn.XLOOKUP(C52,Population__total[Country Code],Population__total[2023],0)</f>
        <v>6618026</v>
      </c>
      <c r="U52" s="28">
        <f>(T52/6819750360)*10</f>
        <v>9.7042056536509359E-3</v>
      </c>
      <c r="V52" s="33">
        <f>((0.2 *E52) + (0.2 * G52) + (0.2 *I52) + (0.2 *K52)+ (0.2 *M52))/1</f>
        <v>5.3350004457828533</v>
      </c>
      <c r="W52" s="33">
        <f>((0.25 * O52) + (0.25 * Q52) + (0.3 *S52) + (0.2 *U52)) /1</f>
        <v>1.4493971897834381</v>
      </c>
      <c r="X52" s="33">
        <f>(0.55 * V52 ) + (0.45 * W52)</f>
        <v>3.586478980583117</v>
      </c>
    </row>
    <row r="53" spans="1:24" x14ac:dyDescent="0.3">
      <c r="A53" s="1" t="s">
        <v>603</v>
      </c>
      <c r="B53" s="1" t="s">
        <v>12</v>
      </c>
      <c r="C53" s="1" t="s">
        <v>604</v>
      </c>
      <c r="D53" s="1">
        <f>_xlfn.XLOOKUP(C53,Hospital_beds_per_1000[Country Code],Hospital_beds_per_1000[Max count of beds per 1000 population btween 2017-21], 0)</f>
        <v>3.02</v>
      </c>
      <c r="E53" s="28">
        <f>(D53/13.05)*10</f>
        <v>2.314176245210728</v>
      </c>
      <c r="F53" s="1">
        <f>_xlfn.XLOOKUP(C53,Population_ages_65_and_above[Country Code],Population_ages_65_and_above[2023],0)</f>
        <v>11.98</v>
      </c>
      <c r="G53" s="28">
        <f xml:space="preserve"> (F53/35.79)*10</f>
        <v>3.3473037161218224</v>
      </c>
      <c r="H53" s="1">
        <f>_xlfn.XLOOKUP(C53,Life_expectancy_at_birth[Country Code],Life_expectancy_at_birth[Average life expectancy 2017-22],0)</f>
        <v>74.06</v>
      </c>
      <c r="I53" s="28">
        <f>(H53/85.07)*10</f>
        <v>8.7057717174091938</v>
      </c>
      <c r="J53" s="1">
        <f>_xlfn.XLOOKUP(C53,Physicians_per_1_000_people[Country Code],Physicians_per_1_000_people[Average Physicians per 1000 in 2017-21],0)</f>
        <v>3.63</v>
      </c>
      <c r="K53" s="28">
        <f xml:space="preserve"> (J53/8.36)*10</f>
        <v>4.3421052631578947</v>
      </c>
      <c r="L53" s="1">
        <f>_xlfn.XLOOKUP(C53,Population_ages_15_64[Country Code],Population_ages_15_64[2023],0)</f>
        <v>69.25</v>
      </c>
      <c r="M53" s="28">
        <f>(L53/82.92)*10</f>
        <v>8.3514230583695124</v>
      </c>
      <c r="N53" s="28">
        <f>_xlfn.XLOOKUP(C53,Current_health_expenditure_per_capita[Country Code],Current_health_expenditure_per_capita[Per Capita Average],0)</f>
        <v>1774.16</v>
      </c>
      <c r="O53" s="28">
        <f>(N53/10922.48)*10</f>
        <v>1.6243197515582544</v>
      </c>
      <c r="P53" s="1">
        <f>_xlfn.XLOOKUP(C53,Helath_expenditure_GDP[Country Code],Helath_expenditure_GDP[GDP_Average_2017-21],0)</f>
        <v>6.9</v>
      </c>
      <c r="Q53" s="28">
        <f>(P53/20.83)*10</f>
        <v>3.3125300048007684</v>
      </c>
      <c r="R53" s="16">
        <f>_xlfn.XLOOKUP(C53,GDP__current_US[Country Code],GDP__current_US[2023 '[YR2023']],0)</f>
        <v>28139944790.2911</v>
      </c>
      <c r="S53" s="28">
        <f>(R53/67653743404264.1 )*10</f>
        <v>4.1594069114758679E-3</v>
      </c>
      <c r="T53" s="1">
        <f>_xlfn.XLOOKUP(C53,Population__total[Country Code],Population__total[2023],0)</f>
        <v>1534937</v>
      </c>
      <c r="U53" s="28">
        <f>(T53/6819750360)*10</f>
        <v>2.2507231481710718E-3</v>
      </c>
      <c r="V53" s="33">
        <f>((0.2 *E53) + (0.2 * G53) + (0.2 *I53) + (0.2 *K53)+ (0.2 *M53))/1</f>
        <v>5.4121560000538302</v>
      </c>
      <c r="W53" s="33">
        <f>((0.25 * O53) + (0.25 * Q53) + (0.3 *S53) + (0.2 *U53)) /1</f>
        <v>1.2359104057928325</v>
      </c>
      <c r="X53" s="33">
        <f>(0.55 * V53 ) + (0.45 * W53)</f>
        <v>3.5328454826363815</v>
      </c>
    </row>
    <row r="54" spans="1:24" x14ac:dyDescent="0.3">
      <c r="A54" s="1" t="s">
        <v>414</v>
      </c>
      <c r="B54" s="1" t="s">
        <v>49</v>
      </c>
      <c r="C54" s="1" t="s">
        <v>415</v>
      </c>
      <c r="D54" s="1">
        <f>_xlfn.XLOOKUP(C54,Hospital_beds_per_1000[Country Code],Hospital_beds_per_1000[Max count of beds per 1000 population btween 2017-21], 0)</f>
        <v>8</v>
      </c>
      <c r="E54" s="28">
        <f>(D54/13.05)*10</f>
        <v>6.1302681992337158</v>
      </c>
      <c r="F54" s="1">
        <f>_xlfn.XLOOKUP(C54,Population_ages_65_and_above[Country Code],Population_ages_65_and_above[2023],0)</f>
        <v>4.8499999999999996</v>
      </c>
      <c r="G54" s="28">
        <f xml:space="preserve"> (F54/35.79)*10</f>
        <v>1.3551271304833752</v>
      </c>
      <c r="H54" s="1">
        <f>_xlfn.XLOOKUP(C54,Life_expectancy_at_birth[Country Code],Life_expectancy_at_birth[Average life expectancy 2017-22],0)</f>
        <v>71.510000000000005</v>
      </c>
      <c r="I54" s="28">
        <f>(H54/85.07)*10</f>
        <v>8.4060185729399333</v>
      </c>
      <c r="J54" s="1">
        <f>_xlfn.XLOOKUP(C54,Physicians_per_1_000_people[Country Code],Physicians_per_1_000_people[Average Physicians per 1000 in 2017-21],0)</f>
        <v>3.86</v>
      </c>
      <c r="K54" s="28">
        <f xml:space="preserve"> (J54/8.36)*10</f>
        <v>4.6172248803827749</v>
      </c>
      <c r="L54" s="1">
        <f>_xlfn.XLOOKUP(C54,Population_ages_15_64[Country Code],Population_ages_15_64[2023],0)</f>
        <v>62.9</v>
      </c>
      <c r="M54" s="28">
        <f>(L54/82.92)*10</f>
        <v>7.5856246985045832</v>
      </c>
      <c r="N54" s="28">
        <f>_xlfn.XLOOKUP(C54,Current_health_expenditure_per_capita[Country Code],Current_health_expenditure_per_capita[Per Capita Average],0)</f>
        <v>619.88599999999997</v>
      </c>
      <c r="O54" s="28">
        <f>(N54/10922.48)*10</f>
        <v>0.56753228204583572</v>
      </c>
      <c r="P54" s="1">
        <f>_xlfn.XLOOKUP(C54,Helath_expenditure_GDP[Country Code],Helath_expenditure_GDP[GDP_Average_2017-21],0)</f>
        <v>4.99</v>
      </c>
      <c r="Q54" s="28">
        <f>(P54/20.83)*10</f>
        <v>2.3955832933269323</v>
      </c>
      <c r="R54" s="16">
        <f>_xlfn.XLOOKUP(C54,GDP__current_US[Country Code],GDP__current_US[2023 '[YR2023']],0)</f>
        <v>19872180369.627499</v>
      </c>
      <c r="S54" s="28">
        <f>(R54/67653743404264.1 )*10</f>
        <v>2.9373364088490315E-3</v>
      </c>
      <c r="T54" s="1">
        <f>_xlfn.XLOOKUP(C54,Population__total[Country Code],Population__total[2023],0)</f>
        <v>3447157</v>
      </c>
      <c r="U54" s="28">
        <f>(T54/6819750360)*10</f>
        <v>5.0546674262721839E-3</v>
      </c>
      <c r="V54" s="33">
        <f>((0.2 *E54) + (0.2 * G54) + (0.2 *I54) + (0.2 *K54)+ (0.2 *M54))/1</f>
        <v>5.6188526963088776</v>
      </c>
      <c r="W54" s="33">
        <f>((0.25 * O54) + (0.25 * Q54) + (0.3 *S54) + (0.2 *U54)) /1</f>
        <v>0.74267102825110121</v>
      </c>
      <c r="X54" s="33">
        <f>(0.55 * V54 ) + (0.45 * W54)</f>
        <v>3.4245709456828788</v>
      </c>
    </row>
    <row r="55" spans="1:24" x14ac:dyDescent="0.3">
      <c r="A55" s="1" t="s">
        <v>92</v>
      </c>
      <c r="B55" s="1" t="s">
        <v>12</v>
      </c>
      <c r="C55" s="1" t="s">
        <v>93</v>
      </c>
      <c r="D55" s="1">
        <f>_xlfn.XLOOKUP(C55,Hospital_beds_per_1000[Country Code],Hospital_beds_per_1000[Max count of beds per 1000 population btween 2017-21], 0)</f>
        <v>2.09</v>
      </c>
      <c r="E55" s="28">
        <f>(D55/13.05)*10</f>
        <v>1.6015325670498082</v>
      </c>
      <c r="F55" s="1">
        <f>_xlfn.XLOOKUP(C55,Population_ages_65_and_above[Country Code],Population_ages_65_and_above[2023],0)</f>
        <v>10.210000000000001</v>
      </c>
      <c r="G55" s="28">
        <f xml:space="preserve"> (F55/35.79)*10</f>
        <v>2.8527521654093322</v>
      </c>
      <c r="H55" s="1">
        <f>_xlfn.XLOOKUP(C55,Life_expectancy_at_birth[Country Code],Life_expectancy_at_birth[Average life expectancy 2017-22],0)</f>
        <v>74.239999999999995</v>
      </c>
      <c r="I55" s="28">
        <f>(H55/85.07)*10</f>
        <v>8.7269307629011408</v>
      </c>
      <c r="J55" s="1">
        <f>_xlfn.XLOOKUP(C55,Physicians_per_1_000_people[Country Code],Physicians_per_1_000_people[Average Physicians per 1000 in 2017-21],0)</f>
        <v>2.2000000000000002</v>
      </c>
      <c r="K55" s="28">
        <f xml:space="preserve"> (J55/8.36)*10</f>
        <v>2.6315789473684212</v>
      </c>
      <c r="L55" s="1">
        <f>_xlfn.XLOOKUP(C55,Population_ages_15_64[Country Code],Population_ages_15_64[2023],0)</f>
        <v>69.78</v>
      </c>
      <c r="M55" s="28">
        <f>(L55/82.92)*10</f>
        <v>8.41534008683068</v>
      </c>
      <c r="N55" s="28">
        <f>_xlfn.XLOOKUP(C55,Current_health_expenditure_per_capita[Country Code],Current_health_expenditure_per_capita[Per Capita Average],0)</f>
        <v>1483.942</v>
      </c>
      <c r="O55" s="28">
        <f>(N55/10922.48)*10</f>
        <v>1.358612696017754</v>
      </c>
      <c r="P55" s="1">
        <f>_xlfn.XLOOKUP(C55,Helath_expenditure_GDP[Country Code],Helath_expenditure_GDP[GDP_Average_2017-21],0)</f>
        <v>9.7200000000000006</v>
      </c>
      <c r="Q55" s="28">
        <f>(P55/20.83)*10</f>
        <v>4.6663466154584743</v>
      </c>
      <c r="R55" s="16">
        <f>_xlfn.XLOOKUP(C55,GDP__current_US[Country Code],GDP__current_US[2023 '[YR2023']],0)</f>
        <v>2173665655937.2737</v>
      </c>
      <c r="S55" s="28">
        <f>(R55/67653743404264.1 )*10</f>
        <v>0.32129273955301507</v>
      </c>
      <c r="T55" s="1">
        <f>_xlfn.XLOOKUP(C55,Population__total[Country Code],Population__total[2023],0)</f>
        <v>216422446</v>
      </c>
      <c r="U55" s="28">
        <f>(T55/6819750360)*10</f>
        <v>0.31734658099713786</v>
      </c>
      <c r="V55" s="33">
        <f>((0.2 *E55) + (0.2 * G55) + (0.2 *I55) + (0.2 *K55)+ (0.2 *M55))/1</f>
        <v>4.8456269059118764</v>
      </c>
      <c r="W55" s="33">
        <f>((0.25 * O55) + (0.25 * Q55) + (0.3 *S55) + (0.2 *U55)) /1</f>
        <v>1.6660969659343892</v>
      </c>
      <c r="X55" s="33">
        <f>(0.55 * V55 ) + (0.45 * W55)</f>
        <v>3.4148384329220072</v>
      </c>
    </row>
    <row r="56" spans="1:24" x14ac:dyDescent="0.3">
      <c r="A56" s="1" t="s">
        <v>82</v>
      </c>
      <c r="B56" s="1" t="s">
        <v>32</v>
      </c>
      <c r="C56" s="1" t="s">
        <v>83</v>
      </c>
      <c r="D56" s="1">
        <f>_xlfn.XLOOKUP(C56,Hospital_beds_per_1000[Country Code],Hospital_beds_per_1000[Max count of beds per 1000 population btween 2017-21], 0)</f>
        <v>0</v>
      </c>
      <c r="E56" s="28">
        <f>(D56/13.05)*10</f>
        <v>0</v>
      </c>
      <c r="F56" s="1">
        <f>_xlfn.XLOOKUP(C56,Population_ages_65_and_above[Country Code],Population_ages_65_and_above[2023],0)</f>
        <v>17.66</v>
      </c>
      <c r="G56" s="28">
        <f xml:space="preserve"> (F56/35.79)*10</f>
        <v>4.9343392008941045</v>
      </c>
      <c r="H56" s="1">
        <f>_xlfn.XLOOKUP(C56,Life_expectancy_at_birth[Country Code],Life_expectancy_at_birth[Average life expectancy 2017-22],0)</f>
        <v>73.41</v>
      </c>
      <c r="I56" s="28">
        <f>(H56/85.07)*10</f>
        <v>8.6293640531327149</v>
      </c>
      <c r="J56" s="1">
        <f>_xlfn.XLOOKUP(C56,Physicians_per_1_000_people[Country Code],Physicians_per_1_000_people[Average Physicians per 1000 in 2017-21],0)</f>
        <v>4.38</v>
      </c>
      <c r="K56" s="28">
        <f xml:space="preserve"> (J56/8.36)*10</f>
        <v>5.2392344497607652</v>
      </c>
      <c r="L56" s="1">
        <f>_xlfn.XLOOKUP(C56,Population_ages_15_64[Country Code],Population_ages_15_64[2023],0)</f>
        <v>65.709999999999994</v>
      </c>
      <c r="M56" s="28">
        <f>(L56/82.92)*10</f>
        <v>7.9245055475156772</v>
      </c>
      <c r="N56" s="28">
        <f>_xlfn.XLOOKUP(C56,Current_health_expenditure_per_capita[Country Code],Current_health_expenditure_per_capita[Per Capita Average],0)</f>
        <v>1175.2</v>
      </c>
      <c r="O56" s="28">
        <f>(N56/10922.48)*10</f>
        <v>1.0759461221261106</v>
      </c>
      <c r="P56" s="1">
        <f>_xlfn.XLOOKUP(C56,Helath_expenditure_GDP[Country Code],Helath_expenditure_GDP[GDP_Average_2017-21],0)</f>
        <v>6.03</v>
      </c>
      <c r="Q56" s="28">
        <f>(P56/20.83)*10</f>
        <v>2.8948631781084977</v>
      </c>
      <c r="R56" s="16">
        <f>_xlfn.XLOOKUP(C56,GDP__current_US[Country Code],GDP__current_US[2023 '[YR2023']],0)</f>
        <v>71857382745.606598</v>
      </c>
      <c r="S56" s="28">
        <f>(R56/67653743404264.1 )*10</f>
        <v>1.06213461561504E-2</v>
      </c>
      <c r="T56" s="1">
        <f>_xlfn.XLOOKUP(C56,Population__total[Country Code],Population__total[2023],0)</f>
        <v>9178298</v>
      </c>
      <c r="U56" s="28">
        <f>(T56/6819750360)*10</f>
        <v>1.3458407588983947E-2</v>
      </c>
      <c r="V56" s="33">
        <f>((0.2 *E56) + (0.2 * G56) + (0.2 *I56) + (0.2 *K56)+ (0.2 *M56))/1</f>
        <v>5.3454886502606529</v>
      </c>
      <c r="W56" s="33">
        <f>((0.25 * O56) + (0.25 * Q56) + (0.3 *S56) + (0.2 *U56)) /1</f>
        <v>0.99858041042329393</v>
      </c>
      <c r="X56" s="33">
        <f>(0.55 * V56 ) + (0.45 * W56)</f>
        <v>3.3893799423338415</v>
      </c>
    </row>
    <row r="57" spans="1:24" x14ac:dyDescent="0.3">
      <c r="A57" s="1" t="s">
        <v>134</v>
      </c>
      <c r="B57" s="1" t="s">
        <v>12</v>
      </c>
      <c r="C57" s="1" t="s">
        <v>135</v>
      </c>
      <c r="D57" s="1">
        <f>_xlfn.XLOOKUP(C57,Hospital_beds_per_1000[Country Code],Hospital_beds_per_1000[Max count of beds per 1000 population btween 2017-21], 0)</f>
        <v>1.1399999999999999</v>
      </c>
      <c r="E57" s="28">
        <f>(D57/13.05)*10</f>
        <v>0.87356321839080442</v>
      </c>
      <c r="F57" s="1">
        <f>_xlfn.XLOOKUP(C57,Population_ages_65_and_above[Country Code],Population_ages_65_and_above[2023],0)</f>
        <v>11.2</v>
      </c>
      <c r="G57" s="28">
        <f xml:space="preserve"> (F57/35.79)*10</f>
        <v>3.1293657446214023</v>
      </c>
      <c r="H57" s="1">
        <f>_xlfn.XLOOKUP(C57,Life_expectancy_at_birth[Country Code],Life_expectancy_at_birth[Average life expectancy 2017-22],0)</f>
        <v>78.650000000000006</v>
      </c>
      <c r="I57" s="28">
        <f>(H57/85.07)*10</f>
        <v>9.2453273774538616</v>
      </c>
      <c r="J57" s="1">
        <f>_xlfn.XLOOKUP(C57,Physicians_per_1_000_people[Country Code],Physicians_per_1_000_people[Average Physicians per 1000 in 2017-21],0)</f>
        <v>2.91</v>
      </c>
      <c r="K57" s="28">
        <f xml:space="preserve"> (J57/8.36)*10</f>
        <v>3.4808612440191395</v>
      </c>
      <c r="L57" s="1">
        <f>_xlfn.XLOOKUP(C57,Population_ages_15_64[Country Code],Population_ages_15_64[2023],0)</f>
        <v>69.010000000000005</v>
      </c>
      <c r="M57" s="28">
        <f>(L57/82.92)*10</f>
        <v>8.3224794983116261</v>
      </c>
      <c r="N57" s="28">
        <f>_xlfn.XLOOKUP(C57,Current_health_expenditure_per_capita[Country Code],Current_health_expenditure_per_capita[Per Capita Average],0)</f>
        <v>1601.106</v>
      </c>
      <c r="O57" s="28">
        <f>(N57/10922.48)*10</f>
        <v>1.4658813749258413</v>
      </c>
      <c r="P57" s="1">
        <f>_xlfn.XLOOKUP(C57,Helath_expenditure_GDP[Country Code],Helath_expenditure_GDP[GDP_Average_2017-21],0)</f>
        <v>7.39</v>
      </c>
      <c r="Q57" s="28">
        <f>(P57/20.83)*10</f>
        <v>3.5477676428228517</v>
      </c>
      <c r="R57" s="16">
        <f>_xlfn.XLOOKUP(C57,GDP__current_US[Country Code],GDP__current_US[2023 '[YR2023']],0)</f>
        <v>86497941439.017395</v>
      </c>
      <c r="S57" s="28">
        <f>(R57/67653743404264.1 )*10</f>
        <v>1.2785388817607626E-2</v>
      </c>
      <c r="T57" s="1">
        <f>_xlfn.XLOOKUP(C57,Population__total[Country Code],Population__total[2023],0)</f>
        <v>5212173</v>
      </c>
      <c r="U57" s="28">
        <f>(T57/6819750360)*10</f>
        <v>7.6427621611650891E-3</v>
      </c>
      <c r="V57" s="33">
        <f>((0.2 *E57) + (0.2 * G57) + (0.2 *I57) + (0.2 *K57)+ (0.2 *M57))/1</f>
        <v>5.0103194165593674</v>
      </c>
      <c r="W57" s="33">
        <f>((0.25 * O57) + (0.25 * Q57) + (0.3 *S57) + (0.2 *U57)) /1</f>
        <v>1.2587764235146885</v>
      </c>
      <c r="X57" s="33">
        <f>(0.55 * V57 ) + (0.45 * W57)</f>
        <v>3.3221250696892621</v>
      </c>
    </row>
    <row r="58" spans="1:24" x14ac:dyDescent="0.3">
      <c r="A58" s="1" t="s">
        <v>52</v>
      </c>
      <c r="B58" s="1" t="s">
        <v>12</v>
      </c>
      <c r="C58" s="1" t="s">
        <v>53</v>
      </c>
      <c r="D58" s="1">
        <f>_xlfn.XLOOKUP(C58,Hospital_beds_per_1000[Country Code],Hospital_beds_per_1000[Max count of beds per 1000 population btween 2017-21], 0)</f>
        <v>2.89</v>
      </c>
      <c r="E58" s="28">
        <f>(D58/13.05)*10</f>
        <v>2.2145593869731801</v>
      </c>
      <c r="F58" s="1">
        <f>_xlfn.XLOOKUP(C58,Population_ages_65_and_above[Country Code],Population_ages_65_and_above[2023],0)</f>
        <v>11.12</v>
      </c>
      <c r="G58" s="28">
        <f xml:space="preserve"> (F58/35.79)*10</f>
        <v>3.1070131321598211</v>
      </c>
      <c r="H58" s="1">
        <f>_xlfn.XLOOKUP(C58,Life_expectancy_at_birth[Country Code],Life_expectancy_at_birth[Average life expectancy 2017-22],0)</f>
        <v>78.67</v>
      </c>
      <c r="I58" s="28">
        <f>(H58/85.07)*10</f>
        <v>9.2476783825085231</v>
      </c>
      <c r="J58" s="1">
        <f>_xlfn.XLOOKUP(C58,Physicians_per_1_000_people[Country Code],Physicians_per_1_000_people[Average Physicians per 1000 in 2017-21],0)</f>
        <v>2.9</v>
      </c>
      <c r="K58" s="28">
        <f xml:space="preserve"> (J58/8.36)*10</f>
        <v>3.4688995215311009</v>
      </c>
      <c r="L58" s="1">
        <f>_xlfn.XLOOKUP(C58,Population_ages_15_64[Country Code],Population_ages_15_64[2023],0)</f>
        <v>70.7</v>
      </c>
      <c r="M58" s="28">
        <f>(L58/82.92)*10</f>
        <v>8.5262904003859141</v>
      </c>
      <c r="N58" s="28">
        <f>_xlfn.XLOOKUP(C58,Current_health_expenditure_per_capita[Country Code],Current_health_expenditure_per_capita[Per Capita Average],0)</f>
        <v>1106.152</v>
      </c>
      <c r="O58" s="28">
        <f>(N58/10922.48)*10</f>
        <v>1.0127297097362504</v>
      </c>
      <c r="P58" s="1">
        <f>_xlfn.XLOOKUP(C58,Helath_expenditure_GDP[Country Code],Helath_expenditure_GDP[GDP_Average_2017-21],0)</f>
        <v>5.17</v>
      </c>
      <c r="Q58" s="28">
        <f>(P58/20.83)*10</f>
        <v>2.4819971195391264</v>
      </c>
      <c r="R58" s="16">
        <f>_xlfn.XLOOKUP(C58,GDP__current_US[Country Code],GDP__current_US[2023 '[YR2023']],0)</f>
        <v>2033085185.1852</v>
      </c>
      <c r="S58" s="28">
        <f>(R58/67653743404264.1 )*10</f>
        <v>3.0051333198763663E-4</v>
      </c>
      <c r="T58" s="1">
        <f>_xlfn.XLOOKUP(C58,Population__total[Country Code],Population__total[2023],0)</f>
        <v>94298</v>
      </c>
      <c r="U58" s="28">
        <f>(T58/6819750360)*10</f>
        <v>1.3827192349017304E-4</v>
      </c>
      <c r="V58" s="33">
        <f>((0.2 *E58) + (0.2 * G58) + (0.2 *I58) + (0.2 *K58)+ (0.2 *M58))/1</f>
        <v>5.3128881647117083</v>
      </c>
      <c r="W58" s="33">
        <f>((0.25 * O58) + (0.25 * Q58) + (0.3 *S58) + (0.2 *U58)) /1</f>
        <v>0.87379951570313852</v>
      </c>
      <c r="X58" s="33">
        <f>(0.55 * V58 ) + (0.45 * W58)</f>
        <v>3.3152982726578522</v>
      </c>
    </row>
    <row r="59" spans="1:24" x14ac:dyDescent="0.3">
      <c r="A59" s="1" t="s">
        <v>42</v>
      </c>
      <c r="B59" s="1" t="s">
        <v>41</v>
      </c>
      <c r="C59" s="1" t="s">
        <v>43</v>
      </c>
      <c r="D59" s="1">
        <f>_xlfn.XLOOKUP(C59,Hospital_beds_per_1000[Country Code],Hospital_beds_per_1000[Max count of beds per 1000 population btween 2017-21], 0)</f>
        <v>1.38</v>
      </c>
      <c r="E59" s="28">
        <f>(D59/13.05)*10</f>
        <v>1.0574712643678159</v>
      </c>
      <c r="F59" s="1">
        <f>_xlfn.XLOOKUP(C59,Population_ages_65_and_above[Country Code],Population_ages_65_and_above[2023],0)</f>
        <v>1.87</v>
      </c>
      <c r="G59" s="28">
        <f xml:space="preserve"> (F59/35.79)*10</f>
        <v>0.52249231628946635</v>
      </c>
      <c r="H59" s="1">
        <f>_xlfn.XLOOKUP(C59,Life_expectancy_at_birth[Country Code],Life_expectancy_at_birth[Average life expectancy 2017-22],0)</f>
        <v>79.28</v>
      </c>
      <c r="I59" s="28">
        <f>(H59/85.07)*10</f>
        <v>9.3193840366756788</v>
      </c>
      <c r="J59" s="1">
        <f>_xlfn.XLOOKUP(C59,Physicians_per_1_000_people[Country Code],Physicians_per_1_000_people[Average Physicians per 1000 in 2017-21],0)</f>
        <v>2.71</v>
      </c>
      <c r="K59" s="28">
        <f xml:space="preserve"> (J59/8.36)*10</f>
        <v>3.241626794258373</v>
      </c>
      <c r="L59" s="1">
        <f>_xlfn.XLOOKUP(C59,Population_ages_15_64[Country Code],Population_ages_15_64[2023],0)</f>
        <v>82.92</v>
      </c>
      <c r="M59" s="28">
        <f>(L59/82.92)*10</f>
        <v>10</v>
      </c>
      <c r="N59" s="28">
        <f>_xlfn.XLOOKUP(C59,Current_health_expenditure_per_capita[Country Code],Current_health_expenditure_per_capita[Per Capita Average],0)</f>
        <v>3472.0680000000002</v>
      </c>
      <c r="O59" s="28">
        <f>(N59/10922.48)*10</f>
        <v>3.1788275190249839</v>
      </c>
      <c r="P59" s="1">
        <f>_xlfn.XLOOKUP(C59,Helath_expenditure_GDP[Country Code],Helath_expenditure_GDP[GDP_Average_2017-21],0)</f>
        <v>4.7300000000000004</v>
      </c>
      <c r="Q59" s="28">
        <f>(P59/20.83)*10</f>
        <v>2.2707633221315415</v>
      </c>
      <c r="R59" s="16">
        <f>_xlfn.XLOOKUP(C59,GDP__current_US[Country Code],GDP__current_US[2023 '[YR2023']],0)</f>
        <v>504173451327.43359</v>
      </c>
      <c r="S59" s="28">
        <f>(R59/67653743404264.1 )*10</f>
        <v>7.452262446362376E-2</v>
      </c>
      <c r="T59" s="1">
        <f>_xlfn.XLOOKUP(C59,Population__total[Country Code],Population__total[2023],0)</f>
        <v>9516871</v>
      </c>
      <c r="U59" s="28">
        <f>(T59/6819750360)*10</f>
        <v>1.3954867110414288E-2</v>
      </c>
      <c r="V59" s="33">
        <f>((0.2 *E59) + (0.2 * G59) + (0.2 *I59) + (0.2 *K59)+ (0.2 *M59))/1</f>
        <v>4.8281948823182672</v>
      </c>
      <c r="W59" s="33">
        <f>((0.25 * O59) + (0.25 * Q59) + (0.3 *S59) + (0.2 *U59)) /1</f>
        <v>1.3875454710503012</v>
      </c>
      <c r="X59" s="33">
        <f>(0.55 * V59 ) + (0.45 * W59)</f>
        <v>3.2799026472476829</v>
      </c>
    </row>
    <row r="60" spans="1:24" x14ac:dyDescent="0.3">
      <c r="A60" s="1" t="s">
        <v>335</v>
      </c>
      <c r="B60" s="1" t="s">
        <v>41</v>
      </c>
      <c r="C60" s="1" t="s">
        <v>336</v>
      </c>
      <c r="D60" s="1">
        <f>_xlfn.XLOOKUP(C60,Hospital_beds_per_1000[Country Code],Hospital_beds_per_1000[Max count of beds per 1000 population btween 2017-21], 0)</f>
        <v>2.73</v>
      </c>
      <c r="E60" s="28">
        <f>(D60/13.05)*10</f>
        <v>2.0919540229885056</v>
      </c>
      <c r="F60" s="1">
        <f>_xlfn.XLOOKUP(C60,Population_ages_65_and_above[Country Code],Population_ages_65_and_above[2023],0)</f>
        <v>10.28</v>
      </c>
      <c r="G60" s="28">
        <f xml:space="preserve"> (F60/35.79)*10</f>
        <v>2.8723107013132161</v>
      </c>
      <c r="H60" s="1">
        <f>_xlfn.XLOOKUP(C60,Life_expectancy_at_birth[Country Code],Life_expectancy_at_birth[Average life expectancy 2017-22],0)</f>
        <v>77.650000000000006</v>
      </c>
      <c r="I60" s="28">
        <f>(H60/85.07)*10</f>
        <v>9.1277771247208186</v>
      </c>
      <c r="J60" s="1">
        <f>_xlfn.XLOOKUP(C60,Physicians_per_1_000_people[Country Code],Physicians_per_1_000_people[Average Physicians per 1000 in 2017-21],0)</f>
        <v>2.4300000000000002</v>
      </c>
      <c r="K60" s="28">
        <f xml:space="preserve"> (J60/8.36)*10</f>
        <v>2.9066985645933019</v>
      </c>
      <c r="L60" s="1">
        <f>_xlfn.XLOOKUP(C60,Population_ages_15_64[Country Code],Population_ages_15_64[2023],0)</f>
        <v>62.45</v>
      </c>
      <c r="M60" s="28">
        <f>(L60/82.92)*10</f>
        <v>7.5313555233960452</v>
      </c>
      <c r="N60" s="28">
        <f>_xlfn.XLOOKUP(C60,Current_health_expenditure_per_capita[Country Code],Current_health_expenditure_per_capita[Per Capita Average],0)</f>
        <v>1169.9079999999999</v>
      </c>
      <c r="O60" s="28">
        <f>(N60/10922.48)*10</f>
        <v>1.0711010686217781</v>
      </c>
      <c r="P60" s="1">
        <f>_xlfn.XLOOKUP(C60,Helath_expenditure_GDP[Country Code],Helath_expenditure_GDP[GDP_Average_2017-21],0)</f>
        <v>8.44</v>
      </c>
      <c r="Q60" s="28">
        <f>(P60/20.83)*10</f>
        <v>4.051848295727317</v>
      </c>
      <c r="R60" s="16">
        <f>_xlfn.XLOOKUP(C60,GDP__current_US[Country Code],GDP__current_US[2023 '[YR2023']],0)</f>
        <v>17937256175.140999</v>
      </c>
      <c r="S60" s="28">
        <f>(R60/67653743404264.1 )*10</f>
        <v>2.6513323982617115E-3</v>
      </c>
      <c r="T60" s="1">
        <f>_xlfn.XLOOKUP(C60,Population__total[Country Code],Population__total[2023],0)</f>
        <v>5353930</v>
      </c>
      <c r="U60" s="28">
        <f>(T60/6819750360)*10</f>
        <v>7.8506246084937351E-3</v>
      </c>
      <c r="V60" s="33">
        <f>((0.2 *E60) + (0.2 * G60) + (0.2 *I60) + (0.2 *K60)+ (0.2 *M60))/1</f>
        <v>4.9060191874023777</v>
      </c>
      <c r="W60" s="33">
        <f>((0.25 * O60) + (0.25 * Q60) + (0.3 *S60) + (0.2 *U60)) /1</f>
        <v>1.2831028657284511</v>
      </c>
      <c r="X60" s="33">
        <f>(0.55 * V60 ) + (0.45 * W60)</f>
        <v>3.2757068426491109</v>
      </c>
    </row>
    <row r="61" spans="1:24" x14ac:dyDescent="0.3">
      <c r="A61" s="1" t="s">
        <v>78</v>
      </c>
      <c r="B61" s="1" t="s">
        <v>12</v>
      </c>
      <c r="C61" s="1" t="s">
        <v>79</v>
      </c>
      <c r="D61" s="1">
        <f>_xlfn.XLOOKUP(C61,Hospital_beds_per_1000[Country Code],Hospital_beds_per_1000[Max count of beds per 1000 population btween 2017-21], 0)</f>
        <v>2.96</v>
      </c>
      <c r="E61" s="28">
        <f>(D61/13.05)*10</f>
        <v>2.2681992337164751</v>
      </c>
      <c r="F61" s="1">
        <f>_xlfn.XLOOKUP(C61,Population_ages_65_and_above[Country Code],Population_ages_65_and_above[2023],0)</f>
        <v>9.2799999999999994</v>
      </c>
      <c r="G61" s="28">
        <f xml:space="preserve"> (F61/35.79)*10</f>
        <v>2.5929030455434479</v>
      </c>
      <c r="H61" s="1">
        <f>_xlfn.XLOOKUP(C61,Life_expectancy_at_birth[Country Code],Life_expectancy_at_birth[Average life expectancy 2017-22],0)</f>
        <v>72.88</v>
      </c>
      <c r="I61" s="28">
        <f>(H61/85.07)*10</f>
        <v>8.567062419184202</v>
      </c>
      <c r="J61" s="1">
        <f>_xlfn.XLOOKUP(C61,Physicians_per_1_000_people[Country Code],Physicians_per_1_000_people[Average Physicians per 1000 in 2017-21],0)</f>
        <v>1.86</v>
      </c>
      <c r="K61" s="28">
        <f xml:space="preserve"> (J61/8.36)*10</f>
        <v>2.2248803827751198</v>
      </c>
      <c r="L61" s="1">
        <f>_xlfn.XLOOKUP(C61,Population_ages_15_64[Country Code],Population_ages_15_64[2023],0)</f>
        <v>72.23</v>
      </c>
      <c r="M61" s="28">
        <f>(L61/82.92)*10</f>
        <v>8.7108055957549446</v>
      </c>
      <c r="N61" s="28">
        <f>_xlfn.XLOOKUP(C61,Current_health_expenditure_per_capita[Country Code],Current_health_expenditure_per_capita[Per Capita Average],0)</f>
        <v>2216.9059999999999</v>
      </c>
      <c r="O61" s="28">
        <f>(N61/10922.48)*10</f>
        <v>2.0296727483135699</v>
      </c>
      <c r="P61" s="1">
        <f>_xlfn.XLOOKUP(C61,Helath_expenditure_GDP[Country Code],Helath_expenditure_GDP[GDP_Average_2017-21],0)</f>
        <v>6.66</v>
      </c>
      <c r="Q61" s="28">
        <f>(P61/20.83)*10</f>
        <v>3.1973115698511769</v>
      </c>
      <c r="R61" s="16">
        <f>_xlfn.XLOOKUP(C61,GDP__current_US[Country Code],GDP__current_US[2023 '[YR2023']],0)</f>
        <v>14338500000</v>
      </c>
      <c r="S61" s="28">
        <f>(R61/67653743404264.1 )*10</f>
        <v>2.1193949186699801E-3</v>
      </c>
      <c r="T61" s="1">
        <f>_xlfn.XLOOKUP(C61,Population__total[Country Code],Population__total[2023],0)</f>
        <v>412623</v>
      </c>
      <c r="U61" s="28">
        <f>(T61/6819750360)*10</f>
        <v>6.0504120857585175E-4</v>
      </c>
      <c r="V61" s="33">
        <f>((0.2 *E61) + (0.2 * G61) + (0.2 *I61) + (0.2 *K61)+ (0.2 *M61))/1</f>
        <v>4.8727701353948385</v>
      </c>
      <c r="W61" s="33">
        <f>((0.25 * O61) + (0.25 * Q61) + (0.3 *S61) + (0.2 *U61)) /1</f>
        <v>1.3075029062585029</v>
      </c>
      <c r="X61" s="33">
        <f>(0.55 * V61 ) + (0.45 * W61)</f>
        <v>3.2683998822834877</v>
      </c>
    </row>
    <row r="62" spans="1:24" x14ac:dyDescent="0.3">
      <c r="A62" s="1" t="s">
        <v>609</v>
      </c>
      <c r="B62" s="1" t="s">
        <v>49</v>
      </c>
      <c r="C62" s="1" t="s">
        <v>610</v>
      </c>
      <c r="D62" s="1">
        <f>_xlfn.XLOOKUP(C62,Hospital_beds_per_1000[Country Code],Hospital_beds_per_1000[Max count of beds per 1000 population btween 2017-21], 0)</f>
        <v>0</v>
      </c>
      <c r="E62" s="28">
        <f>(D62/13.05)*10</f>
        <v>0</v>
      </c>
      <c r="F62" s="1">
        <f>_xlfn.XLOOKUP(C62,Population_ages_65_and_above[Country Code],Population_ages_65_and_above[2023],0)</f>
        <v>6.68</v>
      </c>
      <c r="G62" s="28">
        <f xml:space="preserve"> (F62/35.79)*10</f>
        <v>1.866443140542051</v>
      </c>
      <c r="H62" s="1">
        <f>_xlfn.XLOOKUP(C62,Life_expectancy_at_birth[Country Code],Life_expectancy_at_birth[Average life expectancy 2017-22],0)</f>
        <v>64.400000000000006</v>
      </c>
      <c r="I62" s="28">
        <f>(H62/85.07)*10</f>
        <v>7.5702362760079946</v>
      </c>
      <c r="J62" s="1">
        <f>_xlfn.XLOOKUP(C62,Physicians_per_1_000_people[Country Code],Physicians_per_1_000_people[Average Physicians per 1000 in 2017-21],0)</f>
        <v>1.26</v>
      </c>
      <c r="K62" s="28">
        <f xml:space="preserve"> (J62/8.36)*10</f>
        <v>1.5071770334928232</v>
      </c>
      <c r="L62" s="1">
        <f>_xlfn.XLOOKUP(C62,Population_ages_15_64[Country Code],Population_ages_15_64[2023],0)</f>
        <v>61.57</v>
      </c>
      <c r="M62" s="28">
        <f>(L62/82.92)*10</f>
        <v>7.4252291365171255</v>
      </c>
      <c r="N62" s="28">
        <f>_xlfn.XLOOKUP(C62,Current_health_expenditure_per_capita[Country Code],Current_health_expenditure_per_capita[Per Capita Average],0)</f>
        <v>978.63</v>
      </c>
      <c r="O62" s="28">
        <f>(N62/10922.48)*10</f>
        <v>0.89597783653529239</v>
      </c>
      <c r="P62" s="1">
        <f>_xlfn.XLOOKUP(C62,Helath_expenditure_GDP[Country Code],Helath_expenditure_GDP[GDP_Average_2017-21],0)</f>
        <v>20.83</v>
      </c>
      <c r="Q62" s="28">
        <f>(P62/20.83)*10</f>
        <v>10</v>
      </c>
      <c r="R62" s="16">
        <f>_xlfn.XLOOKUP(C62,GDP__current_US[Country Code],GDP__current_US[2023 '[YR2023']],0)</f>
        <v>62280311.585199997</v>
      </c>
      <c r="S62" s="28">
        <f>(R62/67653743404264.1 )*10</f>
        <v>9.205745085389402E-6</v>
      </c>
      <c r="T62" s="1">
        <f>_xlfn.XLOOKUP(C62,Population__total[Country Code],Population__total[2023],0)</f>
        <v>11396</v>
      </c>
      <c r="U62" s="28">
        <f>(T62/6819750360)*10</f>
        <v>1.6710289084540625E-5</v>
      </c>
      <c r="V62" s="33">
        <f>((0.2 *E62) + (0.2 * G62) + (0.2 *I62) + (0.2 *K62)+ (0.2 *M62))/1</f>
        <v>3.6738171173119993</v>
      </c>
      <c r="W62" s="33">
        <f>((0.25 * O62) + (0.25 * Q62) + (0.3 *S62) + (0.2 *U62)) /1</f>
        <v>2.7240005629151653</v>
      </c>
      <c r="X62" s="33">
        <f>(0.55 * V62 ) + (0.45 * W62)</f>
        <v>3.2463996678334244</v>
      </c>
    </row>
    <row r="63" spans="1:24" x14ac:dyDescent="0.3">
      <c r="A63" s="1" t="s">
        <v>399</v>
      </c>
      <c r="B63" s="1" t="s">
        <v>32</v>
      </c>
      <c r="C63" s="1" t="s">
        <v>400</v>
      </c>
      <c r="D63" s="1">
        <f>_xlfn.XLOOKUP(C63,Hospital_beds_per_1000[Country Code],Hospital_beds_per_1000[Max count of beds per 1000 population btween 2017-21], 0)</f>
        <v>4.28</v>
      </c>
      <c r="E63" s="28">
        <f>(D63/13.05)*10</f>
        <v>3.2796934865900385</v>
      </c>
      <c r="F63" s="1">
        <f>_xlfn.XLOOKUP(C63,Population_ages_65_and_above[Country Code],Population_ages_65_and_above[2023],0)</f>
        <v>15.13</v>
      </c>
      <c r="G63" s="28">
        <f xml:space="preserve"> (F63/35.79)*10</f>
        <v>4.2274378317965917</v>
      </c>
      <c r="H63" s="1">
        <f>_xlfn.XLOOKUP(C63,Life_expectancy_at_birth[Country Code],Life_expectancy_at_birth[Average life expectancy 2017-22],0)</f>
        <v>75.209999999999994</v>
      </c>
      <c r="I63" s="28">
        <f>(H63/85.07)*10</f>
        <v>8.8409545080521923</v>
      </c>
      <c r="J63" s="1">
        <f>_xlfn.XLOOKUP(C63,Physicians_per_1_000_people[Country Code],Physicians_per_1_000_people[Average Physicians per 1000 in 2017-21],0)</f>
        <v>0</v>
      </c>
      <c r="K63" s="28">
        <f xml:space="preserve"> (J63/8.36)*10</f>
        <v>0</v>
      </c>
      <c r="L63" s="1">
        <f>_xlfn.XLOOKUP(C63,Population_ages_15_64[Country Code],Population_ages_15_64[2023],0)</f>
        <v>68.95</v>
      </c>
      <c r="M63" s="28">
        <f>(L63/82.92)*10</f>
        <v>8.3152436082971537</v>
      </c>
      <c r="N63" s="28">
        <f>_xlfn.XLOOKUP(C63,Current_health_expenditure_per_capita[Country Code],Current_health_expenditure_per_capita[Per Capita Average],0)</f>
        <v>1231.5999999999999</v>
      </c>
      <c r="O63" s="28">
        <f>(N63/10922.48)*10</f>
        <v>1.1275827467754576</v>
      </c>
      <c r="P63" s="1">
        <f>_xlfn.XLOOKUP(C63,Helath_expenditure_GDP[Country Code],Helath_expenditure_GDP[GDP_Average_2017-21],0)</f>
        <v>7.24</v>
      </c>
      <c r="Q63" s="28">
        <f>(P63/20.83)*10</f>
        <v>3.4757561209793568</v>
      </c>
      <c r="R63" s="16">
        <f>_xlfn.XLOOKUP(C63,GDP__current_US[Country Code],GDP__current_US[2023 '[YR2023']],0)</f>
        <v>14761237042.2057</v>
      </c>
      <c r="S63" s="28">
        <f>(R63/67653743404264.1 )*10</f>
        <v>2.181880306903361E-3</v>
      </c>
      <c r="T63" s="1">
        <f>_xlfn.XLOOKUP(C63,Population__total[Country Code],Population__total[2023],0)</f>
        <v>1811980</v>
      </c>
      <c r="U63" s="28">
        <f>(T63/6819750360)*10</f>
        <v>2.6569594257112952E-3</v>
      </c>
      <c r="V63" s="33">
        <f>((0.2 *E63) + (0.2 * G63) + (0.2 *I63) + (0.2 *K63)+ (0.2 *M63))/1</f>
        <v>4.9326658869471949</v>
      </c>
      <c r="W63" s="33">
        <f>((0.25 * O63) + (0.25 * Q63) + (0.3 *S63) + (0.2 *U63)) /1</f>
        <v>1.1520206729159168</v>
      </c>
      <c r="X63" s="33">
        <f>(0.55 * V63 ) + (0.45 * W63)</f>
        <v>3.2313755406331199</v>
      </c>
    </row>
    <row r="64" spans="1:24" x14ac:dyDescent="0.3">
      <c r="A64" s="1" t="s">
        <v>328</v>
      </c>
      <c r="B64" s="1" t="s">
        <v>41</v>
      </c>
      <c r="C64" s="1" t="s">
        <v>329</v>
      </c>
      <c r="D64" s="1">
        <f>_xlfn.XLOOKUP(C64,Hospital_beds_per_1000[Country Code],Hospital_beds_per_1000[Max count of beds per 1000 population btween 2017-21], 0)</f>
        <v>2.04</v>
      </c>
      <c r="E64" s="28">
        <f>(D64/13.05)*10</f>
        <v>1.5632183908045976</v>
      </c>
      <c r="F64" s="1">
        <f>_xlfn.XLOOKUP(C64,Population_ages_65_and_above[Country Code],Population_ages_65_and_above[2023],0)</f>
        <v>5.44</v>
      </c>
      <c r="G64" s="28">
        <f xml:space="preserve"> (F64/35.79)*10</f>
        <v>1.5199776473875384</v>
      </c>
      <c r="H64" s="1">
        <f>_xlfn.XLOOKUP(C64,Life_expectancy_at_birth[Country Code],Life_expectancy_at_birth[Average life expectancy 2017-22],0)</f>
        <v>79.17</v>
      </c>
      <c r="I64" s="28">
        <f>(H64/85.07)*10</f>
        <v>9.3064535088750446</v>
      </c>
      <c r="J64" s="1">
        <f>_xlfn.XLOOKUP(C64,Physicians_per_1_000_people[Country Code],Physicians_per_1_000_people[Average Physicians per 1000 in 2017-21],0)</f>
        <v>2.29</v>
      </c>
      <c r="K64" s="28">
        <f xml:space="preserve"> (J64/8.36)*10</f>
        <v>2.7392344497607657</v>
      </c>
      <c r="L64" s="1">
        <f>_xlfn.XLOOKUP(C64,Population_ages_15_64[Country Code],Population_ages_15_64[2023],0)</f>
        <v>74.430000000000007</v>
      </c>
      <c r="M64" s="28">
        <f>(L64/82.92)*10</f>
        <v>8.9761215629522439</v>
      </c>
      <c r="N64" s="28">
        <f>_xlfn.XLOOKUP(C64,Current_health_expenditure_per_capita[Country Code],Current_health_expenditure_per_capita[Per Capita Average],0)</f>
        <v>2683.7959999999998</v>
      </c>
      <c r="O64" s="28">
        <f>(N64/10922.48)*10</f>
        <v>2.4571306150251591</v>
      </c>
      <c r="P64" s="1">
        <f>_xlfn.XLOOKUP(C64,Helath_expenditure_GDP[Country Code],Helath_expenditure_GDP[GDP_Average_2017-21],0)</f>
        <v>5.47</v>
      </c>
      <c r="Q64" s="28">
        <f>(P64/20.83)*10</f>
        <v>2.6260201632261166</v>
      </c>
      <c r="R64" s="16">
        <f>_xlfn.XLOOKUP(C64,GDP__current_US[Country Code],GDP__current_US[2023 '[YR2023']],0)</f>
        <v>161772221950.94159</v>
      </c>
      <c r="S64" s="28">
        <f>(R64/67653743404264.1 )*10</f>
        <v>2.3911791692630174E-2</v>
      </c>
      <c r="T64" s="1">
        <f>_xlfn.XLOOKUP(C64,Population__total[Country Code],Population__total[2023],0)</f>
        <v>4310108</v>
      </c>
      <c r="U64" s="28">
        <f>(T64/6819750360)*10</f>
        <v>6.3200377909434207E-3</v>
      </c>
      <c r="V64" s="33">
        <f>((0.2 *E64) + (0.2 * G64) + (0.2 *I64) + (0.2 *K64)+ (0.2 *M64))/1</f>
        <v>4.8210011119560381</v>
      </c>
      <c r="W64" s="33">
        <f>((0.25 * O64) + (0.25 * Q64) + (0.3 *S64) + (0.2 *U64)) /1</f>
        <v>1.2792252396287966</v>
      </c>
      <c r="X64" s="33">
        <f>(0.55 * V64 ) + (0.45 * W64)</f>
        <v>3.2272019694087795</v>
      </c>
    </row>
    <row r="65" spans="1:24" x14ac:dyDescent="0.3">
      <c r="A65" s="1" t="s">
        <v>128</v>
      </c>
      <c r="B65" s="1" t="s">
        <v>12</v>
      </c>
      <c r="C65" s="1" t="s">
        <v>129</v>
      </c>
      <c r="D65" s="1">
        <f>_xlfn.XLOOKUP(C65,Hospital_beds_per_1000[Country Code],Hospital_beds_per_1000[Max count of beds per 1000 population btween 2017-21], 0)</f>
        <v>1.71</v>
      </c>
      <c r="E65" s="28">
        <f>(D65/13.05)*10</f>
        <v>1.3103448275862069</v>
      </c>
      <c r="F65" s="1">
        <f>_xlfn.XLOOKUP(C65,Population_ages_65_and_above[Country Code],Population_ages_65_and_above[2023],0)</f>
        <v>9.3699999999999992</v>
      </c>
      <c r="G65" s="28">
        <f xml:space="preserve"> (F65/35.79)*10</f>
        <v>2.6180497345627267</v>
      </c>
      <c r="H65" s="1">
        <f>_xlfn.XLOOKUP(C65,Life_expectancy_at_birth[Country Code],Life_expectancy_at_birth[Average life expectancy 2017-22],0)</f>
        <v>75.23</v>
      </c>
      <c r="I65" s="28">
        <f>(H65/85.07)*10</f>
        <v>8.8433055131068539</v>
      </c>
      <c r="J65" s="1">
        <f>_xlfn.XLOOKUP(C65,Physicians_per_1_000_people[Country Code],Physicians_per_1_000_people[Average Physicians per 1000 in 2017-21],0)</f>
        <v>2.2599999999999998</v>
      </c>
      <c r="K65" s="28">
        <f xml:space="preserve"> (J65/8.36)*10</f>
        <v>2.7033492822966503</v>
      </c>
      <c r="L65" s="1">
        <f>_xlfn.XLOOKUP(C65,Population_ages_15_64[Country Code],Population_ages_15_64[2023],0)</f>
        <v>69.510000000000005</v>
      </c>
      <c r="M65" s="28">
        <f>(L65/82.92)*10</f>
        <v>8.3827785817655567</v>
      </c>
      <c r="N65" s="28">
        <f>_xlfn.XLOOKUP(C65,Current_health_expenditure_per_capita[Country Code],Current_health_expenditure_per_capita[Per Capita Average],0)</f>
        <v>1270.048</v>
      </c>
      <c r="O65" s="28">
        <f>(N65/10922.48)*10</f>
        <v>1.1627835436640763</v>
      </c>
      <c r="P65" s="1">
        <f>_xlfn.XLOOKUP(C65,Helath_expenditure_GDP[Country Code],Helath_expenditure_GDP[GDP_Average_2017-21],0)</f>
        <v>8.16</v>
      </c>
      <c r="Q65" s="28">
        <f>(P65/20.83)*10</f>
        <v>3.9174267882861264</v>
      </c>
      <c r="R65" s="16">
        <f>_xlfn.XLOOKUP(C65,GDP__current_US[Country Code],GDP__current_US[2023 '[YR2023']],0)</f>
        <v>363540156234.86841</v>
      </c>
      <c r="S65" s="28">
        <f>(R65/67653743404264.1 )*10</f>
        <v>5.3735408854250495E-2</v>
      </c>
      <c r="T65" s="1">
        <f>_xlfn.XLOOKUP(C65,Population__total[Country Code],Population__total[2023],0)</f>
        <v>52085168</v>
      </c>
      <c r="U65" s="28">
        <f>(T65/6819750360)*10</f>
        <v>7.6374009678559548E-2</v>
      </c>
      <c r="V65" s="33">
        <f>((0.2 *E65) + (0.2 * G65) + (0.2 *I65) + (0.2 *K65)+ (0.2 *M65))/1</f>
        <v>4.7715655878635985</v>
      </c>
      <c r="W65" s="33">
        <f>((0.25 * O65) + (0.25 * Q65) + (0.3 *S65) + (0.2 *U65)) /1</f>
        <v>1.3014480075795376</v>
      </c>
      <c r="X65" s="33">
        <f>(0.55 * V65 ) + (0.45 * W65)</f>
        <v>3.2100126767357713</v>
      </c>
    </row>
    <row r="66" spans="1:24" x14ac:dyDescent="0.3">
      <c r="A66" s="1" t="s">
        <v>512</v>
      </c>
      <c r="B66" s="1" t="s">
        <v>41</v>
      </c>
      <c r="C66" s="1" t="s">
        <v>513</v>
      </c>
      <c r="D66" s="1">
        <f>_xlfn.XLOOKUP(C66,Hospital_beds_per_1000[Country Code],Hospital_beds_per_1000[Max count of beds per 1000 population btween 2017-21], 0)</f>
        <v>2.2400000000000002</v>
      </c>
      <c r="E66" s="28">
        <f>(D66/13.05)*10</f>
        <v>1.7164750957854409</v>
      </c>
      <c r="F66" s="1">
        <f>_xlfn.XLOOKUP(C66,Population_ages_65_and_above[Country Code],Population_ages_65_and_above[2023],0)</f>
        <v>3.05</v>
      </c>
      <c r="G66" s="28">
        <f xml:space="preserve"> (F66/35.79)*10</f>
        <v>0.85219335009779273</v>
      </c>
      <c r="H66" s="1">
        <f>_xlfn.XLOOKUP(C66,Life_expectancy_at_birth[Country Code],Life_expectancy_at_birth[Average life expectancy 2017-22],0)</f>
        <v>77.13</v>
      </c>
      <c r="I66" s="28">
        <f>(H66/85.07)*10</f>
        <v>9.0666509932996355</v>
      </c>
      <c r="J66" s="1">
        <f>_xlfn.XLOOKUP(C66,Physicians_per_1_000_people[Country Code],Physicians_per_1_000_people[Average Physicians per 1000 in 2017-21],0)</f>
        <v>2.6</v>
      </c>
      <c r="K66" s="28">
        <f xml:space="preserve"> (J66/8.36)*10</f>
        <v>3.1100478468899522</v>
      </c>
      <c r="L66" s="1">
        <f>_xlfn.XLOOKUP(C66,Population_ages_15_64[Country Code],Population_ages_15_64[2023],0)</f>
        <v>71.349999999999994</v>
      </c>
      <c r="M66" s="28">
        <f>(L66/82.92)*10</f>
        <v>8.6046792088760231</v>
      </c>
      <c r="N66" s="28">
        <f>_xlfn.XLOOKUP(C66,Current_health_expenditure_per_capita[Country Code],Current_health_expenditure_per_capita[Per Capita Average],0)</f>
        <v>2861.6419999999998</v>
      </c>
      <c r="O66" s="28">
        <f>(N66/10922.48)*10</f>
        <v>2.6199562736667863</v>
      </c>
      <c r="P66" s="1">
        <f>_xlfn.XLOOKUP(C66,Helath_expenditure_GDP[Country Code],Helath_expenditure_GDP[GDP_Average_2017-21],0)</f>
        <v>5.89</v>
      </c>
      <c r="Q66" s="28">
        <f>(P66/20.83)*10</f>
        <v>2.8276524243879022</v>
      </c>
      <c r="R66" s="16">
        <f>_xlfn.XLOOKUP(C66,GDP__current_US[Country Code],GDP__current_US[2023 '[YR2023']],0)</f>
        <v>1067582933333.3334</v>
      </c>
      <c r="S66" s="28">
        <f>(R66/67653743404264.1 )*10</f>
        <v>0.15780101434358257</v>
      </c>
      <c r="T66" s="1">
        <f>_xlfn.XLOOKUP(C66,Population__total[Country Code],Population__total[2023],0)</f>
        <v>36947025</v>
      </c>
      <c r="U66" s="28">
        <f>(T66/6819750360)*10</f>
        <v>5.4176506542975567E-2</v>
      </c>
      <c r="V66" s="33">
        <f>((0.2 *E66) + (0.2 * G66) + (0.2 *I66) + (0.2 *K66)+ (0.2 *M66))/1</f>
        <v>4.6700092989897692</v>
      </c>
      <c r="W66" s="33">
        <f>((0.25 * O66) + (0.25 * Q66) + (0.3 *S66) + (0.2 *U66)) /1</f>
        <v>1.4200777801253419</v>
      </c>
      <c r="X66" s="33">
        <f>(0.55 * V66 ) + (0.45 * W66)</f>
        <v>3.2075401155007768</v>
      </c>
    </row>
    <row r="67" spans="1:24" x14ac:dyDescent="0.3">
      <c r="A67" s="1" t="s">
        <v>382</v>
      </c>
      <c r="B67" s="1" t="s">
        <v>32</v>
      </c>
      <c r="C67" s="1" t="s">
        <v>383</v>
      </c>
      <c r="D67" s="1">
        <f>_xlfn.XLOOKUP(C67,Hospital_beds_per_1000[Country Code],Hospital_beds_per_1000[Max count of beds per 1000 population btween 2017-21], 0)</f>
        <v>0</v>
      </c>
      <c r="E67" s="28">
        <f>(D67/13.05)*10</f>
        <v>0</v>
      </c>
      <c r="F67" s="1">
        <f>_xlfn.XLOOKUP(C67,Population_ages_65_and_above[Country Code],Population_ages_65_and_above[2023],0)</f>
        <v>12.66</v>
      </c>
      <c r="G67" s="28">
        <f xml:space="preserve"> (F67/35.79)*10</f>
        <v>3.5373009220452638</v>
      </c>
      <c r="H67" s="1">
        <f>_xlfn.XLOOKUP(C67,Life_expectancy_at_birth[Country Code],Life_expectancy_at_birth[Average life expectancy 2017-22],0)</f>
        <v>69.930000000000007</v>
      </c>
      <c r="I67" s="28">
        <f>(H67/85.07)*10</f>
        <v>8.2202891736217243</v>
      </c>
      <c r="J67" s="1">
        <f>_xlfn.XLOOKUP(C67,Physicians_per_1_000_people[Country Code],Physicians_per_1_000_people[Average Physicians per 1000 in 2017-21],0)</f>
        <v>3.83</v>
      </c>
      <c r="K67" s="28">
        <f xml:space="preserve"> (J67/8.36)*10</f>
        <v>4.5813397129186608</v>
      </c>
      <c r="L67" s="1">
        <f>_xlfn.XLOOKUP(C67,Population_ages_15_64[Country Code],Population_ages_15_64[2023],0)</f>
        <v>68.290000000000006</v>
      </c>
      <c r="M67" s="28">
        <f>(L67/82.92)*10</f>
        <v>8.2356488181379657</v>
      </c>
      <c r="N67" s="28">
        <f>_xlfn.XLOOKUP(C67,Current_health_expenditure_per_capita[Country Code],Current_health_expenditure_per_capita[Per Capita Average],0)</f>
        <v>916</v>
      </c>
      <c r="O67" s="28">
        <f>(N67/10922.48)*10</f>
        <v>0.83863737905677094</v>
      </c>
      <c r="P67" s="1">
        <f>_xlfn.XLOOKUP(C67,Helath_expenditure_GDP[Country Code],Helath_expenditure_GDP[GDP_Average_2017-21],0)</f>
        <v>7.02</v>
      </c>
      <c r="Q67" s="28">
        <f>(P67/20.83)*10</f>
        <v>3.3701392222755642</v>
      </c>
      <c r="R67" s="16">
        <f>_xlfn.XLOOKUP(C67,GDP__current_US[Country Code],GDP__current_US[2023 '[YR2023']],0)</f>
        <v>16539436547.295</v>
      </c>
      <c r="S67" s="28">
        <f>(R67/67653743404264.1 )*10</f>
        <v>2.444718609059635E-3</v>
      </c>
      <c r="T67" s="1">
        <f>_xlfn.XLOOKUP(C67,Population__total[Country Code],Population__total[2023],0)</f>
        <v>2486891</v>
      </c>
      <c r="U67" s="28">
        <f>(T67/6819750360)*10</f>
        <v>3.6466012225116113E-3</v>
      </c>
      <c r="V67" s="33">
        <f>((0.2 *E67) + (0.2 * G67) + (0.2 *I67) + (0.2 *K67)+ (0.2 *M67))/1</f>
        <v>4.9149157253447235</v>
      </c>
      <c r="W67" s="33">
        <f>((0.25 * O67) + (0.25 * Q67) + (0.3 *S67) + (0.2 *U67)) /1</f>
        <v>1.053656886160304</v>
      </c>
      <c r="X67" s="33">
        <f>(0.55 * V67 ) + (0.45 * W67)</f>
        <v>3.1773492477117351</v>
      </c>
    </row>
    <row r="68" spans="1:24" x14ac:dyDescent="0.3">
      <c r="A68" s="1" t="s">
        <v>33</v>
      </c>
      <c r="B68" s="1" t="s">
        <v>32</v>
      </c>
      <c r="C68" s="1" t="s">
        <v>34</v>
      </c>
      <c r="D68" s="1">
        <f>_xlfn.XLOOKUP(C68,Hospital_beds_per_1000[Country Code],Hospital_beds_per_1000[Max count of beds per 1000 population btween 2017-21], 0)</f>
        <v>0</v>
      </c>
      <c r="E68" s="28">
        <f>(D68/13.05)*10</f>
        <v>0</v>
      </c>
      <c r="F68" s="1">
        <f>_xlfn.XLOOKUP(C68,Population_ages_65_and_above[Country Code],Population_ages_65_and_above[2023],0)</f>
        <v>17.11</v>
      </c>
      <c r="G68" s="28">
        <f xml:space="preserve"> (F68/35.79)*10</f>
        <v>4.7806649902207319</v>
      </c>
      <c r="H68" s="1">
        <f>_xlfn.XLOOKUP(C68,Life_expectancy_at_birth[Country Code],Life_expectancy_at_birth[Average life expectancy 2017-22],0)</f>
        <v>77.97</v>
      </c>
      <c r="I68" s="28">
        <f>(H68/85.07)*10</f>
        <v>9.1653932055953931</v>
      </c>
      <c r="J68" s="1">
        <f>_xlfn.XLOOKUP(C68,Physicians_per_1_000_people[Country Code],Physicians_per_1_000_people[Average Physicians per 1000 in 2017-21],0)</f>
        <v>1.9</v>
      </c>
      <c r="K68" s="28">
        <f xml:space="preserve"> (J68/8.36)*10</f>
        <v>2.2727272727272725</v>
      </c>
      <c r="L68" s="1">
        <f>_xlfn.XLOOKUP(C68,Population_ages_15_64[Country Code],Population_ages_15_64[2023],0)</f>
        <v>66.87</v>
      </c>
      <c r="M68" s="28">
        <f>(L68/82.92)*10</f>
        <v>8.0643994211287993</v>
      </c>
      <c r="N68" s="28">
        <f>_xlfn.XLOOKUP(C68,Current_health_expenditure_per_capita[Country Code],Current_health_expenditure_per_capita[Per Capita Average],0)</f>
        <v>978.66599999999994</v>
      </c>
      <c r="O68" s="28">
        <f>(N68/10922.48)*10</f>
        <v>0.89601079608294087</v>
      </c>
      <c r="P68" s="1">
        <f>_xlfn.XLOOKUP(C68,Helath_expenditure_GDP[Country Code],Helath_expenditure_GDP[GDP_Average_2017-21],0)</f>
        <v>6.98</v>
      </c>
      <c r="Q68" s="28">
        <f>(P68/20.83)*10</f>
        <v>3.3509361497839656</v>
      </c>
      <c r="R68" s="16">
        <f>_xlfn.XLOOKUP(C68,GDP__current_US[Country Code],GDP__current_US[2023 '[YR2023']],0)</f>
        <v>22977677860.797901</v>
      </c>
      <c r="S68" s="28">
        <f>(R68/67653743404264.1 )*10</f>
        <v>3.3963645919036691E-3</v>
      </c>
      <c r="T68" s="1">
        <f>_xlfn.XLOOKUP(C68,Population__total[Country Code],Population__total[2023],0)</f>
        <v>2745972</v>
      </c>
      <c r="U68" s="28">
        <f>(T68/6819750360)*10</f>
        <v>4.0264992925635483E-3</v>
      </c>
      <c r="V68" s="33">
        <f>((0.2 *E68) + (0.2 * G68) + (0.2 *I68) + (0.2 *K68)+ (0.2 *M68))/1</f>
        <v>4.85663697793444</v>
      </c>
      <c r="W68" s="33">
        <f>((0.25 * O68) + (0.25 * Q68) + (0.3 *S68) + (0.2 *U68)) /1</f>
        <v>1.0635609457028103</v>
      </c>
      <c r="X68" s="33">
        <f>(0.55 * V68 ) + (0.45 * W68)</f>
        <v>3.1497527634302065</v>
      </c>
    </row>
    <row r="69" spans="1:24" x14ac:dyDescent="0.3">
      <c r="A69" s="1" t="s">
        <v>525</v>
      </c>
      <c r="B69" s="1" t="s">
        <v>12</v>
      </c>
      <c r="C69" s="1" t="s">
        <v>526</v>
      </c>
      <c r="D69" s="1">
        <f>_xlfn.XLOOKUP(C69,Hospital_beds_per_1000[Country Code],Hospital_beds_per_1000[Max count of beds per 1000 population btween 2017-21], 0)</f>
        <v>1.2</v>
      </c>
      <c r="E69" s="28">
        <f>(D69/13.05)*10</f>
        <v>0.91954022988505735</v>
      </c>
      <c r="F69" s="1">
        <f>_xlfn.XLOOKUP(C69,Population_ages_65_and_above[Country Code],Population_ages_65_and_above[2023],0)</f>
        <v>8.36</v>
      </c>
      <c r="G69" s="28">
        <f xml:space="preserve"> (F69/35.79)*10</f>
        <v>2.3358480022352612</v>
      </c>
      <c r="H69" s="1">
        <f>_xlfn.XLOOKUP(C69,Life_expectancy_at_birth[Country Code],Life_expectancy_at_birth[Average life expectancy 2017-22],0)</f>
        <v>71.78</v>
      </c>
      <c r="I69" s="28">
        <f>(H69/85.07)*10</f>
        <v>8.4377571411778547</v>
      </c>
      <c r="J69" s="1">
        <f>_xlfn.XLOOKUP(C69,Physicians_per_1_000_people[Country Code],Physicians_per_1_000_people[Average Physicians per 1000 in 2017-21],0)</f>
        <v>2.92</v>
      </c>
      <c r="K69" s="28">
        <f xml:space="preserve"> (J69/8.36)*10</f>
        <v>3.4928229665071768</v>
      </c>
      <c r="L69" s="1">
        <f>_xlfn.XLOOKUP(C69,Population_ages_15_64[Country Code],Population_ages_15_64[2023],0)</f>
        <v>66.61</v>
      </c>
      <c r="M69" s="28">
        <f>(L69/82.92)*10</f>
        <v>8.033043897732755</v>
      </c>
      <c r="N69" s="28">
        <f>_xlfn.XLOOKUP(C69,Current_health_expenditure_per_capita[Country Code],Current_health_expenditure_per_capita[Per Capita Average],0)</f>
        <v>813.35799999999995</v>
      </c>
      <c r="O69" s="28">
        <f>(N69/10922.48)*10</f>
        <v>0.74466421545290085</v>
      </c>
      <c r="P69" s="1">
        <f>_xlfn.XLOOKUP(C69,Helath_expenditure_GDP[Country Code],Helath_expenditure_GDP[GDP_Average_2017-21],0)</f>
        <v>8.8699999999999992</v>
      </c>
      <c r="Q69" s="28">
        <f>(P69/20.83)*10</f>
        <v>4.2582813250120015</v>
      </c>
      <c r="R69" s="16">
        <f>_xlfn.XLOOKUP(C69,GDP__current_US[Country Code],GDP__current_US[2023 '[YR2023']],0)</f>
        <v>34015620000</v>
      </c>
      <c r="S69" s="28">
        <f>(R69/67653743404264.1 )*10</f>
        <v>5.0278991654223899E-3</v>
      </c>
      <c r="T69" s="1">
        <f>_xlfn.XLOOKUP(C69,Population__total[Country Code],Population__total[2023],0)</f>
        <v>6364943</v>
      </c>
      <c r="U69" s="28">
        <f>(T69/6819750360)*10</f>
        <v>9.3331026269413177E-3</v>
      </c>
      <c r="V69" s="33">
        <f>((0.2 *E69) + (0.2 * G69) + (0.2 *I69) + (0.2 *K69)+ (0.2 *M69))/1</f>
        <v>4.6438024475076212</v>
      </c>
      <c r="W69" s="33">
        <f>((0.25 * O69) + (0.25 * Q69) + (0.3 *S69) + (0.2 *U69)) /1</f>
        <v>1.2541113753912407</v>
      </c>
      <c r="X69" s="33">
        <f>(0.55 * V69 ) + (0.45 * W69)</f>
        <v>3.1184414650552501</v>
      </c>
    </row>
    <row r="70" spans="1:24" x14ac:dyDescent="0.3">
      <c r="A70" s="1" t="s">
        <v>465</v>
      </c>
      <c r="B70" s="1" t="s">
        <v>12</v>
      </c>
      <c r="C70" s="1" t="s">
        <v>466</v>
      </c>
      <c r="D70" s="1">
        <f>_xlfn.XLOOKUP(C70,Hospital_beds_per_1000[Country Code],Hospital_beds_per_1000[Max count of beds per 1000 population btween 2017-21], 0)</f>
        <v>0</v>
      </c>
      <c r="E70" s="28">
        <f>(D70/13.05)*10</f>
        <v>0</v>
      </c>
      <c r="F70" s="1">
        <f>_xlfn.XLOOKUP(C70,Population_ages_65_and_above[Country Code],Population_ages_65_and_above[2023],0)</f>
        <v>9.01</v>
      </c>
      <c r="G70" s="28">
        <f xml:space="preserve"> (F70/35.79)*10</f>
        <v>2.5174629784856108</v>
      </c>
      <c r="H70" s="1">
        <f>_xlfn.XLOOKUP(C70,Life_expectancy_at_birth[Country Code],Life_expectancy_at_birth[Average life expectancy 2017-22],0)</f>
        <v>77.2</v>
      </c>
      <c r="I70" s="28">
        <f>(H70/85.07)*10</f>
        <v>9.0748795109909501</v>
      </c>
      <c r="J70" s="1">
        <f>_xlfn.XLOOKUP(C70,Physicians_per_1_000_people[Country Code],Physicians_per_1_000_people[Average Physicians per 1000 in 2017-21],0)</f>
        <v>1.62</v>
      </c>
      <c r="K70" s="28">
        <f xml:space="preserve"> (J70/8.36)*10</f>
        <v>1.9377990430622014</v>
      </c>
      <c r="L70" s="1">
        <f>_xlfn.XLOOKUP(C70,Population_ages_15_64[Country Code],Population_ages_15_64[2023],0)</f>
        <v>65.16</v>
      </c>
      <c r="M70" s="28">
        <f>(L70/82.92)*10</f>
        <v>7.8581765557163532</v>
      </c>
      <c r="N70" s="28">
        <f>_xlfn.XLOOKUP(C70,Current_health_expenditure_per_capita[Country Code],Current_health_expenditure_per_capita[Per Capita Average],0)</f>
        <v>2711.4540000000002</v>
      </c>
      <c r="O70" s="28">
        <f>(N70/10922.48)*10</f>
        <v>2.4824527030491246</v>
      </c>
      <c r="P70" s="1">
        <f>_xlfn.XLOOKUP(C70,Helath_expenditure_GDP[Country Code],Helath_expenditure_GDP[GDP_Average_2017-21],0)</f>
        <v>8.85</v>
      </c>
      <c r="Q70" s="28">
        <f>(P70/20.83)*10</f>
        <v>4.2486797887662027</v>
      </c>
      <c r="R70" s="16">
        <f>_xlfn.XLOOKUP(C70,GDP__current_US[Country Code],GDP__current_US[2023 '[YR2023']],0)</f>
        <v>83382400000</v>
      </c>
      <c r="S70" s="28">
        <f>(R70/67653743404264.1 )*10</f>
        <v>1.2324876023747792E-2</v>
      </c>
      <c r="T70" s="1">
        <f>_xlfn.XLOOKUP(C70,Population__total[Country Code],Population__total[2023],0)</f>
        <v>4468087</v>
      </c>
      <c r="U70" s="28">
        <f>(T70/6819750360)*10</f>
        <v>6.551687032720065E-3</v>
      </c>
      <c r="V70" s="33">
        <f>((0.2 *E70) + (0.2 * G70) + (0.2 *I70) + (0.2 *K70)+ (0.2 *M70))/1</f>
        <v>4.2776636176510232</v>
      </c>
      <c r="W70" s="33">
        <f>((0.25 * O70) + (0.25 * Q70) + (0.3 *S70) + (0.2 *U70)) /1</f>
        <v>1.6877909231674999</v>
      </c>
      <c r="X70" s="33">
        <f>(0.55 * V70 ) + (0.45 * W70)</f>
        <v>3.1122209051334377</v>
      </c>
    </row>
    <row r="71" spans="1:24" x14ac:dyDescent="0.3">
      <c r="A71" s="1" t="s">
        <v>502</v>
      </c>
      <c r="B71" s="1" t="s">
        <v>41</v>
      </c>
      <c r="C71" s="1" t="s">
        <v>503</v>
      </c>
      <c r="D71" s="1">
        <f>_xlfn.XLOOKUP(C71,Hospital_beds_per_1000[Country Code],Hospital_beds_per_1000[Max count of beds per 1000 population btween 2017-21], 0)</f>
        <v>1.25</v>
      </c>
      <c r="E71" s="28">
        <f>(D71/13.05)*10</f>
        <v>0.95785440613026807</v>
      </c>
      <c r="F71" s="1">
        <f>_xlfn.XLOOKUP(C71,Population_ages_65_and_above[Country Code],Population_ages_65_and_above[2023],0)</f>
        <v>1.61</v>
      </c>
      <c r="G71" s="28">
        <f xml:space="preserve"> (F71/35.79)*10</f>
        <v>0.44984632578932671</v>
      </c>
      <c r="H71" s="1">
        <f>_xlfn.XLOOKUP(C71,Life_expectancy_at_birth[Country Code],Life_expectancy_at_birth[Average life expectancy 2017-22],0)</f>
        <v>80.42</v>
      </c>
      <c r="I71" s="28">
        <f>(H71/85.07)*10</f>
        <v>9.4533913247913492</v>
      </c>
      <c r="J71" s="1">
        <f>_xlfn.XLOOKUP(C71,Physicians_per_1_000_people[Country Code],Physicians_per_1_000_people[Average Physicians per 1000 in 2017-21],0)</f>
        <v>2.5</v>
      </c>
      <c r="K71" s="28">
        <f xml:space="preserve"> (J71/8.36)*10</f>
        <v>2.9904306220095696</v>
      </c>
      <c r="L71" s="1">
        <f>_xlfn.XLOOKUP(C71,Population_ages_15_64[Country Code],Population_ages_15_64[2023],0)</f>
        <v>82.7</v>
      </c>
      <c r="M71" s="28">
        <f>(L71/82.92)*10</f>
        <v>9.9734684032802701</v>
      </c>
      <c r="N71" s="28">
        <f>_xlfn.XLOOKUP(C71,Current_health_expenditure_per_capita[Country Code],Current_health_expenditure_per_capita[Per Capita Average],0)</f>
        <v>3062.7460000000001</v>
      </c>
      <c r="O71" s="28">
        <f>(N71/10922.48)*10</f>
        <v>2.8040756311753379</v>
      </c>
      <c r="P71" s="1">
        <f>_xlfn.XLOOKUP(C71,Helath_expenditure_GDP[Country Code],Helath_expenditure_GDP[GDP_Average_2017-21],0)</f>
        <v>3.22</v>
      </c>
      <c r="Q71" s="28">
        <f>(P71/20.83)*10</f>
        <v>1.5458473355736921</v>
      </c>
      <c r="R71" s="16">
        <f>_xlfn.XLOOKUP(C71,GDP__current_US[Country Code],GDP__current_US[2023 '[YR2023']],0)</f>
        <v>0</v>
      </c>
      <c r="S71" s="28">
        <f>(R71/67653743404264.1 )*10</f>
        <v>0</v>
      </c>
      <c r="T71" s="1">
        <f>_xlfn.XLOOKUP(C71,Population__total[Country Code],Population__total[2023],0)</f>
        <v>2716391</v>
      </c>
      <c r="U71" s="28">
        <f>(T71/6819750360)*10</f>
        <v>3.9831238045493506E-3</v>
      </c>
      <c r="V71" s="33">
        <f>((0.2 *E71) + (0.2 * G71) + (0.2 *I71) + (0.2 *K71)+ (0.2 *M71))/1</f>
        <v>4.7649982164001567</v>
      </c>
      <c r="W71" s="33">
        <f>((0.25 * O71) + (0.25 * Q71) + (0.3 *S71) + (0.2 *U71)) /1</f>
        <v>1.0882773664481675</v>
      </c>
      <c r="X71" s="33">
        <f>(0.55 * V71 ) + (0.45 * W71)</f>
        <v>3.1104738339217617</v>
      </c>
    </row>
    <row r="72" spans="1:24" x14ac:dyDescent="0.3">
      <c r="A72" s="1" t="s">
        <v>387</v>
      </c>
      <c r="B72" s="1" t="s">
        <v>19</v>
      </c>
      <c r="C72" s="1" t="s">
        <v>388</v>
      </c>
      <c r="D72" s="1">
        <f>_xlfn.XLOOKUP(C72,Hospital_beds_per_1000[Country Code],Hospital_beds_per_1000[Max count of beds per 1000 population btween 2017-21], 0)</f>
        <v>0</v>
      </c>
      <c r="E72" s="28">
        <f>(D72/13.05)*10</f>
        <v>0</v>
      </c>
      <c r="F72" s="1">
        <f>_xlfn.XLOOKUP(C72,Population_ages_65_and_above[Country Code],Population_ages_65_and_above[2023],0)</f>
        <v>5.1100000000000003</v>
      </c>
      <c r="G72" s="28">
        <f xml:space="preserve"> (F72/35.79)*10</f>
        <v>1.4277731209835152</v>
      </c>
      <c r="H72" s="1">
        <f>_xlfn.XLOOKUP(C72,Life_expectancy_at_birth[Country Code],Life_expectancy_at_birth[Average life expectancy 2017-22],0)</f>
        <v>80.12</v>
      </c>
      <c r="I72" s="28">
        <f>(H72/85.07)*10</f>
        <v>9.4181262489714364</v>
      </c>
      <c r="J72" s="1">
        <f>_xlfn.XLOOKUP(C72,Physicians_per_1_000_people[Country Code],Physicians_per_1_000_people[Average Physicians per 1000 in 2017-21],0)</f>
        <v>1.93</v>
      </c>
      <c r="K72" s="28">
        <f xml:space="preserve"> (J72/8.36)*10</f>
        <v>2.3086124401913874</v>
      </c>
      <c r="L72" s="1">
        <f>_xlfn.XLOOKUP(C72,Population_ages_15_64[Country Code],Population_ages_15_64[2023],0)</f>
        <v>73.22</v>
      </c>
      <c r="M72" s="28">
        <f>(L72/82.92)*10</f>
        <v>8.8301977809937284</v>
      </c>
      <c r="N72" s="28">
        <f>_xlfn.XLOOKUP(C72,Current_health_expenditure_per_capita[Country Code],Current_health_expenditure_per_capita[Per Capita Average],0)</f>
        <v>1715.8</v>
      </c>
      <c r="O72" s="28">
        <f>(N72/10922.48)*10</f>
        <v>1.5708886626480434</v>
      </c>
      <c r="P72" s="1">
        <f>_xlfn.XLOOKUP(C72,Helath_expenditure_GDP[Country Code],Helath_expenditure_GDP[GDP_Average_2017-21],0)</f>
        <v>9.15</v>
      </c>
      <c r="Q72" s="28">
        <f>(P72/20.83)*10</f>
        <v>4.3927028324531934</v>
      </c>
      <c r="R72" s="16">
        <f>_xlfn.XLOOKUP(C72,GDP__current_US[Country Code],GDP__current_US[2023 '[YR2023']],0)</f>
        <v>6600000000</v>
      </c>
      <c r="S72" s="28">
        <f>(R72/67653743404264.1 )*10</f>
        <v>9.7555577384118744E-4</v>
      </c>
      <c r="T72" s="1">
        <f>_xlfn.XLOOKUP(C72,Population__total[Country Code],Population__total[2023],0)</f>
        <v>521021</v>
      </c>
      <c r="U72" s="28">
        <f>(T72/6819750360)*10</f>
        <v>7.6398837566834339E-4</v>
      </c>
      <c r="V72" s="33">
        <f>((0.2 *E72) + (0.2 * G72) + (0.2 *I72) + (0.2 *K72)+ (0.2 *M72))/1</f>
        <v>4.3969419182280136</v>
      </c>
      <c r="W72" s="33">
        <f>((0.25 * O72) + (0.25 * Q72) + (0.3 *S72) + (0.2 *U72)) /1</f>
        <v>1.4913433381825951</v>
      </c>
      <c r="X72" s="33">
        <f>(0.55 * V72 ) + (0.45 * W72)</f>
        <v>3.0894225572075751</v>
      </c>
    </row>
    <row r="73" spans="1:24" x14ac:dyDescent="0.3">
      <c r="A73" s="1" t="s">
        <v>80</v>
      </c>
      <c r="B73" s="1" t="s">
        <v>32</v>
      </c>
      <c r="C73" s="1" t="s">
        <v>81</v>
      </c>
      <c r="D73" s="1">
        <f>_xlfn.XLOOKUP(C73,Hospital_beds_per_1000[Country Code],Hospital_beds_per_1000[Max count of beds per 1000 population btween 2017-21], 0)</f>
        <v>0</v>
      </c>
      <c r="E73" s="28">
        <f>(D73/13.05)*10</f>
        <v>0</v>
      </c>
      <c r="F73" s="1">
        <f>_xlfn.XLOOKUP(C73,Population_ages_65_and_above[Country Code],Population_ages_65_and_above[2023],0)</f>
        <v>18.649999999999999</v>
      </c>
      <c r="G73" s="28">
        <f xml:space="preserve"> (F73/35.79)*10</f>
        <v>5.210952780106175</v>
      </c>
      <c r="H73" s="1">
        <f>_xlfn.XLOOKUP(C73,Life_expectancy_at_birth[Country Code],Life_expectancy_at_birth[Average life expectancy 2017-22],0)</f>
        <v>76.349999999999994</v>
      </c>
      <c r="I73" s="28">
        <f>(H73/85.07)*10</f>
        <v>8.9749617961678609</v>
      </c>
      <c r="J73" s="1">
        <f>_xlfn.XLOOKUP(C73,Physicians_per_1_000_people[Country Code],Physicians_per_1_000_people[Average Physicians per 1000 in 2017-21],0)</f>
        <v>0</v>
      </c>
      <c r="K73" s="28">
        <f xml:space="preserve"> (J73/8.36)*10</f>
        <v>0</v>
      </c>
      <c r="L73" s="1">
        <f>_xlfn.XLOOKUP(C73,Population_ages_15_64[Country Code],Population_ages_15_64[2023],0)</f>
        <v>66.61</v>
      </c>
      <c r="M73" s="28">
        <f>(L73/82.92)*10</f>
        <v>8.033043897732755</v>
      </c>
      <c r="N73" s="28">
        <f>_xlfn.XLOOKUP(C73,Current_health_expenditure_per_capita[Country Code],Current_health_expenditure_per_capita[Per Capita Average],0)</f>
        <v>1433.2</v>
      </c>
      <c r="O73" s="28">
        <f>(N73/10922.48)*10</f>
        <v>1.3121562136071663</v>
      </c>
      <c r="P73" s="1">
        <f>_xlfn.XLOOKUP(C73,Helath_expenditure_GDP[Country Code],Helath_expenditure_GDP[GDP_Average_2017-21],0)</f>
        <v>9.15</v>
      </c>
      <c r="Q73" s="28">
        <f>(P73/20.83)*10</f>
        <v>4.3927028324531934</v>
      </c>
      <c r="R73" s="16">
        <f>_xlfn.XLOOKUP(C73,GDP__current_US[Country Code],GDP__current_US[2023 '[YR2023']],0)</f>
        <v>27054889362.885201</v>
      </c>
      <c r="S73" s="28">
        <f>(R73/67653743404264.1 )*10</f>
        <v>3.999023261908664E-3</v>
      </c>
      <c r="T73" s="1">
        <f>_xlfn.XLOOKUP(C73,Population__total[Country Code],Population__total[2023],0)</f>
        <v>3210847</v>
      </c>
      <c r="U73" s="28">
        <f>(T73/6819750360)*10</f>
        <v>4.7081591414733252E-3</v>
      </c>
      <c r="V73" s="33">
        <f>((0.2 *E73) + (0.2 * G73) + (0.2 *I73) + (0.2 *K73)+ (0.2 *M73))/1</f>
        <v>4.4437916948013587</v>
      </c>
      <c r="W73" s="33">
        <f>((0.25 * O73) + (0.25 * Q73) + (0.3 *S73) + (0.2 *U73)) /1</f>
        <v>1.4283561003219571</v>
      </c>
      <c r="X73" s="33">
        <f>(0.55 * V73 ) + (0.45 * W73)</f>
        <v>3.0868456772856283</v>
      </c>
    </row>
    <row r="74" spans="1:24" x14ac:dyDescent="0.3">
      <c r="A74" s="1" t="s">
        <v>424</v>
      </c>
      <c r="B74" s="1" t="s">
        <v>27</v>
      </c>
      <c r="C74" s="1" t="s">
        <v>425</v>
      </c>
      <c r="D74" s="1">
        <f>_xlfn.XLOOKUP(C74,Hospital_beds_per_1000[Country Code],Hospital_beds_per_1000[Max count of beds per 1000 population btween 2017-21], 0)</f>
        <v>0</v>
      </c>
      <c r="E74" s="28">
        <f>(D74/13.05)*10</f>
        <v>0</v>
      </c>
      <c r="F74" s="1">
        <f>_xlfn.XLOOKUP(C74,Population_ages_65_and_above[Country Code],Population_ages_65_and_above[2023],0)</f>
        <v>13.31</v>
      </c>
      <c r="G74" s="28">
        <f xml:space="preserve"> (F74/35.79)*10</f>
        <v>3.7189158982956134</v>
      </c>
      <c r="H74" s="1">
        <f>_xlfn.XLOOKUP(C74,Life_expectancy_at_birth[Country Code],Life_expectancy_at_birth[Average life expectancy 2017-22],0)</f>
        <v>74.09</v>
      </c>
      <c r="I74" s="28">
        <f>(H74/85.07)*10</f>
        <v>8.7092982249911834</v>
      </c>
      <c r="J74" s="1">
        <f>_xlfn.XLOOKUP(C74,Physicians_per_1_000_people[Country Code],Physicians_per_1_000_people[Average Physicians per 1000 in 2017-21],0)</f>
        <v>2.33</v>
      </c>
      <c r="K74" s="28">
        <f xml:space="preserve"> (J74/8.36)*10</f>
        <v>2.7870813397129188</v>
      </c>
      <c r="L74" s="1">
        <f>_xlfn.XLOOKUP(C74,Population_ages_15_64[Country Code],Population_ages_15_64[2023],0)</f>
        <v>70.680000000000007</v>
      </c>
      <c r="M74" s="28">
        <f>(L74/82.92)*10</f>
        <v>8.5238784370477578</v>
      </c>
      <c r="N74" s="28">
        <f>_xlfn.XLOOKUP(C74,Current_health_expenditure_per_capita[Country Code],Current_health_expenditure_per_capita[Per Capita Average],0)</f>
        <v>1348.5240000000001</v>
      </c>
      <c r="O74" s="28">
        <f>(N74/10922.48)*10</f>
        <v>1.2346316953658878</v>
      </c>
      <c r="P74" s="1">
        <f>_xlfn.XLOOKUP(C74,Helath_expenditure_GDP[Country Code],Helath_expenditure_GDP[GDP_Average_2017-21],0)</f>
        <v>6.03</v>
      </c>
      <c r="Q74" s="28">
        <f>(P74/20.83)*10</f>
        <v>2.8948631781084977</v>
      </c>
      <c r="R74" s="16">
        <f>_xlfn.XLOOKUP(C74,GDP__current_US[Country Code],GDP__current_US[2023 '[YR2023']],0)</f>
        <v>14397127281.3829</v>
      </c>
      <c r="S74" s="28">
        <f>(R74/67653743404264.1 )*10</f>
        <v>2.1280607039514494E-3</v>
      </c>
      <c r="T74" s="1">
        <f>_xlfn.XLOOKUP(C74,Population__total[Country Code],Population__total[2023],0)</f>
        <v>1261041</v>
      </c>
      <c r="U74" s="28">
        <f>(T74/6819750360)*10</f>
        <v>1.8491014090433655E-3</v>
      </c>
      <c r="V74" s="33">
        <f>((0.2 *E74) + (0.2 * G74) + (0.2 *I74) + (0.2 *K74)+ (0.2 *M74))/1</f>
        <v>4.7478347800094944</v>
      </c>
      <c r="W74" s="33">
        <f>((0.25 * O74) + (0.25 * Q74) + (0.3 *S74) + (0.2 *U74)) /1</f>
        <v>1.0333819568615905</v>
      </c>
      <c r="X74" s="33">
        <f>(0.55 * V74 ) + (0.45 * W74)</f>
        <v>3.0763310095929377</v>
      </c>
    </row>
    <row r="75" spans="1:24" x14ac:dyDescent="0.3">
      <c r="A75" s="1" t="s">
        <v>607</v>
      </c>
      <c r="B75" s="1" t="s">
        <v>32</v>
      </c>
      <c r="C75" s="1" t="s">
        <v>608</v>
      </c>
      <c r="D75" s="1">
        <f>_xlfn.XLOOKUP(C75,Hospital_beds_per_1000[Country Code],Hospital_beds_per_1000[Max count of beds per 1000 population btween 2017-21], 0)</f>
        <v>2.85</v>
      </c>
      <c r="E75" s="28">
        <f>(D75/13.05)*10</f>
        <v>2.1839080459770113</v>
      </c>
      <c r="F75" s="1">
        <f>_xlfn.XLOOKUP(C75,Population_ages_65_and_above[Country Code],Population_ages_65_and_above[2023],0)</f>
        <v>8.94</v>
      </c>
      <c r="G75" s="28">
        <f xml:space="preserve"> (F75/35.79)*10</f>
        <v>2.4979044425817269</v>
      </c>
      <c r="H75" s="1">
        <f>_xlfn.XLOOKUP(C75,Life_expectancy_at_birth[Country Code],Life_expectancy_at_birth[Average life expectancy 2017-22],0)</f>
        <v>77.150000000000006</v>
      </c>
      <c r="I75" s="28">
        <f>(H75/85.07)*10</f>
        <v>9.0690019983542989</v>
      </c>
      <c r="J75" s="1">
        <f>_xlfn.XLOOKUP(C75,Physicians_per_1_000_people[Country Code],Physicians_per_1_000_people[Average Physicians per 1000 in 2017-21],0)</f>
        <v>1.91</v>
      </c>
      <c r="K75" s="28">
        <f xml:space="preserve"> (J75/8.36)*10</f>
        <v>2.2846889952153111</v>
      </c>
      <c r="L75" s="1">
        <f>_xlfn.XLOOKUP(C75,Population_ages_15_64[Country Code],Population_ages_15_64[2023],0)</f>
        <v>68.09</v>
      </c>
      <c r="M75" s="28">
        <f>(L75/82.92)*10</f>
        <v>8.211529184756392</v>
      </c>
      <c r="N75" s="28">
        <f>_xlfn.XLOOKUP(C75,Current_health_expenditure_per_capita[Country Code],Current_health_expenditure_per_capita[Per Capita Average],0)</f>
        <v>1235.8</v>
      </c>
      <c r="O75" s="28">
        <f>(N75/10922.48)*10</f>
        <v>1.1314280273344515</v>
      </c>
      <c r="P75" s="1">
        <f>_xlfn.XLOOKUP(C75,Helath_expenditure_GDP[Country Code],Helath_expenditure_GDP[GDP_Average_2017-21],0)</f>
        <v>4.37</v>
      </c>
      <c r="Q75" s="28">
        <f>(P75/20.83)*10</f>
        <v>2.0979356697071534</v>
      </c>
      <c r="R75" s="16">
        <f>_xlfn.XLOOKUP(C75,GDP__current_US[Country Code],GDP__current_US[2023 '[YR2023']],0)</f>
        <v>1108022373259.511</v>
      </c>
      <c r="S75" s="28">
        <f>(R75/67653743404264.1 )*10</f>
        <v>0.16377842784523203</v>
      </c>
      <c r="T75" s="1">
        <f>_xlfn.XLOOKUP(C75,Population__total[Country Code],Population__total[2023],0)</f>
        <v>85326000</v>
      </c>
      <c r="U75" s="28">
        <f>(T75/6819750360)*10</f>
        <v>0.125116016710031</v>
      </c>
      <c r="V75" s="33">
        <f>((0.2 *E75) + (0.2 * G75) + (0.2 *I75) + (0.2 *K75)+ (0.2 *M75))/1</f>
        <v>4.849406533376948</v>
      </c>
      <c r="W75" s="33">
        <f>((0.25 * O75) + (0.25 * Q75) + (0.3 *S75) + (0.2 *U75)) /1</f>
        <v>0.88149765595597718</v>
      </c>
      <c r="X75" s="33">
        <f>(0.55 * V75 ) + (0.45 * W75)</f>
        <v>3.0638475385375115</v>
      </c>
    </row>
    <row r="76" spans="1:24" x14ac:dyDescent="0.3">
      <c r="A76" s="1" t="s">
        <v>324</v>
      </c>
      <c r="B76" s="1" t="s">
        <v>12</v>
      </c>
      <c r="C76" s="1" t="s">
        <v>325</v>
      </c>
      <c r="D76" s="1">
        <f>_xlfn.XLOOKUP(C76,Hospital_beds_per_1000[Country Code],Hospital_beds_per_1000[Max count of beds per 1000 population btween 2017-21], 0)</f>
        <v>0</v>
      </c>
      <c r="E76" s="28">
        <f>(D76/13.05)*10</f>
        <v>0</v>
      </c>
      <c r="F76" s="1">
        <f>_xlfn.XLOOKUP(C76,Population_ages_65_and_above[Country Code],Population_ages_65_and_above[2023],0)</f>
        <v>10.59</v>
      </c>
      <c r="G76" s="28">
        <f xml:space="preserve"> (F76/35.79)*10</f>
        <v>2.9589270746018443</v>
      </c>
      <c r="H76" s="1">
        <f>_xlfn.XLOOKUP(C76,Life_expectancy_at_birth[Country Code],Life_expectancy_at_birth[Average life expectancy 2017-22],0)</f>
        <v>71.7</v>
      </c>
      <c r="I76" s="28">
        <f>(H76/85.07)*10</f>
        <v>8.428353120959212</v>
      </c>
      <c r="J76" s="1">
        <f>_xlfn.XLOOKUP(C76,Physicians_per_1_000_people[Country Code],Physicians_per_1_000_people[Average Physicians per 1000 in 2017-21],0)</f>
        <v>3.03</v>
      </c>
      <c r="K76" s="28">
        <f xml:space="preserve"> (J76/8.36)*10</f>
        <v>3.6244019138755981</v>
      </c>
      <c r="L76" s="1">
        <f>_xlfn.XLOOKUP(C76,Population_ages_15_64[Country Code],Population_ages_15_64[2023],0)</f>
        <v>70.17</v>
      </c>
      <c r="M76" s="28">
        <f>(L76/82.92)*10</f>
        <v>8.4623733719247465</v>
      </c>
      <c r="N76" s="28">
        <f>_xlfn.XLOOKUP(C76,Current_health_expenditure_per_capita[Country Code],Current_health_expenditure_per_capita[Per Capita Average],0)</f>
        <v>1623.8319999999999</v>
      </c>
      <c r="O76" s="28">
        <f>(N76/10922.48)*10</f>
        <v>1.4866880049219591</v>
      </c>
      <c r="P76" s="1">
        <f>_xlfn.XLOOKUP(C76,Helath_expenditure_GDP[Country Code],Helath_expenditure_GDP[GDP_Average_2017-21],0)</f>
        <v>5.43</v>
      </c>
      <c r="Q76" s="28">
        <f>(P76/20.83)*10</f>
        <v>2.6068170907345181</v>
      </c>
      <c r="R76" s="16">
        <f>_xlfn.XLOOKUP(C76,GDP__current_US[Country Code],GDP__current_US[2023 '[YR2023']],0)</f>
        <v>1077033111.1111</v>
      </c>
      <c r="S76" s="28">
        <f>(R76/67653743404264.1 )*10</f>
        <v>1.5919785911554102E-4</v>
      </c>
      <c r="T76" s="1">
        <f>_xlfn.XLOOKUP(C76,Population__total[Country Code],Population__total[2023],0)</f>
        <v>47755</v>
      </c>
      <c r="U76" s="28">
        <f>(T76/6819750360)*10</f>
        <v>7.0024557321186169E-5</v>
      </c>
      <c r="V76" s="33">
        <f>((0.2 *E76) + (0.2 * G76) + (0.2 *I76) + (0.2 *K76)+ (0.2 *M76))/1</f>
        <v>4.6948110962722804</v>
      </c>
      <c r="W76" s="33">
        <f>((0.25 * O76) + (0.25 * Q76) + (0.3 *S76) + (0.2 *U76)) /1</f>
        <v>1.0234380381833181</v>
      </c>
      <c r="X76" s="33">
        <f>(0.55 * V76 ) + (0.45 * W76)</f>
        <v>3.0426932201322474</v>
      </c>
    </row>
    <row r="77" spans="1:24" x14ac:dyDescent="0.3">
      <c r="A77" s="1" t="s">
        <v>237</v>
      </c>
      <c r="B77" s="1" t="s">
        <v>12</v>
      </c>
      <c r="C77" s="1" t="s">
        <v>238</v>
      </c>
      <c r="D77" s="1">
        <f>_xlfn.XLOOKUP(C77,Hospital_beds_per_1000[Country Code],Hospital_beds_per_1000[Max count of beds per 1000 population btween 2017-21], 0)</f>
        <v>3.57</v>
      </c>
      <c r="E77" s="28">
        <f>(D77/13.05)*10</f>
        <v>2.7356321839080455</v>
      </c>
      <c r="F77" s="1">
        <f>_xlfn.XLOOKUP(C77,Population_ages_65_and_above[Country Code],Population_ages_65_and_above[2023],0)</f>
        <v>10.34</v>
      </c>
      <c r="G77" s="28">
        <f xml:space="preserve"> (F77/35.79)*10</f>
        <v>2.8890751606594023</v>
      </c>
      <c r="H77" s="1">
        <f>_xlfn.XLOOKUP(C77,Life_expectancy_at_birth[Country Code],Life_expectancy_at_birth[Average life expectancy 2017-22],0)</f>
        <v>74.94</v>
      </c>
      <c r="I77" s="28">
        <f>(H77/85.07)*10</f>
        <v>8.8092159398142709</v>
      </c>
      <c r="J77" s="1">
        <f>_xlfn.XLOOKUP(C77,Physicians_per_1_000_people[Country Code],Physicians_per_1_000_people[Average Physicians per 1000 in 2017-21],0)</f>
        <v>1.3</v>
      </c>
      <c r="K77" s="28">
        <f xml:space="preserve"> (J77/8.36)*10</f>
        <v>1.5550239234449761</v>
      </c>
      <c r="L77" s="1">
        <f>_xlfn.XLOOKUP(C77,Population_ages_15_64[Country Code],Population_ages_15_64[2023],0)</f>
        <v>65.84</v>
      </c>
      <c r="M77" s="28">
        <f>(L77/82.92)*10</f>
        <v>7.9401833092136993</v>
      </c>
      <c r="N77" s="28">
        <f>_xlfn.XLOOKUP(C77,Current_health_expenditure_per_capita[Country Code],Current_health_expenditure_per_capita[Per Capita Average],0)</f>
        <v>764.49199999999996</v>
      </c>
      <c r="O77" s="28">
        <f>(N77/10922.48)*10</f>
        <v>0.69992529169199669</v>
      </c>
      <c r="P77" s="1">
        <f>_xlfn.XLOOKUP(C77,Helath_expenditure_GDP[Country Code],Helath_expenditure_GDP[GDP_Average_2017-21],0)</f>
        <v>5.09</v>
      </c>
      <c r="Q77" s="28">
        <f>(P77/20.83)*10</f>
        <v>2.4435909745559292</v>
      </c>
      <c r="R77" s="16">
        <f>_xlfn.XLOOKUP(C77,GDP__current_US[Country Code],GDP__current_US[2023 '[YR2023']],0)</f>
        <v>1320334235.589</v>
      </c>
      <c r="S77" s="28">
        <f>(R77/67653743404264.1 )*10</f>
        <v>1.9516055862561207E-4</v>
      </c>
      <c r="T77" s="1">
        <f>_xlfn.XLOOKUP(C77,Population__total[Country Code],Population__total[2023],0)</f>
        <v>126183</v>
      </c>
      <c r="U77" s="28">
        <f>(T77/6819750360)*10</f>
        <v>1.8502583428874953E-4</v>
      </c>
      <c r="V77" s="33">
        <f>((0.2 *E77) + (0.2 * G77) + (0.2 *I77) + (0.2 *K77)+ (0.2 *M77))/1</f>
        <v>4.7858261034080787</v>
      </c>
      <c r="W77" s="33">
        <f>((0.25 * O77) + (0.25 * Q77) + (0.3 *S77) + (0.2 *U77)) /1</f>
        <v>0.78597461989642692</v>
      </c>
      <c r="X77" s="33">
        <f>(0.55 * V77 ) + (0.45 * W77)</f>
        <v>2.9858929358278354</v>
      </c>
    </row>
    <row r="78" spans="1:24" x14ac:dyDescent="0.3">
      <c r="A78" s="1" t="s">
        <v>391</v>
      </c>
      <c r="B78" s="1" t="s">
        <v>12</v>
      </c>
      <c r="C78" s="1" t="s">
        <v>392</v>
      </c>
      <c r="D78" s="1">
        <f>_xlfn.XLOOKUP(C78,Hospital_beds_per_1000[Country Code],Hospital_beds_per_1000[Max count of beds per 1000 population btween 2017-21], 0)</f>
        <v>0.99</v>
      </c>
      <c r="E78" s="28">
        <f>(D78/13.05)*10</f>
        <v>0.75862068965517238</v>
      </c>
      <c r="F78" s="1">
        <f>_xlfn.XLOOKUP(C78,Population_ages_65_and_above[Country Code],Population_ages_65_and_above[2023],0)</f>
        <v>8.59</v>
      </c>
      <c r="G78" s="28">
        <f xml:space="preserve"> (F78/35.79)*10</f>
        <v>2.4001117630623079</v>
      </c>
      <c r="H78" s="1">
        <f>_xlfn.XLOOKUP(C78,Life_expectancy_at_birth[Country Code],Life_expectancy_at_birth[Average life expectancy 2017-22],0)</f>
        <v>72.92</v>
      </c>
      <c r="I78" s="28">
        <f>(H78/85.07)*10</f>
        <v>8.5717644292935233</v>
      </c>
      <c r="J78" s="1">
        <f>_xlfn.XLOOKUP(C78,Physicians_per_1_000_people[Country Code],Physicians_per_1_000_people[Average Physicians per 1000 in 2017-21],0)</f>
        <v>2.4500000000000002</v>
      </c>
      <c r="K78" s="28">
        <f xml:space="preserve"> (J78/8.36)*10</f>
        <v>2.9306220095693787</v>
      </c>
      <c r="L78" s="1">
        <f>_xlfn.XLOOKUP(C78,Population_ages_15_64[Country Code],Population_ages_15_64[2023],0)</f>
        <v>67.39</v>
      </c>
      <c r="M78" s="28">
        <f>(L78/82.92)*10</f>
        <v>8.1271104679208879</v>
      </c>
      <c r="N78" s="28">
        <f>_xlfn.XLOOKUP(C78,Current_health_expenditure_per_capita[Country Code],Current_health_expenditure_per_capita[Per Capita Average],0)</f>
        <v>1127.704</v>
      </c>
      <c r="O78" s="28">
        <f>(N78/10922.48)*10</f>
        <v>1.0324614922618307</v>
      </c>
      <c r="P78" s="1">
        <f>_xlfn.XLOOKUP(C78,Helath_expenditure_GDP[Country Code],Helath_expenditure_GDP[GDP_Average_2017-21],0)</f>
        <v>5.72</v>
      </c>
      <c r="Q78" s="28">
        <f>(P78/20.83)*10</f>
        <v>2.7460393662986076</v>
      </c>
      <c r="R78" s="16">
        <f>_xlfn.XLOOKUP(C78,GDP__current_US[Country Code],GDP__current_US[2023 '[YR2023']],0)</f>
        <v>1788886821046.8132</v>
      </c>
      <c r="S78" s="28">
        <f>(R78/67653743404264.1 )*10</f>
        <v>0.26441801015464028</v>
      </c>
      <c r="T78" s="1">
        <f>_xlfn.XLOOKUP(C78,Population__total[Country Code],Population__total[2023],0)</f>
        <v>128455567</v>
      </c>
      <c r="U78" s="28">
        <f>(T78/6819750360)*10</f>
        <v>0.18835816594318855</v>
      </c>
      <c r="V78" s="33">
        <f>((0.2 *E78) + (0.2 * G78) + (0.2 *I78) + (0.2 *K78)+ (0.2 *M78))/1</f>
        <v>4.5576458719002542</v>
      </c>
      <c r="W78" s="33">
        <f>((0.25 * O78) + (0.25 * Q78) + (0.3 *S78) + (0.2 *U78)) /1</f>
        <v>1.0616222508751394</v>
      </c>
      <c r="X78" s="33">
        <f>(0.55 * V78 ) + (0.45 * W78)</f>
        <v>2.9844352424389529</v>
      </c>
    </row>
    <row r="79" spans="1:24" x14ac:dyDescent="0.3">
      <c r="A79" s="1" t="s">
        <v>352</v>
      </c>
      <c r="B79" s="1" t="s">
        <v>19</v>
      </c>
      <c r="C79" s="1" t="s">
        <v>353</v>
      </c>
      <c r="D79" s="1">
        <f>_xlfn.XLOOKUP(C79,Hospital_beds_per_1000[Country Code],Hospital_beds_per_1000[Max count of beds per 1000 population btween 2017-21], 0)</f>
        <v>4.1500000000000004</v>
      </c>
      <c r="E79" s="28">
        <f>(D79/13.05)*10</f>
        <v>3.1800766283524906</v>
      </c>
      <c r="F79" s="1">
        <f>_xlfn.XLOOKUP(C79,Population_ages_65_and_above[Country Code],Population_ages_65_and_above[2023],0)</f>
        <v>11.92</v>
      </c>
      <c r="G79" s="28">
        <f xml:space="preserve"> (F79/35.79)*10</f>
        <v>3.3305392567756358</v>
      </c>
      <c r="H79" s="1">
        <f>_xlfn.XLOOKUP(C79,Life_expectancy_at_birth[Country Code],Life_expectancy_at_birth[Average life expectancy 2017-22],0)</f>
        <v>76.09</v>
      </c>
      <c r="I79" s="28">
        <f>(H79/85.07)*10</f>
        <v>8.9443987304572712</v>
      </c>
      <c r="J79" s="1">
        <f>_xlfn.XLOOKUP(C79,Physicians_per_1_000_people[Country Code],Physicians_per_1_000_people[Average Physicians per 1000 in 2017-21],0)</f>
        <v>1.0900000000000001</v>
      </c>
      <c r="K79" s="28">
        <f xml:space="preserve"> (J79/8.36)*10</f>
        <v>1.3038277511961724</v>
      </c>
      <c r="L79" s="1">
        <f>_xlfn.XLOOKUP(C79,Population_ages_15_64[Country Code],Population_ages_15_64[2023],0)</f>
        <v>65.67</v>
      </c>
      <c r="M79" s="28">
        <f>(L79/82.92)*10</f>
        <v>7.9196816208393628</v>
      </c>
      <c r="N79" s="28">
        <f>_xlfn.XLOOKUP(C79,Current_health_expenditure_per_capita[Country Code],Current_health_expenditure_per_capita[Per Capita Average],0)</f>
        <v>538.6</v>
      </c>
      <c r="O79" s="28">
        <f>(N79/10922.48)*10</f>
        <v>0.49311145454145949</v>
      </c>
      <c r="P79" s="1">
        <f>_xlfn.XLOOKUP(C79,Helath_expenditure_GDP[Country Code],Helath_expenditure_GDP[GDP_Average_2017-21],0)</f>
        <v>3.79</v>
      </c>
      <c r="Q79" s="28">
        <f>(P79/20.83)*10</f>
        <v>1.8194911185789728</v>
      </c>
      <c r="R79" s="16">
        <f>_xlfn.XLOOKUP(C79,GDP__current_US[Country Code],GDP__current_US[2023 '[YR2023']],0)</f>
        <v>84356860421.130005</v>
      </c>
      <c r="S79" s="28">
        <f>(R79/67653743404264.1 )*10</f>
        <v>1.2468912461658866E-2</v>
      </c>
      <c r="T79" s="1">
        <f>_xlfn.XLOOKUP(C79,Population__total[Country Code],Population__total[2023],0)</f>
        <v>22037000</v>
      </c>
      <c r="U79" s="28">
        <f>(T79/6819750360)*10</f>
        <v>3.2313499522290429E-2</v>
      </c>
      <c r="V79" s="33">
        <f>((0.2 *E79) + (0.2 * G79) + (0.2 *I79) + (0.2 *K79)+ (0.2 *M79))/1</f>
        <v>4.9357047975241866</v>
      </c>
      <c r="W79" s="33">
        <f>((0.25 * O79) + (0.25 * Q79) + (0.3 *S79) + (0.2 *U79)) /1</f>
        <v>0.58835401692306388</v>
      </c>
      <c r="X79" s="33">
        <f>(0.55 * V79 ) + (0.45 * W79)</f>
        <v>2.9793969462536816</v>
      </c>
    </row>
    <row r="80" spans="1:24" x14ac:dyDescent="0.3">
      <c r="A80" s="1" t="s">
        <v>174</v>
      </c>
      <c r="B80" s="1" t="s">
        <v>12</v>
      </c>
      <c r="C80" s="1" t="s">
        <v>175</v>
      </c>
      <c r="D80" s="1">
        <f>_xlfn.XLOOKUP(C80,Hospital_beds_per_1000[Country Code],Hospital_beds_per_1000[Max count of beds per 1000 population btween 2017-21], 0)</f>
        <v>0</v>
      </c>
      <c r="E80" s="28">
        <f>(D80/13.05)*10</f>
        <v>0</v>
      </c>
      <c r="F80" s="1">
        <f>_xlfn.XLOOKUP(C80,Population_ages_65_and_above[Country Code],Population_ages_65_and_above[2023],0)</f>
        <v>8.08</v>
      </c>
      <c r="G80" s="28">
        <f xml:space="preserve"> (F80/35.79)*10</f>
        <v>2.2576138586197261</v>
      </c>
      <c r="H80" s="1">
        <f>_xlfn.XLOOKUP(C80,Life_expectancy_at_birth[Country Code],Life_expectancy_at_birth[Average life expectancy 2017-22],0)</f>
        <v>75.849999999999994</v>
      </c>
      <c r="I80" s="28">
        <f>(H80/85.07)*10</f>
        <v>8.9161866698013412</v>
      </c>
      <c r="J80" s="1">
        <f>_xlfn.XLOOKUP(C80,Physicians_per_1_000_people[Country Code],Physicians_per_1_000_people[Average Physicians per 1000 in 2017-21],0)</f>
        <v>2.23</v>
      </c>
      <c r="K80" s="28">
        <f xml:space="preserve"> (J80/8.36)*10</f>
        <v>2.6674641148325362</v>
      </c>
      <c r="L80" s="1">
        <f>_xlfn.XLOOKUP(C80,Population_ages_15_64[Country Code],Population_ages_15_64[2023],0)</f>
        <v>66.64</v>
      </c>
      <c r="M80" s="28">
        <f>(L80/82.92)*10</f>
        <v>8.0366618427399903</v>
      </c>
      <c r="N80" s="28">
        <f>_xlfn.XLOOKUP(C80,Current_health_expenditure_per_capita[Country Code],Current_health_expenditure_per_capita[Per Capita Average],0)</f>
        <v>923.46799999999996</v>
      </c>
      <c r="O80" s="28">
        <f>(N80/10922.48)*10</f>
        <v>0.84547465410785827</v>
      </c>
      <c r="P80" s="1">
        <f>_xlfn.XLOOKUP(C80,Helath_expenditure_GDP[Country Code],Helath_expenditure_GDP[GDP_Average_2017-21],0)</f>
        <v>7.96</v>
      </c>
      <c r="Q80" s="28">
        <f>(P80/20.83)*10</f>
        <v>3.8214114258281331</v>
      </c>
      <c r="R80" s="16">
        <f>_xlfn.XLOOKUP(C80,GDP__current_US[Country Code],GDP__current_US[2023 '[YR2023']],0)</f>
        <v>118844826000</v>
      </c>
      <c r="S80" s="28">
        <f>(R80/67653743404264.1 )*10</f>
        <v>1.7566629726583526E-2</v>
      </c>
      <c r="T80" s="1">
        <f>_xlfn.XLOOKUP(C80,Population__total[Country Code],Population__total[2023],0)</f>
        <v>18190484</v>
      </c>
      <c r="U80" s="28">
        <f>(T80/6819750360)*10</f>
        <v>2.667324027972191E-2</v>
      </c>
      <c r="V80" s="33">
        <f>((0.2 *E80) + (0.2 * G80) + (0.2 *I80) + (0.2 *K80)+ (0.2 *M80))/1</f>
        <v>4.375585297198719</v>
      </c>
      <c r="W80" s="33">
        <f>((0.25 * O80) + (0.25 * Q80) + (0.3 *S80) + (0.2 *U80)) /1</f>
        <v>1.1773261569579172</v>
      </c>
      <c r="X80" s="33">
        <f>(0.55 * V80 ) + (0.45 * W80)</f>
        <v>2.9363686840903584</v>
      </c>
    </row>
    <row r="81" spans="1:24" x14ac:dyDescent="0.3">
      <c r="A81" s="1" t="s">
        <v>294</v>
      </c>
      <c r="B81" s="1" t="s">
        <v>41</v>
      </c>
      <c r="C81" s="1" t="s">
        <v>295</v>
      </c>
      <c r="D81" s="1">
        <f>_xlfn.XLOOKUP(C81,Hospital_beds_per_1000[Country Code],Hospital_beds_per_1000[Max count of beds per 1000 population btween 2017-21], 0)</f>
        <v>1.56</v>
      </c>
      <c r="E81" s="28">
        <f>(D81/13.05)*10</f>
        <v>1.1954022988505746</v>
      </c>
      <c r="F81" s="1">
        <f>_xlfn.XLOOKUP(C81,Population_ages_65_and_above[Country Code],Population_ages_65_and_above[2023],0)</f>
        <v>7.93</v>
      </c>
      <c r="G81" s="28">
        <f xml:space="preserve"> (F81/35.79)*10</f>
        <v>2.215702710254261</v>
      </c>
      <c r="H81" s="1">
        <f>_xlfn.XLOOKUP(C81,Life_expectancy_at_birth[Country Code],Life_expectancy_at_birth[Average life expectancy 2017-22],0)</f>
        <v>75.260000000000005</v>
      </c>
      <c r="I81" s="28">
        <f>(H81/85.07)*10</f>
        <v>8.8468320206888471</v>
      </c>
      <c r="J81" s="1">
        <f>_xlfn.XLOOKUP(C81,Physicians_per_1_000_people[Country Code],Physicians_per_1_000_people[Average Physicians per 1000 in 2017-21],0)</f>
        <v>1.3</v>
      </c>
      <c r="K81" s="28">
        <f xml:space="preserve"> (J81/8.36)*10</f>
        <v>1.5550239234449761</v>
      </c>
      <c r="L81" s="1">
        <f>_xlfn.XLOOKUP(C81,Population_ages_15_64[Country Code],Population_ages_15_64[2023],0)</f>
        <v>68.81</v>
      </c>
      <c r="M81" s="28">
        <f>(L81/82.92)*10</f>
        <v>8.2983598649300525</v>
      </c>
      <c r="N81" s="28">
        <f>_xlfn.XLOOKUP(C81,Current_health_expenditure_per_capita[Country Code],Current_health_expenditure_per_capita[Per Capita Average],0)</f>
        <v>1009.5740000000001</v>
      </c>
      <c r="O81" s="28">
        <f>(N81/10922.48)*10</f>
        <v>0.92430839882517535</v>
      </c>
      <c r="P81" s="1">
        <f>_xlfn.XLOOKUP(C81,Helath_expenditure_GDP[Country Code],Helath_expenditure_GDP[GDP_Average_2017-21],0)</f>
        <v>6.6</v>
      </c>
      <c r="Q81" s="28">
        <f>(P81/20.83)*10</f>
        <v>3.1685069611137786</v>
      </c>
      <c r="R81" s="16">
        <f>_xlfn.XLOOKUP(C81,GDP__current_US[Country Code],GDP__current_US[2023 '[YR2023']],0)</f>
        <v>401504514718.7182</v>
      </c>
      <c r="S81" s="28">
        <f>(R81/67653743404264.1 )*10</f>
        <v>5.9346976902598422E-2</v>
      </c>
      <c r="T81" s="1">
        <f>_xlfn.XLOOKUP(C81,Population__total[Country Code],Population__total[2023],0)</f>
        <v>89172767</v>
      </c>
      <c r="U81" s="28">
        <f>(T81/6819750360)*10</f>
        <v>0.13075664400126225</v>
      </c>
      <c r="V81" s="33">
        <f>((0.2 *E81) + (0.2 * G81) + (0.2 *I81) + (0.2 *K81)+ (0.2 *M81))/1</f>
        <v>4.4222641636337423</v>
      </c>
      <c r="W81" s="33">
        <f>((0.25 * O81) + (0.25 * Q81) + (0.3 *S81) + (0.2 *U81)) /1</f>
        <v>1.0671592618557704</v>
      </c>
      <c r="X81" s="33">
        <f>(0.55 * V81 ) + (0.45 * W81)</f>
        <v>2.9124669578336553</v>
      </c>
    </row>
    <row r="82" spans="1:24" x14ac:dyDescent="0.3">
      <c r="A82" s="1" t="s">
        <v>605</v>
      </c>
      <c r="B82" s="1" t="s">
        <v>41</v>
      </c>
      <c r="C82" s="1" t="s">
        <v>606</v>
      </c>
      <c r="D82" s="1">
        <f>_xlfn.XLOOKUP(C82,Hospital_beds_per_1000[Country Code],Hospital_beds_per_1000[Max count of beds per 1000 population btween 2017-21], 0)</f>
        <v>2.1800000000000002</v>
      </c>
      <c r="E82" s="28">
        <f>(D82/13.05)*10</f>
        <v>1.6704980842911878</v>
      </c>
      <c r="F82" s="1">
        <f>_xlfn.XLOOKUP(C82,Population_ages_65_and_above[Country Code],Population_ages_65_and_above[2023],0)</f>
        <v>9.32</v>
      </c>
      <c r="G82" s="28">
        <f xml:space="preserve"> (F82/35.79)*10</f>
        <v>2.6040793517742387</v>
      </c>
      <c r="H82" s="1">
        <f>_xlfn.XLOOKUP(C82,Life_expectancy_at_birth[Country Code],Life_expectancy_at_birth[Average life expectancy 2017-22],0)</f>
        <v>75.19</v>
      </c>
      <c r="I82" s="28">
        <f>(H82/85.07)*10</f>
        <v>8.8386035029975325</v>
      </c>
      <c r="J82" s="1">
        <f>_xlfn.XLOOKUP(C82,Physicians_per_1_000_people[Country Code],Physicians_per_1_000_people[Average Physicians per 1000 in 2017-21],0)</f>
        <v>1.26</v>
      </c>
      <c r="K82" s="28">
        <f xml:space="preserve"> (J82/8.36)*10</f>
        <v>1.5071770334928232</v>
      </c>
      <c r="L82" s="1">
        <f>_xlfn.XLOOKUP(C82,Population_ages_15_64[Country Code],Population_ages_15_64[2023],0)</f>
        <v>66</v>
      </c>
      <c r="M82" s="28">
        <f>(L82/82.92)*10</f>
        <v>7.9594790159189577</v>
      </c>
      <c r="N82" s="28">
        <f>_xlfn.XLOOKUP(C82,Current_health_expenditure_per_capita[Country Code],Current_health_expenditure_per_capita[Per Capita Average],0)</f>
        <v>714.51800000000003</v>
      </c>
      <c r="O82" s="28">
        <f>(N82/10922.48)*10</f>
        <v>0.65417194629791031</v>
      </c>
      <c r="P82" s="1">
        <f>_xlfn.XLOOKUP(C82,Helath_expenditure_GDP[Country Code],Helath_expenditure_GDP[GDP_Average_2017-21],0)</f>
        <v>6.43</v>
      </c>
      <c r="Q82" s="28">
        <f>(P82/20.83)*10</f>
        <v>3.086893903024484</v>
      </c>
      <c r="R82" s="16">
        <f>_xlfn.XLOOKUP(C82,GDP__current_US[Country Code],GDP__current_US[2023 '[YR2023']],0)</f>
        <v>48529595416.653297</v>
      </c>
      <c r="S82" s="28">
        <f>(R82/67653743404264.1 )*10</f>
        <v>7.1732313652868116E-3</v>
      </c>
      <c r="T82" s="1">
        <f>_xlfn.XLOOKUP(C82,Population__total[Country Code],Population__total[2023],0)</f>
        <v>12458223</v>
      </c>
      <c r="U82" s="28">
        <f>(T82/6819750360)*10</f>
        <v>1.8267857828156632E-2</v>
      </c>
      <c r="V82" s="33">
        <f>((0.2 *E82) + (0.2 * G82) + (0.2 *I82) + (0.2 *K82)+ (0.2 *M82))/1</f>
        <v>4.5159673976949488</v>
      </c>
      <c r="W82" s="33">
        <f>((0.25 * O82) + (0.25 * Q82) + (0.3 *S82) + (0.2 *U82)) /1</f>
        <v>0.94107200330581597</v>
      </c>
      <c r="X82" s="33">
        <f>(0.55 * V82 ) + (0.45 * W82)</f>
        <v>2.9072644702198391</v>
      </c>
    </row>
    <row r="83" spans="1:24" x14ac:dyDescent="0.3">
      <c r="A83" s="1" t="s">
        <v>428</v>
      </c>
      <c r="B83" s="1" t="s">
        <v>49</v>
      </c>
      <c r="C83" s="1" t="s">
        <v>429</v>
      </c>
      <c r="D83" s="1">
        <f>_xlfn.XLOOKUP(C83,Hospital_beds_per_1000[Country Code],Hospital_beds_per_1000[Max count of beds per 1000 population btween 2017-21], 0)</f>
        <v>1.88</v>
      </c>
      <c r="E83" s="28">
        <f>(D83/13.05)*10</f>
        <v>1.4406130268199233</v>
      </c>
      <c r="F83" s="1">
        <f>_xlfn.XLOOKUP(C83,Population_ages_65_and_above[Country Code],Population_ages_65_and_above[2023],0)</f>
        <v>7.79</v>
      </c>
      <c r="G83" s="28">
        <f xml:space="preserve"> (F83/35.79)*10</f>
        <v>2.1765856384464937</v>
      </c>
      <c r="H83" s="1">
        <f>_xlfn.XLOOKUP(C83,Life_expectancy_at_birth[Country Code],Life_expectancy_at_birth[Average life expectancy 2017-22],0)</f>
        <v>75.66</v>
      </c>
      <c r="I83" s="28">
        <f>(H83/85.07)*10</f>
        <v>8.8938521217820625</v>
      </c>
      <c r="J83" s="1">
        <f>_xlfn.XLOOKUP(C83,Physicians_per_1_000_people[Country Code],Physicians_per_1_000_people[Average Physicians per 1000 in 2017-21],0)</f>
        <v>2</v>
      </c>
      <c r="K83" s="28">
        <f xml:space="preserve"> (J83/8.36)*10</f>
        <v>2.392344497607656</v>
      </c>
      <c r="L83" s="1">
        <f>_xlfn.XLOOKUP(C83,Population_ages_15_64[Country Code],Population_ages_15_64[2023],0)</f>
        <v>69.8</v>
      </c>
      <c r="M83" s="28">
        <f>(L83/82.92)*10</f>
        <v>8.4177520501688381</v>
      </c>
      <c r="N83" s="28">
        <f>_xlfn.XLOOKUP(C83,Current_health_expenditure_per_capita[Country Code],Current_health_expenditure_per_capita[Per Capita Average],0)</f>
        <v>1096.9659999999999</v>
      </c>
      <c r="O83" s="28">
        <f>(N83/10922.48)*10</f>
        <v>1.0043195318279365</v>
      </c>
      <c r="P83" s="1">
        <f>_xlfn.XLOOKUP(C83,Helath_expenditure_GDP[Country Code],Helath_expenditure_GDP[GDP_Average_2017-21],0)</f>
        <v>3.96</v>
      </c>
      <c r="Q83" s="28">
        <f>(P83/20.83)*10</f>
        <v>1.901104176668267</v>
      </c>
      <c r="R83" s="16">
        <f>_xlfn.XLOOKUP(C83,GDP__current_US[Country Code],GDP__current_US[2023 '[YR2023']],0)</f>
        <v>399648828546.50427</v>
      </c>
      <c r="S83" s="28">
        <f>(R83/67653743404264.1 )*10</f>
        <v>5.907268518142561E-2</v>
      </c>
      <c r="T83" s="1">
        <f>_xlfn.XLOOKUP(C83,Population__total[Country Code],Population__total[2023],0)</f>
        <v>34308525</v>
      </c>
      <c r="U83" s="28">
        <f>(T83/6819750360)*10</f>
        <v>5.0307596596541701E-2</v>
      </c>
      <c r="V83" s="33">
        <f>((0.2 *E83) + (0.2 * G83) + (0.2 *I83) + (0.2 *K83)+ (0.2 *M83))/1</f>
        <v>4.6642294669649953</v>
      </c>
      <c r="W83" s="33">
        <f>((0.25 * O83) + (0.25 * Q83) + (0.3 *S83) + (0.2 *U83)) /1</f>
        <v>0.75413925199778697</v>
      </c>
      <c r="X83" s="33">
        <f>(0.55 * V83 ) + (0.45 * W83)</f>
        <v>2.9046888702297515</v>
      </c>
    </row>
    <row r="84" spans="1:24" x14ac:dyDescent="0.3">
      <c r="A84" s="1" t="s">
        <v>547</v>
      </c>
      <c r="B84" s="1" t="s">
        <v>12</v>
      </c>
      <c r="C84" s="1" t="s">
        <v>548</v>
      </c>
      <c r="D84" s="1">
        <f>_xlfn.XLOOKUP(C84,Hospital_beds_per_1000[Country Code],Hospital_beds_per_1000[Max count of beds per 1000 population btween 2017-21], 0)</f>
        <v>3</v>
      </c>
      <c r="E84" s="28">
        <f>(D84/13.05)*10</f>
        <v>2.2988505747126435</v>
      </c>
      <c r="F84" s="1">
        <f>_xlfn.XLOOKUP(C84,Population_ages_65_and_above[Country Code],Population_ages_65_and_above[2023],0)</f>
        <v>7.59</v>
      </c>
      <c r="G84" s="28">
        <f xml:space="preserve"> (F84/35.79)*10</f>
        <v>2.1207041072925397</v>
      </c>
      <c r="H84" s="1">
        <f>_xlfn.XLOOKUP(C84,Life_expectancy_at_birth[Country Code],Life_expectancy_at_birth[Average life expectancy 2017-22],0)</f>
        <v>71.72</v>
      </c>
      <c r="I84" s="28">
        <f>(H84/85.07)*10</f>
        <v>8.4307041260138718</v>
      </c>
      <c r="J84" s="1">
        <f>_xlfn.XLOOKUP(C84,Physicians_per_1_000_people[Country Code],Physicians_per_1_000_people[Average Physicians per 1000 in 2017-21],0)</f>
        <v>0.97</v>
      </c>
      <c r="K84" s="28">
        <f xml:space="preserve"> (J84/8.36)*10</f>
        <v>1.160287081339713</v>
      </c>
      <c r="L84" s="1">
        <f>_xlfn.XLOOKUP(C84,Population_ages_15_64[Country Code],Population_ages_15_64[2023],0)</f>
        <v>66.400000000000006</v>
      </c>
      <c r="M84" s="28">
        <f>(L84/82.92)*10</f>
        <v>8.0077182826821041</v>
      </c>
      <c r="N84" s="28">
        <f>_xlfn.XLOOKUP(C84,Current_health_expenditure_per_capita[Country Code],Current_health_expenditure_per_capita[Per Capita Average],0)</f>
        <v>1177.07</v>
      </c>
      <c r="O84" s="28">
        <f>(N84/10922.48)*10</f>
        <v>1.0776581875178532</v>
      </c>
      <c r="P84" s="1">
        <f>_xlfn.XLOOKUP(C84,Helath_expenditure_GDP[Country Code],Helath_expenditure_GDP[GDP_Average_2017-21],0)</f>
        <v>6.65</v>
      </c>
      <c r="Q84" s="28">
        <f>(P84/20.83)*10</f>
        <v>3.1925108017282771</v>
      </c>
      <c r="R84" s="16">
        <f>_xlfn.XLOOKUP(C84,GDP__current_US[Country Code],GDP__current_US[2023 '[YR2023']],0)</f>
        <v>3782437296.0432</v>
      </c>
      <c r="S84" s="28">
        <f>(R84/67653743404264.1 )*10</f>
        <v>5.5908765808290804E-4</v>
      </c>
      <c r="T84" s="1">
        <f>_xlfn.XLOOKUP(C84,Population__total[Country Code],Population__total[2023],0)</f>
        <v>623236</v>
      </c>
      <c r="U84" s="28">
        <f>(T84/6819750360)*10</f>
        <v>9.1386922849181834E-4</v>
      </c>
      <c r="V84" s="33">
        <f>((0.2 *E84) + (0.2 * G84) + (0.2 *I84) + (0.2 *K84)+ (0.2 *M84))/1</f>
        <v>4.4036528344081747</v>
      </c>
      <c r="W84" s="33">
        <f>((0.25 * O84) + (0.25 * Q84) + (0.3 *S84) + (0.2 *U84)) /1</f>
        <v>1.0678927474546558</v>
      </c>
      <c r="X84" s="33">
        <f>(0.55 * V84 ) + (0.45 * W84)</f>
        <v>2.9025607952790917</v>
      </c>
    </row>
    <row r="85" spans="1:24" x14ac:dyDescent="0.3">
      <c r="A85" s="1" t="s">
        <v>616</v>
      </c>
      <c r="B85" s="1" t="s">
        <v>32</v>
      </c>
      <c r="C85" s="1" t="s">
        <v>617</v>
      </c>
      <c r="D85" s="1">
        <f>_xlfn.XLOOKUP(C85,Hospital_beds_per_1000[Country Code],Hospital_beds_per_1000[Max count of beds per 1000 population btween 2017-21], 0)</f>
        <v>0</v>
      </c>
      <c r="E85" s="28">
        <f>(D85/13.05)*10</f>
        <v>0</v>
      </c>
      <c r="F85" s="1">
        <f>_xlfn.XLOOKUP(C85,Population_ages_65_and_above[Country Code],Population_ages_65_and_above[2023],0)</f>
        <v>20.18</v>
      </c>
      <c r="G85" s="28">
        <f xml:space="preserve"> (F85/35.79)*10</f>
        <v>5.6384464934339205</v>
      </c>
      <c r="H85" s="1">
        <f>_xlfn.XLOOKUP(C85,Life_expectancy_at_birth[Country Code],Life_expectancy_at_birth[Average life expectancy 2017-22],0)</f>
        <v>70.77</v>
      </c>
      <c r="I85" s="28">
        <f>(H85/85.07)*10</f>
        <v>8.31903138591748</v>
      </c>
      <c r="J85" s="1">
        <f>_xlfn.XLOOKUP(C85,Physicians_per_1_000_people[Country Code],Physicians_per_1_000_people[Average Physicians per 1000 in 2017-21],0)</f>
        <v>0</v>
      </c>
      <c r="K85" s="28">
        <f xml:space="preserve"> (J85/8.36)*10</f>
        <v>0</v>
      </c>
      <c r="L85" s="1">
        <f>_xlfn.XLOOKUP(C85,Population_ages_15_64[Country Code],Population_ages_15_64[2023],0)</f>
        <v>64.44</v>
      </c>
      <c r="M85" s="28">
        <f>(L85/82.92)*10</f>
        <v>7.771345875542691</v>
      </c>
      <c r="N85" s="28">
        <f>_xlfn.XLOOKUP(C85,Current_health_expenditure_per_capita[Country Code],Current_health_expenditure_per_capita[Per Capita Average],0)</f>
        <v>933.2</v>
      </c>
      <c r="O85" s="28">
        <f>(N85/10922.48)*10</f>
        <v>0.85438471848884145</v>
      </c>
      <c r="P85" s="1">
        <f>_xlfn.XLOOKUP(C85,Helath_expenditure_GDP[Country Code],Helath_expenditure_GDP[GDP_Average_2017-21],0)</f>
        <v>7.52</v>
      </c>
      <c r="Q85" s="28">
        <f>(P85/20.83)*10</f>
        <v>3.6101776284205473</v>
      </c>
      <c r="R85" s="16">
        <f>_xlfn.XLOOKUP(C85,GDP__current_US[Country Code],GDP__current_US[2023 '[YR2023']],0)</f>
        <v>178757021386.80899</v>
      </c>
      <c r="S85" s="28">
        <f>(R85/67653743404264.1 )*10</f>
        <v>2.6422340049780932E-2</v>
      </c>
      <c r="T85" s="1">
        <f>_xlfn.XLOOKUP(C85,Population__total[Country Code],Population__total[2023],0)</f>
        <v>37000000</v>
      </c>
      <c r="U85" s="28">
        <f>(T85/6819750360)*10</f>
        <v>5.4254185339417615E-2</v>
      </c>
      <c r="V85" s="33">
        <f>((0.2 *E85) + (0.2 * G85) + (0.2 *I85) + (0.2 *K85)+ (0.2 *M85))/1</f>
        <v>4.3457647509788186</v>
      </c>
      <c r="W85" s="33">
        <f>((0.25 * O85) + (0.25 * Q85) + (0.3 *S85) + (0.2 *U85)) /1</f>
        <v>1.134918125810165</v>
      </c>
      <c r="X85" s="33">
        <f>(0.55 * V85 ) + (0.45 * W85)</f>
        <v>2.9008837696529248</v>
      </c>
    </row>
    <row r="86" spans="1:24" x14ac:dyDescent="0.3">
      <c r="A86" s="1" t="s">
        <v>96</v>
      </c>
      <c r="B86" s="1" t="s">
        <v>49</v>
      </c>
      <c r="C86" s="1" t="s">
        <v>97</v>
      </c>
      <c r="D86" s="1">
        <f>_xlfn.XLOOKUP(C86,Hospital_beds_per_1000[Country Code],Hospital_beds_per_1000[Max count of beds per 1000 population btween 2017-21], 0)</f>
        <v>2.85</v>
      </c>
      <c r="E86" s="28">
        <f>(D86/13.05)*10</f>
        <v>2.1839080459770113</v>
      </c>
      <c r="F86" s="1">
        <f>_xlfn.XLOOKUP(C86,Population_ages_65_and_above[Country Code],Population_ages_65_and_above[2023],0)</f>
        <v>6.55</v>
      </c>
      <c r="G86" s="28">
        <f xml:space="preserve"> (F86/35.79)*10</f>
        <v>1.8301201452919811</v>
      </c>
      <c r="H86" s="1">
        <f>_xlfn.XLOOKUP(C86,Life_expectancy_at_birth[Country Code],Life_expectancy_at_birth[Average life expectancy 2017-22],0)</f>
        <v>74.7</v>
      </c>
      <c r="I86" s="28">
        <f>(H86/85.07)*10</f>
        <v>8.7810038791583409</v>
      </c>
      <c r="J86" s="1">
        <f>_xlfn.XLOOKUP(C86,Physicians_per_1_000_people[Country Code],Physicians_per_1_000_people[Average Physicians per 1000 in 2017-21],0)</f>
        <v>1.75</v>
      </c>
      <c r="K86" s="28">
        <f xml:space="preserve"> (J86/8.36)*10</f>
        <v>2.0933014354066986</v>
      </c>
      <c r="L86" s="1">
        <f>_xlfn.XLOOKUP(C86,Population_ages_15_64[Country Code],Population_ages_15_64[2023],0)</f>
        <v>71.69</v>
      </c>
      <c r="M86" s="28">
        <f>(L86/82.92)*10</f>
        <v>8.6456825856246979</v>
      </c>
      <c r="N86" s="28">
        <f>_xlfn.XLOOKUP(C86,Current_health_expenditure_per_capita[Country Code],Current_health_expenditure_per_capita[Per Capita Average],0)</f>
        <v>1451.1779999999999</v>
      </c>
      <c r="O86" s="28">
        <f>(N86/10922.48)*10</f>
        <v>1.3286158454856407</v>
      </c>
      <c r="P86" s="1">
        <f>_xlfn.XLOOKUP(C86,Helath_expenditure_GDP[Country Code],Helath_expenditure_GDP[GDP_Average_2017-21],0)</f>
        <v>2.2999999999999998</v>
      </c>
      <c r="Q86" s="28">
        <f>(P86/20.83)*10</f>
        <v>1.1041766682669227</v>
      </c>
      <c r="R86" s="16">
        <f>_xlfn.XLOOKUP(C86,GDP__current_US[Country Code],GDP__current_US[2023 '[YR2023']],0)</f>
        <v>15128292953.5098</v>
      </c>
      <c r="S86" s="28">
        <f>(R86/67653743404264.1 )*10</f>
        <v>2.236135384720824E-3</v>
      </c>
      <c r="T86" s="1">
        <f>_xlfn.XLOOKUP(C86,Population__total[Country Code],Population__total[2023],0)</f>
        <v>452524</v>
      </c>
      <c r="U86" s="28">
        <f>(T86/6819750360)*10</f>
        <v>6.6354921531174634E-4</v>
      </c>
      <c r="V86" s="33">
        <f>((0.2 *E86) + (0.2 * G86) + (0.2 *I86) + (0.2 *K86)+ (0.2 *M86))/1</f>
        <v>4.7068032182917463</v>
      </c>
      <c r="W86" s="33">
        <f>((0.25 * O86) + (0.25 * Q86) + (0.3 *S86) + (0.2 *U86)) /1</f>
        <v>0.60900167889661938</v>
      </c>
      <c r="X86" s="33">
        <f>(0.55 * V86 ) + (0.45 * W86)</f>
        <v>2.8627925255639393</v>
      </c>
    </row>
    <row r="87" spans="1:24" x14ac:dyDescent="0.3">
      <c r="A87" s="1" t="s">
        <v>580</v>
      </c>
      <c r="B87" s="1" t="s">
        <v>49</v>
      </c>
      <c r="C87" s="1" t="s">
        <v>581</v>
      </c>
      <c r="D87" s="1">
        <f>_xlfn.XLOOKUP(C87,Hospital_beds_per_1000[Country Code],Hospital_beds_per_1000[Max count of beds per 1000 population btween 2017-21], 0)</f>
        <v>0</v>
      </c>
      <c r="E87" s="28">
        <f>(D87/13.05)*10</f>
        <v>0</v>
      </c>
      <c r="F87" s="1">
        <f>_xlfn.XLOOKUP(C87,Population_ages_65_and_above[Country Code],Population_ages_65_and_above[2023],0)</f>
        <v>15.96</v>
      </c>
      <c r="G87" s="28">
        <f xml:space="preserve"> (F87/35.79)*10</f>
        <v>4.459346186085499</v>
      </c>
      <c r="H87" s="1">
        <f>_xlfn.XLOOKUP(C87,Life_expectancy_at_birth[Country Code],Life_expectancy_at_birth[Average life expectancy 2017-22],0)</f>
        <v>78.95</v>
      </c>
      <c r="I87" s="28">
        <f>(H87/85.07)*10</f>
        <v>9.2805924532737762</v>
      </c>
      <c r="J87" s="1">
        <f>_xlfn.XLOOKUP(C87,Physicians_per_1_000_people[Country Code],Physicians_per_1_000_people[Average Physicians per 1000 in 2017-21],0)</f>
        <v>0.85</v>
      </c>
      <c r="K87" s="28">
        <f xml:space="preserve"> (J87/8.36)*10</f>
        <v>1.0167464114832536</v>
      </c>
      <c r="L87" s="1">
        <f>_xlfn.XLOOKUP(C87,Population_ages_15_64[Country Code],Population_ages_15_64[2023],0)</f>
        <v>68.819999999999993</v>
      </c>
      <c r="M87" s="28">
        <f>(L87/82.92)*10</f>
        <v>8.2995658465991298</v>
      </c>
      <c r="N87" s="28">
        <f>_xlfn.XLOOKUP(C87,Current_health_expenditure_per_capita[Country Code],Current_health_expenditure_per_capita[Per Capita Average],0)</f>
        <v>761.87400000000002</v>
      </c>
      <c r="O87" s="28">
        <f>(N87/10922.48)*10</f>
        <v>0.69752840014355721</v>
      </c>
      <c r="P87" s="1">
        <f>_xlfn.XLOOKUP(C87,Helath_expenditure_GDP[Country Code],Helath_expenditure_GDP[GDP_Average_2017-21],0)</f>
        <v>4.21</v>
      </c>
      <c r="Q87" s="28">
        <f>(P87/20.83)*10</f>
        <v>2.0211233797407586</v>
      </c>
      <c r="R87" s="16">
        <f>_xlfn.XLOOKUP(C87,GDP__current_US[Country Code],GDP__current_US[2023 '[YR2023']],0)</f>
        <v>514944993833.57758</v>
      </c>
      <c r="S87" s="28">
        <f>(R87/67653743404264.1 )*10</f>
        <v>7.6114782112872925E-2</v>
      </c>
      <c r="T87" s="1">
        <f>_xlfn.XLOOKUP(C87,Population__total[Country Code],Population__total[2023],0)</f>
        <v>71801279</v>
      </c>
      <c r="U87" s="28">
        <f>(T87/6819750360)*10</f>
        <v>0.10528432158035768</v>
      </c>
      <c r="V87" s="33">
        <f>((0.2 *E87) + (0.2 * G87) + (0.2 *I87) + (0.2 *K87)+ (0.2 *M87))/1</f>
        <v>4.6112501794883318</v>
      </c>
      <c r="W87" s="33">
        <f>((0.25 * O87) + (0.25 * Q87) + (0.3 *S87) + (0.2 *U87)) /1</f>
        <v>0.72355424392101242</v>
      </c>
      <c r="X87" s="33">
        <f>(0.55 * V87 ) + (0.45 * W87)</f>
        <v>2.8617870084830384</v>
      </c>
    </row>
    <row r="88" spans="1:24" x14ac:dyDescent="0.3">
      <c r="A88" s="1" t="s">
        <v>563</v>
      </c>
      <c r="B88" s="1" t="s">
        <v>27</v>
      </c>
      <c r="C88" s="1" t="s">
        <v>564</v>
      </c>
      <c r="D88" s="1">
        <f>_xlfn.XLOOKUP(C88,Hospital_beds_per_1000[Country Code],Hospital_beds_per_1000[Max count of beds per 1000 population btween 2017-21], 0)</f>
        <v>0</v>
      </c>
      <c r="E88" s="28">
        <f>(D88/13.05)*10</f>
        <v>0</v>
      </c>
      <c r="F88" s="1">
        <f>_xlfn.XLOOKUP(C88,Population_ages_65_and_above[Country Code],Population_ages_65_and_above[2023],0)</f>
        <v>8.49</v>
      </c>
      <c r="G88" s="28">
        <f xml:space="preserve"> (F88/35.79)*10</f>
        <v>2.3721709974853313</v>
      </c>
      <c r="H88" s="1">
        <f>_xlfn.XLOOKUP(C88,Life_expectancy_at_birth[Country Code],Life_expectancy_at_birth[Average life expectancy 2017-22],0)</f>
        <v>74.28</v>
      </c>
      <c r="I88" s="28">
        <f>(H88/85.07)*10</f>
        <v>8.7316327730104621</v>
      </c>
      <c r="J88" s="1">
        <f>_xlfn.XLOOKUP(C88,Physicians_per_1_000_people[Country Code],Physicians_per_1_000_people[Average Physicians per 1000 in 2017-21],0)</f>
        <v>2.2200000000000002</v>
      </c>
      <c r="K88" s="28">
        <f xml:space="preserve"> (J88/8.36)*10</f>
        <v>2.655502392344498</v>
      </c>
      <c r="L88" s="1">
        <f>_xlfn.XLOOKUP(C88,Population_ages_15_64[Country Code],Population_ages_15_64[2023],0)</f>
        <v>68.52</v>
      </c>
      <c r="M88" s="28">
        <f>(L88/82.92)*10</f>
        <v>8.2633863965267711</v>
      </c>
      <c r="N88" s="28">
        <f>_xlfn.XLOOKUP(C88,Current_health_expenditure_per_capita[Country Code],Current_health_expenditure_per_capita[Per Capita Average],0)</f>
        <v>1454.3779999999999</v>
      </c>
      <c r="O88" s="28">
        <f>(N88/10922.48)*10</f>
        <v>1.3315455830543979</v>
      </c>
      <c r="P88" s="1">
        <f>_xlfn.XLOOKUP(C88,Helath_expenditure_GDP[Country Code],Helath_expenditure_GDP[GDP_Average_2017-21],0)</f>
        <v>5.26</v>
      </c>
      <c r="Q88" s="28">
        <f>(P88/20.83)*10</f>
        <v>2.5252040326452234</v>
      </c>
      <c r="R88" s="16">
        <f>_xlfn.XLOOKUP(C88,GDP__current_US[Country Code],GDP__current_US[2023 '[YR2023']],0)</f>
        <v>2141450171.1393001</v>
      </c>
      <c r="S88" s="28">
        <f>(R88/67653743404264.1 )*10</f>
        <v>3.1653092103759752E-4</v>
      </c>
      <c r="T88" s="1">
        <f>_xlfn.XLOOKUP(C88,Population__total[Country Code],Population__total[2023],0)</f>
        <v>119773</v>
      </c>
      <c r="U88" s="28">
        <f>(T88/6819750360)*10</f>
        <v>1.756266632610288E-4</v>
      </c>
      <c r="V88" s="33">
        <f>((0.2 *E88) + (0.2 * G88) + (0.2 *I88) + (0.2 *K88)+ (0.2 *M88))/1</f>
        <v>4.4045385118734126</v>
      </c>
      <c r="W88" s="33">
        <f>((0.25 * O88) + (0.25 * Q88) + (0.3 *S88) + (0.2 *U88)) /1</f>
        <v>0.96431748853386878</v>
      </c>
      <c r="X88" s="33">
        <f>(0.55 * V88 ) + (0.45 * W88)</f>
        <v>2.8564390513706179</v>
      </c>
    </row>
    <row r="89" spans="1:24" x14ac:dyDescent="0.3">
      <c r="A89" s="1" t="s">
        <v>308</v>
      </c>
      <c r="B89" s="1" t="s">
        <v>41</v>
      </c>
      <c r="C89" s="1" t="s">
        <v>309</v>
      </c>
      <c r="D89" s="1">
        <f>_xlfn.XLOOKUP(C89,Hospital_beds_per_1000[Country Code],Hospital_beds_per_1000[Max count of beds per 1000 population btween 2017-21], 0)</f>
        <v>1.47</v>
      </c>
      <c r="E89" s="28">
        <f>(D89/13.05)*10</f>
        <v>1.1264367816091954</v>
      </c>
      <c r="F89" s="1">
        <f>_xlfn.XLOOKUP(C89,Population_ages_65_and_above[Country Code],Population_ages_65_and_above[2023],0)</f>
        <v>3.98</v>
      </c>
      <c r="G89" s="28">
        <f xml:space="preserve"> (F89/35.79)*10</f>
        <v>1.1120424699636771</v>
      </c>
      <c r="H89" s="1">
        <f>_xlfn.XLOOKUP(C89,Life_expectancy_at_birth[Country Code],Life_expectancy_at_birth[Average life expectancy 2017-22],0)</f>
        <v>75.16</v>
      </c>
      <c r="I89" s="28">
        <f>(H89/85.07)*10</f>
        <v>8.835076995415541</v>
      </c>
      <c r="J89" s="1">
        <f>_xlfn.XLOOKUP(C89,Physicians_per_1_000_people[Country Code],Physicians_per_1_000_people[Average Physicians per 1000 in 2017-21],0)</f>
        <v>2.37</v>
      </c>
      <c r="K89" s="28">
        <f xml:space="preserve"> (J89/8.36)*10</f>
        <v>2.834928229665072</v>
      </c>
      <c r="L89" s="1">
        <f>_xlfn.XLOOKUP(C89,Population_ages_15_64[Country Code],Population_ages_15_64[2023],0)</f>
        <v>64.52</v>
      </c>
      <c r="M89" s="28">
        <f>(L89/82.92)*10</f>
        <v>7.7809937288953197</v>
      </c>
      <c r="N89" s="28">
        <f>_xlfn.XLOOKUP(C89,Current_health_expenditure_per_capita[Country Code],Current_health_expenditure_per_capita[Per Capita Average],0)</f>
        <v>697.58</v>
      </c>
      <c r="O89" s="28">
        <f>(N89/10922.48)*10</f>
        <v>0.63866447912928215</v>
      </c>
      <c r="P89" s="1">
        <f>_xlfn.XLOOKUP(C89,Helath_expenditure_GDP[Country Code],Helath_expenditure_GDP[GDP_Average_2017-21],0)</f>
        <v>7.08</v>
      </c>
      <c r="Q89" s="28">
        <f>(P89/20.83)*10</f>
        <v>3.398943831012962</v>
      </c>
      <c r="R89" s="16">
        <f>_xlfn.XLOOKUP(C89,GDP__current_US[Country Code],GDP__current_US[2023 '[YR2023']],0)</f>
        <v>50813642348.674599</v>
      </c>
      <c r="S89" s="28">
        <f>(R89/67653743404264.1 )*10</f>
        <v>7.5108397247197851E-3</v>
      </c>
      <c r="T89" s="1">
        <f>_xlfn.XLOOKUP(C89,Population__total[Country Code],Population__total[2023],0)</f>
        <v>11337052</v>
      </c>
      <c r="U89" s="28">
        <f>(T89/6819750360)*10</f>
        <v>1.6623851902989598E-2</v>
      </c>
      <c r="V89" s="33">
        <f>((0.2 *E89) + (0.2 * G89) + (0.2 *I89) + (0.2 *K89)+ (0.2 *M89))/1</f>
        <v>4.3378956411097613</v>
      </c>
      <c r="W89" s="33">
        <f>((0.25 * O89) + (0.25 * Q89) + (0.3 *S89) + (0.2 *U89)) /1</f>
        <v>1.0149800998335747</v>
      </c>
      <c r="X89" s="33">
        <f>(0.55 * V89 ) + (0.45 * W89)</f>
        <v>2.8425836475354775</v>
      </c>
    </row>
    <row r="90" spans="1:24" x14ac:dyDescent="0.3">
      <c r="A90" s="1" t="s">
        <v>380</v>
      </c>
      <c r="B90" s="1" t="s">
        <v>32</v>
      </c>
      <c r="C90" s="1" t="s">
        <v>381</v>
      </c>
      <c r="D90" s="1">
        <f>_xlfn.XLOOKUP(C90,Hospital_beds_per_1000[Country Code],Hospital_beds_per_1000[Max count of beds per 1000 population btween 2017-21], 0)</f>
        <v>0</v>
      </c>
      <c r="E90" s="28">
        <f>(D90/13.05)*10</f>
        <v>0</v>
      </c>
      <c r="F90" s="1">
        <f>_xlfn.XLOOKUP(C90,Population_ages_65_and_above[Country Code],Population_ages_65_and_above[2023],0)</f>
        <v>35.79</v>
      </c>
      <c r="G90" s="28">
        <f xml:space="preserve"> (F90/35.79)*10</f>
        <v>10</v>
      </c>
      <c r="H90" s="1">
        <f>_xlfn.XLOOKUP(C90,Life_expectancy_at_birth[Country Code],Life_expectancy_at_birth[Average life expectancy 2017-22],0)</f>
        <v>0</v>
      </c>
      <c r="I90" s="28">
        <f>(H90/85.07)*10</f>
        <v>0</v>
      </c>
      <c r="J90" s="1">
        <f>_xlfn.XLOOKUP(C90,Physicians_per_1_000_people[Country Code],Physicians_per_1_000_people[Average Physicians per 1000 in 2017-21],0)</f>
        <v>0</v>
      </c>
      <c r="K90" s="28">
        <f xml:space="preserve"> (J90/8.36)*10</f>
        <v>0</v>
      </c>
      <c r="L90" s="1">
        <f>_xlfn.XLOOKUP(C90,Population_ages_15_64[Country Code],Population_ages_15_64[2023],0)</f>
        <v>50.94</v>
      </c>
      <c r="M90" s="28">
        <f>(L90/82.92)*10</f>
        <v>6.1432706222865407</v>
      </c>
      <c r="N90" s="28">
        <f>_xlfn.XLOOKUP(C90,Current_health_expenditure_per_capita[Country Code],Current_health_expenditure_per_capita[Per Capita Average],0)</f>
        <v>8179.9259999999995</v>
      </c>
      <c r="O90" s="28">
        <f>(N90/10922.48)*10</f>
        <v>7.4890739099545156</v>
      </c>
      <c r="P90" s="1">
        <f>_xlfn.XLOOKUP(C90,Helath_expenditure_GDP[Country Code],Helath_expenditure_GDP[GDP_Average_2017-21],0)</f>
        <v>4.01</v>
      </c>
      <c r="Q90" s="28">
        <f>(P90/20.83)*10</f>
        <v>1.9251080172827653</v>
      </c>
      <c r="R90" s="16">
        <f>_xlfn.XLOOKUP(C90,GDP__current_US[Country Code],GDP__current_US[2023 '[YR2023']],0)</f>
        <v>0</v>
      </c>
      <c r="S90" s="28">
        <f>(R90/67653743404264.1 )*10</f>
        <v>0</v>
      </c>
      <c r="T90" s="1">
        <f>_xlfn.XLOOKUP(C90,Population__total[Country Code],Population__total[2023],0)</f>
        <v>36297</v>
      </c>
      <c r="U90" s="28">
        <f>(T90/6819750360)*10</f>
        <v>5.3223355817968685E-5</v>
      </c>
      <c r="V90" s="33">
        <f>((0.2 *E90) + (0.2 * G90) + (0.2 *I90) + (0.2 *K90)+ (0.2 *M90))/1</f>
        <v>3.2286541244573081</v>
      </c>
      <c r="W90" s="33">
        <f>((0.25 * O90) + (0.25 * Q90) + (0.3 *S90) + (0.2 *U90)) /1</f>
        <v>2.3535561264804836</v>
      </c>
      <c r="X90" s="33">
        <f>(0.55 * V90 ) + (0.45 * W90)</f>
        <v>2.8348600253677372</v>
      </c>
    </row>
    <row r="91" spans="1:24" x14ac:dyDescent="0.3">
      <c r="A91" s="1" t="s">
        <v>467</v>
      </c>
      <c r="B91" s="1" t="s">
        <v>12</v>
      </c>
      <c r="C91" s="1" t="s">
        <v>468</v>
      </c>
      <c r="D91" s="1">
        <f>_xlfn.XLOOKUP(C91,Hospital_beds_per_1000[Country Code],Hospital_beds_per_1000[Max count of beds per 1000 population btween 2017-21], 0)</f>
        <v>1.59</v>
      </c>
      <c r="E91" s="28">
        <f>(D91/13.05)*10</f>
        <v>1.2183908045977012</v>
      </c>
      <c r="F91" s="1">
        <f>_xlfn.XLOOKUP(C91,Population_ages_65_and_above[Country Code],Population_ages_65_and_above[2023],0)</f>
        <v>8.57</v>
      </c>
      <c r="G91" s="28">
        <f xml:space="preserve"> (F91/35.79)*10</f>
        <v>2.3945236099469129</v>
      </c>
      <c r="H91" s="1">
        <f>_xlfn.XLOOKUP(C91,Life_expectancy_at_birth[Country Code],Life_expectancy_at_birth[Average life expectancy 2017-22],0)</f>
        <v>74.58</v>
      </c>
      <c r="I91" s="28">
        <f>(H91/85.07)*10</f>
        <v>8.766897848830375</v>
      </c>
      <c r="J91" s="1">
        <f>_xlfn.XLOOKUP(C91,Physicians_per_1_000_people[Country Code],Physicians_per_1_000_people[Average Physicians per 1000 in 2017-21],0)</f>
        <v>1.5</v>
      </c>
      <c r="K91" s="28">
        <f xml:space="preserve"> (J91/8.36)*10</f>
        <v>1.7942583732057418</v>
      </c>
      <c r="L91" s="1">
        <f>_xlfn.XLOOKUP(C91,Population_ages_15_64[Country Code],Population_ages_15_64[2023],0)</f>
        <v>65.739999999999995</v>
      </c>
      <c r="M91" s="28">
        <f>(L91/82.92)*10</f>
        <v>7.9281234925229125</v>
      </c>
      <c r="N91" s="28">
        <f>_xlfn.XLOOKUP(C91,Current_health_expenditure_per_capita[Country Code],Current_health_expenditure_per_capita[Per Capita Average],0)</f>
        <v>723.17200000000003</v>
      </c>
      <c r="O91" s="28">
        <f>(N91/10922.48)*10</f>
        <v>0.66209505533541835</v>
      </c>
      <c r="P91" s="1">
        <f>_xlfn.XLOOKUP(C91,Helath_expenditure_GDP[Country Code],Helath_expenditure_GDP[GDP_Average_2017-21],0)</f>
        <v>5.53</v>
      </c>
      <c r="Q91" s="28">
        <f>(P91/20.83)*10</f>
        <v>2.6548247719635141</v>
      </c>
      <c r="R91" s="16">
        <f>_xlfn.XLOOKUP(C91,GDP__current_US[Country Code],GDP__current_US[2023 '[YR2023']],0)</f>
        <v>267603248655.25269</v>
      </c>
      <c r="S91" s="28">
        <f>(R91/67653743404264.1 )*10</f>
        <v>3.9554832473377391E-2</v>
      </c>
      <c r="T91" s="1">
        <f>_xlfn.XLOOKUP(C91,Population__total[Country Code],Population__total[2023],0)</f>
        <v>34352719</v>
      </c>
      <c r="U91" s="28">
        <f>(T91/6819750360)*10</f>
        <v>5.0372399555106293E-2</v>
      </c>
      <c r="V91" s="33">
        <f>((0.2 *E91) + (0.2 * G91) + (0.2 *I91) + (0.2 *K91)+ (0.2 *M91))/1</f>
        <v>4.420438825820729</v>
      </c>
      <c r="W91" s="33">
        <f>((0.25 * O91) + (0.25 * Q91) + (0.3 *S91) + (0.2 *U91)) /1</f>
        <v>0.85117088647776762</v>
      </c>
      <c r="X91" s="33">
        <f>(0.55 * V91 ) + (0.45 * W91)</f>
        <v>2.8142682531163965</v>
      </c>
    </row>
    <row r="92" spans="1:24" x14ac:dyDescent="0.3">
      <c r="A92" s="1" t="s">
        <v>312</v>
      </c>
      <c r="B92" s="1" t="s">
        <v>32</v>
      </c>
      <c r="C92" s="1" t="s">
        <v>313</v>
      </c>
      <c r="D92" s="1">
        <f>_xlfn.XLOOKUP(C92,Hospital_beds_per_1000[Country Code],Hospital_beds_per_1000[Max count of beds per 1000 population btween 2017-21], 0)</f>
        <v>0</v>
      </c>
      <c r="E92" s="28">
        <f>(D92/13.05)*10</f>
        <v>0</v>
      </c>
      <c r="F92" s="1">
        <f>_xlfn.XLOOKUP(C92,Population_ages_65_and_above[Country Code],Population_ages_65_and_above[2023],0)</f>
        <v>8.19</v>
      </c>
      <c r="G92" s="28">
        <f xml:space="preserve"> (F92/35.79)*10</f>
        <v>2.2883487007544008</v>
      </c>
      <c r="H92" s="1">
        <f>_xlfn.XLOOKUP(C92,Life_expectancy_at_birth[Country Code],Life_expectancy_at_birth[Average life expectancy 2017-22],0)</f>
        <v>72.55</v>
      </c>
      <c r="I92" s="28">
        <f>(H92/85.07)*10</f>
        <v>8.5282708357822976</v>
      </c>
      <c r="J92" s="1">
        <f>_xlfn.XLOOKUP(C92,Physicians_per_1_000_people[Country Code],Physicians_per_1_000_people[Average Physicians per 1000 in 2017-21],0)</f>
        <v>3.96</v>
      </c>
      <c r="K92" s="28">
        <f xml:space="preserve"> (J92/8.36)*10</f>
        <v>4.7368421052631584</v>
      </c>
      <c r="L92" s="1">
        <f>_xlfn.XLOOKUP(C92,Population_ages_15_64[Country Code],Population_ages_15_64[2023],0)</f>
        <v>62.17</v>
      </c>
      <c r="M92" s="28">
        <f>(L92/82.92)*10</f>
        <v>7.4975880366618428</v>
      </c>
      <c r="N92" s="28">
        <f>_xlfn.XLOOKUP(C92,Current_health_expenditure_per_capita[Country Code],Current_health_expenditure_per_capita[Per Capita Average],0)</f>
        <v>867.2</v>
      </c>
      <c r="O92" s="28">
        <f>(N92/10922.48)*10</f>
        <v>0.79395888113322255</v>
      </c>
      <c r="P92" s="1">
        <f>_xlfn.XLOOKUP(C92,Helath_expenditure_GDP[Country Code],Helath_expenditure_GDP[GDP_Average_2017-21],0)</f>
        <v>3.27</v>
      </c>
      <c r="Q92" s="28">
        <f>(P92/20.83)*10</f>
        <v>1.5698511761881904</v>
      </c>
      <c r="R92" s="16">
        <f>_xlfn.XLOOKUP(C92,GDP__current_US[Country Code],GDP__current_US[2023 '[YR2023']],0)</f>
        <v>261421121085.57211</v>
      </c>
      <c r="S92" s="28">
        <f>(R92/67653743404264.1 )*10</f>
        <v>3.864104304228274E-2</v>
      </c>
      <c r="T92" s="1">
        <f>_xlfn.XLOOKUP(C92,Population__total[Country Code],Population__total[2023],0)</f>
        <v>19900177</v>
      </c>
      <c r="U92" s="28">
        <f>(T92/6819750360)*10</f>
        <v>2.9180213276897717E-2</v>
      </c>
      <c r="V92" s="33">
        <f>((0.2 *E92) + (0.2 * G92) + (0.2 *I92) + (0.2 *K92)+ (0.2 *M92))/1</f>
        <v>4.6102099356923398</v>
      </c>
      <c r="W92" s="33">
        <f>((0.25 * O92) + (0.25 * Q92) + (0.3 *S92) + (0.2 *U92)) /1</f>
        <v>0.60838086989841755</v>
      </c>
      <c r="X92" s="33">
        <f>(0.55 * V92 ) + (0.45 * W92)</f>
        <v>2.8093868560850752</v>
      </c>
    </row>
    <row r="93" spans="1:24" x14ac:dyDescent="0.3">
      <c r="A93" s="1" t="s">
        <v>59</v>
      </c>
      <c r="B93" s="1" t="s">
        <v>32</v>
      </c>
      <c r="C93" s="1" t="s">
        <v>60</v>
      </c>
      <c r="D93" s="1">
        <f>_xlfn.XLOOKUP(C93,Hospital_beds_per_1000[Country Code],Hospital_beds_per_1000[Max count of beds per 1000 population btween 2017-21], 0)</f>
        <v>0</v>
      </c>
      <c r="E93" s="28">
        <f>(D93/13.05)*10</f>
        <v>0</v>
      </c>
      <c r="F93" s="1">
        <f>_xlfn.XLOOKUP(C93,Population_ages_65_and_above[Country Code],Population_ages_65_and_above[2023],0)</f>
        <v>7.62</v>
      </c>
      <c r="G93" s="28">
        <f xml:space="preserve"> (F93/35.79)*10</f>
        <v>2.1290863369656328</v>
      </c>
      <c r="H93" s="1">
        <f>_xlfn.XLOOKUP(C93,Life_expectancy_at_birth[Country Code],Life_expectancy_at_birth[Average life expectancy 2017-22],0)</f>
        <v>71.31</v>
      </c>
      <c r="I93" s="28">
        <f>(H93/85.07)*10</f>
        <v>8.3825085223933229</v>
      </c>
      <c r="J93" s="1">
        <f>_xlfn.XLOOKUP(C93,Physicians_per_1_000_people[Country Code],Physicians_per_1_000_people[Average Physicians per 1000 in 2017-21],0)</f>
        <v>3.16</v>
      </c>
      <c r="K93" s="28">
        <f xml:space="preserve"> (J93/8.36)*10</f>
        <v>3.7799043062200961</v>
      </c>
      <c r="L93" s="1">
        <f>_xlfn.XLOOKUP(C93,Population_ages_15_64[Country Code],Population_ages_15_64[2023],0)</f>
        <v>69.459999999999994</v>
      </c>
      <c r="M93" s="28">
        <f>(L93/82.92)*10</f>
        <v>8.3767486734201633</v>
      </c>
      <c r="N93" s="28">
        <f>_xlfn.XLOOKUP(C93,Current_health_expenditure_per_capita[Country Code],Current_health_expenditure_per_capita[Per Capita Average],0)</f>
        <v>658</v>
      </c>
      <c r="O93" s="28">
        <f>(N93/10922.48)*10</f>
        <v>0.6024272875757154</v>
      </c>
      <c r="P93" s="1">
        <f>_xlfn.XLOOKUP(C93,Helath_expenditure_GDP[Country Code],Helath_expenditure_GDP[GDP_Average_2017-21],0)</f>
        <v>4.53</v>
      </c>
      <c r="Q93" s="28">
        <f>(P93/20.83)*10</f>
        <v>2.1747479596735482</v>
      </c>
      <c r="R93" s="16">
        <f>_xlfn.XLOOKUP(C93,GDP__current_US[Country Code],GDP__current_US[2023 '[YR2023']],0)</f>
        <v>72356176470.588196</v>
      </c>
      <c r="S93" s="28">
        <f>(R93/67653743404264.1 )*10</f>
        <v>1.069507359529609E-2</v>
      </c>
      <c r="T93" s="1">
        <f>_xlfn.XLOOKUP(C93,Population__total[Country Code],Population__total[2023],0)</f>
        <v>10112555</v>
      </c>
      <c r="U93" s="28">
        <f>(T93/6819750360)*10</f>
        <v>1.4828336033109577E-2</v>
      </c>
      <c r="V93" s="33">
        <f>((0.2 *E93) + (0.2 * G93) + (0.2 *I93) + (0.2 *K93)+ (0.2 *M93))/1</f>
        <v>4.5336495677998432</v>
      </c>
      <c r="W93" s="33">
        <f>((0.25 * O93) + (0.25 * Q93) + (0.3 *S93) + (0.2 *U93)) /1</f>
        <v>0.7004680010975266</v>
      </c>
      <c r="X93" s="33">
        <f>(0.55 * V93 ) + (0.45 * W93)</f>
        <v>2.808717862783801</v>
      </c>
    </row>
    <row r="94" spans="1:24" x14ac:dyDescent="0.3">
      <c r="A94" s="1" t="s">
        <v>76</v>
      </c>
      <c r="B94" s="1" t="s">
        <v>41</v>
      </c>
      <c r="C94" s="1" t="s">
        <v>77</v>
      </c>
      <c r="D94" s="1">
        <f>_xlfn.XLOOKUP(C94,Hospital_beds_per_1000[Country Code],Hospital_beds_per_1000[Max count of beds per 1000 population btween 2017-21], 0)</f>
        <v>1.74</v>
      </c>
      <c r="E94" s="28">
        <f>(D94/13.05)*10</f>
        <v>1.3333333333333333</v>
      </c>
      <c r="F94" s="1">
        <f>_xlfn.XLOOKUP(C94,Population_ages_65_and_above[Country Code],Population_ages_65_and_above[2023],0)</f>
        <v>4.03</v>
      </c>
      <c r="G94" s="28">
        <f xml:space="preserve"> (F94/35.79)*10</f>
        <v>1.1260128527521656</v>
      </c>
      <c r="H94" s="1">
        <f>_xlfn.XLOOKUP(C94,Life_expectancy_at_birth[Country Code],Life_expectancy_at_birth[Average life expectancy 2017-22],0)</f>
        <v>79.459999999999994</v>
      </c>
      <c r="I94" s="28">
        <f>(H94/85.07)*10</f>
        <v>9.3405430821676276</v>
      </c>
      <c r="J94" s="1">
        <f>_xlfn.XLOOKUP(C94,Physicians_per_1_000_people[Country Code],Physicians_per_1_000_people[Average Physicians per 1000 in 2017-21],0)</f>
        <v>0</v>
      </c>
      <c r="K94" s="28">
        <f xml:space="preserve"> (J94/8.36)*10</f>
        <v>0</v>
      </c>
      <c r="L94" s="1">
        <f>_xlfn.XLOOKUP(C94,Population_ages_15_64[Country Code],Population_ages_15_64[2023],0)</f>
        <v>76.09</v>
      </c>
      <c r="M94" s="28">
        <f>(L94/82.92)*10</f>
        <v>9.1763145200192966</v>
      </c>
      <c r="N94" s="28">
        <f>_xlfn.XLOOKUP(C94,Current_health_expenditure_per_capita[Country Code],Current_health_expenditure_per_capita[Per Capita Average],0)</f>
        <v>2209.0740000000001</v>
      </c>
      <c r="O94" s="28">
        <f>(N94/10922.48)*10</f>
        <v>2.0225022156140366</v>
      </c>
      <c r="P94" s="1">
        <f>_xlfn.XLOOKUP(C94,Helath_expenditure_GDP[Country Code],Helath_expenditure_GDP[GDP_Average_2017-21],0)</f>
        <v>4.32</v>
      </c>
      <c r="Q94" s="28">
        <f>(P94/20.83)*10</f>
        <v>2.0739318290926549</v>
      </c>
      <c r="R94" s="16">
        <f>_xlfn.XLOOKUP(C94,GDP__current_US[Country Code],GDP__current_US[2023 '[YR2023']],0)</f>
        <v>43205000000</v>
      </c>
      <c r="S94" s="28">
        <f>(R94/67653743404264.1 )*10</f>
        <v>6.3861950316376516E-3</v>
      </c>
      <c r="T94" s="1">
        <f>_xlfn.XLOOKUP(C94,Population__total[Country Code],Population__total[2023],0)</f>
        <v>1485509</v>
      </c>
      <c r="U94" s="28">
        <f>(T94/6819750360)*10</f>
        <v>2.1782454218749435E-3</v>
      </c>
      <c r="V94" s="33">
        <f>((0.2 *E94) + (0.2 * G94) + (0.2 *I94) + (0.2 *K94)+ (0.2 *M94))/1</f>
        <v>4.195240757654485</v>
      </c>
      <c r="W94" s="33">
        <f>((0.25 * O94) + (0.25 * Q94) + (0.3 *S94) + (0.2 *U94)) /1</f>
        <v>1.0264600187705393</v>
      </c>
      <c r="X94" s="33">
        <f>(0.55 * V94 ) + (0.45 * W94)</f>
        <v>2.7692894251567095</v>
      </c>
    </row>
    <row r="95" spans="1:24" x14ac:dyDescent="0.3">
      <c r="A95" s="1" t="s">
        <v>458</v>
      </c>
      <c r="B95" s="1" t="s">
        <v>41</v>
      </c>
      <c r="C95" s="1" t="s">
        <v>459</v>
      </c>
      <c r="D95" s="1">
        <f>_xlfn.XLOOKUP(C95,Hospital_beds_per_1000[Country Code],Hospital_beds_per_1000[Max count of beds per 1000 population btween 2017-21], 0)</f>
        <v>1.47</v>
      </c>
      <c r="E95" s="28">
        <f>(D95/13.05)*10</f>
        <v>1.1264367816091954</v>
      </c>
      <c r="F95" s="1">
        <f>_xlfn.XLOOKUP(C95,Population_ages_65_and_above[Country Code],Population_ages_65_and_above[2023],0)</f>
        <v>2.81</v>
      </c>
      <c r="G95" s="28">
        <f xml:space="preserve"> (F95/35.79)*10</f>
        <v>0.78513551271304838</v>
      </c>
      <c r="H95" s="1">
        <f>_xlfn.XLOOKUP(C95,Life_expectancy_at_birth[Country Code],Life_expectancy_at_birth[Average life expectancy 2017-22],0)</f>
        <v>75.849999999999994</v>
      </c>
      <c r="I95" s="28">
        <f>(H95/85.07)*10</f>
        <v>8.9161866698013412</v>
      </c>
      <c r="J95" s="1">
        <f>_xlfn.XLOOKUP(C95,Physicians_per_1_000_people[Country Code],Physicians_per_1_000_people[Average Physicians per 1000 in 2017-21],0)</f>
        <v>2.0499999999999998</v>
      </c>
      <c r="K95" s="28">
        <f xml:space="preserve"> (J95/8.36)*10</f>
        <v>2.4521531100478469</v>
      </c>
      <c r="L95" s="1">
        <f>_xlfn.XLOOKUP(C95,Population_ages_15_64[Country Code],Population_ages_15_64[2023],0)</f>
        <v>70.19</v>
      </c>
      <c r="M95" s="28">
        <f>(L95/82.92)*10</f>
        <v>8.4647853352629028</v>
      </c>
      <c r="N95" s="28">
        <f>_xlfn.XLOOKUP(C95,Current_health_expenditure_per_capita[Country Code],Current_health_expenditure_per_capita[Per Capita Average],0)</f>
        <v>1450.8579999999999</v>
      </c>
      <c r="O95" s="28">
        <f>(N95/10922.48)*10</f>
        <v>1.3283228717287647</v>
      </c>
      <c r="P95" s="1">
        <f>_xlfn.XLOOKUP(C95,Helath_expenditure_GDP[Country Code],Helath_expenditure_GDP[GDP_Average_2017-21],0)</f>
        <v>4.12</v>
      </c>
      <c r="Q95" s="28">
        <f>(P95/20.83)*10</f>
        <v>1.9779164666346618</v>
      </c>
      <c r="R95" s="16">
        <f>_xlfn.XLOOKUP(C95,GDP__current_US[Country Code],GDP__current_US[2023 '[YR2023']],0)</f>
        <v>108192457737.3212</v>
      </c>
      <c r="S95" s="28">
        <f>(R95/67653743404264.1 )*10</f>
        <v>1.5992087398744297E-2</v>
      </c>
      <c r="T95" s="1">
        <f>_xlfn.XLOOKUP(C95,Population__total[Country Code],Population__total[2023],0)</f>
        <v>4644384</v>
      </c>
      <c r="U95" s="28">
        <f>(T95/6819750360)*10</f>
        <v>6.8101964952277227E-3</v>
      </c>
      <c r="V95" s="33">
        <f>((0.2 *E95) + (0.2 * G95) + (0.2 *I95) + (0.2 *K95)+ (0.2 *M95))/1</f>
        <v>4.3489394818868679</v>
      </c>
      <c r="W95" s="33">
        <f>((0.25 * O95) + (0.25 * Q95) + (0.3 *S95) + (0.2 *U95)) /1</f>
        <v>0.83271950010952556</v>
      </c>
      <c r="X95" s="33">
        <f>(0.55 * V95 ) + (0.45 * W95)</f>
        <v>2.766640490087064</v>
      </c>
    </row>
    <row r="96" spans="1:24" x14ac:dyDescent="0.3">
      <c r="A96" s="1" t="s">
        <v>306</v>
      </c>
      <c r="B96" s="1" t="s">
        <v>12</v>
      </c>
      <c r="C96" s="1" t="s">
        <v>307</v>
      </c>
      <c r="D96" s="1">
        <f>_xlfn.XLOOKUP(C96,Hospital_beds_per_1000[Country Code],Hospital_beds_per_1000[Max count of beds per 1000 population btween 2017-21], 0)</f>
        <v>1.72</v>
      </c>
      <c r="E96" s="28">
        <f>(D96/13.05)*10</f>
        <v>1.3180076628352488</v>
      </c>
      <c r="F96" s="1">
        <f>_xlfn.XLOOKUP(C96,Population_ages_65_and_above[Country Code],Population_ages_65_and_above[2023],0)</f>
        <v>7.75</v>
      </c>
      <c r="G96" s="28">
        <f xml:space="preserve"> (F96/35.79)*10</f>
        <v>2.1654093322157029</v>
      </c>
      <c r="H96" s="1">
        <f>_xlfn.XLOOKUP(C96,Life_expectancy_at_birth[Country Code],Life_expectancy_at_birth[Average life expectancy 2017-22],0)</f>
        <v>71.41</v>
      </c>
      <c r="I96" s="28">
        <f>(H96/85.07)*10</f>
        <v>8.394263547666629</v>
      </c>
      <c r="J96" s="1">
        <f>_xlfn.XLOOKUP(C96,Physicians_per_1_000_people[Country Code],Physicians_per_1_000_people[Average Physicians per 1000 in 2017-21],0)</f>
        <v>0.55000000000000004</v>
      </c>
      <c r="K96" s="28">
        <f xml:space="preserve"> (J96/8.36)*10</f>
        <v>0.65789473684210531</v>
      </c>
      <c r="L96" s="1">
        <f>_xlfn.XLOOKUP(C96,Population_ages_15_64[Country Code],Population_ages_15_64[2023],0)</f>
        <v>72.819999999999993</v>
      </c>
      <c r="M96" s="28">
        <f>(L96/82.92)*10</f>
        <v>8.7819585142305829</v>
      </c>
      <c r="N96" s="28">
        <f>_xlfn.XLOOKUP(C96,Current_health_expenditure_per_capita[Country Code],Current_health_expenditure_per_capita[Per Capita Average],0)</f>
        <v>657.23400000000004</v>
      </c>
      <c r="O96" s="28">
        <f>(N96/10922.48)*10</f>
        <v>0.6017259816451942</v>
      </c>
      <c r="P96" s="1">
        <f>_xlfn.XLOOKUP(C96,Helath_expenditure_GDP[Country Code],Helath_expenditure_GDP[GDP_Average_2017-21],0)</f>
        <v>6.41</v>
      </c>
      <c r="Q96" s="28">
        <f>(P96/20.83)*10</f>
        <v>3.0772923667786851</v>
      </c>
      <c r="R96" s="16">
        <f>_xlfn.XLOOKUP(C96,GDP__current_US[Country Code],GDP__current_US[2023 '[YR2023']],0)</f>
        <v>19423355367.237202</v>
      </c>
      <c r="S96" s="28">
        <f>(R96/67653743404264.1 )*10</f>
        <v>2.8709949205874955E-3</v>
      </c>
      <c r="T96" s="1">
        <f>_xlfn.XLOOKUP(C96,Population__total[Country Code],Population__total[2023],0)</f>
        <v>2825544</v>
      </c>
      <c r="U96" s="28">
        <f>(T96/6819750360)*10</f>
        <v>4.1431780502886326E-3</v>
      </c>
      <c r="V96" s="33">
        <f>((0.2 *E96) + (0.2 * G96) + (0.2 *I96) + (0.2 *K96)+ (0.2 *M96))/1</f>
        <v>4.2635067587580542</v>
      </c>
      <c r="W96" s="33">
        <f>((0.25 * O96) + (0.25 * Q96) + (0.3 *S96) + (0.2 *U96)) /1</f>
        <v>0.92144452119220377</v>
      </c>
      <c r="X96" s="33">
        <f>(0.55 * V96 ) + (0.45 * W96)</f>
        <v>2.7595787518534221</v>
      </c>
    </row>
    <row r="97" spans="1:24" x14ac:dyDescent="0.3">
      <c r="A97" s="1" t="s">
        <v>343</v>
      </c>
      <c r="B97" s="1" t="s">
        <v>12</v>
      </c>
      <c r="C97" s="1" t="s">
        <v>344</v>
      </c>
      <c r="D97" s="1">
        <f>_xlfn.XLOOKUP(C97,Hospital_beds_per_1000[Country Code],Hospital_beds_per_1000[Max count of beds per 1000 population btween 2017-21], 0)</f>
        <v>1.3</v>
      </c>
      <c r="E97" s="28">
        <f>(D97/13.05)*10</f>
        <v>0.99616858237547889</v>
      </c>
      <c r="F97" s="1">
        <f>_xlfn.XLOOKUP(C97,Population_ages_65_and_above[Country Code],Population_ages_65_and_above[2023],0)</f>
        <v>9.49</v>
      </c>
      <c r="G97" s="28">
        <f xml:space="preserve"> (F97/35.79)*10</f>
        <v>2.6515786532550996</v>
      </c>
      <c r="H97" s="1">
        <f>_xlfn.XLOOKUP(C97,Life_expectancy_at_birth[Country Code],Life_expectancy_at_birth[Average life expectancy 2017-22],0)</f>
        <v>72.62</v>
      </c>
      <c r="I97" s="28">
        <f>(H97/85.07)*10</f>
        <v>8.5364993534736104</v>
      </c>
      <c r="J97" s="1">
        <f>_xlfn.XLOOKUP(C97,Physicians_per_1_000_people[Country Code],Physicians_per_1_000_people[Average Physicians per 1000 in 2017-21],0)</f>
        <v>0.66</v>
      </c>
      <c r="K97" s="28">
        <f xml:space="preserve"> (J97/8.36)*10</f>
        <v>0.78947368421052644</v>
      </c>
      <c r="L97" s="1">
        <f>_xlfn.XLOOKUP(C97,Population_ages_15_64[Country Code],Population_ages_15_64[2023],0)</f>
        <v>72.760000000000005</v>
      </c>
      <c r="M97" s="28">
        <f>(L97/82.92)*10</f>
        <v>8.7747226242161123</v>
      </c>
      <c r="N97" s="28">
        <f>_xlfn.XLOOKUP(C97,Current_health_expenditure_per_capita[Country Code],Current_health_expenditure_per_capita[Per Capita Average],0)</f>
        <v>747.26200000000006</v>
      </c>
      <c r="O97" s="28">
        <f>(N97/10922.48)*10</f>
        <v>0.68415048597021921</v>
      </c>
      <c r="P97" s="1">
        <f>_xlfn.XLOOKUP(C97,Helath_expenditure_GDP[Country Code],Helath_expenditure_GDP[GDP_Average_2017-21],0)</f>
        <v>5.15</v>
      </c>
      <c r="Q97" s="28">
        <f>(P97/20.83)*10</f>
        <v>2.4723955832933271</v>
      </c>
      <c r="R97" s="16">
        <f>_xlfn.XLOOKUP(C97,GDP__current_US[Country Code],GDP__current_US[2023 '[YR2023']],0)</f>
        <v>2519925938.5244999</v>
      </c>
      <c r="S97" s="28">
        <f>(R97/67653743404264.1 )*10</f>
        <v>3.7247398469390141E-4</v>
      </c>
      <c r="T97" s="1">
        <f>_xlfn.XLOOKUP(C97,Population__total[Country Code],Population__total[2023],0)</f>
        <v>180251</v>
      </c>
      <c r="U97" s="28">
        <f>(T97/6819750360)*10</f>
        <v>2.6430732869230713E-4</v>
      </c>
      <c r="V97" s="33">
        <f>((0.2 *E97) + (0.2 * G97) + (0.2 *I97) + (0.2 *K97)+ (0.2 *M97))/1</f>
        <v>4.3496885795061653</v>
      </c>
      <c r="W97" s="33">
        <f>((0.25 * O97) + (0.25 * Q97) + (0.3 *S97) + (0.2 *U97)) /1</f>
        <v>0.78930112097703331</v>
      </c>
      <c r="X97" s="33">
        <f>(0.55 * V97 ) + (0.45 * W97)</f>
        <v>2.7475142231680563</v>
      </c>
    </row>
    <row r="98" spans="1:24" x14ac:dyDescent="0.3">
      <c r="A98" s="1" t="s">
        <v>489</v>
      </c>
      <c r="B98" s="1" t="s">
        <v>12</v>
      </c>
      <c r="C98" s="1" t="s">
        <v>490</v>
      </c>
      <c r="D98" s="1">
        <f>_xlfn.XLOOKUP(C98,Hospital_beds_per_1000[Country Code],Hospital_beds_per_1000[Max count of beds per 1000 population btween 2017-21], 0)</f>
        <v>0</v>
      </c>
      <c r="E98" s="28">
        <f>(D98/13.05)*10</f>
        <v>0</v>
      </c>
      <c r="F98" s="1">
        <f>_xlfn.XLOOKUP(C98,Population_ages_65_and_above[Country Code],Population_ages_65_and_above[2023],0)</f>
        <v>6.36</v>
      </c>
      <c r="G98" s="28">
        <f xml:space="preserve"> (F98/35.79)*10</f>
        <v>1.7770326906957252</v>
      </c>
      <c r="H98" s="1">
        <f>_xlfn.XLOOKUP(C98,Life_expectancy_at_birth[Country Code],Life_expectancy_at_birth[Average life expectancy 2017-22],0)</f>
        <v>72.459999999999994</v>
      </c>
      <c r="I98" s="28">
        <f>(H98/85.07)*10</f>
        <v>8.5176913130363232</v>
      </c>
      <c r="J98" s="1">
        <f>_xlfn.XLOOKUP(C98,Physicians_per_1_000_people[Country Code],Physicians_per_1_000_people[Average Physicians per 1000 in 2017-21],0)</f>
        <v>1.92</v>
      </c>
      <c r="K98" s="28">
        <f xml:space="preserve"> (J98/8.36)*10</f>
        <v>2.2966507177033493</v>
      </c>
      <c r="L98" s="1">
        <f>_xlfn.XLOOKUP(C98,Population_ages_15_64[Country Code],Population_ages_15_64[2023],0)</f>
        <v>64.95</v>
      </c>
      <c r="M98" s="28">
        <f>(L98/82.92)*10</f>
        <v>7.8328509406657023</v>
      </c>
      <c r="N98" s="28">
        <f>_xlfn.XLOOKUP(C98,Current_health_expenditure_per_capita[Country Code],Current_health_expenditure_per_capita[Per Capita Average],0)</f>
        <v>1034.23</v>
      </c>
      <c r="O98" s="28">
        <f>(N98/10922.48)*10</f>
        <v>0.94688202679245004</v>
      </c>
      <c r="P98" s="1">
        <f>_xlfn.XLOOKUP(C98,Helath_expenditure_GDP[Country Code],Helath_expenditure_GDP[GDP_Average_2017-21],0)</f>
        <v>7.24</v>
      </c>
      <c r="Q98" s="28">
        <f>(P98/20.83)*10</f>
        <v>3.4757561209793568</v>
      </c>
      <c r="R98" s="16">
        <f>_xlfn.XLOOKUP(C98,GDP__current_US[Country Code],GDP__current_US[2023 '[YR2023']],0)</f>
        <v>42956263543.948196</v>
      </c>
      <c r="S98" s="28">
        <f>(R98/67653743404264.1 )*10</f>
        <v>6.3494289277185416E-3</v>
      </c>
      <c r="T98" s="1">
        <f>_xlfn.XLOOKUP(C98,Population__total[Country Code],Population__total[2023],0)</f>
        <v>6861524</v>
      </c>
      <c r="U98" s="28">
        <f>(T98/6819750360)*10</f>
        <v>1.0061253913698975E-2</v>
      </c>
      <c r="V98" s="33">
        <f>((0.2 *E98) + (0.2 * G98) + (0.2 *I98) + (0.2 *K98)+ (0.2 *M98))/1</f>
        <v>4.0848451324202202</v>
      </c>
      <c r="W98" s="33">
        <f>((0.25 * O98) + (0.25 * Q98) + (0.3 *S98) + (0.2 *U98)) /1</f>
        <v>1.1095766164040071</v>
      </c>
      <c r="X98" s="33">
        <f>(0.55 * V98 ) + (0.45 * W98)</f>
        <v>2.7459743002129247</v>
      </c>
    </row>
    <row r="99" spans="1:24" x14ac:dyDescent="0.3">
      <c r="A99" s="1" t="s">
        <v>210</v>
      </c>
      <c r="B99" s="1" t="s">
        <v>49</v>
      </c>
      <c r="C99" s="1" t="s">
        <v>211</v>
      </c>
      <c r="D99" s="1">
        <f>_xlfn.XLOOKUP(C99,Hospital_beds_per_1000[Country Code],Hospital_beds_per_1000[Max count of beds per 1000 population btween 2017-21], 0)</f>
        <v>0</v>
      </c>
      <c r="E99" s="28">
        <f>(D99/13.05)*10</f>
        <v>0</v>
      </c>
      <c r="F99" s="1">
        <f>_xlfn.XLOOKUP(C99,Population_ages_65_and_above[Country Code],Population_ages_65_and_above[2023],0)</f>
        <v>6.39</v>
      </c>
      <c r="G99" s="28">
        <f xml:space="preserve"> (F99/35.79)*10</f>
        <v>1.7854149203688179</v>
      </c>
      <c r="H99" s="1">
        <f>_xlfn.XLOOKUP(C99,Life_expectancy_at_birth[Country Code],Life_expectancy_at_birth[Average life expectancy 2017-22],0)</f>
        <v>71.03</v>
      </c>
      <c r="I99" s="28">
        <f>(H99/85.07)*10</f>
        <v>8.3495944516280716</v>
      </c>
      <c r="J99" s="1">
        <f>_xlfn.XLOOKUP(C99,Physicians_per_1_000_people[Country Code],Physicians_per_1_000_people[Average Physicians per 1000 in 2017-21],0)</f>
        <v>0.96</v>
      </c>
      <c r="K99" s="28">
        <f xml:space="preserve"> (J99/8.36)*10</f>
        <v>1.1483253588516746</v>
      </c>
      <c r="L99" s="1">
        <f>_xlfn.XLOOKUP(C99,Population_ages_15_64[Country Code],Population_ages_15_64[2023],0)</f>
        <v>63.68</v>
      </c>
      <c r="M99" s="28">
        <f>(L99/82.92)*10</f>
        <v>7.6796912686927152</v>
      </c>
      <c r="N99" s="28">
        <f>_xlfn.XLOOKUP(C99,Current_health_expenditure_per_capita[Country Code],Current_health_expenditure_per_capita[Per Capita Average],0)</f>
        <v>363.25</v>
      </c>
      <c r="O99" s="28">
        <f>(N99/10922.48)*10</f>
        <v>0.33257099120346295</v>
      </c>
      <c r="P99" s="1">
        <f>_xlfn.XLOOKUP(C99,Helath_expenditure_GDP[Country Code],Helath_expenditure_GDP[GDP_Average_2017-21],0)</f>
        <v>11.38</v>
      </c>
      <c r="Q99" s="28">
        <f>(P99/20.83)*10</f>
        <v>5.4632741238598186</v>
      </c>
      <c r="R99" s="16">
        <f>_xlfn.XLOOKUP(C99,GDP__current_US[Country Code],GDP__current_US[2023 '[YR2023']],0)</f>
        <v>460000000</v>
      </c>
      <c r="S99" s="28">
        <f>(R99/67653743404264.1 )*10</f>
        <v>6.7993281207113067E-5</v>
      </c>
      <c r="T99" s="1">
        <f>_xlfn.XLOOKUP(C99,Population__total[Country Code],Population__total[2023],0)</f>
        <v>115224</v>
      </c>
      <c r="U99" s="28">
        <f>(T99/6819750360)*10</f>
        <v>1.6895633112294745E-4</v>
      </c>
      <c r="V99" s="33">
        <f>((0.2 *E99) + (0.2 * G99) + (0.2 *I99) + (0.2 *K99)+ (0.2 *M99))/1</f>
        <v>3.7926051999082562</v>
      </c>
      <c r="W99" s="33">
        <f>((0.25 * O99) + (0.25 * Q99) + (0.3 *S99) + (0.2 *U99)) /1</f>
        <v>1.4490154680164069</v>
      </c>
      <c r="X99" s="33">
        <f>(0.55 * V99 ) + (0.45 * W99)</f>
        <v>2.7379898205569244</v>
      </c>
    </row>
    <row r="100" spans="1:24" x14ac:dyDescent="0.3">
      <c r="A100" t="s">
        <v>484</v>
      </c>
      <c r="B100" t="s">
        <v>49</v>
      </c>
      <c r="C100" t="s">
        <v>485</v>
      </c>
      <c r="D100" s="1">
        <f>_xlfn.XLOOKUP(C100,Hospital_beds_per_1000[Country Code],Hospital_beds_per_1000[Max count of beds per 1000 population btween 2017-21], 0)</f>
        <v>0</v>
      </c>
      <c r="E100" s="28">
        <f>(D100/13.05)*10</f>
        <v>0</v>
      </c>
      <c r="F100" s="1">
        <f>_xlfn.XLOOKUP(C100,Population_ages_65_and_above[Country Code],Population_ages_65_and_above[2023],0)</f>
        <v>12.19</v>
      </c>
      <c r="G100" s="28">
        <f xml:space="preserve"> (F100/35.79)*10</f>
        <v>3.4059793238334728</v>
      </c>
      <c r="H100" s="1">
        <f>_xlfn.XLOOKUP(C100,Life_expectancy_at_birth[Country Code],Life_expectancy_at_birth[Average life expectancy 2017-22],0)</f>
        <v>73.22</v>
      </c>
      <c r="I100" s="28">
        <f>(H100/85.07)*10</f>
        <v>8.6070295051134362</v>
      </c>
      <c r="J100" s="1">
        <f>_xlfn.XLOOKUP(C100,Physicians_per_1_000_people[Country Code],Physicians_per_1_000_people[Average Physicians per 1000 in 2017-21],0)</f>
        <v>3.67</v>
      </c>
      <c r="K100" s="28">
        <f xml:space="preserve"> (J100/8.36)*10</f>
        <v>4.3899521531100483</v>
      </c>
      <c r="L100" s="1">
        <f>_xlfn.XLOOKUP(C100,Population_ages_15_64[Country Code],Population_ages_15_64[2023],0)</f>
        <v>68.959999999999994</v>
      </c>
      <c r="M100" s="28">
        <f>(L100/82.92)*10</f>
        <v>8.316449589966231</v>
      </c>
      <c r="N100" s="28">
        <f>_xlfn.XLOOKUP(C100,Current_health_expenditure_per_capita[Country Code],Current_health_expenditure_per_capita[Per Capita Average],0)</f>
        <v>0</v>
      </c>
      <c r="O100" s="28">
        <f>(N100/10922.48)*10</f>
        <v>0</v>
      </c>
      <c r="P100" s="1">
        <f>_xlfn.XLOOKUP(C100,Helath_expenditure_GDP[Country Code],Helath_expenditure_GDP[GDP_Average_2017-21],0)</f>
        <v>0</v>
      </c>
      <c r="Q100" s="28">
        <f>(P100/20.83)*10</f>
        <v>0</v>
      </c>
      <c r="R100" s="16">
        <f>_xlfn.XLOOKUP(C100,GDP__current_US[Country Code],GDP__current_US[2023 '[YR2023']],0)</f>
        <v>0</v>
      </c>
      <c r="S100" s="28">
        <f>(R100/67653743404264.1 )*10</f>
        <v>0</v>
      </c>
      <c r="T100" s="1">
        <f>_xlfn.XLOOKUP(C100,Population__total[Country Code],Population__total[2023],0)</f>
        <v>26160821</v>
      </c>
      <c r="U100" s="28">
        <f>(T100/6819750360)*10</f>
        <v>3.8360379220684554E-2</v>
      </c>
      <c r="V100" s="33">
        <f>((0.2 *E100) + (0.2 * G100) + (0.2 *I100) + (0.2 *K100)+ (0.2 *M100))/1</f>
        <v>4.9438821144046381</v>
      </c>
      <c r="W100" s="33">
        <f>((0.25 * O100) + (0.25 * Q100) + (0.3 *S100) + (0.2 *U100)) /1</f>
        <v>7.672075844136911E-3</v>
      </c>
      <c r="X100" s="33">
        <f>(0.55 * V100 ) + (0.45 * W100)</f>
        <v>2.7225875970524127</v>
      </c>
    </row>
    <row r="101" spans="1:24" x14ac:dyDescent="0.3">
      <c r="A101" s="1" t="s">
        <v>155</v>
      </c>
      <c r="B101" s="1" t="s">
        <v>12</v>
      </c>
      <c r="C101" s="1" t="s">
        <v>156</v>
      </c>
      <c r="D101" s="1">
        <f>_xlfn.XLOOKUP(C101,Hospital_beds_per_1000[Country Code],Hospital_beds_per_1000[Max count of beds per 1000 population btween 2017-21], 0)</f>
        <v>0</v>
      </c>
      <c r="E101" s="28">
        <f>(D101/13.05)*10</f>
        <v>0</v>
      </c>
      <c r="F101" s="1">
        <f>_xlfn.XLOOKUP(C101,Population_ages_65_and_above[Country Code],Population_ages_65_and_above[2023],0)</f>
        <v>9.82</v>
      </c>
      <c r="G101" s="28">
        <f xml:space="preserve"> (F101/35.79)*10</f>
        <v>2.7437831796591228</v>
      </c>
      <c r="H101" s="1">
        <f>_xlfn.XLOOKUP(C101,Life_expectancy_at_birth[Country Code],Life_expectancy_at_birth[Average life expectancy 2017-22],0)</f>
        <v>72.349999999999994</v>
      </c>
      <c r="I101" s="28">
        <f>(H101/85.07)*10</f>
        <v>8.504760785235689</v>
      </c>
      <c r="J101" s="1">
        <f>_xlfn.XLOOKUP(C101,Physicians_per_1_000_people[Country Code],Physicians_per_1_000_people[Average Physicians per 1000 in 2017-21],0)</f>
        <v>1.1299999999999999</v>
      </c>
      <c r="K101" s="28">
        <f xml:space="preserve"> (J101/8.36)*10</f>
        <v>1.3516746411483251</v>
      </c>
      <c r="L101" s="1">
        <f>_xlfn.XLOOKUP(C101,Population_ages_15_64[Country Code],Population_ages_15_64[2023],0)</f>
        <v>70.790000000000006</v>
      </c>
      <c r="M101" s="28">
        <f>(L101/82.92)*10</f>
        <v>8.5371442354076219</v>
      </c>
      <c r="N101" s="28">
        <f>_xlfn.XLOOKUP(C101,Current_health_expenditure_per_capita[Country Code],Current_health_expenditure_per_capita[Per Capita Average],0)</f>
        <v>689.79200000000003</v>
      </c>
      <c r="O101" s="28">
        <f>(N101/10922.48)*10</f>
        <v>0.63153423032131906</v>
      </c>
      <c r="P101" s="1">
        <f>_xlfn.XLOOKUP(C101,Helath_expenditure_GDP[Country Code],Helath_expenditure_GDP[GDP_Average_2017-21],0)</f>
        <v>5.86</v>
      </c>
      <c r="Q101" s="28">
        <f>(P101/20.83)*10</f>
        <v>2.8132501200192035</v>
      </c>
      <c r="R101" s="16">
        <f>_xlfn.XLOOKUP(C101,GDP__current_US[Country Code],GDP__current_US[2023 '[YR2023']],0)</f>
        <v>653992592.59259999</v>
      </c>
      <c r="S101" s="28">
        <f>(R101/67653743404264.1 )*10</f>
        <v>9.6667613598951259E-5</v>
      </c>
      <c r="T101" s="1">
        <f>_xlfn.XLOOKUP(C101,Population__total[Country Code],Population__total[2023],0)</f>
        <v>73040</v>
      </c>
      <c r="U101" s="28">
        <f>(T101/6819750360)*10</f>
        <v>1.0710069451867737E-4</v>
      </c>
      <c r="V101" s="33">
        <f>((0.2 *E101) + (0.2 * G101) + (0.2 *I101) + (0.2 *K101)+ (0.2 *M101))/1</f>
        <v>4.2274725682901524</v>
      </c>
      <c r="W101" s="33">
        <f>((0.25 * O101) + (0.25 * Q101) + (0.3 *S101) + (0.2 *U101)) /1</f>
        <v>0.86124650800811409</v>
      </c>
      <c r="X101" s="33">
        <f>(0.55 * V101 ) + (0.45 * W101)</f>
        <v>2.7126708411632356</v>
      </c>
    </row>
    <row r="102" spans="1:24" x14ac:dyDescent="0.3">
      <c r="A102" s="1" t="s">
        <v>159</v>
      </c>
      <c r="B102" s="1" t="s">
        <v>12</v>
      </c>
      <c r="C102" s="1" t="s">
        <v>160</v>
      </c>
      <c r="D102" s="1">
        <f>_xlfn.XLOOKUP(C102,Hospital_beds_per_1000[Country Code],Hospital_beds_per_1000[Max count of beds per 1000 population btween 2017-21], 0)</f>
        <v>1.56</v>
      </c>
      <c r="E102" s="28">
        <f>(D102/13.05)*10</f>
        <v>1.1954022988505746</v>
      </c>
      <c r="F102" s="1">
        <f>_xlfn.XLOOKUP(C102,Population_ages_65_and_above[Country Code],Population_ages_65_and_above[2023],0)</f>
        <v>7.67</v>
      </c>
      <c r="G102" s="28">
        <f xml:space="preserve"> (F102/35.79)*10</f>
        <v>2.1430567197541213</v>
      </c>
      <c r="H102" s="1">
        <f>_xlfn.XLOOKUP(C102,Life_expectancy_at_birth[Country Code],Life_expectancy_at_birth[Average life expectancy 2017-22],0)</f>
        <v>73.260000000000005</v>
      </c>
      <c r="I102" s="28">
        <f>(H102/85.07)*10</f>
        <v>8.6117315152227594</v>
      </c>
      <c r="J102" s="1">
        <f>_xlfn.XLOOKUP(C102,Physicians_per_1_000_people[Country Code],Physicians_per_1_000_people[Average Physicians per 1000 in 2017-21],0)</f>
        <v>1.41</v>
      </c>
      <c r="K102" s="28">
        <f xml:space="preserve"> (J102/8.36)*10</f>
        <v>1.6866028708133971</v>
      </c>
      <c r="L102" s="1">
        <f>_xlfn.XLOOKUP(C102,Population_ages_15_64[Country Code],Population_ages_15_64[2023],0)</f>
        <v>65.5</v>
      </c>
      <c r="M102" s="28">
        <f>(L102/82.92)*10</f>
        <v>7.8991799324650271</v>
      </c>
      <c r="N102" s="28">
        <f>_xlfn.XLOOKUP(C102,Current_health_expenditure_per_capita[Country Code],Current_health_expenditure_per_capita[Per Capita Average],0)</f>
        <v>832.822</v>
      </c>
      <c r="O102" s="28">
        <f>(N102/10922.48)*10</f>
        <v>0.76248434421486699</v>
      </c>
      <c r="P102" s="1">
        <f>_xlfn.XLOOKUP(C102,Helath_expenditure_GDP[Country Code],Helath_expenditure_GDP[GDP_Average_2017-21],0)</f>
        <v>4.54</v>
      </c>
      <c r="Q102" s="28">
        <f>(P102/20.83)*10</f>
        <v>2.1795487277964476</v>
      </c>
      <c r="R102" s="16">
        <f>_xlfn.XLOOKUP(C102,GDP__current_US[Country Code],GDP__current_US[2023 '[YR2023']],0)</f>
        <v>121444279313.9308</v>
      </c>
      <c r="S102" s="28">
        <f>(R102/67653743404264.1 )*10</f>
        <v>1.7950858770407134E-2</v>
      </c>
      <c r="T102" s="1">
        <f>_xlfn.XLOOKUP(C102,Population__total[Country Code],Population__total[2023],0)</f>
        <v>11332972</v>
      </c>
      <c r="U102" s="28">
        <f>(T102/6819750360)*10</f>
        <v>1.6617869279308927E-2</v>
      </c>
      <c r="V102" s="33">
        <f>((0.2 *E102) + (0.2 * G102) + (0.2 *I102) + (0.2 *K102)+ (0.2 *M102))/1</f>
        <v>4.3071946674211761</v>
      </c>
      <c r="W102" s="33">
        <f>((0.25 * O102) + (0.25 * Q102) + (0.3 *S102) + (0.2 *U102)) /1</f>
        <v>0.74421709948981263</v>
      </c>
      <c r="X102" s="33">
        <f>(0.55 * V102 ) + (0.45 * W102)</f>
        <v>2.7038547618520625</v>
      </c>
    </row>
    <row r="103" spans="1:24" x14ac:dyDescent="0.3">
      <c r="A103" s="1" t="s">
        <v>441</v>
      </c>
      <c r="B103" s="1" t="s">
        <v>12</v>
      </c>
      <c r="C103" s="1" t="s">
        <v>442</v>
      </c>
      <c r="D103" s="1">
        <f>_xlfn.XLOOKUP(C103,Hospital_beds_per_1000[Country Code],Hospital_beds_per_1000[Max count of beds per 1000 population btween 2017-21], 0)</f>
        <v>0.93</v>
      </c>
      <c r="E103" s="28">
        <f>(D103/13.05)*10</f>
        <v>0.71264367816091956</v>
      </c>
      <c r="F103" s="1">
        <f>_xlfn.XLOOKUP(C103,Population_ages_65_and_above[Country Code],Population_ages_65_and_above[2023],0)</f>
        <v>5.44</v>
      </c>
      <c r="G103" s="28">
        <f xml:space="preserve"> (F103/35.79)*10</f>
        <v>1.5199776473875384</v>
      </c>
      <c r="H103" s="1">
        <f>_xlfn.XLOOKUP(C103,Life_expectancy_at_birth[Country Code],Life_expectancy_at_birth[Average life expectancy 2017-22],0)</f>
        <v>73.62</v>
      </c>
      <c r="I103" s="28">
        <f>(H103/85.07)*10</f>
        <v>8.6540496062066534</v>
      </c>
      <c r="J103" s="1">
        <f>_xlfn.XLOOKUP(C103,Physicians_per_1_000_people[Country Code],Physicians_per_1_000_people[Average Physicians per 1000 in 2017-21],0)</f>
        <v>0.82</v>
      </c>
      <c r="K103" s="28">
        <f xml:space="preserve"> (J103/8.36)*10</f>
        <v>0.98086124401913877</v>
      </c>
      <c r="L103" s="1">
        <f>_xlfn.XLOOKUP(C103,Population_ages_15_64[Country Code],Population_ages_15_64[2023],0)</f>
        <v>65.209999999999994</v>
      </c>
      <c r="M103" s="28">
        <f>(L103/82.92)*10</f>
        <v>7.8642064640617448</v>
      </c>
      <c r="N103" s="28">
        <f>_xlfn.XLOOKUP(C103,Current_health_expenditure_per_capita[Country Code],Current_health_expenditure_per_capita[Per Capita Average],0)</f>
        <v>506.72199999999998</v>
      </c>
      <c r="O103" s="28">
        <f>(N103/10922.48)*10</f>
        <v>0.46392577509869554</v>
      </c>
      <c r="P103" s="1">
        <f>_xlfn.XLOOKUP(C103,Helath_expenditure_GDP[Country Code],Helath_expenditure_GDP[GDP_Average_2017-21],0)</f>
        <v>8.75</v>
      </c>
      <c r="Q103" s="28">
        <f>(P103/20.83)*10</f>
        <v>4.2006721075372058</v>
      </c>
      <c r="R103" s="16">
        <f>_xlfn.XLOOKUP(C103,GDP__current_US[Country Code],GDP__current_US[2023 '[YR2023']],0)</f>
        <v>17829215283.799702</v>
      </c>
      <c r="S103" s="28">
        <f>(R103/67653743404264.1 )*10</f>
        <v>2.6353627141164162E-3</v>
      </c>
      <c r="T103" s="1">
        <f>_xlfn.XLOOKUP(C103,Population__total[Country Code],Population__total[2023],0)</f>
        <v>7046310</v>
      </c>
      <c r="U103" s="28">
        <f>(T103/6819750360)*10</f>
        <v>1.0332211045918697E-2</v>
      </c>
      <c r="V103" s="33">
        <f>((0.2 *E103) + (0.2 * G103) + (0.2 *I103) + (0.2 *K103)+ (0.2 *M103))/1</f>
        <v>3.9463477279671988</v>
      </c>
      <c r="W103" s="33">
        <f>((0.25 * O103) + (0.25 * Q103) + (0.3 *S103) + (0.2 *U103)) /1</f>
        <v>1.1690065216823939</v>
      </c>
      <c r="X103" s="33">
        <f>(0.55 * V103 ) + (0.45 * W103)</f>
        <v>2.6965441851390368</v>
      </c>
    </row>
    <row r="104" spans="1:24" x14ac:dyDescent="0.3">
      <c r="A104" s="1" t="s">
        <v>161</v>
      </c>
      <c r="B104" s="1" t="s">
        <v>41</v>
      </c>
      <c r="C104" s="1" t="s">
        <v>162</v>
      </c>
      <c r="D104" s="1">
        <f>_xlfn.XLOOKUP(C104,Hospital_beds_per_1000[Country Code],Hospital_beds_per_1000[Max count of beds per 1000 population btween 2017-21], 0)</f>
        <v>0</v>
      </c>
      <c r="E104" s="28">
        <f>(D104/13.05)*10</f>
        <v>0</v>
      </c>
      <c r="F104" s="1">
        <f>_xlfn.XLOOKUP(C104,Population_ages_65_and_above[Country Code],Population_ages_65_and_above[2023],0)</f>
        <v>6.61</v>
      </c>
      <c r="G104" s="28">
        <f xml:space="preserve"> (F104/35.79)*10</f>
        <v>1.8468846046381673</v>
      </c>
      <c r="H104" s="1">
        <f>_xlfn.XLOOKUP(C104,Life_expectancy_at_birth[Country Code],Life_expectancy_at_birth[Average life expectancy 2017-22],0)</f>
        <v>76.040000000000006</v>
      </c>
      <c r="I104" s="28">
        <f>(H104/85.07)*10</f>
        <v>8.9385212178206199</v>
      </c>
      <c r="J104" s="1">
        <f>_xlfn.XLOOKUP(C104,Physicians_per_1_000_people[Country Code],Physicians_per_1_000_people[Average Physicians per 1000 in 2017-21],0)</f>
        <v>1.73</v>
      </c>
      <c r="K104" s="28">
        <f xml:space="preserve"> (J104/8.36)*10</f>
        <v>2.0693779904306222</v>
      </c>
      <c r="L104" s="1">
        <f>_xlfn.XLOOKUP(C104,Population_ages_15_64[Country Code],Population_ages_15_64[2023],0)</f>
        <v>62.94</v>
      </c>
      <c r="M104" s="28">
        <f>(L104/82.92)*10</f>
        <v>7.5904486251808967</v>
      </c>
      <c r="N104" s="28">
        <f>_xlfn.XLOOKUP(C104,Current_health_expenditure_per_capita[Country Code],Current_health_expenditure_per_capita[Per Capita Average],0)</f>
        <v>723.11</v>
      </c>
      <c r="O104" s="28">
        <f>(N104/10922.48)*10</f>
        <v>0.66203829167002382</v>
      </c>
      <c r="P104" s="1">
        <f>_xlfn.XLOOKUP(C104,Helath_expenditure_GDP[Country Code],Helath_expenditure_GDP[GDP_Average_2017-21],0)</f>
        <v>6.09</v>
      </c>
      <c r="Q104" s="28">
        <f>(P104/20.83)*10</f>
        <v>2.9236677868458956</v>
      </c>
      <c r="R104" s="16">
        <f>_xlfn.XLOOKUP(C104,GDP__current_US[Country Code],GDP__current_US[2023 '[YR2023']],0)</f>
        <v>239899491127.7424</v>
      </c>
      <c r="S104" s="28">
        <f>(R104/67653743404264.1 )*10</f>
        <v>3.5459899047156337E-2</v>
      </c>
      <c r="T104" s="1">
        <f>_xlfn.XLOOKUP(C104,Population__total[Country Code],Population__total[2023],0)</f>
        <v>45606480</v>
      </c>
      <c r="U104" s="28">
        <f>(T104/6819750360)*10</f>
        <v>6.6874119421579531E-2</v>
      </c>
      <c r="V104" s="33">
        <f>((0.2 *E104) + (0.2 * G104) + (0.2 *I104) + (0.2 *K104)+ (0.2 *M104))/1</f>
        <v>4.0890464876140618</v>
      </c>
      <c r="W104" s="33">
        <f>((0.25 * O104) + (0.25 * Q104) + (0.3 *S104) + (0.2 *U104)) /1</f>
        <v>0.92043931322744255</v>
      </c>
      <c r="X104" s="33">
        <f>(0.55 * V104 ) + (0.45 * W104)</f>
        <v>2.6631732591400836</v>
      </c>
    </row>
    <row r="105" spans="1:24" x14ac:dyDescent="0.3">
      <c r="A105" t="s">
        <v>250</v>
      </c>
      <c r="B105" t="s">
        <v>49</v>
      </c>
      <c r="C105" t="s">
        <v>251</v>
      </c>
      <c r="D105" s="1">
        <f>_xlfn.XLOOKUP(C105,Hospital_beds_per_1000[Country Code],Hospital_beds_per_1000[Max count of beds per 1000 population btween 2017-21], 0)</f>
        <v>0</v>
      </c>
      <c r="E105" s="28">
        <f>(D105/13.05)*10</f>
        <v>0</v>
      </c>
      <c r="F105" s="1">
        <f>_xlfn.XLOOKUP(C105,Population_ages_65_and_above[Country Code],Population_ages_65_and_above[2023],0)</f>
        <v>21.37</v>
      </c>
      <c r="G105" s="28">
        <f xml:space="preserve"> (F105/35.79)*10</f>
        <v>5.9709416037999441</v>
      </c>
      <c r="H105" s="1">
        <f>_xlfn.XLOOKUP(C105,Life_expectancy_at_birth[Country Code],Life_expectancy_at_birth[Average life expectancy 2017-22],0)</f>
        <v>84.9</v>
      </c>
      <c r="I105" s="28">
        <f>(H105/85.07)*10</f>
        <v>9.9800164570353846</v>
      </c>
      <c r="J105" s="1">
        <f>_xlfn.XLOOKUP(C105,Physicians_per_1_000_people[Country Code],Physicians_per_1_000_people[Average Physicians per 1000 in 2017-21],0)</f>
        <v>0</v>
      </c>
      <c r="K105" s="28">
        <f xml:space="preserve"> (J105/8.36)*10</f>
        <v>0</v>
      </c>
      <c r="L105" s="1">
        <f>_xlfn.XLOOKUP(C105,Population_ages_15_64[Country Code],Population_ages_15_64[2023],0)</f>
        <v>66.760000000000005</v>
      </c>
      <c r="M105" s="28">
        <f>(L105/82.92)*10</f>
        <v>8.0511336227689352</v>
      </c>
      <c r="N105" s="28">
        <f>_xlfn.XLOOKUP(C105,Current_health_expenditure_per_capita[Country Code],Current_health_expenditure_per_capita[Per Capita Average],0)</f>
        <v>0</v>
      </c>
      <c r="O105" s="28">
        <f>(N105/10922.48)*10</f>
        <v>0</v>
      </c>
      <c r="P105" s="1">
        <f>_xlfn.XLOOKUP(C105,Helath_expenditure_GDP[Country Code],Helath_expenditure_GDP[GDP_Average_2017-21],0)</f>
        <v>0</v>
      </c>
      <c r="Q105" s="28">
        <f>(P105/20.83)*10</f>
        <v>0</v>
      </c>
      <c r="R105" s="16">
        <f>_xlfn.XLOOKUP(C105,GDP__current_US[Country Code],GDP__current_US[2023 '[YR2023']],0)</f>
        <v>382054574298.52893</v>
      </c>
      <c r="S105" s="28">
        <f>(R105/67653743404264.1 )*10</f>
        <v>5.647205240596468E-2</v>
      </c>
      <c r="T105" s="1">
        <f>_xlfn.XLOOKUP(C105,Population__total[Country Code],Population__total[2023],0)</f>
        <v>7536100</v>
      </c>
      <c r="U105" s="28">
        <f>(T105/6819750360)*10</f>
        <v>1.1050404490172571E-2</v>
      </c>
      <c r="V105" s="33">
        <f>((0.2 *E105) + (0.2 * G105) + (0.2 *I105) + (0.2 *K105)+ (0.2 *M105))/1</f>
        <v>4.8004183367208526</v>
      </c>
      <c r="W105" s="33">
        <f>((0.25 * O105) + (0.25 * Q105) + (0.3 *S105) + (0.2 *U105)) /1</f>
        <v>1.9151696619823917E-2</v>
      </c>
      <c r="X105" s="33">
        <f>(0.55 * V105 ) + (0.45 * W105)</f>
        <v>2.64884834867539</v>
      </c>
    </row>
    <row r="106" spans="1:24" x14ac:dyDescent="0.3">
      <c r="A106" s="1" t="s">
        <v>393</v>
      </c>
      <c r="B106" s="1" t="s">
        <v>49</v>
      </c>
      <c r="C106" s="1" t="s">
        <v>394</v>
      </c>
      <c r="D106" s="1">
        <f>_xlfn.XLOOKUP(C106,Hospital_beds_per_1000[Country Code],Hospital_beds_per_1000[Max count of beds per 1000 population btween 2017-21], 0)</f>
        <v>0</v>
      </c>
      <c r="E106" s="28">
        <f>(D106/13.05)*10</f>
        <v>0</v>
      </c>
      <c r="F106" s="1">
        <f>_xlfn.XLOOKUP(C106,Population_ages_65_and_above[Country Code],Population_ages_65_and_above[2023],0)</f>
        <v>4.75</v>
      </c>
      <c r="G106" s="28">
        <f xml:space="preserve"> (F106/35.79)*10</f>
        <v>1.3271863649063984</v>
      </c>
      <c r="H106" s="1">
        <f>_xlfn.XLOOKUP(C106,Life_expectancy_at_birth[Country Code],Life_expectancy_at_birth[Average life expectancy 2017-22],0)</f>
        <v>64.819999999999993</v>
      </c>
      <c r="I106" s="28">
        <f>(H106/85.07)*10</f>
        <v>7.6196073821558716</v>
      </c>
      <c r="J106" s="1">
        <f>_xlfn.XLOOKUP(C106,Physicians_per_1_000_people[Country Code],Physicians_per_1_000_people[Average Physicians per 1000 in 2017-21],0)</f>
        <v>0</v>
      </c>
      <c r="K106" s="28">
        <f xml:space="preserve"> (J106/8.36)*10</f>
        <v>0</v>
      </c>
      <c r="L106" s="1">
        <f>_xlfn.XLOOKUP(C106,Population_ages_15_64[Country Code],Population_ages_15_64[2023],0)</f>
        <v>63.29</v>
      </c>
      <c r="M106" s="28">
        <f>(L106/82.92)*10</f>
        <v>7.6326579835986488</v>
      </c>
      <c r="N106" s="28">
        <f>_xlfn.XLOOKUP(C106,Current_health_expenditure_per_capita[Country Code],Current_health_expenditure_per_capita[Per Capita Average],0)</f>
        <v>646.37400000000002</v>
      </c>
      <c r="O106" s="28">
        <f>(N106/10922.48)*10</f>
        <v>0.59178318477122416</v>
      </c>
      <c r="P106" s="1">
        <f>_xlfn.XLOOKUP(C106,Helath_expenditure_GDP[Country Code],Helath_expenditure_GDP[GDP_Average_2017-21],0)</f>
        <v>13.92</v>
      </c>
      <c r="Q106" s="28">
        <f>(P106/20.83)*10</f>
        <v>6.6826692270763335</v>
      </c>
      <c r="R106" s="16">
        <f>_xlfn.XLOOKUP(C106,GDP__current_US[Country Code],GDP__current_US[2023 '[YR2023']],0)</f>
        <v>284000000</v>
      </c>
      <c r="S106" s="28">
        <f>(R106/67653743404264.1 )*10</f>
        <v>4.1978460571348065E-5</v>
      </c>
      <c r="T106" s="1">
        <f>_xlfn.XLOOKUP(C106,Population__total[Country Code],Population__total[2023],0)</f>
        <v>41996</v>
      </c>
      <c r="U106" s="28">
        <f>(T106/6819750360)*10</f>
        <v>6.1579966689572494E-5</v>
      </c>
      <c r="V106" s="33">
        <f>((0.2 *E106) + (0.2 * G106) + (0.2 *I106) + (0.2 *K106)+ (0.2 *M106))/1</f>
        <v>3.3158903461321838</v>
      </c>
      <c r="W106" s="33">
        <f>((0.25 * O106) + (0.25 * Q106) + (0.3 *S106) + (0.2 *U106)) /1</f>
        <v>1.8186380124933987</v>
      </c>
      <c r="X106" s="33">
        <f>(0.55 * V106 ) + (0.45 * W106)</f>
        <v>2.6421267959947308</v>
      </c>
    </row>
    <row r="107" spans="1:24" x14ac:dyDescent="0.3">
      <c r="A107" s="1" t="s">
        <v>288</v>
      </c>
      <c r="B107" s="1" t="s">
        <v>19</v>
      </c>
      <c r="C107" s="1" t="s">
        <v>289</v>
      </c>
      <c r="D107" s="1">
        <f>_xlfn.XLOOKUP(C107,Hospital_beds_per_1000[Country Code],Hospital_beds_per_1000[Max count of beds per 1000 population btween 2017-21], 0)</f>
        <v>0.53</v>
      </c>
      <c r="E107" s="28">
        <f>(D107/13.05)*10</f>
        <v>0.4061302681992337</v>
      </c>
      <c r="F107" s="1">
        <f>_xlfn.XLOOKUP(C107,Population_ages_65_and_above[Country Code],Population_ages_65_and_above[2023],0)</f>
        <v>7.07</v>
      </c>
      <c r="G107" s="28">
        <f xml:space="preserve"> (F107/35.79)*10</f>
        <v>1.9754121262922606</v>
      </c>
      <c r="H107" s="1">
        <f>_xlfn.XLOOKUP(C107,Life_expectancy_at_birth[Country Code],Life_expectancy_at_birth[Average life expectancy 2017-22],0)</f>
        <v>69.540000000000006</v>
      </c>
      <c r="I107" s="28">
        <f>(H107/85.07)*10</f>
        <v>8.1744445750558388</v>
      </c>
      <c r="J107" s="1">
        <f>_xlfn.XLOOKUP(C107,Physicians_per_1_000_people[Country Code],Physicians_per_1_000_people[Average Physicians per 1000 in 2017-21],0)</f>
        <v>0.7</v>
      </c>
      <c r="K107" s="28">
        <f xml:space="preserve"> (J107/8.36)*10</f>
        <v>0.83732057416267947</v>
      </c>
      <c r="L107" s="1">
        <f>_xlfn.XLOOKUP(C107,Population_ages_15_64[Country Code],Population_ages_15_64[2023],0)</f>
        <v>68.03</v>
      </c>
      <c r="M107" s="28">
        <f>(L107/82.92)*10</f>
        <v>8.2042932947419196</v>
      </c>
      <c r="N107" s="28">
        <f>_xlfn.XLOOKUP(C107,Current_health_expenditure_per_capita[Country Code],Current_health_expenditure_per_capita[Per Capita Average],0)</f>
        <v>204.6</v>
      </c>
      <c r="O107" s="28">
        <f>(N107/10922.48)*10</f>
        <v>0.18732009580241848</v>
      </c>
      <c r="P107" s="1">
        <f>_xlfn.XLOOKUP(C107,Helath_expenditure_GDP[Country Code],Helath_expenditure_GDP[GDP_Average_2017-21],0)</f>
        <v>3.07</v>
      </c>
      <c r="Q107" s="28">
        <f>(P107/20.83)*10</f>
        <v>1.4738358137301968</v>
      </c>
      <c r="R107" s="16">
        <f>_xlfn.XLOOKUP(C107,GDP__current_US[Country Code],GDP__current_US[2023 '[YR2023']],0)</f>
        <v>3549918918777.5317</v>
      </c>
      <c r="S107" s="28">
        <f>(R107/67653743404264.1 )*10</f>
        <v>0.52471877240628584</v>
      </c>
      <c r="T107" s="1">
        <f>_xlfn.XLOOKUP(C107,Population__total[Country Code],Population__total[2023],0)</f>
        <v>1428627663</v>
      </c>
      <c r="U107" s="28">
        <f>(T107/6819750360)*10</f>
        <v>2.0948386489032718</v>
      </c>
      <c r="V107" s="33">
        <f>((0.2 *E107) + (0.2 * G107) + (0.2 *I107) + (0.2 *K107)+ (0.2 *M107))/1</f>
        <v>3.9195201676903864</v>
      </c>
      <c r="W107" s="33">
        <f>((0.25 * O107) + (0.25 * Q107) + (0.3 *S107) + (0.2 *U107)) /1</f>
        <v>0.99167233888569406</v>
      </c>
      <c r="X107" s="33">
        <f>(0.55 * V107 ) + (0.45 * W107)</f>
        <v>2.6019886447282752</v>
      </c>
    </row>
    <row r="108" spans="1:24" x14ac:dyDescent="0.3">
      <c r="A108" s="1" t="s">
        <v>378</v>
      </c>
      <c r="B108" s="1" t="s">
        <v>41</v>
      </c>
      <c r="C108" s="1" t="s">
        <v>379</v>
      </c>
      <c r="D108" s="1">
        <f>_xlfn.XLOOKUP(C108,Hospital_beds_per_1000[Country Code],Hospital_beds_per_1000[Max count of beds per 1000 population btween 2017-21], 0)</f>
        <v>1</v>
      </c>
      <c r="E108" s="28">
        <f>(D108/13.05)*10</f>
        <v>0.76628352490421447</v>
      </c>
      <c r="F108" s="1">
        <f>_xlfn.XLOOKUP(C108,Population_ages_65_and_above[Country Code],Population_ages_65_and_above[2023],0)</f>
        <v>8.0299999999999994</v>
      </c>
      <c r="G108" s="28">
        <f xml:space="preserve"> (F108/35.79)*10</f>
        <v>2.2436434758312376</v>
      </c>
      <c r="H108" s="1">
        <f>_xlfn.XLOOKUP(C108,Life_expectancy_at_birth[Country Code],Life_expectancy_at_birth[Average life expectancy 2017-22],0)</f>
        <v>74.14</v>
      </c>
      <c r="I108" s="28">
        <f>(H108/85.07)*10</f>
        <v>8.7151757376278365</v>
      </c>
      <c r="J108" s="1">
        <f>_xlfn.XLOOKUP(C108,Physicians_per_1_000_people[Country Code],Physicians_per_1_000_people[Average Physicians per 1000 in 2017-21],0)</f>
        <v>0.73</v>
      </c>
      <c r="K108" s="28">
        <f xml:space="preserve"> (J108/8.36)*10</f>
        <v>0.87320574162679421</v>
      </c>
      <c r="L108" s="1">
        <f>_xlfn.XLOOKUP(C108,Population_ages_15_64[Country Code],Population_ages_15_64[2023],0)</f>
        <v>65.69</v>
      </c>
      <c r="M108" s="28">
        <f>(L108/82.92)*10</f>
        <v>7.92209358417752</v>
      </c>
      <c r="N108" s="28">
        <f>_xlfn.XLOOKUP(C108,Current_health_expenditure_per_capita[Country Code],Current_health_expenditure_per_capita[Per Capita Average],0)</f>
        <v>447.43</v>
      </c>
      <c r="O108" s="28">
        <f>(N108/10922.48)*10</f>
        <v>0.40964140012158418</v>
      </c>
      <c r="P108" s="1">
        <f>_xlfn.XLOOKUP(C108,Helath_expenditure_GDP[Country Code],Helath_expenditure_GDP[GDP_Average_2017-21],0)</f>
        <v>5.3</v>
      </c>
      <c r="Q108" s="28">
        <f>(P108/20.83)*10</f>
        <v>2.5444071051368224</v>
      </c>
      <c r="R108" s="16">
        <f>_xlfn.XLOOKUP(C108,GDP__current_US[Country Code],GDP__current_US[2023 '[YR2023']],0)</f>
        <v>141109373209.4144</v>
      </c>
      <c r="S108" s="28">
        <f>(R108/67653743404264.1 )*10</f>
        <v>2.0857585420841696E-2</v>
      </c>
      <c r="T108" s="1">
        <f>_xlfn.XLOOKUP(C108,Population__total[Country Code],Population__total[2023],0)</f>
        <v>37840044</v>
      </c>
      <c r="U108" s="28">
        <f>(T108/6819750360)*10</f>
        <v>5.5485966498046421E-2</v>
      </c>
      <c r="V108" s="33">
        <f>((0.2 *E108) + (0.2 * G108) + (0.2 *I108) + (0.2 *K108)+ (0.2 *M108))/1</f>
        <v>4.1040804128335209</v>
      </c>
      <c r="W108" s="33">
        <f>((0.25 * O108) + (0.25 * Q108) + (0.3 *S108) + (0.2 *U108)) /1</f>
        <v>0.7558665952404634</v>
      </c>
      <c r="X108" s="33">
        <f>(0.55 * V108 ) + (0.45 * W108)</f>
        <v>2.597384194916645</v>
      </c>
    </row>
    <row r="109" spans="1:24" x14ac:dyDescent="0.3">
      <c r="A109" t="s">
        <v>481</v>
      </c>
      <c r="B109" t="s">
        <v>12</v>
      </c>
      <c r="C109" t="s">
        <v>482</v>
      </c>
      <c r="D109" s="1">
        <f>_xlfn.XLOOKUP(C109,Hospital_beds_per_1000[Country Code],Hospital_beds_per_1000[Max count of beds per 1000 population btween 2017-21], 0)</f>
        <v>0</v>
      </c>
      <c r="E109" s="28">
        <f>(D109/13.05)*10</f>
        <v>0</v>
      </c>
      <c r="F109" s="1">
        <f>_xlfn.XLOOKUP(C109,Population_ages_65_and_above[Country Code],Population_ages_65_and_above[2023],0)</f>
        <v>23.37</v>
      </c>
      <c r="G109" s="28">
        <f xml:space="preserve"> (F109/35.79)*10</f>
        <v>6.5297569153394805</v>
      </c>
      <c r="H109" s="1">
        <f>_xlfn.XLOOKUP(C109,Life_expectancy_at_birth[Country Code],Life_expectancy_at_birth[Average life expectancy 2017-22],0)</f>
        <v>79.34</v>
      </c>
      <c r="I109" s="28">
        <f>(H109/85.07)*10</f>
        <v>9.3264370518396618</v>
      </c>
      <c r="J109" s="1">
        <f>_xlfn.XLOOKUP(C109,Physicians_per_1_000_people[Country Code],Physicians_per_1_000_people[Average Physicians per 1000 in 2017-21],0)</f>
        <v>0</v>
      </c>
      <c r="K109" s="28">
        <f xml:space="preserve"> (J109/8.36)*10</f>
        <v>0</v>
      </c>
      <c r="L109" s="1">
        <f>_xlfn.XLOOKUP(C109,Population_ages_15_64[Country Code],Population_ages_15_64[2023],0)</f>
        <v>63.32</v>
      </c>
      <c r="M109" s="28">
        <f>(L109/82.92)*10</f>
        <v>7.636275928605885</v>
      </c>
      <c r="N109" s="28">
        <f>_xlfn.XLOOKUP(C109,Current_health_expenditure_per_capita[Country Code],Current_health_expenditure_per_capita[Per Capita Average],0)</f>
        <v>0</v>
      </c>
      <c r="O109" s="28">
        <f>(N109/10922.48)*10</f>
        <v>0</v>
      </c>
      <c r="P109" s="1">
        <f>_xlfn.XLOOKUP(C109,Helath_expenditure_GDP[Country Code],Helath_expenditure_GDP[GDP_Average_2017-21],0)</f>
        <v>0</v>
      </c>
      <c r="Q109" s="28">
        <f>(P109/20.83)*10</f>
        <v>0</v>
      </c>
      <c r="R109" s="16">
        <f>_xlfn.XLOOKUP(C109,GDP__current_US[Country Code],GDP__current_US[2023 '[YR2023']],0)</f>
        <v>117902300000</v>
      </c>
      <c r="S109" s="28">
        <f>(R109/67653743404264.1 )*10</f>
        <v>1.7427313562750884E-2</v>
      </c>
      <c r="T109" s="1">
        <f>_xlfn.XLOOKUP(C109,Population__total[Country Code],Population__total[2023],0)</f>
        <v>3205691</v>
      </c>
      <c r="U109" s="28">
        <f>(T109/6819750360)*10</f>
        <v>4.700598747429811E-3</v>
      </c>
      <c r="V109" s="33">
        <f>((0.2 *E109) + (0.2 * G109) + (0.2 *I109) + (0.2 *K109)+ (0.2 *M109))/1</f>
        <v>4.6984939791570062</v>
      </c>
      <c r="W109" s="33">
        <f>((0.25 * O109) + (0.25 * Q109) + (0.3 *S109) + (0.2 *U109)) /1</f>
        <v>6.1683138183112277E-3</v>
      </c>
      <c r="X109" s="33">
        <f>(0.55 * V109 ) + (0.45 * W109)</f>
        <v>2.5869474297545936</v>
      </c>
    </row>
    <row r="110" spans="1:24" x14ac:dyDescent="0.3">
      <c r="A110" t="s">
        <v>285</v>
      </c>
      <c r="B110" t="s">
        <v>32</v>
      </c>
      <c r="C110" t="s">
        <v>286</v>
      </c>
      <c r="D110" s="1">
        <f>_xlfn.XLOOKUP(C110,Hospital_beds_per_1000[Country Code],Hospital_beds_per_1000[Max count of beds per 1000 population btween 2017-21], 0)</f>
        <v>0</v>
      </c>
      <c r="E110" s="28">
        <f>(D110/13.05)*10</f>
        <v>0</v>
      </c>
      <c r="F110" s="1">
        <f>_xlfn.XLOOKUP(C110,Population_ages_65_and_above[Country Code],Population_ages_65_and_above[2023],0)</f>
        <v>22.69</v>
      </c>
      <c r="G110" s="28">
        <f xml:space="preserve"> (F110/35.79)*10</f>
        <v>6.3397597094160387</v>
      </c>
      <c r="H110" s="1">
        <f>_xlfn.XLOOKUP(C110,Life_expectancy_at_birth[Country Code],Life_expectancy_at_birth[Average life expectancy 2017-22],0)</f>
        <v>80.61</v>
      </c>
      <c r="I110" s="28">
        <f>(H110/85.07)*10</f>
        <v>9.4757258728106279</v>
      </c>
      <c r="J110" s="1">
        <f>_xlfn.XLOOKUP(C110,Physicians_per_1_000_people[Country Code],Physicians_per_1_000_people[Average Physicians per 1000 in 2017-21],0)</f>
        <v>0</v>
      </c>
      <c r="K110" s="28">
        <f xml:space="preserve"> (J110/8.36)*10</f>
        <v>0</v>
      </c>
      <c r="L110" s="1">
        <f>_xlfn.XLOOKUP(C110,Population_ages_15_64[Country Code],Population_ages_15_64[2023],0)</f>
        <v>62.92</v>
      </c>
      <c r="M110" s="28">
        <f>(L110/82.92)*10</f>
        <v>7.5880366618427395</v>
      </c>
      <c r="N110" s="28">
        <f>_xlfn.XLOOKUP(C110,Current_health_expenditure_per_capita[Country Code],Current_health_expenditure_per_capita[Per Capita Average],0)</f>
        <v>0</v>
      </c>
      <c r="O110" s="28">
        <f>(N110/10922.48)*10</f>
        <v>0</v>
      </c>
      <c r="P110" s="1">
        <f>_xlfn.XLOOKUP(C110,Helath_expenditure_GDP[Country Code],Helath_expenditure_GDP[GDP_Average_2017-21],0)</f>
        <v>0</v>
      </c>
      <c r="Q110" s="28">
        <f>(P110/20.83)*10</f>
        <v>0</v>
      </c>
      <c r="R110" s="16">
        <f>_xlfn.XLOOKUP(C110,GDP__current_US[Country Code],GDP__current_US[2023 '[YR2023']],0)</f>
        <v>0</v>
      </c>
      <c r="S110" s="28">
        <f>(R110/67653743404264.1 )*10</f>
        <v>0</v>
      </c>
      <c r="T110" s="1">
        <f>_xlfn.XLOOKUP(C110,Population__total[Country Code],Population__total[2023],0)</f>
        <v>84710</v>
      </c>
      <c r="U110" s="28">
        <f>(T110/6819750360)*10</f>
        <v>1.2421275784059638E-4</v>
      </c>
      <c r="V110" s="33">
        <f>((0.2 *E110) + (0.2 * G110) + (0.2 *I110) + (0.2 *K110)+ (0.2 *M110))/1</f>
        <v>4.6807044488138816</v>
      </c>
      <c r="W110" s="33">
        <f>((0.25 * O110) + (0.25 * Q110) + (0.3 *S110) + (0.2 *U110)) /1</f>
        <v>2.484255156811928E-5</v>
      </c>
      <c r="X110" s="33">
        <f>(0.55 * V110 ) + (0.45 * W110)</f>
        <v>2.5743986259958409</v>
      </c>
    </row>
    <row r="111" spans="1:24" x14ac:dyDescent="0.3">
      <c r="A111" s="1" t="s">
        <v>647</v>
      </c>
      <c r="B111" s="1" t="s">
        <v>27</v>
      </c>
      <c r="C111" s="1" t="s">
        <v>648</v>
      </c>
      <c r="D111" s="1">
        <f>_xlfn.XLOOKUP(C111,Hospital_beds_per_1000[Country Code],Hospital_beds_per_1000[Max count of beds per 1000 population btween 2017-21], 0)</f>
        <v>0</v>
      </c>
      <c r="E111" s="28">
        <f>(D111/13.05)*10</f>
        <v>0</v>
      </c>
      <c r="F111" s="1">
        <f>_xlfn.XLOOKUP(C111,Population_ages_65_and_above[Country Code],Population_ages_65_and_above[2023],0)</f>
        <v>5.85</v>
      </c>
      <c r="G111" s="28">
        <f xml:space="preserve"> (F111/35.79)*10</f>
        <v>1.6345347862531434</v>
      </c>
      <c r="H111" s="1">
        <f>_xlfn.XLOOKUP(C111,Life_expectancy_at_birth[Country Code],Life_expectancy_at_birth[Average life expectancy 2017-22],0)</f>
        <v>64.39</v>
      </c>
      <c r="I111" s="28">
        <f>(H111/85.07)*10</f>
        <v>7.5690607734806639</v>
      </c>
      <c r="J111" s="1">
        <f>_xlfn.XLOOKUP(C111,Physicians_per_1_000_people[Country Code],Physicians_per_1_000_people[Average Physicians per 1000 in 2017-21],0)</f>
        <v>0.79</v>
      </c>
      <c r="K111" s="28">
        <f xml:space="preserve"> (J111/8.36)*10</f>
        <v>0.94497607655502402</v>
      </c>
      <c r="L111" s="1">
        <f>_xlfn.XLOOKUP(C111,Population_ages_15_64[Country Code],Population_ages_15_64[2023],0)</f>
        <v>65.849999999999994</v>
      </c>
      <c r="M111" s="28">
        <f>(L111/82.92)*10</f>
        <v>7.9413892908827775</v>
      </c>
      <c r="N111" s="28">
        <f>_xlfn.XLOOKUP(C111,Current_health_expenditure_per_capita[Country Code],Current_health_expenditure_per_capita[Per Capita Average],0)</f>
        <v>1166.07</v>
      </c>
      <c r="O111" s="28">
        <f>(N111/10922.48)*10</f>
        <v>1.0675872146252499</v>
      </c>
      <c r="P111" s="1">
        <f>_xlfn.XLOOKUP(C111,Helath_expenditure_GDP[Country Code],Helath_expenditure_GDP[GDP_Average_2017-21],0)</f>
        <v>8.23</v>
      </c>
      <c r="Q111" s="28">
        <f>(P111/20.83)*10</f>
        <v>3.9510321651464242</v>
      </c>
      <c r="R111" s="16">
        <f>_xlfn.XLOOKUP(C111,GDP__current_US[Country Code],GDP__current_US[2023 '[YR2023']],0)</f>
        <v>377781600985.87311</v>
      </c>
      <c r="S111" s="28">
        <f>(R111/67653743404264.1 )*10</f>
        <v>5.5840457892838813E-2</v>
      </c>
      <c r="T111" s="1">
        <f>_xlfn.XLOOKUP(C111,Population__total[Country Code],Population__total[2023],0)</f>
        <v>60414495</v>
      </c>
      <c r="U111" s="28">
        <f>(T111/6819750360)*10</f>
        <v>8.8587546186954552E-2</v>
      </c>
      <c r="V111" s="33">
        <f>((0.2 *E111) + (0.2 * G111) + (0.2 *I111) + (0.2 *K111)+ (0.2 *M111))/1</f>
        <v>3.6179921854343222</v>
      </c>
      <c r="W111" s="33">
        <f>((0.25 * O111) + (0.25 * Q111) + (0.3 *S111) + (0.2 *U111)) /1</f>
        <v>1.289124491548161</v>
      </c>
      <c r="X111" s="33">
        <f>(0.55 * V111 ) + (0.45 * W111)</f>
        <v>2.5700017231855501</v>
      </c>
    </row>
    <row r="112" spans="1:24" x14ac:dyDescent="0.3">
      <c r="A112" s="1" t="s">
        <v>20</v>
      </c>
      <c r="B112" s="1" t="s">
        <v>19</v>
      </c>
      <c r="C112" s="1" t="s">
        <v>21</v>
      </c>
      <c r="D112" s="1">
        <f>_xlfn.XLOOKUP(C112,Hospital_beds_per_1000[Country Code],Hospital_beds_per_1000[Max count of beds per 1000 population btween 2017-21], 0)</f>
        <v>0.39</v>
      </c>
      <c r="E112" s="28">
        <f>(D112/13.05)*10</f>
        <v>0.29885057471264365</v>
      </c>
      <c r="F112" s="1">
        <f>_xlfn.XLOOKUP(C112,Population_ages_65_and_above[Country Code],Population_ages_65_and_above[2023],0)</f>
        <v>2.4</v>
      </c>
      <c r="G112" s="28">
        <f xml:space="preserve"> (F112/35.79)*10</f>
        <v>0.67057837384744345</v>
      </c>
      <c r="H112" s="1">
        <f>_xlfn.XLOOKUP(C112,Life_expectancy_at_birth[Country Code],Life_expectancy_at_birth[Average life expectancy 2017-22],0)</f>
        <v>62.85</v>
      </c>
      <c r="I112" s="28">
        <f>(H112/85.07)*10</f>
        <v>7.3880333842717771</v>
      </c>
      <c r="J112" s="1">
        <f>_xlfn.XLOOKUP(C112,Physicians_per_1_000_people[Country Code],Physicians_per_1_000_people[Average Physicians per 1000 in 2017-21],0)</f>
        <v>0.25</v>
      </c>
      <c r="K112" s="28">
        <f xml:space="preserve"> (J112/8.36)*10</f>
        <v>0.299043062200957</v>
      </c>
      <c r="L112" s="1">
        <f>_xlfn.XLOOKUP(C112,Population_ages_15_64[Country Code],Population_ages_15_64[2023],0)</f>
        <v>54.76</v>
      </c>
      <c r="M112" s="28">
        <f>(L112/82.92)*10</f>
        <v>6.6039556198745775</v>
      </c>
      <c r="N112" s="28">
        <f>_xlfn.XLOOKUP(C112,Current_health_expenditure_per_capita[Country Code],Current_health_expenditure_per_capita[Per Capita Average],0)</f>
        <v>314.38800000000003</v>
      </c>
      <c r="O112" s="28">
        <f>(N112/10922.48)*10</f>
        <v>0.28783572961451981</v>
      </c>
      <c r="P112" s="1">
        <f>_xlfn.XLOOKUP(C112,Helath_expenditure_GDP[Country Code],Helath_expenditure_GDP[GDP_Average_2017-21],0)</f>
        <v>15.8</v>
      </c>
      <c r="Q112" s="28">
        <f>(P112/20.83)*10</f>
        <v>7.5852136341814704</v>
      </c>
      <c r="R112" s="16">
        <v>0</v>
      </c>
      <c r="S112" s="28">
        <f>(R112/67653743404264.1 )*10</f>
        <v>0</v>
      </c>
      <c r="T112" s="1">
        <f>_xlfn.XLOOKUP(C112,Population__total[Country Code],Population__total[2023],0)</f>
        <v>42239854</v>
      </c>
      <c r="U112" s="28">
        <f>(T112/6819750360)*10</f>
        <v>6.1937536962863249E-2</v>
      </c>
      <c r="V112" s="33">
        <f>((0.2 *E112) + (0.2 * G112) + (0.2 *I112) + (0.2 *K112)+ (0.2 *M112))/1</f>
        <v>3.0520922029814797</v>
      </c>
      <c r="W112" s="33">
        <f>((0.25 * O112) + (0.25 * Q112) + (0.3 *S112) + (0.2 *U112)) /1</f>
        <v>1.9806498483415702</v>
      </c>
      <c r="X112" s="33">
        <f>(0.55 * V112 ) + (0.45 * W112)</f>
        <v>2.5699431433935205</v>
      </c>
    </row>
    <row r="113" spans="1:24" x14ac:dyDescent="0.3">
      <c r="A113" t="s">
        <v>350</v>
      </c>
      <c r="B113" t="s">
        <v>32</v>
      </c>
      <c r="C113" t="s">
        <v>351</v>
      </c>
      <c r="D113" s="1">
        <f>_xlfn.XLOOKUP(C113,Hospital_beds_per_1000[Country Code],Hospital_beds_per_1000[Max count of beds per 1000 population btween 2017-21], 0)</f>
        <v>0</v>
      </c>
      <c r="E113" s="28">
        <f>(D113/13.05)*10</f>
        <v>0</v>
      </c>
      <c r="F113" s="1">
        <f>_xlfn.XLOOKUP(C113,Population_ages_65_and_above[Country Code],Population_ages_65_and_above[2023],0)</f>
        <v>20.03</v>
      </c>
      <c r="G113" s="28">
        <f xml:space="preserve"> (F113/35.79)*10</f>
        <v>5.596535345068455</v>
      </c>
      <c r="H113" s="1">
        <f>_xlfn.XLOOKUP(C113,Life_expectancy_at_birth[Country Code],Life_expectancy_at_birth[Average life expectancy 2017-22],0)</f>
        <v>83.55</v>
      </c>
      <c r="I113" s="28">
        <f>(H113/85.07)*10</f>
        <v>9.8213236158457757</v>
      </c>
      <c r="J113" s="1">
        <f>_xlfn.XLOOKUP(C113,Physicians_per_1_000_people[Country Code],Physicians_per_1_000_people[Average Physicians per 1000 in 2017-21],0)</f>
        <v>0</v>
      </c>
      <c r="K113" s="28">
        <f xml:space="preserve"> (J113/8.36)*10</f>
        <v>0</v>
      </c>
      <c r="L113" s="1">
        <f>_xlfn.XLOOKUP(C113,Population_ages_15_64[Country Code],Population_ages_15_64[2023],0)</f>
        <v>65.599999999999994</v>
      </c>
      <c r="M113" s="28">
        <f>(L113/82.92)*10</f>
        <v>7.9112397491558113</v>
      </c>
      <c r="N113" s="28">
        <f>_xlfn.XLOOKUP(C113,Current_health_expenditure_per_capita[Country Code],Current_health_expenditure_per_capita[Per Capita Average],0)</f>
        <v>0</v>
      </c>
      <c r="O113" s="28">
        <f>(N113/10922.48)*10</f>
        <v>0</v>
      </c>
      <c r="P113" s="1">
        <f>_xlfn.XLOOKUP(C113,Helath_expenditure_GDP[Country Code],Helath_expenditure_GDP[GDP_Average_2017-21],0)</f>
        <v>0</v>
      </c>
      <c r="Q113" s="28">
        <f>(P113/20.83)*10</f>
        <v>0</v>
      </c>
      <c r="R113" s="16">
        <f>_xlfn.XLOOKUP(C113,GDP__current_US[Country Code],GDP__current_US[2023 '[YR2023']],0)</f>
        <v>0</v>
      </c>
      <c r="S113" s="28">
        <f>(R113/67653743404264.1 )*10</f>
        <v>0</v>
      </c>
      <c r="T113" s="1">
        <f>_xlfn.XLOOKUP(C113,Population__total[Country Code],Population__total[2023],0)</f>
        <v>39584</v>
      </c>
      <c r="U113" s="28">
        <f>(T113/6819750360)*10</f>
        <v>5.8043180337175863E-5</v>
      </c>
      <c r="V113" s="33">
        <f>((0.2 *E113) + (0.2 * G113) + (0.2 *I113) + (0.2 *K113)+ (0.2 *M113))/1</f>
        <v>4.6658197420140084</v>
      </c>
      <c r="W113" s="33">
        <f>((0.25 * O113) + (0.25 * Q113) + (0.3 *S113) + (0.2 *U113)) /1</f>
        <v>1.1608636067435174E-5</v>
      </c>
      <c r="X113" s="33">
        <f>(0.55 * V113 ) + (0.45 * W113)</f>
        <v>2.566206081993935</v>
      </c>
    </row>
    <row r="114" spans="1:24" x14ac:dyDescent="0.3">
      <c r="A114" s="1" t="s">
        <v>90</v>
      </c>
      <c r="B114" s="1" t="s">
        <v>12</v>
      </c>
      <c r="C114" s="1" t="s">
        <v>91</v>
      </c>
      <c r="D114" s="1">
        <f>_xlfn.XLOOKUP(C114,Hospital_beds_per_1000[Country Code],Hospital_beds_per_1000[Max count of beds per 1000 population btween 2017-21], 0)</f>
        <v>1.29</v>
      </c>
      <c r="E114" s="28">
        <f>(D114/13.05)*10</f>
        <v>0.9885057471264368</v>
      </c>
      <c r="F114" s="1">
        <f>_xlfn.XLOOKUP(C114,Population_ages_65_and_above[Country Code],Population_ages_65_and_above[2023],0)</f>
        <v>4.88</v>
      </c>
      <c r="G114" s="28">
        <f xml:space="preserve"> (F114/35.79)*10</f>
        <v>1.3635093601564683</v>
      </c>
      <c r="H114" s="1">
        <f>_xlfn.XLOOKUP(C114,Life_expectancy_at_birth[Country Code],Life_expectancy_at_birth[Average life expectancy 2017-22],0)</f>
        <v>66.05</v>
      </c>
      <c r="I114" s="28">
        <f>(H114/85.07)*10</f>
        <v>7.7641941930175147</v>
      </c>
      <c r="J114" s="1">
        <f>_xlfn.XLOOKUP(C114,Physicians_per_1_000_people[Country Code],Physicians_per_1_000_people[Average Physicians per 1000 in 2017-21],0)</f>
        <v>1.01</v>
      </c>
      <c r="K114" s="28">
        <f xml:space="preserve"> (J114/8.36)*10</f>
        <v>1.2081339712918662</v>
      </c>
      <c r="L114" s="1">
        <f>_xlfn.XLOOKUP(C114,Population_ages_15_64[Country Code],Population_ages_15_64[2023],0)</f>
        <v>64.63</v>
      </c>
      <c r="M114" s="28">
        <f>(L114/82.92)*10</f>
        <v>7.7942595272551856</v>
      </c>
      <c r="N114" s="28">
        <f>_xlfn.XLOOKUP(C114,Current_health_expenditure_per_capita[Country Code],Current_health_expenditure_per_capita[Per Capita Average],0)</f>
        <v>618.30399999999997</v>
      </c>
      <c r="O114" s="28">
        <f>(N114/10922.48)*10</f>
        <v>0.56608389303528139</v>
      </c>
      <c r="P114" s="1">
        <f>_xlfn.XLOOKUP(C114,Helath_expenditure_GDP[Country Code],Helath_expenditure_GDP[GDP_Average_2017-21],0)</f>
        <v>7.23</v>
      </c>
      <c r="Q114" s="28">
        <f>(P114/20.83)*10</f>
        <v>3.4709553528564574</v>
      </c>
      <c r="R114" s="16">
        <f>_xlfn.XLOOKUP(C114,GDP__current_US[Country Code],GDP__current_US[2023 '[YR2023']],0)</f>
        <v>45849832906.413902</v>
      </c>
      <c r="S114" s="28">
        <f>(R114/67653743404264.1 )*10</f>
        <v>6.777131700228145E-3</v>
      </c>
      <c r="T114" s="1">
        <f>_xlfn.XLOOKUP(C114,Population__total[Country Code],Population__total[2023],0)</f>
        <v>12388571</v>
      </c>
      <c r="U114" s="28">
        <f>(T114/6819750360)*10</f>
        <v>1.8165725057419844E-2</v>
      </c>
      <c r="V114" s="33">
        <f>((0.2 *E114) + (0.2 * G114) + (0.2 *I114) + (0.2 *K114)+ (0.2 *M114))/1</f>
        <v>3.8237205597694945</v>
      </c>
      <c r="W114" s="33">
        <f>((0.25 * O114) + (0.25 * Q114) + (0.3 *S114) + (0.2 *U114)) /1</f>
        <v>1.014926095994487</v>
      </c>
      <c r="X114" s="33">
        <f>(0.55 * V114 ) + (0.45 * W114)</f>
        <v>2.5597630510707412</v>
      </c>
    </row>
    <row r="115" spans="1:24" x14ac:dyDescent="0.3">
      <c r="A115" s="1" t="s">
        <v>322</v>
      </c>
      <c r="B115" s="1" t="s">
        <v>49</v>
      </c>
      <c r="C115" s="1" t="s">
        <v>323</v>
      </c>
      <c r="D115" s="1">
        <f>_xlfn.XLOOKUP(C115,Hospital_beds_per_1000[Country Code],Hospital_beds_per_1000[Max count of beds per 1000 population btween 2017-21], 0)</f>
        <v>0</v>
      </c>
      <c r="E115" s="28">
        <f>(D115/13.05)*10</f>
        <v>0</v>
      </c>
      <c r="F115" s="1">
        <f>_xlfn.XLOOKUP(C115,Population_ages_65_and_above[Country Code],Population_ages_65_and_above[2023],0)</f>
        <v>3.9</v>
      </c>
      <c r="G115" s="28">
        <f xml:space="preserve"> (F115/35.79)*10</f>
        <v>1.0896898575020955</v>
      </c>
      <c r="H115" s="1">
        <f>_xlfn.XLOOKUP(C115,Life_expectancy_at_birth[Country Code],Life_expectancy_at_birth[Average life expectancy 2017-22],0)</f>
        <v>67.16</v>
      </c>
      <c r="I115" s="28">
        <f>(H115/85.07)*10</f>
        <v>7.8946749735511936</v>
      </c>
      <c r="J115" s="1">
        <f>_xlfn.XLOOKUP(C115,Physicians_per_1_000_people[Country Code],Physicians_per_1_000_people[Average Physicians per 1000 in 2017-21],0)</f>
        <v>0</v>
      </c>
      <c r="K115" s="28">
        <f xml:space="preserve"> (J115/8.36)*10</f>
        <v>0</v>
      </c>
      <c r="L115" s="1">
        <f>_xlfn.XLOOKUP(C115,Population_ages_15_64[Country Code],Population_ages_15_64[2023],0)</f>
        <v>60.19</v>
      </c>
      <c r="M115" s="28">
        <f>(L115/82.92)*10</f>
        <v>7.2588036661842734</v>
      </c>
      <c r="N115" s="28">
        <f>_xlfn.XLOOKUP(C115,Current_health_expenditure_per_capita[Country Code],Current_health_expenditure_per_capita[Per Capita Average],0)</f>
        <v>288</v>
      </c>
      <c r="O115" s="28">
        <f>(N115/10922.48)*10</f>
        <v>0.26367638118815506</v>
      </c>
      <c r="P115" s="1">
        <f>_xlfn.XLOOKUP(C115,Helath_expenditure_GDP[Country Code],Helath_expenditure_GDP[GDP_Average_2017-21],0)</f>
        <v>13.76</v>
      </c>
      <c r="Q115" s="28">
        <f>(P115/20.83)*10</f>
        <v>6.6058569371099383</v>
      </c>
      <c r="R115" s="16">
        <f>_xlfn.XLOOKUP(C115,GDP__current_US[Country Code],GDP__current_US[2023 '[YR2023']],0)</f>
        <v>279034355.10839999</v>
      </c>
      <c r="S115" s="28">
        <f>(R115/67653743404264.1 )*10</f>
        <v>4.1244481246371495E-5</v>
      </c>
      <c r="T115" s="1">
        <f>_xlfn.XLOOKUP(C115,Population__total[Country Code],Population__total[2023],0)</f>
        <v>133515</v>
      </c>
      <c r="U115" s="28">
        <f>(T115/6819750360)*10</f>
        <v>1.9577696096195524E-4</v>
      </c>
      <c r="V115" s="33">
        <f>((0.2 *E115) + (0.2 * G115) + (0.2 *I115) + (0.2 *K115)+ (0.2 *M115))/1</f>
        <v>3.2486336994475127</v>
      </c>
      <c r="W115" s="33">
        <f>((0.25 * O115) + (0.25 * Q115) + (0.3 *S115) + (0.2 *U115)) /1</f>
        <v>1.7174348583110897</v>
      </c>
      <c r="X115" s="33">
        <f>(0.55 * V115 ) + (0.45 * W115)</f>
        <v>2.5595942209361224</v>
      </c>
    </row>
    <row r="116" spans="1:24" x14ac:dyDescent="0.3">
      <c r="A116" t="s">
        <v>88</v>
      </c>
      <c r="B116" t="s">
        <v>87</v>
      </c>
      <c r="C116" t="s">
        <v>89</v>
      </c>
      <c r="D116" s="1">
        <f>_xlfn.XLOOKUP(C116,Hospital_beds_per_1000[Country Code],Hospital_beds_per_1000[Max count of beds per 1000 population btween 2017-21], 0)</f>
        <v>0</v>
      </c>
      <c r="E116" s="28">
        <f>(D116/13.05)*10</f>
        <v>0</v>
      </c>
      <c r="F116" s="1">
        <f>_xlfn.XLOOKUP(C116,Population_ages_65_and_above[Country Code],Population_ages_65_and_above[2023],0)</f>
        <v>21.22</v>
      </c>
      <c r="G116" s="28">
        <f xml:space="preserve"> (F116/35.79)*10</f>
        <v>5.9290304554344786</v>
      </c>
      <c r="H116" s="1">
        <f>_xlfn.XLOOKUP(C116,Life_expectancy_at_birth[Country Code],Life_expectancy_at_birth[Average life expectancy 2017-22],0)</f>
        <v>81.03</v>
      </c>
      <c r="I116" s="28">
        <f>(H116/85.07)*10</f>
        <v>9.5250969789585067</v>
      </c>
      <c r="J116" s="1">
        <f>_xlfn.XLOOKUP(C116,Physicians_per_1_000_people[Country Code],Physicians_per_1_000_people[Average Physicians per 1000 in 2017-21],0)</f>
        <v>0</v>
      </c>
      <c r="K116" s="28">
        <f xml:space="preserve"> (J116/8.36)*10</f>
        <v>0</v>
      </c>
      <c r="L116" s="1">
        <f>_xlfn.XLOOKUP(C116,Population_ages_15_64[Country Code],Population_ages_15_64[2023],0)</f>
        <v>64.42</v>
      </c>
      <c r="M116" s="28">
        <f>(L116/82.92)*10</f>
        <v>7.7689339122045347</v>
      </c>
      <c r="N116" s="28">
        <f>_xlfn.XLOOKUP(C116,Current_health_expenditure_per_capita[Country Code],Current_health_expenditure_per_capita[Per Capita Average],0)</f>
        <v>0</v>
      </c>
      <c r="O116" s="28">
        <f>(N116/10922.48)*10</f>
        <v>0</v>
      </c>
      <c r="P116" s="1">
        <f>_xlfn.XLOOKUP(C116,Helath_expenditure_GDP[Country Code],Helath_expenditure_GDP[GDP_Average_2017-21],0)</f>
        <v>0</v>
      </c>
      <c r="Q116" s="28">
        <f>(P116/20.83)*10</f>
        <v>0</v>
      </c>
      <c r="R116" s="16">
        <f>_xlfn.XLOOKUP(C116,GDP__current_US[Country Code],GDP__current_US[2023 '[YR2023']],0)</f>
        <v>0</v>
      </c>
      <c r="S116" s="28">
        <f>(R116/67653743404264.1 )*10</f>
        <v>0</v>
      </c>
      <c r="T116" s="1">
        <f>_xlfn.XLOOKUP(C116,Population__total[Country Code],Population__total[2023],0)</f>
        <v>63489</v>
      </c>
      <c r="U116" s="28">
        <f>(T116/6819750360)*10</f>
        <v>9.309578305444014E-5</v>
      </c>
      <c r="V116" s="33">
        <f>((0.2 *E116) + (0.2 * G116) + (0.2 *I116) + (0.2 *K116)+ (0.2 *M116))/1</f>
        <v>4.644612269319504</v>
      </c>
      <c r="W116" s="33">
        <f>((0.25 * O116) + (0.25 * Q116) + (0.3 *S116) + (0.2 *U116)) /1</f>
        <v>1.8619156610888028E-5</v>
      </c>
      <c r="X116" s="33">
        <f>(0.55 * V116 ) + (0.45 * W116)</f>
        <v>2.554545126746202</v>
      </c>
    </row>
    <row r="117" spans="1:24" x14ac:dyDescent="0.3">
      <c r="A117" t="s">
        <v>341</v>
      </c>
      <c r="B117" t="s">
        <v>41</v>
      </c>
      <c r="C117" t="s">
        <v>342</v>
      </c>
      <c r="D117" s="1">
        <f>_xlfn.XLOOKUP(C117,Hospital_beds_per_1000[Country Code],Hospital_beds_per_1000[Max count of beds per 1000 population btween 2017-21], 0)</f>
        <v>3.2</v>
      </c>
      <c r="E117" s="28">
        <f>(D117/13.05)*10</f>
        <v>2.4521072796934864</v>
      </c>
      <c r="F117" s="1">
        <f>_xlfn.XLOOKUP(C117,Population_ages_65_and_above[Country Code],Population_ages_65_and_above[2023],0)</f>
        <v>4.97</v>
      </c>
      <c r="G117" s="28">
        <f xml:space="preserve"> (F117/35.79)*10</f>
        <v>1.3886560491757474</v>
      </c>
      <c r="H117" s="1">
        <f>_xlfn.XLOOKUP(C117,Life_expectancy_at_birth[Country Code],Life_expectancy_at_birth[Average life expectancy 2017-22],0)</f>
        <v>72.38</v>
      </c>
      <c r="I117" s="28">
        <f>(H117/85.07)*10</f>
        <v>8.5082872928176805</v>
      </c>
      <c r="J117" s="1">
        <f>_xlfn.XLOOKUP(C117,Physicians_per_1_000_people[Country Code],Physicians_per_1_000_people[Average Physicians per 1000 in 2017-21],0)</f>
        <v>2.16</v>
      </c>
      <c r="K117" s="28">
        <f xml:space="preserve"> (J117/8.36)*10</f>
        <v>2.5837320574162681</v>
      </c>
      <c r="L117" s="1">
        <f>_xlfn.XLOOKUP(C117,Population_ages_15_64[Country Code],Population_ages_15_64[2023],0)</f>
        <v>67.319999999999993</v>
      </c>
      <c r="M117" s="28">
        <f>(L117/82.92)*10</f>
        <v>8.1186685962373364</v>
      </c>
      <c r="N117" s="28">
        <f>_xlfn.XLOOKUP(C117,Current_health_expenditure_per_capita[Country Code],Current_health_expenditure_per_capita[Per Capita Average],0)</f>
        <v>0</v>
      </c>
      <c r="O117" s="28">
        <f>(N117/10922.48)*10</f>
        <v>0</v>
      </c>
      <c r="P117" s="1">
        <f>_xlfn.XLOOKUP(C117,Helath_expenditure_GDP[Country Code],Helath_expenditure_GDP[GDP_Average_2017-21],0)</f>
        <v>0</v>
      </c>
      <c r="Q117" s="28">
        <f>(P117/20.83)*10</f>
        <v>0</v>
      </c>
      <c r="R117" s="16">
        <f>_xlfn.XLOOKUP(C117,GDP__current_US[Country Code],GDP__current_US[2023 '[YR2023']],0)</f>
        <v>50491722445.777298</v>
      </c>
      <c r="S117" s="28">
        <f>(R117/67653743404264.1 )*10</f>
        <v>7.4632562671461712E-3</v>
      </c>
      <c r="T117" s="1">
        <f>_xlfn.XLOOKUP(C117,Population__total[Country Code],Population__total[2023],0)</f>
        <v>6888388</v>
      </c>
      <c r="U117" s="28">
        <f>(T117/6819750360)*10</f>
        <v>1.0100645384914059E-2</v>
      </c>
      <c r="V117" s="33">
        <f>((0.2 *E117) + (0.2 * G117) + (0.2 *I117) + (0.2 *K117)+ (0.2 *M117))/1</f>
        <v>4.6102902550681044</v>
      </c>
      <c r="W117" s="33">
        <f>((0.25 * O117) + (0.25 * Q117) + (0.3 *S117) + (0.2 *U117)) /1</f>
        <v>4.2591059571266635E-3</v>
      </c>
      <c r="X117" s="33">
        <f>(0.55 * V117 ) + (0.45 * W117)</f>
        <v>2.5375762379681648</v>
      </c>
    </row>
    <row r="118" spans="1:24" x14ac:dyDescent="0.3">
      <c r="A118" s="1" t="s">
        <v>85</v>
      </c>
      <c r="B118" s="1" t="s">
        <v>12</v>
      </c>
      <c r="C118" s="1" t="s">
        <v>86</v>
      </c>
      <c r="D118" s="1">
        <f>_xlfn.XLOOKUP(C118,Hospital_beds_per_1000[Country Code],Hospital_beds_per_1000[Max count of beds per 1000 population btween 2017-21], 0)</f>
        <v>1.04</v>
      </c>
      <c r="E118" s="28">
        <f>(D118/13.05)*10</f>
        <v>0.7969348659003832</v>
      </c>
      <c r="F118" s="1">
        <f>_xlfn.XLOOKUP(C118,Population_ages_65_and_above[Country Code],Population_ages_65_and_above[2023],0)</f>
        <v>5.25</v>
      </c>
      <c r="G118" s="28">
        <f xml:space="preserve"> (F118/35.79)*10</f>
        <v>1.4668901927912825</v>
      </c>
      <c r="H118" s="1">
        <f>_xlfn.XLOOKUP(C118,Life_expectancy_at_birth[Country Code],Life_expectancy_at_birth[Average life expectancy 2017-22],0)</f>
        <v>72.58</v>
      </c>
      <c r="I118" s="28">
        <f>(H118/85.07)*10</f>
        <v>8.5317973433642891</v>
      </c>
      <c r="J118" s="1">
        <f>_xlfn.XLOOKUP(C118,Physicians_per_1_000_people[Country Code],Physicians_per_1_000_people[Average Physicians per 1000 in 2017-21],0)</f>
        <v>1.1000000000000001</v>
      </c>
      <c r="K118" s="28">
        <f xml:space="preserve"> (J118/8.36)*10</f>
        <v>1.3157894736842106</v>
      </c>
      <c r="L118" s="1">
        <f>_xlfn.XLOOKUP(C118,Population_ages_15_64[Country Code],Population_ages_15_64[2023],0)</f>
        <v>67.489999999999995</v>
      </c>
      <c r="M118" s="28">
        <f>(L118/82.92)*10</f>
        <v>8.1391702846116729</v>
      </c>
      <c r="N118" s="28">
        <f>_xlfn.XLOOKUP(C118,Current_health_expenditure_per_capita[Country Code],Current_health_expenditure_per_capita[Per Capita Average],0)</f>
        <v>440.21199999999999</v>
      </c>
      <c r="O118" s="28">
        <f>(N118/10922.48)*10</f>
        <v>0.40303301081805598</v>
      </c>
      <c r="P118" s="1">
        <f>_xlfn.XLOOKUP(C118,Helath_expenditure_GDP[Country Code],Helath_expenditure_GDP[GDP_Average_2017-21],0)</f>
        <v>4.8899999999999997</v>
      </c>
      <c r="Q118" s="28">
        <f>(P118/20.83)*10</f>
        <v>2.3475756120979359</v>
      </c>
      <c r="R118" s="16">
        <f>_xlfn.XLOOKUP(C118,GDP__current_US[Country Code],GDP__current_US[2023 '[YR2023']],0)</f>
        <v>3281500000</v>
      </c>
      <c r="S118" s="28">
        <f>(R118/67653743404264.1 )*10</f>
        <v>4.8504337452422072E-4</v>
      </c>
      <c r="T118" s="1">
        <f>_xlfn.XLOOKUP(C118,Population__total[Country Code],Population__total[2023],0)</f>
        <v>410825</v>
      </c>
      <c r="U118" s="28">
        <f>(T118/6819750360)*10</f>
        <v>6.0240474843422276E-4</v>
      </c>
      <c r="V118" s="33">
        <f>((0.2 *E118) + (0.2 * G118) + (0.2 *I118) + (0.2 *K118)+ (0.2 *M118))/1</f>
        <v>4.050116432070368</v>
      </c>
      <c r="W118" s="33">
        <f>((0.25 * O118) + (0.25 * Q118) + (0.3 *S118) + (0.2 *U118)) /1</f>
        <v>0.68791814969104204</v>
      </c>
      <c r="X118" s="33">
        <f>(0.55 * V118 ) + (0.45 * W118)</f>
        <v>2.5371272049996714</v>
      </c>
    </row>
    <row r="119" spans="1:24" x14ac:dyDescent="0.3">
      <c r="A119" t="s">
        <v>223</v>
      </c>
      <c r="B119" t="s">
        <v>32</v>
      </c>
      <c r="C119" t="s">
        <v>224</v>
      </c>
      <c r="D119" s="1">
        <f>_xlfn.XLOOKUP(C119,Hospital_beds_per_1000[Country Code],Hospital_beds_per_1000[Max count of beds per 1000 population btween 2017-21], 0)</f>
        <v>0</v>
      </c>
      <c r="E119" s="28">
        <f>(D119/13.05)*10</f>
        <v>0</v>
      </c>
      <c r="F119" s="1">
        <f>_xlfn.XLOOKUP(C119,Population_ages_65_and_above[Country Code],Population_ages_65_and_above[2023],0)</f>
        <v>21.28</v>
      </c>
      <c r="G119" s="28">
        <f xml:space="preserve"> (F119/35.79)*10</f>
        <v>5.9457949147806657</v>
      </c>
      <c r="H119" s="1">
        <f>_xlfn.XLOOKUP(C119,Life_expectancy_at_birth[Country Code],Life_expectancy_at_birth[Average life expectancy 2017-22],0)</f>
        <v>81.78</v>
      </c>
      <c r="I119" s="28">
        <f>(H119/85.07)*10</f>
        <v>9.6132596685082881</v>
      </c>
      <c r="J119" s="1">
        <f>_xlfn.XLOOKUP(C119,Physicians_per_1_000_people[Country Code],Physicians_per_1_000_people[Average Physicians per 1000 in 2017-21],0)</f>
        <v>0</v>
      </c>
      <c r="K119" s="28">
        <f xml:space="preserve"> (J119/8.36)*10</f>
        <v>0</v>
      </c>
      <c r="L119" s="1">
        <f>_xlfn.XLOOKUP(C119,Population_ages_15_64[Country Code],Population_ages_15_64[2023],0)</f>
        <v>61.8</v>
      </c>
      <c r="M119" s="28">
        <f>(L119/82.92)*10</f>
        <v>7.4529667149059335</v>
      </c>
      <c r="N119" s="28">
        <f>_xlfn.XLOOKUP(C119,Current_health_expenditure_per_capita[Country Code],Current_health_expenditure_per_capita[Per Capita Average],0)</f>
        <v>0</v>
      </c>
      <c r="O119" s="28">
        <f>(N119/10922.48)*10</f>
        <v>0</v>
      </c>
      <c r="P119" s="1">
        <f>_xlfn.XLOOKUP(C119,Helath_expenditure_GDP[Country Code],Helath_expenditure_GDP[GDP_Average_2017-21],0)</f>
        <v>0</v>
      </c>
      <c r="Q119" s="28">
        <f>(P119/20.83)*10</f>
        <v>0</v>
      </c>
      <c r="R119" s="16">
        <f>_xlfn.XLOOKUP(C119,GDP__current_US[Country Code],GDP__current_US[2023 '[YR2023']],0)</f>
        <v>0</v>
      </c>
      <c r="S119" s="28">
        <f>(R119/67653743404264.1 )*10</f>
        <v>0</v>
      </c>
      <c r="T119" s="1">
        <f>_xlfn.XLOOKUP(C119,Population__total[Country Code],Population__total[2023],0)</f>
        <v>32688</v>
      </c>
      <c r="U119" s="28">
        <f>(T119/6819750360)*10</f>
        <v>4.7931373253375221E-5</v>
      </c>
      <c r="V119" s="33">
        <f>((0.2 *E119) + (0.2 * G119) + (0.2 *I119) + (0.2 *K119)+ (0.2 *M119))/1</f>
        <v>4.6024042596389778</v>
      </c>
      <c r="W119" s="33">
        <f>((0.25 * O119) + (0.25 * Q119) + (0.3 *S119) + (0.2 *U119)) /1</f>
        <v>9.5862746506750456E-6</v>
      </c>
      <c r="X119" s="33">
        <f>(0.55 * V119 ) + (0.45 * W119)</f>
        <v>2.5313266566250312</v>
      </c>
    </row>
    <row r="120" spans="1:24" x14ac:dyDescent="0.3">
      <c r="A120" s="1" t="s">
        <v>628</v>
      </c>
      <c r="B120" s="1" t="s">
        <v>12</v>
      </c>
      <c r="C120" s="1" t="s">
        <v>629</v>
      </c>
      <c r="D120" s="1">
        <f>_xlfn.XLOOKUP(C120,Hospital_beds_per_1000[Country Code],Hospital_beds_per_1000[Max count of beds per 1000 population btween 2017-21], 0)</f>
        <v>0.87</v>
      </c>
      <c r="E120" s="28">
        <f>(D120/13.05)*10</f>
        <v>0.66666666666666663</v>
      </c>
      <c r="F120" s="1">
        <f>_xlfn.XLOOKUP(C120,Population_ages_65_and_above[Country Code],Population_ages_65_and_above[2023],0)</f>
        <v>8.81</v>
      </c>
      <c r="G120" s="28">
        <f xml:space="preserve"> (F120/35.79)*10</f>
        <v>2.4615814473316573</v>
      </c>
      <c r="H120" s="1">
        <f>_xlfn.XLOOKUP(C120,Life_expectancy_at_birth[Country Code],Life_expectancy_at_birth[Average life expectancy 2017-22],0)</f>
        <v>71.47</v>
      </c>
      <c r="I120" s="28">
        <f>(H120/85.07)*10</f>
        <v>8.4013165628306101</v>
      </c>
      <c r="J120" s="1">
        <f>_xlfn.XLOOKUP(C120,Physicians_per_1_000_people[Country Code],Physicians_per_1_000_people[Average Physicians per 1000 in 2017-21],0)</f>
        <v>1.66</v>
      </c>
      <c r="K120" s="28">
        <f xml:space="preserve"> (J120/8.36)*10</f>
        <v>1.9856459330143541</v>
      </c>
      <c r="L120" s="1">
        <f>_xlfn.XLOOKUP(C120,Population_ages_15_64[Country Code],Population_ages_15_64[2023],0)</f>
        <v>64.45</v>
      </c>
      <c r="M120" s="28">
        <f>(L120/82.92)*10</f>
        <v>7.77255185721177</v>
      </c>
      <c r="N120" s="28">
        <f>_xlfn.XLOOKUP(C120,Current_health_expenditure_per_capita[Country Code],Current_health_expenditure_per_capita[Per Capita Average],0)</f>
        <v>92.906666666666666</v>
      </c>
      <c r="O120" s="28">
        <f>(N120/10922.48)*10</f>
        <v>8.506004741291967E-2</v>
      </c>
      <c r="P120" s="1">
        <f>_xlfn.XLOOKUP(C120,Helath_expenditure_GDP[Country Code],Helath_expenditure_GDP[GDP_Average_2017-21],0)</f>
        <v>3.18</v>
      </c>
      <c r="Q120" s="28">
        <f>(P120/20.83)*10</f>
        <v>1.5266442630820933</v>
      </c>
      <c r="R120" s="16">
        <f>_xlfn.XLOOKUP(C120,GDP__current_US[Country Code],GDP__current_US[2023 '[YR2023']],0)</f>
        <v>0</v>
      </c>
      <c r="S120" s="28">
        <f>(R120/67653743404264.1 )*10</f>
        <v>0</v>
      </c>
      <c r="T120" s="1">
        <f>_xlfn.XLOOKUP(C120,Population__total[Country Code],Population__total[2023],0)</f>
        <v>28838499</v>
      </c>
      <c r="U120" s="28">
        <f>(T120/6819750360)*10</f>
        <v>4.2286737017746205E-2</v>
      </c>
      <c r="V120" s="33">
        <f>((0.2 *E120) + (0.2 * G120) + (0.2 *I120) + (0.2 *K120)+ (0.2 *M120))/1</f>
        <v>4.2575524934110121</v>
      </c>
      <c r="W120" s="33">
        <f>((0.25 * O120) + (0.25 * Q120) + (0.3 *S120) + (0.2 *U120)) /1</f>
        <v>0.41138342502730252</v>
      </c>
      <c r="X120" s="33">
        <f>(0.55 * V120 ) + (0.45 * W120)</f>
        <v>2.526776412638343</v>
      </c>
    </row>
    <row r="121" spans="1:24" x14ac:dyDescent="0.3">
      <c r="A121" s="1" t="s">
        <v>253</v>
      </c>
      <c r="B121" s="1" t="s">
        <v>12</v>
      </c>
      <c r="C121" s="1" t="s">
        <v>254</v>
      </c>
      <c r="D121" s="1">
        <f>_xlfn.XLOOKUP(C121,Hospital_beds_per_1000[Country Code],Hospital_beds_per_1000[Max count of beds per 1000 population btween 2017-21], 0)</f>
        <v>0.64</v>
      </c>
      <c r="E121" s="28">
        <f>(D121/13.05)*10</f>
        <v>0.49042145593869735</v>
      </c>
      <c r="F121" s="1">
        <f>_xlfn.XLOOKUP(C121,Population_ages_65_and_above[Country Code],Population_ages_65_and_above[2023],0)</f>
        <v>4.38</v>
      </c>
      <c r="G121" s="28">
        <f xml:space="preserve"> (F121/35.79)*10</f>
        <v>1.2238055322715842</v>
      </c>
      <c r="H121" s="1">
        <f>_xlfn.XLOOKUP(C121,Life_expectancy_at_birth[Country Code],Life_expectancy_at_birth[Average life expectancy 2017-22],0)</f>
        <v>71.78</v>
      </c>
      <c r="I121" s="28">
        <f>(H121/85.07)*10</f>
        <v>8.4377571411778547</v>
      </c>
      <c r="J121" s="1">
        <f>_xlfn.XLOOKUP(C121,Physicians_per_1_000_people[Country Code],Physicians_per_1_000_people[Average Physicians per 1000 in 2017-21],0)</f>
        <v>0.4</v>
      </c>
      <c r="K121" s="28">
        <f xml:space="preserve"> (J121/8.36)*10</f>
        <v>0.47846889952153115</v>
      </c>
      <c r="L121" s="1">
        <f>_xlfn.XLOOKUP(C121,Population_ages_15_64[Country Code],Population_ages_15_64[2023],0)</f>
        <v>65.95</v>
      </c>
      <c r="M121" s="28">
        <f>(L121/82.92)*10</f>
        <v>7.9534491075735652</v>
      </c>
      <c r="N121" s="28">
        <f>_xlfn.XLOOKUP(C121,Current_health_expenditure_per_capita[Country Code],Current_health_expenditure_per_capita[Per Capita Average],0)</f>
        <v>452.12799999999999</v>
      </c>
      <c r="O121" s="28">
        <f>(N121/10922.48)*10</f>
        <v>0.41394262108971591</v>
      </c>
      <c r="P121" s="1">
        <f>_xlfn.XLOOKUP(C121,Helath_expenditure_GDP[Country Code],Helath_expenditure_GDP[GDP_Average_2017-21],0)</f>
        <v>7.95</v>
      </c>
      <c r="Q121" s="28">
        <f>(P121/20.83)*10</f>
        <v>3.8166106577052332</v>
      </c>
      <c r="R121" s="16">
        <f>_xlfn.XLOOKUP(C121,GDP__current_US[Country Code],GDP__current_US[2023 '[YR2023']],0)</f>
        <v>34400509852.043602</v>
      </c>
      <c r="S121" s="28">
        <f>(R121/67653743404264.1 )*10</f>
        <v>5.0847903044305741E-3</v>
      </c>
      <c r="T121" s="1">
        <f>_xlfn.XLOOKUP(C121,Population__total[Country Code],Population__total[2023],0)</f>
        <v>10593798</v>
      </c>
      <c r="U121" s="28">
        <f>(T121/6819750360)*10</f>
        <v>1.5533996760550044E-2</v>
      </c>
      <c r="V121" s="33">
        <f>((0.2 *E121) + (0.2 * G121) + (0.2 *I121) + (0.2 *K121)+ (0.2 *M121))/1</f>
        <v>3.7167804272966469</v>
      </c>
      <c r="W121" s="33">
        <f>((0.25 * O121) + (0.25 * Q121) + (0.3 *S121) + (0.2 *U121)) /1</f>
        <v>1.0622705561421766</v>
      </c>
      <c r="X121" s="33">
        <f>(0.55 * V121 ) + (0.45 * W121)</f>
        <v>2.5222509852771355</v>
      </c>
    </row>
    <row r="122" spans="1:24" x14ac:dyDescent="0.3">
      <c r="A122" s="1" t="s">
        <v>132</v>
      </c>
      <c r="B122" s="1" t="s">
        <v>27</v>
      </c>
      <c r="C122" s="1" t="s">
        <v>133</v>
      </c>
      <c r="D122" s="1">
        <f>_xlfn.XLOOKUP(C122,Hospital_beds_per_1000[Country Code],Hospital_beds_per_1000[Max count of beds per 1000 population btween 2017-21], 0)</f>
        <v>0</v>
      </c>
      <c r="E122" s="28">
        <f>(D122/13.05)*10</f>
        <v>0</v>
      </c>
      <c r="F122" s="1">
        <f>_xlfn.XLOOKUP(C122,Population_ages_65_and_above[Country Code],Population_ages_65_and_above[2023],0)</f>
        <v>5.73</v>
      </c>
      <c r="G122" s="28">
        <f xml:space="preserve"> (F122/35.79)*10</f>
        <v>1.6010058675607715</v>
      </c>
      <c r="H122" s="1">
        <f>_xlfn.XLOOKUP(C122,Life_expectancy_at_birth[Country Code],Life_expectancy_at_birth[Average life expectancy 2017-22],0)</f>
        <v>75.319999999999993</v>
      </c>
      <c r="I122" s="28">
        <f>(H122/85.07)*10</f>
        <v>8.8538850358528265</v>
      </c>
      <c r="J122" s="1">
        <f>_xlfn.XLOOKUP(C122,Physicians_per_1_000_people[Country Code],Physicians_per_1_000_people[Average Physicians per 1000 in 2017-21],0)</f>
        <v>0.79</v>
      </c>
      <c r="K122" s="28">
        <f xml:space="preserve"> (J122/8.36)*10</f>
        <v>0.94497607655502402</v>
      </c>
      <c r="L122" s="1">
        <f>_xlfn.XLOOKUP(C122,Population_ages_15_64[Country Code],Population_ages_15_64[2023],0)</f>
        <v>68.53</v>
      </c>
      <c r="M122" s="28">
        <f>(L122/82.92)*10</f>
        <v>8.2645923781958519</v>
      </c>
      <c r="N122" s="28">
        <f>_xlfn.XLOOKUP(C122,Current_health_expenditure_per_capita[Country Code],Current_health_expenditure_per_capita[Per Capita Average],0)</f>
        <v>390.14400000000001</v>
      </c>
      <c r="O122" s="28">
        <f>(N122/10922.48)*10</f>
        <v>0.35719360438288744</v>
      </c>
      <c r="P122" s="1">
        <f>_xlfn.XLOOKUP(C122,Helath_expenditure_GDP[Country Code],Helath_expenditure_GDP[GDP_Average_2017-21],0)</f>
        <v>5.52</v>
      </c>
      <c r="Q122" s="28">
        <f>(P122/20.83)*10</f>
        <v>2.6500240038406147</v>
      </c>
      <c r="R122" s="16">
        <f>_xlfn.XLOOKUP(C122,GDP__current_US[Country Code],GDP__current_US[2023 '[YR2023']],0)</f>
        <v>2587252076.3056002</v>
      </c>
      <c r="S122" s="28">
        <f>(R122/67653743404264.1 )*10</f>
        <v>3.8242556082159531E-4</v>
      </c>
      <c r="T122" s="1">
        <f>_xlfn.XLOOKUP(C122,Population__total[Country Code],Population__total[2023],0)</f>
        <v>598682</v>
      </c>
      <c r="U122" s="28">
        <f>(T122/6819750360)*10</f>
        <v>8.7786497803711398E-4</v>
      </c>
      <c r="V122" s="33">
        <f>((0.2 *E122) + (0.2 * G122) + (0.2 *I122) + (0.2 *K122)+ (0.2 *M122))/1</f>
        <v>3.9328918716328949</v>
      </c>
      <c r="W122" s="33">
        <f>((0.25 * O122) + (0.25 * Q122) + (0.3 *S122) + (0.2 *U122)) /1</f>
        <v>0.75209470271972945</v>
      </c>
      <c r="X122" s="33">
        <f>(0.55 * V122 ) + (0.45 * W122)</f>
        <v>2.5015331456219707</v>
      </c>
    </row>
    <row r="123" spans="1:24" x14ac:dyDescent="0.3">
      <c r="A123" s="1" t="s">
        <v>246</v>
      </c>
      <c r="B123" s="1" t="s">
        <v>12</v>
      </c>
      <c r="C123" s="1" t="s">
        <v>247</v>
      </c>
      <c r="D123" s="1">
        <f>_xlfn.XLOOKUP(C123,Hospital_beds_per_1000[Country Code],Hospital_beds_per_1000[Max count of beds per 1000 population btween 2017-21], 0)</f>
        <v>0</v>
      </c>
      <c r="E123" s="28">
        <f>(D123/13.05)*10</f>
        <v>0</v>
      </c>
      <c r="F123" s="1">
        <f>_xlfn.XLOOKUP(C123,Population_ages_65_and_above[Country Code],Population_ages_65_and_above[2023],0)</f>
        <v>6.47</v>
      </c>
      <c r="G123" s="28">
        <f xml:space="preserve"> (F123/35.79)*10</f>
        <v>1.8077675328303997</v>
      </c>
      <c r="H123" s="1">
        <f>_xlfn.XLOOKUP(C123,Life_expectancy_at_birth[Country Code],Life_expectancy_at_birth[Average life expectancy 2017-22],0)</f>
        <v>67.81</v>
      </c>
      <c r="I123" s="28">
        <f>(H123/85.07)*10</f>
        <v>7.9710826378276725</v>
      </c>
      <c r="J123" s="1">
        <f>_xlfn.XLOOKUP(C123,Physicians_per_1_000_people[Country Code],Physicians_per_1_000_people[Average Physicians per 1000 in 2017-21],0)</f>
        <v>1.6</v>
      </c>
      <c r="K123" s="28">
        <f xml:space="preserve"> (J123/8.36)*10</f>
        <v>1.9138755980861246</v>
      </c>
      <c r="L123" s="1">
        <f>_xlfn.XLOOKUP(C123,Population_ages_15_64[Country Code],Population_ages_15_64[2023],0)</f>
        <v>65.08</v>
      </c>
      <c r="M123" s="28">
        <f>(L123/82.92)*10</f>
        <v>7.8485287023637245</v>
      </c>
      <c r="N123" s="28">
        <f>_xlfn.XLOOKUP(C123,Current_health_expenditure_per_capita[Country Code],Current_health_expenditure_per_capita[Per Capita Average],0)</f>
        <v>801.44399999999996</v>
      </c>
      <c r="O123" s="28">
        <f>(N123/10922.48)*10</f>
        <v>0.73375643626722131</v>
      </c>
      <c r="P123" s="1">
        <f>_xlfn.XLOOKUP(C123,Helath_expenditure_GDP[Country Code],Helath_expenditure_GDP[GDP_Average_2017-21],0)</f>
        <v>4.92</v>
      </c>
      <c r="Q123" s="28">
        <f>(P123/20.83)*10</f>
        <v>2.361977916466635</v>
      </c>
      <c r="R123" s="16">
        <f>_xlfn.XLOOKUP(C123,GDP__current_US[Country Code],GDP__current_US[2023 '[YR2023']],0)</f>
        <v>16786302158.273399</v>
      </c>
      <c r="S123" s="28">
        <f>(R123/67653743404264.1 )*10</f>
        <v>2.4812081805979398E-3</v>
      </c>
      <c r="T123" s="1">
        <f>_xlfn.XLOOKUP(C123,Population__total[Country Code],Population__total[2023],0)</f>
        <v>813834</v>
      </c>
      <c r="U123" s="28">
        <f>(T123/6819750360)*10</f>
        <v>1.1933486667978269E-3</v>
      </c>
      <c r="V123" s="33">
        <f>((0.2 *E123) + (0.2 * G123) + (0.2 *I123) + (0.2 *K123)+ (0.2 *M123))/1</f>
        <v>3.9082508942215846</v>
      </c>
      <c r="W123" s="33">
        <f>((0.25 * O123) + (0.25 * Q123) + (0.3 *S123) + (0.2 *U123)) /1</f>
        <v>0.77491662037100317</v>
      </c>
      <c r="X123" s="33">
        <f>(0.55 * V123 ) + (0.45 * W123)</f>
        <v>2.4982504709888231</v>
      </c>
    </row>
    <row r="124" spans="1:24" x14ac:dyDescent="0.3">
      <c r="A124" s="1" t="s">
        <v>527</v>
      </c>
      <c r="B124" s="1" t="s">
        <v>32</v>
      </c>
      <c r="C124" s="1" t="s">
        <v>528</v>
      </c>
      <c r="D124" s="1">
        <f>_xlfn.XLOOKUP(C124,Hospital_beds_per_1000[Country Code],Hospital_beds_per_1000[Max count of beds per 1000 population btween 2017-21], 0)</f>
        <v>0</v>
      </c>
      <c r="E124" s="28">
        <f>(D124/13.05)*10</f>
        <v>0</v>
      </c>
      <c r="F124" s="1">
        <f>_xlfn.XLOOKUP(C124,Population_ages_65_and_above[Country Code],Population_ages_65_and_above[2023],0)</f>
        <v>20.92</v>
      </c>
      <c r="G124" s="28">
        <f xml:space="preserve"> (F124/35.79)*10</f>
        <v>5.8452081587035485</v>
      </c>
      <c r="H124" s="1">
        <f>_xlfn.XLOOKUP(C124,Life_expectancy_at_birth[Country Code],Life_expectancy_at_birth[Average life expectancy 2017-22],0)</f>
        <v>0</v>
      </c>
      <c r="I124" s="28">
        <f>(H124/85.07)*10</f>
        <v>0</v>
      </c>
      <c r="J124" s="1">
        <f>_xlfn.XLOOKUP(C124,Physicians_per_1_000_people[Country Code],Physicians_per_1_000_people[Average Physicians per 1000 in 2017-21],0)</f>
        <v>0</v>
      </c>
      <c r="K124" s="28">
        <f xml:space="preserve"> (J124/8.36)*10</f>
        <v>0</v>
      </c>
      <c r="L124" s="1">
        <f>_xlfn.XLOOKUP(C124,Population_ages_15_64[Country Code],Population_ages_15_64[2023],0)</f>
        <v>66.78</v>
      </c>
      <c r="M124" s="28">
        <f>(L124/82.92)*10</f>
        <v>8.0535455861070915</v>
      </c>
      <c r="N124" s="28">
        <f>_xlfn.XLOOKUP(C124,Current_health_expenditure_per_capita[Country Code],Current_health_expenditure_per_capita[Per Capita Average],0)</f>
        <v>5073.6440000000002</v>
      </c>
      <c r="O124" s="28">
        <f>(N124/10922.48)*10</f>
        <v>4.6451391991562359</v>
      </c>
      <c r="P124" s="1">
        <f>_xlfn.XLOOKUP(C124,Helath_expenditure_GDP[Country Code],Helath_expenditure_GDP[GDP_Average_2017-21],0)</f>
        <v>8.23</v>
      </c>
      <c r="Q124" s="28">
        <f>(P124/20.83)*10</f>
        <v>3.9510321651464242</v>
      </c>
      <c r="R124" s="16">
        <f>_xlfn.XLOOKUP(C124,GDP__current_US[Country Code],GDP__current_US[2023 '[YR2023']],0)</f>
        <v>0</v>
      </c>
      <c r="S124" s="28">
        <f>(R124/67653743404264.1 )*10</f>
        <v>0</v>
      </c>
      <c r="T124" s="1">
        <f>_xlfn.XLOOKUP(C124,Population__total[Country Code],Population__total[2023],0)</f>
        <v>33642</v>
      </c>
      <c r="U124" s="28">
        <f>(T124/6819750360)*10</f>
        <v>4.9330251437532094E-5</v>
      </c>
      <c r="V124" s="33">
        <f>((0.2 *E124) + (0.2 * G124) + (0.2 *I124) + (0.2 *K124)+ (0.2 *M124))/1</f>
        <v>2.7797507489621278</v>
      </c>
      <c r="W124" s="33">
        <f>((0.25 * O124) + (0.25 * Q124) + (0.3 *S124) + (0.2 *U124)) /1</f>
        <v>2.1490527071259522</v>
      </c>
      <c r="X124" s="33">
        <f>(0.55 * V124 ) + (0.45 * W124)</f>
        <v>2.4959366301358488</v>
      </c>
    </row>
    <row r="125" spans="1:24" x14ac:dyDescent="0.3">
      <c r="A125" s="1" t="s">
        <v>634</v>
      </c>
      <c r="B125" s="1" t="s">
        <v>49</v>
      </c>
      <c r="C125" s="1" t="s">
        <v>635</v>
      </c>
      <c r="D125" s="1">
        <f>_xlfn.XLOOKUP(C125,Hospital_beds_per_1000[Country Code],Hospital_beds_per_1000[Max count of beds per 1000 population btween 2017-21], 0)</f>
        <v>0</v>
      </c>
      <c r="E125" s="28">
        <f>(D125/13.05)*10</f>
        <v>0</v>
      </c>
      <c r="F125" s="1">
        <f>_xlfn.XLOOKUP(C125,Population_ages_65_and_above[Country Code],Population_ages_65_and_above[2023],0)</f>
        <v>9.5500000000000007</v>
      </c>
      <c r="G125" s="28">
        <f xml:space="preserve"> (F125/35.79)*10</f>
        <v>2.6683431126012858</v>
      </c>
      <c r="H125" s="1">
        <f>_xlfn.XLOOKUP(C125,Life_expectancy_at_birth[Country Code],Life_expectancy_at_birth[Average life expectancy 2017-22],0)</f>
        <v>74.27</v>
      </c>
      <c r="I125" s="28">
        <f>(H125/85.07)*10</f>
        <v>8.7304572704831322</v>
      </c>
      <c r="J125" s="1">
        <f>_xlfn.XLOOKUP(C125,Physicians_per_1_000_people[Country Code],Physicians_per_1_000_people[Average Physicians per 1000 in 2017-21],0)</f>
        <v>0</v>
      </c>
      <c r="K125" s="28">
        <f xml:space="preserve"> (J125/8.36)*10</f>
        <v>0</v>
      </c>
      <c r="L125" s="1">
        <f>_xlfn.XLOOKUP(C125,Population_ages_15_64[Country Code],Population_ages_15_64[2023],0)</f>
        <v>68.260000000000005</v>
      </c>
      <c r="M125" s="28">
        <f>(L125/82.92)*10</f>
        <v>8.2320308731307286</v>
      </c>
      <c r="N125" s="28">
        <f>_xlfn.XLOOKUP(C125,Current_health_expenditure_per_capita[Country Code],Current_health_expenditure_per_capita[Per Capita Average],0)</f>
        <v>497.89</v>
      </c>
      <c r="O125" s="28">
        <f>(N125/10922.48)*10</f>
        <v>0.45583969940892544</v>
      </c>
      <c r="P125" s="1">
        <f>_xlfn.XLOOKUP(C125,Helath_expenditure_GDP[Country Code],Helath_expenditure_GDP[GDP_Average_2017-21],0)</f>
        <v>4.78</v>
      </c>
      <c r="Q125" s="28">
        <f>(P125/20.83)*10</f>
        <v>2.29476716274604</v>
      </c>
      <c r="R125" s="16">
        <f>_xlfn.XLOOKUP(C125,GDP__current_US[Country Code],GDP__current_US[2023 '[YR2023']],0)</f>
        <v>429716969049.59277</v>
      </c>
      <c r="S125" s="28">
        <f>(R125/67653743404264.1 )*10</f>
        <v>6.3517101556646222E-2</v>
      </c>
      <c r="T125" s="1">
        <f>_xlfn.XLOOKUP(C125,Population__total[Country Code],Population__total[2023],0)</f>
        <v>98858950</v>
      </c>
      <c r="U125" s="28">
        <f>(T125/6819750360)*10</f>
        <v>0.1449597782637897</v>
      </c>
      <c r="V125" s="33">
        <f>((0.2 *E125) + (0.2 * G125) + (0.2 *I125) + (0.2 *K125)+ (0.2 *M125))/1</f>
        <v>3.9261662512430298</v>
      </c>
      <c r="W125" s="33">
        <f>((0.25 * O125) + (0.25 * Q125) + (0.3 *S125) + (0.2 *U125)) /1</f>
        <v>0.73569880165849322</v>
      </c>
      <c r="X125" s="33">
        <f>(0.55 * V125 ) + (0.45 * W125)</f>
        <v>2.4904558989299885</v>
      </c>
    </row>
    <row r="126" spans="1:24" x14ac:dyDescent="0.3">
      <c r="A126" s="1" t="s">
        <v>452</v>
      </c>
      <c r="B126" s="1" t="s">
        <v>49</v>
      </c>
      <c r="C126" s="1" t="s">
        <v>453</v>
      </c>
      <c r="D126" s="1">
        <f>_xlfn.XLOOKUP(C126,Hospital_beds_per_1000[Country Code],Hospital_beds_per_1000[Max count of beds per 1000 population btween 2017-21], 0)</f>
        <v>0</v>
      </c>
      <c r="E126" s="28">
        <f>(D126/13.05)*10</f>
        <v>0</v>
      </c>
      <c r="F126" s="1">
        <f>_xlfn.XLOOKUP(C126,Population_ages_65_and_above[Country Code],Population_ages_65_and_above[2023],0)</f>
        <v>2.66</v>
      </c>
      <c r="G126" s="28">
        <f xml:space="preserve"> (F126/35.79)*10</f>
        <v>0.74322436434758321</v>
      </c>
      <c r="H126" s="1">
        <f>_xlfn.XLOOKUP(C126,Life_expectancy_at_birth[Country Code],Life_expectancy_at_birth[Average life expectancy 2017-22],0)</f>
        <v>63.46</v>
      </c>
      <c r="I126" s="28">
        <f>(H126/85.07)*10</f>
        <v>7.4597390384389328</v>
      </c>
      <c r="J126" s="1">
        <f>_xlfn.XLOOKUP(C126,Physicians_per_1_000_people[Country Code],Physicians_per_1_000_people[Average Physicians per 1000 in 2017-21],0)</f>
        <v>0</v>
      </c>
      <c r="K126" s="28">
        <f xml:space="preserve"> (J126/8.36)*10</f>
        <v>0</v>
      </c>
      <c r="L126" s="1">
        <f>_xlfn.XLOOKUP(C126,Population_ages_15_64[Country Code],Population_ages_15_64[2023],0)</f>
        <v>58.58</v>
      </c>
      <c r="M126" s="28">
        <f>(L126/82.92)*10</f>
        <v>7.0646406174626142</v>
      </c>
      <c r="N126" s="28">
        <f>_xlfn.XLOOKUP(C126,Current_health_expenditure_per_capita[Country Code],Current_health_expenditure_per_capita[Per Capita Average],0)</f>
        <v>1590.444</v>
      </c>
      <c r="O126" s="28">
        <f>(N126/10922.48)*10</f>
        <v>1.4561198555639379</v>
      </c>
      <c r="P126" s="1">
        <f>_xlfn.XLOOKUP(C126,Helath_expenditure_GDP[Country Code],Helath_expenditure_GDP[GDP_Average_2017-21],0)</f>
        <v>11.98</v>
      </c>
      <c r="Q126" s="28">
        <f>(P126/20.83)*10</f>
        <v>5.7513202112337982</v>
      </c>
      <c r="R126" s="16">
        <f>_xlfn.XLOOKUP(C126,GDP__current_US[Country Code],GDP__current_US[2023 '[YR2023']],0)</f>
        <v>154127798.19350001</v>
      </c>
      <c r="S126" s="28">
        <f>(R126/67653743404264.1 )*10</f>
        <v>2.2781858096530041E-5</v>
      </c>
      <c r="T126" s="1">
        <f>_xlfn.XLOOKUP(C126,Population__total[Country Code],Population__total[2023],0)</f>
        <v>12780</v>
      </c>
      <c r="U126" s="28">
        <f>(T126/6819750360)*10</f>
        <v>1.8739688882101544E-5</v>
      </c>
      <c r="V126" s="33">
        <f>((0.2 *E126) + (0.2 * G126) + (0.2 *I126) + (0.2 *K126)+ (0.2 *M126))/1</f>
        <v>3.0535208040498261</v>
      </c>
      <c r="W126" s="33">
        <f>((0.25 * O126) + (0.25 * Q126) + (0.3 *S126) + (0.2 *U126)) /1</f>
        <v>1.8018705991946393</v>
      </c>
      <c r="X126" s="33">
        <f>(0.55 * V126 ) + (0.45 * W126)</f>
        <v>2.4902782118649922</v>
      </c>
    </row>
    <row r="127" spans="1:24" x14ac:dyDescent="0.3">
      <c r="A127" s="1" t="s">
        <v>317</v>
      </c>
      <c r="B127" s="1" t="s">
        <v>32</v>
      </c>
      <c r="C127" s="1" t="s">
        <v>318</v>
      </c>
      <c r="D127" s="1">
        <f>_xlfn.XLOOKUP(C127,Hospital_beds_per_1000[Country Code],Hospital_beds_per_1000[Max count of beds per 1000 population btween 2017-21], 0)</f>
        <v>0</v>
      </c>
      <c r="E127" s="28">
        <f>(D127/13.05)*10</f>
        <v>0</v>
      </c>
      <c r="F127" s="1">
        <f>_xlfn.XLOOKUP(C127,Population_ages_65_and_above[Country Code],Population_ages_65_and_above[2023],0)</f>
        <v>4.75</v>
      </c>
      <c r="G127" s="28">
        <f xml:space="preserve"> (F127/35.79)*10</f>
        <v>1.3271863649063984</v>
      </c>
      <c r="H127" s="1">
        <f>_xlfn.XLOOKUP(C127,Life_expectancy_at_birth[Country Code],Life_expectancy_at_birth[Average life expectancy 2017-22],0)</f>
        <v>71.66</v>
      </c>
      <c r="I127" s="28">
        <f>(H127/85.07)*10</f>
        <v>8.4236511108498888</v>
      </c>
      <c r="J127" s="1">
        <f>_xlfn.XLOOKUP(C127,Physicians_per_1_000_people[Country Code],Physicians_per_1_000_people[Average Physicians per 1000 in 2017-21],0)</f>
        <v>2.17</v>
      </c>
      <c r="K127" s="28">
        <f xml:space="preserve"> (J127/8.36)*10</f>
        <v>2.5956937799043063</v>
      </c>
      <c r="L127" s="1">
        <f>_xlfn.XLOOKUP(C127,Population_ages_15_64[Country Code],Population_ages_15_64[2023],0)</f>
        <v>60.95</v>
      </c>
      <c r="M127" s="28">
        <f>(L127/82.92)*10</f>
        <v>7.3504582730342509</v>
      </c>
      <c r="N127" s="28">
        <f>_xlfn.XLOOKUP(C127,Current_health_expenditure_per_capita[Country Code],Current_health_expenditure_per_capita[Per Capita Average],0)</f>
        <v>281.2</v>
      </c>
      <c r="O127" s="28">
        <f>(N127/10922.48)*10</f>
        <v>0.25745068885454586</v>
      </c>
      <c r="P127" s="1">
        <f>_xlfn.XLOOKUP(C127,Helath_expenditure_GDP[Country Code],Helath_expenditure_GDP[GDP_Average_2017-21],0)</f>
        <v>5.28</v>
      </c>
      <c r="Q127" s="28">
        <f>(P127/20.83)*10</f>
        <v>2.5348055688910232</v>
      </c>
      <c r="R127" s="16">
        <f>_xlfn.XLOOKUP(C127,GDP__current_US[Country Code],GDP__current_US[2023 '[YR2023']],0)</f>
        <v>13987627908.8381</v>
      </c>
      <c r="S127" s="28">
        <f>(R127/67653743404264.1 )*10</f>
        <v>2.0675319952741127E-3</v>
      </c>
      <c r="T127" s="1">
        <f>_xlfn.XLOOKUP(C127,Population__total[Country Code],Population__total[2023],0)</f>
        <v>7100800</v>
      </c>
      <c r="U127" s="28">
        <f>(T127/6819750360)*10</f>
        <v>1.041211133130099E-2</v>
      </c>
      <c r="V127" s="33">
        <f>((0.2 *E127) + (0.2 * G127) + (0.2 *I127) + (0.2 *K127)+ (0.2 *M127))/1</f>
        <v>3.9393979057389688</v>
      </c>
      <c r="W127" s="33">
        <f>((0.25 * O127) + (0.25 * Q127) + (0.3 *S127) + (0.2 *U127)) /1</f>
        <v>0.7007667463012347</v>
      </c>
      <c r="X127" s="33">
        <f>(0.55 * V127 ) + (0.45 * W127)</f>
        <v>2.4820138839919887</v>
      </c>
    </row>
    <row r="128" spans="1:24" x14ac:dyDescent="0.3">
      <c r="A128" s="1" t="s">
        <v>626</v>
      </c>
      <c r="B128" s="1" t="s">
        <v>12</v>
      </c>
      <c r="C128" s="1" t="s">
        <v>627</v>
      </c>
      <c r="D128" s="1">
        <f>_xlfn.XLOOKUP(C128,Hospital_beds_per_1000[Country Code],Hospital_beds_per_1000[Max count of beds per 1000 population btween 2017-21], 0)</f>
        <v>0</v>
      </c>
      <c r="E128" s="28">
        <f>(D128/13.05)*10</f>
        <v>0</v>
      </c>
      <c r="F128" s="1">
        <f>_xlfn.XLOOKUP(C128,Population_ages_65_and_above[Country Code],Population_ages_65_and_above[2023],0)</f>
        <v>10.97</v>
      </c>
      <c r="G128" s="28">
        <f xml:space="preserve"> (F128/35.79)*10</f>
        <v>3.0651019837943561</v>
      </c>
      <c r="H128" s="1">
        <f>_xlfn.XLOOKUP(C128,Life_expectancy_at_birth[Country Code],Life_expectancy_at_birth[Average life expectancy 2017-22],0)</f>
        <v>72</v>
      </c>
      <c r="I128" s="28">
        <f>(H128/85.07)*10</f>
        <v>8.4636181967791231</v>
      </c>
      <c r="J128" s="1">
        <f>_xlfn.XLOOKUP(C128,Physicians_per_1_000_people[Country Code],Physicians_per_1_000_people[Average Physicians per 1000 in 2017-21],0)</f>
        <v>0</v>
      </c>
      <c r="K128" s="28">
        <f xml:space="preserve"> (J128/8.36)*10</f>
        <v>0</v>
      </c>
      <c r="L128" s="1">
        <f>_xlfn.XLOOKUP(C128,Population_ages_15_64[Country Code],Population_ages_15_64[2023],0)</f>
        <v>67.319999999999993</v>
      </c>
      <c r="M128" s="28">
        <f>(L128/82.92)*10</f>
        <v>8.1186685962373364</v>
      </c>
      <c r="N128" s="28">
        <f>_xlfn.XLOOKUP(C128,Current_health_expenditure_per_capita[Country Code],Current_health_expenditure_per_capita[Per Capita Average],0)</f>
        <v>656.25599999999997</v>
      </c>
      <c r="O128" s="28">
        <f>(N128/10922.48)*10</f>
        <v>0.60083058060074268</v>
      </c>
      <c r="P128" s="1">
        <f>_xlfn.XLOOKUP(C128,Helath_expenditure_GDP[Country Code],Helath_expenditure_GDP[GDP_Average_2017-21],0)</f>
        <v>4.59</v>
      </c>
      <c r="Q128" s="28">
        <f>(P128/20.83)*10</f>
        <v>2.203552568410946</v>
      </c>
      <c r="R128" s="16">
        <f>_xlfn.XLOOKUP(C128,GDP__current_US[Country Code],GDP__current_US[2023 '[YR2023']],0)</f>
        <v>1065962962.9630001</v>
      </c>
      <c r="S128" s="28">
        <f>(R128/67653743404264.1 )*10</f>
        <v>1.5756156412415371E-4</v>
      </c>
      <c r="T128" s="1">
        <f>_xlfn.XLOOKUP(C128,Population__total[Country Code],Population__total[2023],0)</f>
        <v>103698</v>
      </c>
      <c r="U128" s="28">
        <f>(T128/6819750360)*10</f>
        <v>1.5205541922505209E-4</v>
      </c>
      <c r="V128" s="33">
        <f>((0.2 *E128) + (0.2 * G128) + (0.2 *I128) + (0.2 *K128)+ (0.2 *M128))/1</f>
        <v>3.9294777553621634</v>
      </c>
      <c r="W128" s="33">
        <f>((0.25 * O128) + (0.25 * Q128) + (0.3 *S128) + (0.2 *U128)) /1</f>
        <v>0.70117346680600445</v>
      </c>
      <c r="X128" s="33">
        <f>(0.55 * V128 ) + (0.45 * W128)</f>
        <v>2.4767408255118921</v>
      </c>
    </row>
    <row r="129" spans="1:24" x14ac:dyDescent="0.3">
      <c r="A129" s="1" t="s">
        <v>406</v>
      </c>
      <c r="B129" s="1" t="s">
        <v>49</v>
      </c>
      <c r="C129" s="1" t="s">
        <v>407</v>
      </c>
      <c r="D129" s="1">
        <f>_xlfn.XLOOKUP(C129,Hospital_beds_per_1000[Country Code],Hospital_beds_per_1000[Max count of beds per 1000 population btween 2017-21], 0)</f>
        <v>1.04</v>
      </c>
      <c r="E129" s="28">
        <f>(D129/13.05)*10</f>
        <v>0.7969348659003832</v>
      </c>
      <c r="F129" s="1">
        <f>_xlfn.XLOOKUP(C129,Population_ages_65_and_above[Country Code],Population_ages_65_and_above[2023],0)</f>
        <v>7.03</v>
      </c>
      <c r="G129" s="28">
        <f xml:space="preserve"> (F129/35.79)*10</f>
        <v>1.9642358200614698</v>
      </c>
      <c r="H129" s="1">
        <f>_xlfn.XLOOKUP(C129,Life_expectancy_at_birth[Country Code],Life_expectancy_at_birth[Average life expectancy 2017-22],0)</f>
        <v>66.44</v>
      </c>
      <c r="I129" s="28">
        <f>(H129/85.07)*10</f>
        <v>7.810038791583402</v>
      </c>
      <c r="J129" s="1">
        <f>_xlfn.XLOOKUP(C129,Physicians_per_1_000_people[Country Code],Physicians_per_1_000_people[Average Physicians per 1000 in 2017-21],0)</f>
        <v>0.77</v>
      </c>
      <c r="K129" s="28">
        <f xml:space="preserve"> (J129/8.36)*10</f>
        <v>0.92105263157894746</v>
      </c>
      <c r="L129" s="1">
        <f>_xlfn.XLOOKUP(C129,Population_ages_15_64[Country Code],Population_ages_15_64[2023],0)</f>
        <v>68.569999999999993</v>
      </c>
      <c r="M129" s="28">
        <f>(L129/82.92)*10</f>
        <v>8.2694163048721645</v>
      </c>
      <c r="N129" s="28">
        <f>_xlfn.XLOOKUP(C129,Current_health_expenditure_per_capita[Country Code],Current_health_expenditure_per_capita[Per Capita Average],0)</f>
        <v>237</v>
      </c>
      <c r="O129" s="28">
        <f>(N129/10922.48)*10</f>
        <v>0.21698368868608595</v>
      </c>
      <c r="P129" s="1">
        <f>_xlfn.XLOOKUP(C129,Helath_expenditure_GDP[Country Code],Helath_expenditure_GDP[GDP_Average_2017-21],0)</f>
        <v>4.99</v>
      </c>
      <c r="Q129" s="28">
        <f>(P129/20.83)*10</f>
        <v>2.3955832933269323</v>
      </c>
      <c r="R129" s="16">
        <f>_xlfn.XLOOKUP(C129,GDP__current_US[Country Code],GDP__current_US[2023 '[YR2023']],0)</f>
        <v>64815031669.0952</v>
      </c>
      <c r="S129" s="28">
        <f>(R129/67653743404264.1 )*10</f>
        <v>9.5804058146189766E-3</v>
      </c>
      <c r="T129" s="1">
        <f>_xlfn.XLOOKUP(C129,Population__total[Country Code],Population__total[2023],0)</f>
        <v>54577997</v>
      </c>
      <c r="U129" s="28">
        <f>(T129/6819750360)*10</f>
        <v>8.0029317964653485E-2</v>
      </c>
      <c r="V129" s="33">
        <f>((0.2 *E129) + (0.2 * G129) + (0.2 *I129) + (0.2 *K129)+ (0.2 *M129))/1</f>
        <v>3.9523356827992737</v>
      </c>
      <c r="W129" s="33">
        <f>((0.25 * O129) + (0.25 * Q129) + (0.3 *S129) + (0.2 *U129)) /1</f>
        <v>0.67202173084057093</v>
      </c>
      <c r="X129" s="33">
        <f>(0.55 * V129 ) + (0.45 * W129)</f>
        <v>2.4761944044178574</v>
      </c>
    </row>
    <row r="130" spans="1:24" x14ac:dyDescent="0.3">
      <c r="A130" t="s">
        <v>112</v>
      </c>
      <c r="B130" t="s">
        <v>32</v>
      </c>
      <c r="C130" t="s">
        <v>113</v>
      </c>
      <c r="D130" s="1">
        <f>_xlfn.XLOOKUP(C130,Hospital_beds_per_1000[Country Code],Hospital_beds_per_1000[Max count of beds per 1000 population btween 2017-21], 0)</f>
        <v>0</v>
      </c>
      <c r="E130" s="28">
        <f>(D130/13.05)*10</f>
        <v>0</v>
      </c>
      <c r="F130" s="1">
        <f>_xlfn.XLOOKUP(C130,Population_ages_65_and_above[Country Code],Population_ages_65_and_above[2023],0)</f>
        <v>16.649999999999999</v>
      </c>
      <c r="G130" s="28">
        <f xml:space="preserve"> (F130/35.79)*10</f>
        <v>4.6521374685666386</v>
      </c>
      <c r="H130" s="1">
        <f>_xlfn.XLOOKUP(C130,Life_expectancy_at_birth[Country Code],Life_expectancy_at_birth[Average life expectancy 2017-22],0)</f>
        <v>81.36</v>
      </c>
      <c r="I130" s="28">
        <f>(H130/85.07)*10</f>
        <v>9.5638885623604093</v>
      </c>
      <c r="J130" s="1">
        <f>_xlfn.XLOOKUP(C130,Physicians_per_1_000_people[Country Code],Physicians_per_1_000_people[Average Physicians per 1000 in 2017-21],0)</f>
        <v>0</v>
      </c>
      <c r="K130" s="28">
        <f xml:space="preserve"> (J130/8.36)*10</f>
        <v>0</v>
      </c>
      <c r="L130" s="1">
        <f>_xlfn.XLOOKUP(C130,Population_ages_15_64[Country Code],Population_ages_15_64[2023],0)</f>
        <v>68.319999999999993</v>
      </c>
      <c r="M130" s="28">
        <f>(L130/82.92)*10</f>
        <v>8.2392667631451992</v>
      </c>
      <c r="N130" s="28">
        <f>_xlfn.XLOOKUP(C130,Current_health_expenditure_per_capita[Country Code],Current_health_expenditure_per_capita[Per Capita Average],0)</f>
        <v>0</v>
      </c>
      <c r="O130" s="28">
        <f>(N130/10922.48)*10</f>
        <v>0</v>
      </c>
      <c r="P130" s="1">
        <f>_xlfn.XLOOKUP(C130,Helath_expenditure_GDP[Country Code],Helath_expenditure_GDP[GDP_Average_2017-21],0)</f>
        <v>0</v>
      </c>
      <c r="Q130" s="28">
        <f>(P130/20.83)*10</f>
        <v>0</v>
      </c>
      <c r="R130" s="16">
        <f>_xlfn.XLOOKUP(C130,GDP__current_US[Country Code],GDP__current_US[2023 '[YR2023']],0)</f>
        <v>0</v>
      </c>
      <c r="S130" s="28">
        <f>(R130/67653743404264.1 )*10</f>
        <v>0</v>
      </c>
      <c r="T130" s="1">
        <f>_xlfn.XLOOKUP(C130,Population__total[Country Code],Population__total[2023],0)</f>
        <v>175346</v>
      </c>
      <c r="U130" s="28">
        <f>(T130/6819750360)*10</f>
        <v>2.5711498331150055E-4</v>
      </c>
      <c r="V130" s="33">
        <f>((0.2 *E130) + (0.2 * G130) + (0.2 *I130) + (0.2 *K130)+ (0.2 *M130))/1</f>
        <v>4.4910585588144496</v>
      </c>
      <c r="W130" s="33">
        <f>((0.25 * O130) + (0.25 * Q130) + (0.3 *S130) + (0.2 *U130)) /1</f>
        <v>5.1422996662300111E-5</v>
      </c>
      <c r="X130" s="33">
        <f>(0.55 * V130 ) + (0.45 * W130)</f>
        <v>2.4701053476964452</v>
      </c>
    </row>
    <row r="131" spans="1:24" x14ac:dyDescent="0.3">
      <c r="A131" t="s">
        <v>632</v>
      </c>
      <c r="B131" t="s">
        <v>12</v>
      </c>
      <c r="C131" t="s">
        <v>633</v>
      </c>
      <c r="D131" s="1">
        <f>_xlfn.XLOOKUP(C131,Hospital_beds_per_1000[Country Code],Hospital_beds_per_1000[Max count of beds per 1000 population btween 2017-21], 0)</f>
        <v>0</v>
      </c>
      <c r="E131" s="28">
        <f>(D131/13.05)*10</f>
        <v>0</v>
      </c>
      <c r="F131" s="1">
        <f>_xlfn.XLOOKUP(C131,Population_ages_65_and_above[Country Code],Population_ages_65_and_above[2023],0)</f>
        <v>20.88</v>
      </c>
      <c r="G131" s="28">
        <f xml:space="preserve"> (F131/35.79)*10</f>
        <v>5.8340318524727577</v>
      </c>
      <c r="H131" s="1">
        <f>_xlfn.XLOOKUP(C131,Life_expectancy_at_birth[Country Code],Life_expectancy_at_birth[Average life expectancy 2017-22],0)</f>
        <v>79.790000000000006</v>
      </c>
      <c r="I131" s="28">
        <f>(H131/85.07)*10</f>
        <v>9.379334665569532</v>
      </c>
      <c r="J131" s="1">
        <f>_xlfn.XLOOKUP(C131,Physicians_per_1_000_people[Country Code],Physicians_per_1_000_people[Average Physicians per 1000 in 2017-21],0)</f>
        <v>0</v>
      </c>
      <c r="K131" s="28">
        <f xml:space="preserve"> (J131/8.36)*10</f>
        <v>0</v>
      </c>
      <c r="L131" s="1">
        <f>_xlfn.XLOOKUP(C131,Population_ages_15_64[Country Code],Population_ages_15_64[2023],0)</f>
        <v>60.02</v>
      </c>
      <c r="M131" s="28">
        <f>(L131/82.92)*10</f>
        <v>7.2383019778099378</v>
      </c>
      <c r="N131" s="28">
        <f>_xlfn.XLOOKUP(C131,Current_health_expenditure_per_capita[Country Code],Current_health_expenditure_per_capita[Per Capita Average],0)</f>
        <v>0</v>
      </c>
      <c r="O131" s="28">
        <f>(N131/10922.48)*10</f>
        <v>0</v>
      </c>
      <c r="P131" s="1">
        <f>_xlfn.XLOOKUP(C131,Helath_expenditure_GDP[Country Code],Helath_expenditure_GDP[GDP_Average_2017-21],0)</f>
        <v>0</v>
      </c>
      <c r="Q131" s="28">
        <f>(P131/20.83)*10</f>
        <v>0</v>
      </c>
      <c r="R131" s="16">
        <f>_xlfn.XLOOKUP(C131,GDP__current_US[Country Code],GDP__current_US[2023 '[YR2023']],0)</f>
        <v>0</v>
      </c>
      <c r="S131" s="28">
        <f>(R131/67653743404264.1 )*10</f>
        <v>0</v>
      </c>
      <c r="T131" s="1">
        <f>_xlfn.XLOOKUP(C131,Population__total[Country Code],Population__total[2023],0)</f>
        <v>104917</v>
      </c>
      <c r="U131" s="28">
        <f>(T131/6819750360)*10</f>
        <v>1.5384287468258589E-4</v>
      </c>
      <c r="V131" s="33">
        <f>((0.2 *E131) + (0.2 * G131) + (0.2 *I131) + (0.2 *K131)+ (0.2 *M131))/1</f>
        <v>4.4903336991704457</v>
      </c>
      <c r="W131" s="33">
        <f>((0.25 * O131) + (0.25 * Q131) + (0.3 *S131) + (0.2 *U131)) /1</f>
        <v>3.0768574936517178E-5</v>
      </c>
      <c r="X131" s="33">
        <f>(0.55 * V131 ) + (0.45 * W131)</f>
        <v>2.4696973804024664</v>
      </c>
    </row>
    <row r="132" spans="1:24" x14ac:dyDescent="0.3">
      <c r="A132" t="s">
        <v>373</v>
      </c>
      <c r="B132" t="s">
        <v>49</v>
      </c>
      <c r="C132" t="s">
        <v>374</v>
      </c>
      <c r="D132" s="1">
        <f>_xlfn.XLOOKUP(C132,Hospital_beds_per_1000[Country Code],Hospital_beds_per_1000[Max count of beds per 1000 population btween 2017-21], 0)</f>
        <v>0</v>
      </c>
      <c r="E132" s="28">
        <f>(D132/13.05)*10</f>
        <v>0</v>
      </c>
      <c r="F132" s="1">
        <f>_xlfn.XLOOKUP(C132,Population_ages_65_and_above[Country Code],Population_ages_65_and_above[2023],0)</f>
        <v>13.66</v>
      </c>
      <c r="G132" s="28">
        <f xml:space="preserve"> (F132/35.79)*10</f>
        <v>3.8167085778150325</v>
      </c>
      <c r="H132" s="1">
        <f>_xlfn.XLOOKUP(C132,Life_expectancy_at_birth[Country Code],Life_expectancy_at_birth[Average life expectancy 2017-22],0)</f>
        <v>85.07</v>
      </c>
      <c r="I132" s="28">
        <f>(H132/85.07)*10</f>
        <v>10</v>
      </c>
      <c r="J132" s="1">
        <f>_xlfn.XLOOKUP(C132,Physicians_per_1_000_people[Country Code],Physicians_per_1_000_people[Average Physicians per 1000 in 2017-21],0)</f>
        <v>0</v>
      </c>
      <c r="K132" s="28">
        <f xml:space="preserve"> (J132/8.36)*10</f>
        <v>0</v>
      </c>
      <c r="L132" s="1">
        <f>_xlfn.XLOOKUP(C132,Population_ages_15_64[Country Code],Population_ages_15_64[2023],0)</f>
        <v>71.34</v>
      </c>
      <c r="M132" s="28">
        <f>(L132/82.92)*10</f>
        <v>8.6034732272069476</v>
      </c>
      <c r="N132" s="28">
        <f>_xlfn.XLOOKUP(C132,Current_health_expenditure_per_capita[Country Code],Current_health_expenditure_per_capita[Per Capita Average],0)</f>
        <v>0</v>
      </c>
      <c r="O132" s="28">
        <f>(N132/10922.48)*10</f>
        <v>0</v>
      </c>
      <c r="P132" s="1">
        <f>_xlfn.XLOOKUP(C132,Helath_expenditure_GDP[Country Code],Helath_expenditure_GDP[GDP_Average_2017-21],0)</f>
        <v>0</v>
      </c>
      <c r="Q132" s="28">
        <f>(P132/20.83)*10</f>
        <v>0</v>
      </c>
      <c r="R132" s="16">
        <f>_xlfn.XLOOKUP(C132,GDP__current_US[Country Code],GDP__current_US[2023 '[YR2023']],0)</f>
        <v>47061843715.856499</v>
      </c>
      <c r="S132" s="28">
        <f>(R132/67653743404264.1 )*10</f>
        <v>6.9562808128205171E-3</v>
      </c>
      <c r="T132" s="1">
        <f>_xlfn.XLOOKUP(C132,Population__total[Country Code],Population__total[2023],0)</f>
        <v>704149</v>
      </c>
      <c r="U132" s="28">
        <f>(T132/6819750360)*10</f>
        <v>1.0325143338531235E-3</v>
      </c>
      <c r="V132" s="33">
        <f>((0.2 *E132) + (0.2 * G132) + (0.2 *I132) + (0.2 *K132)+ (0.2 *M132))/1</f>
        <v>4.4840363610043958</v>
      </c>
      <c r="W132" s="33">
        <f>((0.25 * O132) + (0.25 * Q132) + (0.3 *S132) + (0.2 *U132)) /1</f>
        <v>2.2933871106167797E-3</v>
      </c>
      <c r="X132" s="33">
        <f>(0.55 * V132 ) + (0.45 * W132)</f>
        <v>2.4672520227521955</v>
      </c>
    </row>
    <row r="133" spans="1:24" x14ac:dyDescent="0.3">
      <c r="A133" s="1" t="s">
        <v>472</v>
      </c>
      <c r="B133" s="1" t="s">
        <v>49</v>
      </c>
      <c r="C133" s="1" t="s">
        <v>473</v>
      </c>
      <c r="D133" s="1">
        <f>_xlfn.XLOOKUP(C133,Hospital_beds_per_1000[Country Code],Hospital_beds_per_1000[Max count of beds per 1000 population btween 2017-21], 0)</f>
        <v>0</v>
      </c>
      <c r="E133" s="28">
        <f>(D133/13.05)*10</f>
        <v>0</v>
      </c>
      <c r="F133" s="1">
        <f>_xlfn.XLOOKUP(C133,Population_ages_65_and_above[Country Code],Population_ages_65_and_above[2023],0)</f>
        <v>10.26</v>
      </c>
      <c r="G133" s="28">
        <f xml:space="preserve"> (F133/35.79)*10</f>
        <v>2.8667225481978202</v>
      </c>
      <c r="H133" s="1">
        <f>_xlfn.XLOOKUP(C133,Life_expectancy_at_birth[Country Code],Life_expectancy_at_birth[Average life expectancy 2017-22],0)</f>
        <v>0</v>
      </c>
      <c r="I133" s="28">
        <f>(H133/85.07)*10</f>
        <v>0</v>
      </c>
      <c r="J133" s="1">
        <f>_xlfn.XLOOKUP(C133,Physicians_per_1_000_people[Country Code],Physicians_per_1_000_people[Average Physicians per 1000 in 2017-21],0)</f>
        <v>1.78</v>
      </c>
      <c r="K133" s="28">
        <f xml:space="preserve"> (J133/8.36)*10</f>
        <v>2.1291866028708135</v>
      </c>
      <c r="L133" s="1">
        <f>_xlfn.XLOOKUP(C133,Population_ages_15_64[Country Code],Population_ages_15_64[2023],0)</f>
        <v>68.67</v>
      </c>
      <c r="M133" s="28">
        <f>(L133/82.92)*10</f>
        <v>8.2814761215629513</v>
      </c>
      <c r="N133" s="28">
        <f>_xlfn.XLOOKUP(C133,Current_health_expenditure_per_capita[Country Code],Current_health_expenditure_per_capita[Per Capita Average],0)</f>
        <v>2418.1839999999997</v>
      </c>
      <c r="O133" s="28">
        <f>(N133/10922.48)*10</f>
        <v>2.213951410302422</v>
      </c>
      <c r="P133" s="1">
        <f>_xlfn.XLOOKUP(C133,Helath_expenditure_GDP[Country Code],Helath_expenditure_GDP[GDP_Average_2017-21],0)</f>
        <v>13.9</v>
      </c>
      <c r="Q133" s="28">
        <f>(P133/20.83)*10</f>
        <v>6.6730676908305329</v>
      </c>
      <c r="R133" s="16">
        <f>_xlfn.XLOOKUP(C133,GDP__current_US[Country Code],GDP__current_US[2023 '[YR2023']],0)</f>
        <v>263020733.71700001</v>
      </c>
      <c r="S133" s="28">
        <f>(R133/67653743404264.1 )*10</f>
        <v>3.8877484154176495E-5</v>
      </c>
      <c r="T133" s="1">
        <f>_xlfn.XLOOKUP(C133,Population__total[Country Code],Population__total[2023],0)</f>
        <v>18058</v>
      </c>
      <c r="U133" s="28">
        <f>(T133/6819750360)*10</f>
        <v>2.6478975104302794E-5</v>
      </c>
      <c r="V133" s="33">
        <f>((0.2 *E133) + (0.2 * G133) + (0.2 *I133) + (0.2 *K133)+ (0.2 *M133))/1</f>
        <v>2.6554770545263171</v>
      </c>
      <c r="W133" s="33">
        <f>((0.25 * O133) + (0.25 * Q133) + (0.3 *S133) + (0.2 *U133)) /1</f>
        <v>2.2217717343235055</v>
      </c>
      <c r="X133" s="33">
        <f>(0.55 * V133 ) + (0.45 * W133)</f>
        <v>2.4603096604350521</v>
      </c>
    </row>
    <row r="134" spans="1:24" x14ac:dyDescent="0.3">
      <c r="A134" s="1" t="s">
        <v>176</v>
      </c>
      <c r="B134" s="1" t="s">
        <v>41</v>
      </c>
      <c r="C134" s="1" t="s">
        <v>177</v>
      </c>
      <c r="D134" s="1">
        <f>_xlfn.XLOOKUP(C134,Hospital_beds_per_1000[Country Code],Hospital_beds_per_1000[Max count of beds per 1000 population btween 2017-21], 0)</f>
        <v>1.43</v>
      </c>
      <c r="E134" s="28">
        <f>(D134/13.05)*10</f>
        <v>1.0957854406130267</v>
      </c>
      <c r="F134" s="1">
        <f>_xlfn.XLOOKUP(C134,Population_ages_65_and_above[Country Code],Population_ages_65_and_above[2023],0)</f>
        <v>4.91</v>
      </c>
      <c r="G134" s="28">
        <f xml:space="preserve"> (F134/35.79)*10</f>
        <v>1.3718915898295614</v>
      </c>
      <c r="H134" s="1">
        <f>_xlfn.XLOOKUP(C134,Life_expectancy_at_birth[Country Code],Life_expectancy_at_birth[Average life expectancy 2017-22],0)</f>
        <v>70.900000000000006</v>
      </c>
      <c r="I134" s="28">
        <f>(H134/85.07)*10</f>
        <v>8.3343129187727776</v>
      </c>
      <c r="J134" s="1">
        <f>_xlfn.XLOOKUP(C134,Physicians_per_1_000_people[Country Code],Physicians_per_1_000_people[Average Physicians per 1000 in 2017-21],0)</f>
        <v>0.73</v>
      </c>
      <c r="K134" s="28">
        <f xml:space="preserve"> (J134/8.36)*10</f>
        <v>0.87320574162679421</v>
      </c>
      <c r="L134" s="1">
        <f>_xlfn.XLOOKUP(C134,Population_ages_15_64[Country Code],Population_ages_15_64[2023],0)</f>
        <v>62.47</v>
      </c>
      <c r="M134" s="28">
        <f>(L134/82.92)*10</f>
        <v>7.5337674867342006</v>
      </c>
      <c r="N134" s="28">
        <f>_xlfn.XLOOKUP(C134,Current_health_expenditure_per_capita[Country Code],Current_health_expenditure_per_capita[Per Capita Average],0)</f>
        <v>568.44399999999996</v>
      </c>
      <c r="O134" s="28">
        <f>(N134/10922.48)*10</f>
        <v>0.52043491954208199</v>
      </c>
      <c r="P134" s="1">
        <f>_xlfn.XLOOKUP(C134,Helath_expenditure_GDP[Country Code],Helath_expenditure_GDP[GDP_Average_2017-21],0)</f>
        <v>4.6900000000000004</v>
      </c>
      <c r="Q134" s="28">
        <f>(P134/20.83)*10</f>
        <v>2.2515602496399429</v>
      </c>
      <c r="R134" s="16">
        <f>_xlfn.XLOOKUP(C134,GDP__current_US[Country Code],GDP__current_US[2023 '[YR2023']],0)</f>
        <v>395926075163.0058</v>
      </c>
      <c r="S134" s="28">
        <f>(R134/67653743404264.1 )*10</f>
        <v>5.8522419490840957E-2</v>
      </c>
      <c r="T134" s="1">
        <f>_xlfn.XLOOKUP(C134,Population__total[Country Code],Population__total[2023],0)</f>
        <v>112716598</v>
      </c>
      <c r="U134" s="28">
        <f>(T134/6819750360)*10</f>
        <v>0.16527965401947645</v>
      </c>
      <c r="V134" s="33">
        <f>((0.2 *E134) + (0.2 * G134) + (0.2 *I134) + (0.2 *K134)+ (0.2 *M134))/1</f>
        <v>3.8417926355152723</v>
      </c>
      <c r="W134" s="33">
        <f>((0.25 * O134) + (0.25 * Q134) + (0.3 *S134) + (0.2 *U134)) /1</f>
        <v>0.74361144894665376</v>
      </c>
      <c r="X134" s="33">
        <f>(0.55 * V134 ) + (0.45 * W134)</f>
        <v>2.447611101559394</v>
      </c>
    </row>
    <row r="135" spans="1:24" x14ac:dyDescent="0.3">
      <c r="A135" s="1" t="s">
        <v>279</v>
      </c>
      <c r="B135" s="1" t="s">
        <v>49</v>
      </c>
      <c r="C135" s="1" t="s">
        <v>280</v>
      </c>
      <c r="D135" s="1">
        <f>_xlfn.XLOOKUP(C135,Hospital_beds_per_1000[Country Code],Hospital_beds_per_1000[Max count of beds per 1000 population btween 2017-21], 0)</f>
        <v>1.04</v>
      </c>
      <c r="E135" s="28">
        <f>(D135/13.05)*10</f>
        <v>0.7969348659003832</v>
      </c>
      <c r="F135" s="1">
        <f>_xlfn.XLOOKUP(C135,Population_ages_65_and_above[Country Code],Population_ages_65_and_above[2023],0)</f>
        <v>7.02</v>
      </c>
      <c r="G135" s="28">
        <f xml:space="preserve"> (F135/35.79)*10</f>
        <v>1.9614417435037721</v>
      </c>
      <c r="H135" s="1">
        <f>_xlfn.XLOOKUP(C135,Life_expectancy_at_birth[Country Code],Life_expectancy_at_birth[Average life expectancy 2017-22],0)</f>
        <v>69.239999999999995</v>
      </c>
      <c r="I135" s="28">
        <f>(H135/85.07)*10</f>
        <v>8.1391794992359241</v>
      </c>
      <c r="J135" s="1">
        <f>_xlfn.XLOOKUP(C135,Physicians_per_1_000_people[Country Code],Physicians_per_1_000_people[Average Physicians per 1000 in 2017-21],0)</f>
        <v>0.52</v>
      </c>
      <c r="K135" s="28">
        <f xml:space="preserve"> (J135/8.36)*10</f>
        <v>0.62200956937799046</v>
      </c>
      <c r="L135" s="1">
        <f>_xlfn.XLOOKUP(C135,Population_ages_15_64[Country Code],Population_ages_15_64[2023],0)</f>
        <v>68.09</v>
      </c>
      <c r="M135" s="28">
        <f>(L135/82.92)*10</f>
        <v>8.211529184756392</v>
      </c>
      <c r="N135" s="28">
        <f>_xlfn.XLOOKUP(C135,Current_health_expenditure_per_capita[Country Code],Current_health_expenditure_per_capita[Per Capita Average],0)</f>
        <v>381.36</v>
      </c>
      <c r="O135" s="28">
        <f>(N135/10922.48)*10</f>
        <v>0.34915147475664871</v>
      </c>
      <c r="P135" s="1">
        <f>_xlfn.XLOOKUP(C135,Helath_expenditure_GDP[Country Code],Helath_expenditure_GDP[GDP_Average_2017-21],0)</f>
        <v>3.16</v>
      </c>
      <c r="Q135" s="28">
        <f>(P135/20.83)*10</f>
        <v>1.517042726836294</v>
      </c>
      <c r="R135" s="16">
        <f>_xlfn.XLOOKUP(C135,GDP__current_US[Country Code],GDP__current_US[2023 '[YR2023']],0)</f>
        <v>1371171152331.155</v>
      </c>
      <c r="S135" s="28">
        <f>(R135/67653743404264.1 )*10</f>
        <v>0.20267483857289892</v>
      </c>
      <c r="T135" s="1">
        <f>_xlfn.XLOOKUP(C135,Population__total[Country Code],Population__total[2023],0)</f>
        <v>277534122</v>
      </c>
      <c r="U135" s="28">
        <f>(T135/6819750360)*10</f>
        <v>0.40695642413514971</v>
      </c>
      <c r="V135" s="33">
        <f>((0.2 *E135) + (0.2 * G135) + (0.2 *I135) + (0.2 *K135)+ (0.2 *M135))/1</f>
        <v>3.9462189725548926</v>
      </c>
      <c r="W135" s="33">
        <f>((0.25 * O135) + (0.25 * Q135) + (0.3 *S135) + (0.2 *U135)) /1</f>
        <v>0.60874228679713527</v>
      </c>
      <c r="X135" s="33">
        <f>(0.55 * V135 ) + (0.45 * W135)</f>
        <v>2.4443544639639017</v>
      </c>
    </row>
    <row r="136" spans="1:24" x14ac:dyDescent="0.3">
      <c r="A136" s="1" t="s">
        <v>241</v>
      </c>
      <c r="B136" s="1" t="s">
        <v>12</v>
      </c>
      <c r="C136" s="1" t="s">
        <v>242</v>
      </c>
      <c r="D136" s="1">
        <f>_xlfn.XLOOKUP(C136,Hospital_beds_per_1000[Country Code],Hospital_beds_per_1000[Max count of beds per 1000 population btween 2017-21], 0)</f>
        <v>0.44</v>
      </c>
      <c r="E136" s="28">
        <f>(D136/13.05)*10</f>
        <v>0.33716475095785436</v>
      </c>
      <c r="F136" s="1">
        <f>_xlfn.XLOOKUP(C136,Population_ages_65_and_above[Country Code],Population_ages_65_and_above[2023],0)</f>
        <v>4.93</v>
      </c>
      <c r="G136" s="28">
        <f xml:space="preserve"> (F136/35.79)*10</f>
        <v>1.3774797429449568</v>
      </c>
      <c r="H136" s="1">
        <f>_xlfn.XLOOKUP(C136,Life_expectancy_at_birth[Country Code],Life_expectancy_at_birth[Average life expectancy 2017-22],0)</f>
        <v>71.349999999999994</v>
      </c>
      <c r="I136" s="28">
        <f>(H136/85.07)*10</f>
        <v>8.3872105325026443</v>
      </c>
      <c r="J136" s="1">
        <f>_xlfn.XLOOKUP(C136,Physicians_per_1_000_people[Country Code],Physicians_per_1_000_people[Average Physicians per 1000 in 2017-21],0)</f>
        <v>0.64</v>
      </c>
      <c r="K136" s="28">
        <f xml:space="preserve"> (J136/8.36)*10</f>
        <v>0.76555023923444987</v>
      </c>
      <c r="L136" s="1">
        <f>_xlfn.XLOOKUP(C136,Population_ages_15_64[Country Code],Population_ages_15_64[2023],0)</f>
        <v>63.21</v>
      </c>
      <c r="M136" s="28">
        <f>(L136/82.92)*10</f>
        <v>7.6230101302460209</v>
      </c>
      <c r="N136" s="28">
        <f>_xlfn.XLOOKUP(C136,Current_health_expenditure_per_capita[Country Code],Current_health_expenditure_per_capita[Per Capita Average],0)</f>
        <v>554.37599999999998</v>
      </c>
      <c r="O136" s="28">
        <f>(N136/10922.48)*10</f>
        <v>0.50755506075543289</v>
      </c>
      <c r="P136" s="1">
        <f>_xlfn.XLOOKUP(C136,Helath_expenditure_GDP[Country Code],Helath_expenditure_GDP[GDP_Average_2017-21],0)</f>
        <v>6.36</v>
      </c>
      <c r="Q136" s="28">
        <f>(P136/20.83)*10</f>
        <v>3.0532885261641867</v>
      </c>
      <c r="R136" s="16">
        <f>_xlfn.XLOOKUP(C136,GDP__current_US[Country Code],GDP__current_US[2023 '[YR2023']],0)</f>
        <v>102050473863.6364</v>
      </c>
      <c r="S136" s="28">
        <f>(R136/67653743404264.1 )*10</f>
        <v>1.5084231666802983E-2</v>
      </c>
      <c r="T136" s="1">
        <f>_xlfn.XLOOKUP(C136,Population__total[Country Code],Population__total[2023],0)</f>
        <v>17602431</v>
      </c>
      <c r="U136" s="28">
        <f>(T136/6819750360)*10</f>
        <v>2.5810960916170543E-2</v>
      </c>
      <c r="V136" s="33">
        <f>((0.2 *E136) + (0.2 * G136) + (0.2 *I136) + (0.2 *K136)+ (0.2 *M136))/1</f>
        <v>3.6980830791771853</v>
      </c>
      <c r="W136" s="33">
        <f>((0.25 * O136) + (0.25 * Q136) + (0.3 *S136) + (0.2 *U136)) /1</f>
        <v>0.89989835841317989</v>
      </c>
      <c r="X136" s="33">
        <f>(0.55 * V136 ) + (0.45 * W136)</f>
        <v>2.4388999548333832</v>
      </c>
    </row>
    <row r="137" spans="1:24" x14ac:dyDescent="0.3">
      <c r="A137" t="s">
        <v>208</v>
      </c>
      <c r="B137" t="s">
        <v>32</v>
      </c>
      <c r="C137" t="s">
        <v>209</v>
      </c>
      <c r="D137" s="1">
        <f>_xlfn.XLOOKUP(C137,Hospital_beds_per_1000[Country Code],Hospital_beds_per_1000[Max count of beds per 1000 population btween 2017-21], 0)</f>
        <v>0</v>
      </c>
      <c r="E137" s="28">
        <f>(D137/13.05)*10</f>
        <v>0</v>
      </c>
      <c r="F137" s="1">
        <f>_xlfn.XLOOKUP(C137,Population_ages_65_and_above[Country Code],Population_ages_65_and_above[2023],0)</f>
        <v>17.95</v>
      </c>
      <c r="G137" s="28">
        <f xml:space="preserve"> (F137/35.79)*10</f>
        <v>5.0153674210673369</v>
      </c>
      <c r="H137" s="1">
        <f>_xlfn.XLOOKUP(C137,Life_expectancy_at_birth[Country Code],Life_expectancy_at_birth[Average life expectancy 2017-22],0)</f>
        <v>82.78</v>
      </c>
      <c r="I137" s="28">
        <f>(H137/85.07)*10</f>
        <v>9.730809921241331</v>
      </c>
      <c r="J137" s="1">
        <f>_xlfn.XLOOKUP(C137,Physicians_per_1_000_people[Country Code],Physicians_per_1_000_people[Average Physicians per 1000 in 2017-21],0)</f>
        <v>0</v>
      </c>
      <c r="K137" s="28">
        <f xml:space="preserve"> (J137/8.36)*10</f>
        <v>0</v>
      </c>
      <c r="L137" s="1">
        <f>_xlfn.XLOOKUP(C137,Population_ages_15_64[Country Code],Population_ages_15_64[2023],0)</f>
        <v>61.33</v>
      </c>
      <c r="M137" s="28">
        <f>(L137/82.92)*10</f>
        <v>7.3962855764592375</v>
      </c>
      <c r="N137" s="28">
        <f>_xlfn.XLOOKUP(C137,Current_health_expenditure_per_capita[Country Code],Current_health_expenditure_per_capita[Per Capita Average],0)</f>
        <v>0</v>
      </c>
      <c r="O137" s="28">
        <f>(N137/10922.48)*10</f>
        <v>0</v>
      </c>
      <c r="P137" s="1">
        <f>_xlfn.XLOOKUP(C137,Helath_expenditure_GDP[Country Code],Helath_expenditure_GDP[GDP_Average_2017-21],0)</f>
        <v>0</v>
      </c>
      <c r="Q137" s="28">
        <f>(P137/20.83)*10</f>
        <v>0</v>
      </c>
      <c r="R137" s="16">
        <f>_xlfn.XLOOKUP(C137,GDP__current_US[Country Code],GDP__current_US[2023 '[YR2023']],0)</f>
        <v>0</v>
      </c>
      <c r="S137" s="28">
        <f>(R137/67653743404264.1 )*10</f>
        <v>0</v>
      </c>
      <c r="T137" s="1">
        <f>_xlfn.XLOOKUP(C137,Population__total[Country Code],Population__total[2023],0)</f>
        <v>53270</v>
      </c>
      <c r="U137" s="28">
        <f>(T137/6819750360)*10</f>
        <v>7.8111363595426389E-5</v>
      </c>
      <c r="V137" s="33">
        <f>((0.2 *E137) + (0.2 * G137) + (0.2 *I137) + (0.2 *K137)+ (0.2 *M137))/1</f>
        <v>4.4284925837535809</v>
      </c>
      <c r="W137" s="33">
        <f>((0.25 * O137) + (0.25 * Q137) + (0.3 *S137) + (0.2 *U137)) /1</f>
        <v>1.5622272719085278E-5</v>
      </c>
      <c r="X137" s="33">
        <f>(0.55 * V137 ) + (0.45 * W137)</f>
        <v>2.4356779510871931</v>
      </c>
    </row>
    <row r="138" spans="1:24" x14ac:dyDescent="0.3">
      <c r="A138" s="1" t="s">
        <v>590</v>
      </c>
      <c r="B138" s="1" t="s">
        <v>49</v>
      </c>
      <c r="C138" s="1" t="s">
        <v>591</v>
      </c>
      <c r="D138" s="1">
        <f>_xlfn.XLOOKUP(C138,Hospital_beds_per_1000[Country Code],Hospital_beds_per_1000[Max count of beds per 1000 population btween 2017-21], 0)</f>
        <v>0</v>
      </c>
      <c r="E138" s="28">
        <f>(D138/13.05)*10</f>
        <v>0</v>
      </c>
      <c r="F138" s="1">
        <f>_xlfn.XLOOKUP(C138,Population_ages_65_and_above[Country Code],Population_ages_65_and_above[2023],0)</f>
        <v>5.15</v>
      </c>
      <c r="G138" s="28">
        <f xml:space="preserve"> (F138/35.79)*10</f>
        <v>1.4389494272143057</v>
      </c>
      <c r="H138" s="1">
        <f>_xlfn.XLOOKUP(C138,Life_expectancy_at_birth[Country Code],Life_expectancy_at_birth[Average life expectancy 2017-22],0)</f>
        <v>68.22</v>
      </c>
      <c r="I138" s="28">
        <f>(H138/85.07)*10</f>
        <v>8.0192782414482195</v>
      </c>
      <c r="J138" s="1">
        <f>_xlfn.XLOOKUP(C138,Physicians_per_1_000_people[Country Code],Physicians_per_1_000_people[Average Physicians per 1000 in 2017-21],0)</f>
        <v>0.76</v>
      </c>
      <c r="K138" s="28">
        <f xml:space="preserve"> (J138/8.36)*10</f>
        <v>0.90909090909090917</v>
      </c>
      <c r="L138" s="1">
        <f>_xlfn.XLOOKUP(C138,Population_ages_15_64[Country Code],Population_ages_15_64[2023],0)</f>
        <v>60.63</v>
      </c>
      <c r="M138" s="28">
        <f>(L138/82.92)*10</f>
        <v>7.3118668596237333</v>
      </c>
      <c r="N138" s="28">
        <f>_xlfn.XLOOKUP(C138,Current_health_expenditure_per_capita[Country Code],Current_health_expenditure_per_capita[Per Capita Average],0)</f>
        <v>250.49200000000002</v>
      </c>
      <c r="O138" s="28">
        <f>(N138/10922.48)*10</f>
        <v>0.22933619471035888</v>
      </c>
      <c r="P138" s="1">
        <f>_xlfn.XLOOKUP(C138,Helath_expenditure_GDP[Country Code],Helath_expenditure_GDP[GDP_Average_2017-21],0)</f>
        <v>8.11</v>
      </c>
      <c r="Q138" s="28">
        <f>(P138/20.83)*10</f>
        <v>3.8934229476716276</v>
      </c>
      <c r="R138" s="16">
        <f>_xlfn.XLOOKUP(C138,GDP__current_US[Country Code],GDP__current_US[2023 '[YR2023']],0)</f>
        <v>2243142908.4615998</v>
      </c>
      <c r="S138" s="28">
        <f>(R138/67653743404264.1 )*10</f>
        <v>3.3156227513645884E-4</v>
      </c>
      <c r="T138" s="1">
        <f>_xlfn.XLOOKUP(C138,Population__total[Country Code],Population__total[2023],0)</f>
        <v>1360596</v>
      </c>
      <c r="U138" s="28">
        <f>(T138/6819750360)*10</f>
        <v>1.9950818258397366E-3</v>
      </c>
      <c r="V138" s="33">
        <f>((0.2 *E138) + (0.2 * G138) + (0.2 *I138) + (0.2 *K138)+ (0.2 *M138))/1</f>
        <v>3.5358370874754339</v>
      </c>
      <c r="W138" s="33">
        <f>((0.25 * O138) + (0.25 * Q138) + (0.3 *S138) + (0.2 *U138)) /1</f>
        <v>1.0311882706432054</v>
      </c>
      <c r="X138" s="33">
        <f>(0.55 * V138 ) + (0.45 * W138)</f>
        <v>2.4087451199009311</v>
      </c>
    </row>
    <row r="139" spans="1:24" x14ac:dyDescent="0.3">
      <c r="A139" t="s">
        <v>13</v>
      </c>
      <c r="B139" t="s">
        <v>12</v>
      </c>
      <c r="C139" t="s">
        <v>14</v>
      </c>
      <c r="D139" s="1">
        <f>_xlfn.XLOOKUP(C139,Hospital_beds_per_1000[Country Code],Hospital_beds_per_1000[Max count of beds per 1000 population btween 2017-21], 0)</f>
        <v>0</v>
      </c>
      <c r="E139" s="28">
        <f>(D139/13.05)*10</f>
        <v>0</v>
      </c>
      <c r="F139" s="1">
        <f>_xlfn.XLOOKUP(C139,Population_ages_65_and_above[Country Code],Population_ages_65_and_above[2023],0)</f>
        <v>16.86</v>
      </c>
      <c r="G139" s="28">
        <f xml:space="preserve"> (F139/35.79)*10</f>
        <v>4.7108130762782903</v>
      </c>
      <c r="H139" s="1">
        <f>_xlfn.XLOOKUP(C139,Life_expectancy_at_birth[Country Code],Life_expectancy_at_birth[Average life expectancy 2017-22],0)</f>
        <v>75.59</v>
      </c>
      <c r="I139" s="28">
        <f>(H139/85.07)*10</f>
        <v>8.8856236040907497</v>
      </c>
      <c r="J139" s="1">
        <f>_xlfn.XLOOKUP(C139,Physicians_per_1_000_people[Country Code],Physicians_per_1_000_people[Average Physicians per 1000 in 2017-21],0)</f>
        <v>0</v>
      </c>
      <c r="K139" s="28">
        <f xml:space="preserve"> (J139/8.36)*10</f>
        <v>0</v>
      </c>
      <c r="L139" s="1">
        <f>_xlfn.XLOOKUP(C139,Population_ages_15_64[Country Code],Population_ages_15_64[2023],0)</f>
        <v>67.430000000000007</v>
      </c>
      <c r="M139" s="28">
        <f>(L139/82.92)*10</f>
        <v>8.1319343945972022</v>
      </c>
      <c r="N139" s="28">
        <f>_xlfn.XLOOKUP(C139,Current_health_expenditure_per_capita[Country Code],Current_health_expenditure_per_capita[Per Capita Average],0)</f>
        <v>0</v>
      </c>
      <c r="O139" s="28">
        <f>(N139/10922.48)*10</f>
        <v>0</v>
      </c>
      <c r="P139" s="1">
        <f>_xlfn.XLOOKUP(C139,Helath_expenditure_GDP[Country Code],Helath_expenditure_GDP[GDP_Average_2017-21],0)</f>
        <v>0</v>
      </c>
      <c r="Q139" s="28">
        <f>(P139/20.83)*10</f>
        <v>0</v>
      </c>
      <c r="R139" s="16">
        <f>_xlfn.XLOOKUP(C139,GDP__current_US[Country Code],GDP__current_US[2023 '[YR2023']],0)</f>
        <v>0</v>
      </c>
      <c r="S139" s="28">
        <f>(R139/67653743404264.1 )*10</f>
        <v>0</v>
      </c>
      <c r="T139" s="1">
        <f>_xlfn.XLOOKUP(C139,Population__total[Country Code],Population__total[2023],0)</f>
        <v>106277</v>
      </c>
      <c r="U139" s="28">
        <f>(T139/6819750360)*10</f>
        <v>1.5583708257614287E-4</v>
      </c>
      <c r="V139" s="33">
        <f>((0.2 *E139) + (0.2 * G139) + (0.2 *I139) + (0.2 *K139)+ (0.2 *M139))/1</f>
        <v>4.3456742149932488</v>
      </c>
      <c r="W139" s="33">
        <f>((0.25 * O139) + (0.25 * Q139) + (0.3 *S139) + (0.2 *U139)) /1</f>
        <v>3.1167416515228573E-5</v>
      </c>
      <c r="X139" s="33">
        <f>(0.55 * V139 ) + (0.45 * W139)</f>
        <v>2.3901348435837191</v>
      </c>
    </row>
    <row r="140" spans="1:24" x14ac:dyDescent="0.3">
      <c r="A140" s="1" t="s">
        <v>319</v>
      </c>
      <c r="B140" s="1" t="s">
        <v>49</v>
      </c>
      <c r="C140" s="1" t="s">
        <v>320</v>
      </c>
      <c r="D140" s="1">
        <f>_xlfn.XLOOKUP(C140,Hospital_beds_per_1000[Country Code],Hospital_beds_per_1000[Max count of beds per 1000 population btween 2017-21], 0)</f>
        <v>0</v>
      </c>
      <c r="E140" s="28">
        <f>(D140/13.05)*10</f>
        <v>0</v>
      </c>
      <c r="F140" s="1">
        <f>_xlfn.XLOOKUP(C140,Population_ages_65_and_above[Country Code],Population_ages_65_and_above[2023],0)</f>
        <v>6.12</v>
      </c>
      <c r="G140" s="28">
        <f xml:space="preserve"> (F140/35.79)*10</f>
        <v>1.7099748533109806</v>
      </c>
      <c r="H140" s="1">
        <f>_xlfn.XLOOKUP(C140,Life_expectancy_at_birth[Country Code],Life_expectancy_at_birth[Average life expectancy 2017-22],0)</f>
        <v>70.28</v>
      </c>
      <c r="I140" s="28">
        <f>(H140/85.07)*10</f>
        <v>8.2614317620782902</v>
      </c>
      <c r="J140" s="1">
        <f>_xlfn.XLOOKUP(C140,Physicians_per_1_000_people[Country Code],Physicians_per_1_000_people[Average Physicians per 1000 in 2017-21],0)</f>
        <v>0.21</v>
      </c>
      <c r="K140" s="28">
        <f xml:space="preserve"> (J140/8.36)*10</f>
        <v>0.25119617224880381</v>
      </c>
      <c r="L140" s="1">
        <f>_xlfn.XLOOKUP(C140,Population_ages_15_64[Country Code],Population_ages_15_64[2023],0)</f>
        <v>65.33</v>
      </c>
      <c r="M140" s="28">
        <f>(L140/82.92)*10</f>
        <v>7.8786782440906897</v>
      </c>
      <c r="N140" s="28">
        <f>_xlfn.XLOOKUP(C140,Current_health_expenditure_per_capita[Country Code],Current_health_expenditure_per_capita[Per Capita Average],0)</f>
        <v>297.25400000000002</v>
      </c>
      <c r="O140" s="28">
        <f>(N140/10922.48)*10</f>
        <v>0.27214881601980506</v>
      </c>
      <c r="P140" s="1">
        <f>_xlfn.XLOOKUP(C140,Helath_expenditure_GDP[Country Code],Helath_expenditure_GDP[GDP_Average_2017-21],0)</f>
        <v>6.64</v>
      </c>
      <c r="Q140" s="28">
        <f>(P140/20.83)*10</f>
        <v>3.1877100336053772</v>
      </c>
      <c r="R140" s="16">
        <f>_xlfn.XLOOKUP(C140,GDP__current_US[Country Code],GDP__current_US[2023 '[YR2023']],0)</f>
        <v>31772759998.857101</v>
      </c>
      <c r="S140" s="28">
        <f>(R140/67653743404264.1 )*10</f>
        <v>4.6963787072356617E-3</v>
      </c>
      <c r="T140" s="1">
        <f>_xlfn.XLOOKUP(C140,Population__total[Country Code],Population__total[2023],0)</f>
        <v>16944826</v>
      </c>
      <c r="U140" s="28">
        <f>(T140/6819750360)*10</f>
        <v>2.4846695414815739E-2</v>
      </c>
      <c r="V140" s="33">
        <f>((0.2 *E140) + (0.2 * G140) + (0.2 *I140) + (0.2 *K140)+ (0.2 *M140))/1</f>
        <v>3.6202562063457533</v>
      </c>
      <c r="W140" s="33">
        <f>((0.25 * O140) + (0.25 * Q140) + (0.3 *S140) + (0.2 *U140)) /1</f>
        <v>0.87134296510142939</v>
      </c>
      <c r="X140" s="33">
        <f>(0.55 * V140 ) + (0.45 * W140)</f>
        <v>2.3832452477858079</v>
      </c>
    </row>
    <row r="141" spans="1:24" x14ac:dyDescent="0.3">
      <c r="A141" t="s">
        <v>141</v>
      </c>
      <c r="B141" t="s">
        <v>12</v>
      </c>
      <c r="C141" t="s">
        <v>142</v>
      </c>
      <c r="D141" s="1">
        <f>_xlfn.XLOOKUP(C141,Hospital_beds_per_1000[Country Code],Hospital_beds_per_1000[Max count of beds per 1000 population btween 2017-21], 0)</f>
        <v>0</v>
      </c>
      <c r="E141" s="28">
        <f>(D141/13.05)*10</f>
        <v>0</v>
      </c>
      <c r="F141" s="1">
        <f>_xlfn.XLOOKUP(C141,Population_ages_65_and_above[Country Code],Population_ages_65_and_above[2023],0)</f>
        <v>15.37</v>
      </c>
      <c r="G141" s="28">
        <f xml:space="preserve"> (F141/35.79)*10</f>
        <v>4.2944956691813356</v>
      </c>
      <c r="H141" s="1">
        <f>_xlfn.XLOOKUP(C141,Life_expectancy_at_birth[Country Code],Life_expectancy_at_birth[Average life expectancy 2017-22],0)</f>
        <v>78.02</v>
      </c>
      <c r="I141" s="28">
        <f>(H141/85.07)*10</f>
        <v>9.1712707182320443</v>
      </c>
      <c r="J141" s="1">
        <f>_xlfn.XLOOKUP(C141,Physicians_per_1_000_people[Country Code],Physicians_per_1_000_people[Average Physicians per 1000 in 2017-21],0)</f>
        <v>0</v>
      </c>
      <c r="K141" s="28">
        <f xml:space="preserve"> (J141/8.36)*10</f>
        <v>0</v>
      </c>
      <c r="L141" s="1">
        <f>_xlfn.XLOOKUP(C141,Population_ages_15_64[Country Code],Population_ages_15_64[2023],0)</f>
        <v>67.69</v>
      </c>
      <c r="M141" s="28">
        <f>(L141/82.92)*10</f>
        <v>8.1632899179932465</v>
      </c>
      <c r="N141" s="28">
        <f>_xlfn.XLOOKUP(C141,Current_health_expenditure_per_capita[Country Code],Current_health_expenditure_per_capita[Per Capita Average],0)</f>
        <v>0</v>
      </c>
      <c r="O141" s="28">
        <f>(N141/10922.48)*10</f>
        <v>0</v>
      </c>
      <c r="P141" s="1">
        <f>_xlfn.XLOOKUP(C141,Helath_expenditure_GDP[Country Code],Helath_expenditure_GDP[GDP_Average_2017-21],0)</f>
        <v>0</v>
      </c>
      <c r="Q141" s="28">
        <f>(P141/20.83)*10</f>
        <v>0</v>
      </c>
      <c r="R141" s="16">
        <f>_xlfn.XLOOKUP(C141,GDP__current_US[Country Code],GDP__current_US[2023 '[YR2023']],0)</f>
        <v>0</v>
      </c>
      <c r="S141" s="28">
        <f>(R141/67653743404264.1 )*10</f>
        <v>0</v>
      </c>
      <c r="T141" s="1">
        <f>_xlfn.XLOOKUP(C141,Population__total[Country Code],Population__total[2023],0)</f>
        <v>147862</v>
      </c>
      <c r="U141" s="28">
        <f>(T141/6819750360)*10</f>
        <v>2.1681438790964778E-4</v>
      </c>
      <c r="V141" s="33">
        <f>((0.2 *E141) + (0.2 * G141) + (0.2 *I141) + (0.2 *K141)+ (0.2 *M141))/1</f>
        <v>4.3258112610813253</v>
      </c>
      <c r="W141" s="33">
        <f>((0.25 * O141) + (0.25 * Q141) + (0.3 *S141) + (0.2 *U141)) /1</f>
        <v>4.336287758192956E-5</v>
      </c>
      <c r="X141" s="33">
        <f>(0.55 * V141 ) + (0.45 * W141)</f>
        <v>2.3792157068896409</v>
      </c>
    </row>
    <row r="142" spans="1:24" x14ac:dyDescent="0.3">
      <c r="A142" s="1" t="s">
        <v>98</v>
      </c>
      <c r="B142" s="1" t="s">
        <v>19</v>
      </c>
      <c r="C142" s="1" t="s">
        <v>99</v>
      </c>
      <c r="D142" s="1">
        <f>_xlfn.XLOOKUP(C142,Hospital_beds_per_1000[Country Code],Hospital_beds_per_1000[Max count of beds per 1000 population btween 2017-21], 0)</f>
        <v>0</v>
      </c>
      <c r="E142" s="28">
        <f>(D142/13.05)*10</f>
        <v>0</v>
      </c>
      <c r="F142" s="1">
        <f>_xlfn.XLOOKUP(C142,Population_ages_65_and_above[Country Code],Population_ages_65_and_above[2023],0)</f>
        <v>6.38</v>
      </c>
      <c r="G142" s="28">
        <f xml:space="preserve"> (F142/35.79)*10</f>
        <v>1.7826208438111204</v>
      </c>
      <c r="H142" s="1">
        <f>_xlfn.XLOOKUP(C142,Life_expectancy_at_birth[Country Code],Life_expectancy_at_birth[Average life expectancy 2017-22],0)</f>
        <v>71.5</v>
      </c>
      <c r="I142" s="28">
        <f>(H142/85.07)*10</f>
        <v>8.4048430704126016</v>
      </c>
      <c r="J142" s="1">
        <f>_xlfn.XLOOKUP(C142,Physicians_per_1_000_people[Country Code],Physicians_per_1_000_people[Average Physicians per 1000 in 2017-21],0)</f>
        <v>0.42</v>
      </c>
      <c r="K142" s="28">
        <f xml:space="preserve"> (J142/8.36)*10</f>
        <v>0.50239234449760761</v>
      </c>
      <c r="L142" s="1">
        <f>_xlfn.XLOOKUP(C142,Population_ages_15_64[Country Code],Population_ages_15_64[2023],0)</f>
        <v>72.09</v>
      </c>
      <c r="M142" s="28">
        <f>(L142/82.92)*10</f>
        <v>8.6939218523878434</v>
      </c>
      <c r="N142" s="28">
        <f>_xlfn.XLOOKUP(C142,Current_health_expenditure_per_capita[Country Code],Current_health_expenditure_per_capita[Per Capita Average],0)</f>
        <v>416</v>
      </c>
      <c r="O142" s="28">
        <f>(N142/10922.48)*10</f>
        <v>0.38086588393844623</v>
      </c>
      <c r="P142" s="1">
        <f>_xlfn.XLOOKUP(C142,Helath_expenditure_GDP[Country Code],Helath_expenditure_GDP[GDP_Average_2017-21],0)</f>
        <v>3.68</v>
      </c>
      <c r="Q142" s="28">
        <f>(P142/20.83)*10</f>
        <v>1.7666826692270765</v>
      </c>
      <c r="R142" s="16">
        <f>_xlfn.XLOOKUP(C142,GDP__current_US[Country Code],GDP__current_US[2023 '[YR2023']],0)</f>
        <v>0</v>
      </c>
      <c r="S142" s="28">
        <f>(R142/67653743404264.1 )*10</f>
        <v>0</v>
      </c>
      <c r="T142" s="1">
        <f>_xlfn.XLOOKUP(C142,Population__total[Country Code],Population__total[2023],0)</f>
        <v>787424</v>
      </c>
      <c r="U142" s="28">
        <f>(T142/6819750360)*10</f>
        <v>1.1546229091001507E-3</v>
      </c>
      <c r="V142" s="33">
        <f>((0.2 *E142) + (0.2 * G142) + (0.2 *I142) + (0.2 *K142)+ (0.2 *M142))/1</f>
        <v>3.8767556222218351</v>
      </c>
      <c r="W142" s="33">
        <f>((0.25 * O142) + (0.25 * Q142) + (0.3 *S142) + (0.2 *U142)) /1</f>
        <v>0.53711806287320074</v>
      </c>
      <c r="X142" s="33">
        <f>(0.55 * V142 ) + (0.45 * W142)</f>
        <v>2.3739187205149501</v>
      </c>
    </row>
    <row r="143" spans="1:24" x14ac:dyDescent="0.3">
      <c r="A143" s="1" t="s">
        <v>470</v>
      </c>
      <c r="B143" s="1" t="s">
        <v>49</v>
      </c>
      <c r="C143" s="1" t="s">
        <v>471</v>
      </c>
      <c r="D143" s="1">
        <f>_xlfn.XLOOKUP(C143,Hospital_beds_per_1000[Country Code],Hospital_beds_per_1000[Max count of beds per 1000 population btween 2017-21], 0)</f>
        <v>0</v>
      </c>
      <c r="E143" s="28">
        <f>(D143/13.05)*10</f>
        <v>0</v>
      </c>
      <c r="F143" s="1">
        <f>_xlfn.XLOOKUP(C143,Population_ages_65_and_above[Country Code],Population_ages_65_and_above[2023],0)</f>
        <v>5.61</v>
      </c>
      <c r="G143" s="28">
        <f xml:space="preserve"> (F143/35.79)*10</f>
        <v>1.5674769488683991</v>
      </c>
      <c r="H143" s="1">
        <f>_xlfn.XLOOKUP(C143,Life_expectancy_at_birth[Country Code],Life_expectancy_at_birth[Average life expectancy 2017-22],0)</f>
        <v>71.44</v>
      </c>
      <c r="I143" s="28">
        <f>(H143/85.07)*10</f>
        <v>8.3977900552486204</v>
      </c>
      <c r="J143" s="1">
        <f>_xlfn.XLOOKUP(C143,Physicians_per_1_000_people[Country Code],Physicians_per_1_000_people[Average Physicians per 1000 in 2017-21],0)</f>
        <v>0.73</v>
      </c>
      <c r="K143" s="28">
        <f xml:space="preserve"> (J143/8.36)*10</f>
        <v>0.87320574162679421</v>
      </c>
      <c r="L143" s="1">
        <f>_xlfn.XLOOKUP(C143,Population_ages_15_64[Country Code],Population_ages_15_64[2023],0)</f>
        <v>64.39</v>
      </c>
      <c r="M143" s="28">
        <f>(L143/82.92)*10</f>
        <v>7.7653159671972984</v>
      </c>
      <c r="N143" s="28">
        <f>_xlfn.XLOOKUP(C143,Current_health_expenditure_per_capita[Country Code],Current_health_expenditure_per_capita[Per Capita Average],0)</f>
        <v>396</v>
      </c>
      <c r="O143" s="28">
        <f>(N143/10922.48)*10</f>
        <v>0.36255502413371327</v>
      </c>
      <c r="P143" s="1">
        <f>_xlfn.XLOOKUP(C143,Helath_expenditure_GDP[Country Code],Helath_expenditure_GDP[GDP_Average_2017-21],0)</f>
        <v>4.62</v>
      </c>
      <c r="Q143" s="28">
        <f>(P143/20.83)*10</f>
        <v>2.2179548727796448</v>
      </c>
      <c r="R143" s="16">
        <f>_xlfn.XLOOKUP(C143,GDP__current_US[Country Code],GDP__current_US[2023 '[YR2023']],0)</f>
        <v>437146372729.94238</v>
      </c>
      <c r="S143" s="28">
        <f>(R143/67653743404264.1 )*10</f>
        <v>6.4615252716731381E-2</v>
      </c>
      <c r="T143" s="1">
        <f>_xlfn.XLOOKUP(C143,Population__total[Country Code],Population__total[2023],0)</f>
        <v>117337368</v>
      </c>
      <c r="U143" s="28">
        <f>(T143/6819750360)*10</f>
        <v>0.17205522461382297</v>
      </c>
      <c r="V143" s="33">
        <f>((0.2 *E143) + (0.2 * G143) + (0.2 *I143) + (0.2 *K143)+ (0.2 *M143))/1</f>
        <v>3.7207577425882228</v>
      </c>
      <c r="W143" s="33">
        <f>((0.25 * O143) + (0.25 * Q143) + (0.3 *S143) + (0.2 *U143)) /1</f>
        <v>0.69892309496612348</v>
      </c>
      <c r="X143" s="33">
        <f>(0.55 * V143 ) + (0.45 * W143)</f>
        <v>2.3609321511582784</v>
      </c>
    </row>
    <row r="144" spans="1:24" x14ac:dyDescent="0.3">
      <c r="A144" t="s">
        <v>561</v>
      </c>
      <c r="B144" t="s">
        <v>12</v>
      </c>
      <c r="C144" t="s">
        <v>562</v>
      </c>
      <c r="D144" s="1">
        <f>_xlfn.XLOOKUP(C144,Hospital_beds_per_1000[Country Code],Hospital_beds_per_1000[Max count of beds per 1000 population btween 2017-21], 0)</f>
        <v>0</v>
      </c>
      <c r="E144" s="28">
        <f>(D144/13.05)*10</f>
        <v>0</v>
      </c>
      <c r="F144" s="1">
        <f>_xlfn.XLOOKUP(C144,Population_ages_65_and_above[Country Code],Population_ages_65_and_above[2023],0)</f>
        <v>11.68</v>
      </c>
      <c r="G144" s="28">
        <f xml:space="preserve"> (F144/35.79)*10</f>
        <v>3.2634814193908914</v>
      </c>
      <c r="H144" s="1">
        <f>_xlfn.XLOOKUP(C144,Life_expectancy_at_birth[Country Code],Life_expectancy_at_birth[Average life expectancy 2017-22],0)</f>
        <v>74.760000000000005</v>
      </c>
      <c r="I144" s="28">
        <f>(H144/85.07)*10</f>
        <v>8.7880568943223238</v>
      </c>
      <c r="J144" s="1">
        <f>_xlfn.XLOOKUP(C144,Physicians_per_1_000_people[Country Code],Physicians_per_1_000_people[Average Physicians per 1000 in 2017-21],0)</f>
        <v>0</v>
      </c>
      <c r="K144" s="28">
        <f xml:space="preserve"> (J144/8.36)*10</f>
        <v>0</v>
      </c>
      <c r="L144" s="1">
        <f>_xlfn.XLOOKUP(C144,Population_ages_15_64[Country Code],Population_ages_15_64[2023],0)</f>
        <v>77.91</v>
      </c>
      <c r="M144" s="28">
        <f>(L144/82.92)*10</f>
        <v>9.395803183791605</v>
      </c>
      <c r="N144" s="28">
        <f>_xlfn.XLOOKUP(C144,Current_health_expenditure_per_capita[Country Code],Current_health_expenditure_per_capita[Per Capita Average],0)</f>
        <v>0</v>
      </c>
      <c r="O144" s="28">
        <f>(N144/10922.48)*10</f>
        <v>0</v>
      </c>
      <c r="P144" s="1">
        <f>_xlfn.XLOOKUP(C144,Helath_expenditure_GDP[Country Code],Helath_expenditure_GDP[GDP_Average_2017-21],0)</f>
        <v>0</v>
      </c>
      <c r="Q144" s="28">
        <f>(P144/20.83)*10</f>
        <v>0</v>
      </c>
      <c r="R144" s="16">
        <f>_xlfn.XLOOKUP(C144,GDP__current_US[Country Code],GDP__current_US[2023 '[YR2023']],0)</f>
        <v>1623165683.1285</v>
      </c>
      <c r="S144" s="28">
        <f>(R144/67653743404264.1 )*10</f>
        <v>2.3992252334498237E-4</v>
      </c>
      <c r="T144" s="1">
        <f>_xlfn.XLOOKUP(C144,Population__total[Country Code],Population__total[2023],0)</f>
        <v>41163</v>
      </c>
      <c r="U144" s="28">
        <f>(T144/6819750360)*10</f>
        <v>6.0358514354768847E-5</v>
      </c>
      <c r="V144" s="33">
        <f>((0.2 *E144) + (0.2 * G144) + (0.2 *I144) + (0.2 *K144)+ (0.2 *M144))/1</f>
        <v>4.2894682995009648</v>
      </c>
      <c r="W144" s="33">
        <f>((0.25 * O144) + (0.25 * Q144) + (0.3 *S144) + (0.2 *U144)) /1</f>
        <v>8.4048459874448478E-5</v>
      </c>
      <c r="X144" s="33">
        <f>(0.55 * V144 ) + (0.45 * W144)</f>
        <v>2.3592453865324745</v>
      </c>
    </row>
    <row r="145" spans="1:24" x14ac:dyDescent="0.3">
      <c r="A145" s="1" t="s">
        <v>432</v>
      </c>
      <c r="B145" s="1" t="s">
        <v>27</v>
      </c>
      <c r="C145" s="1" t="s">
        <v>433</v>
      </c>
      <c r="D145" s="1">
        <f>_xlfn.XLOOKUP(C145,Hospital_beds_per_1000[Country Code],Hospital_beds_per_1000[Max count of beds per 1000 population btween 2017-21], 0)</f>
        <v>0</v>
      </c>
      <c r="E145" s="28">
        <f>(D145/13.05)*10</f>
        <v>0</v>
      </c>
      <c r="F145" s="1">
        <f>_xlfn.XLOOKUP(C145,Population_ages_65_and_above[Country Code],Population_ages_65_and_above[2023],0)</f>
        <v>3.93</v>
      </c>
      <c r="G145" s="28">
        <f xml:space="preserve"> (F145/35.79)*10</f>
        <v>1.0980720871751886</v>
      </c>
      <c r="H145" s="1">
        <f>_xlfn.XLOOKUP(C145,Life_expectancy_at_birth[Country Code],Life_expectancy_at_birth[Average life expectancy 2017-22],0)</f>
        <v>61.35</v>
      </c>
      <c r="I145" s="28">
        <f>(H145/85.07)*10</f>
        <v>7.2117080051722118</v>
      </c>
      <c r="J145" s="1">
        <f>_xlfn.XLOOKUP(C145,Physicians_per_1_000_people[Country Code],Physicians_per_1_000_people[Average Physicians per 1000 in 2017-21],0)</f>
        <v>0.6</v>
      </c>
      <c r="K145" s="28">
        <f xml:space="preserve"> (J145/8.36)*10</f>
        <v>0.71770334928229662</v>
      </c>
      <c r="L145" s="1">
        <f>_xlfn.XLOOKUP(C145,Population_ages_15_64[Country Code],Population_ages_15_64[2023],0)</f>
        <v>59.84</v>
      </c>
      <c r="M145" s="28">
        <f>(L145/82.92)*10</f>
        <v>7.2165943077665222</v>
      </c>
      <c r="N145" s="28">
        <f>_xlfn.XLOOKUP(C145,Current_health_expenditure_per_capita[Country Code],Current_health_expenditure_per_capita[Per Capita Average],0)</f>
        <v>889.35</v>
      </c>
      <c r="O145" s="28">
        <f>(N145/10922.48)*10</f>
        <v>0.81423815836696434</v>
      </c>
      <c r="P145" s="1">
        <f>_xlfn.XLOOKUP(C145,Helath_expenditure_GDP[Country Code],Helath_expenditure_GDP[GDP_Average_2017-21],0)</f>
        <v>8.75</v>
      </c>
      <c r="Q145" s="28">
        <f>(P145/20.83)*10</f>
        <v>4.2006721075372058</v>
      </c>
      <c r="R145" s="16">
        <f>_xlfn.XLOOKUP(C145,GDP__current_US[Country Code],GDP__current_US[2023 '[YR2023']],0)</f>
        <v>12351024843.7467</v>
      </c>
      <c r="S145" s="28">
        <f>(R145/67653743404264.1 )*10</f>
        <v>1.8256232726019763E-3</v>
      </c>
      <c r="T145" s="1">
        <f>_xlfn.XLOOKUP(C145,Population__total[Country Code],Population__total[2023],0)</f>
        <v>2604172</v>
      </c>
      <c r="U145" s="28">
        <f>(T145/6819750360)*10</f>
        <v>3.8185737930735634E-3</v>
      </c>
      <c r="V145" s="33">
        <f>((0.2 *E145) + (0.2 * G145) + (0.2 *I145) + (0.2 *K145)+ (0.2 *M145))/1</f>
        <v>3.2488155498792439</v>
      </c>
      <c r="W145" s="33">
        <f>((0.25 * O145) + (0.25 * Q145) + (0.3 *S145) + (0.2 *U145)) /1</f>
        <v>1.255038968216438</v>
      </c>
      <c r="X145" s="33">
        <f>(0.55 * V145 ) + (0.45 * W145)</f>
        <v>2.3516160881309816</v>
      </c>
    </row>
    <row r="146" spans="1:24" x14ac:dyDescent="0.3">
      <c r="A146" s="1" t="s">
        <v>449</v>
      </c>
      <c r="B146" s="1" t="s">
        <v>19</v>
      </c>
      <c r="C146" s="1" t="s">
        <v>450</v>
      </c>
      <c r="D146" s="1">
        <f>_xlfn.XLOOKUP(C146,Hospital_beds_per_1000[Country Code],Hospital_beds_per_1000[Max count of beds per 1000 population btween 2017-21], 0)</f>
        <v>0</v>
      </c>
      <c r="E146" s="28">
        <f>(D146/13.05)*10</f>
        <v>0</v>
      </c>
      <c r="F146" s="1">
        <f>_xlfn.XLOOKUP(C146,Population_ages_65_and_above[Country Code],Population_ages_65_and_above[2023],0)</f>
        <v>6.17</v>
      </c>
      <c r="G146" s="28">
        <f xml:space="preserve"> (F146/35.79)*10</f>
        <v>1.7239452360994691</v>
      </c>
      <c r="H146" s="1">
        <f>_xlfn.XLOOKUP(C146,Life_expectancy_at_birth[Country Code],Life_expectancy_at_birth[Average life expectancy 2017-22],0)</f>
        <v>69.27</v>
      </c>
      <c r="I146" s="28">
        <f>(H146/85.07)*10</f>
        <v>8.1427060068179138</v>
      </c>
      <c r="J146" s="1">
        <f>_xlfn.XLOOKUP(C146,Physicians_per_1_000_people[Country Code],Physicians_per_1_000_people[Average Physicians per 1000 in 2017-21],0)</f>
        <v>0.83</v>
      </c>
      <c r="K146" s="28">
        <f xml:space="preserve"> (J146/8.36)*10</f>
        <v>0.99282296650717705</v>
      </c>
      <c r="L146" s="1">
        <f>_xlfn.XLOOKUP(C146,Population_ages_15_64[Country Code],Population_ages_15_64[2023],0)</f>
        <v>65.28</v>
      </c>
      <c r="M146" s="28">
        <f>(L146/82.92)*10</f>
        <v>7.8726483357452972</v>
      </c>
      <c r="N146" s="28">
        <f>_xlfn.XLOOKUP(C146,Current_health_expenditure_per_capita[Country Code],Current_health_expenditure_per_capita[Per Capita Average],0)</f>
        <v>190.8</v>
      </c>
      <c r="O146" s="28">
        <f>(N146/10922.48)*10</f>
        <v>0.17468560253715276</v>
      </c>
      <c r="P146" s="1">
        <f>_xlfn.XLOOKUP(C146,Helath_expenditure_GDP[Country Code],Helath_expenditure_GDP[GDP_Average_2017-21],0)</f>
        <v>4.87</v>
      </c>
      <c r="Q146" s="28">
        <f>(P146/20.83)*10</f>
        <v>2.3379740758521366</v>
      </c>
      <c r="R146" s="16">
        <f>_xlfn.XLOOKUP(C146,GDP__current_US[Country Code],GDP__current_US[2023 '[YR2023']],0)</f>
        <v>40908073366.845497</v>
      </c>
      <c r="S146" s="28">
        <f>(R146/67653743404264.1 )*10</f>
        <v>6.046682904506823E-3</v>
      </c>
      <c r="T146" s="1">
        <f>_xlfn.XLOOKUP(C146,Population__total[Country Code],Population__total[2023],0)</f>
        <v>30896590</v>
      </c>
      <c r="U146" s="28">
        <f>(T146/6819750360)*10</f>
        <v>4.5304576222053972E-2</v>
      </c>
      <c r="V146" s="33">
        <f>((0.2 *E146) + (0.2 * G146) + (0.2 *I146) + (0.2 *K146)+ (0.2 *M146))/1</f>
        <v>3.7464245090339716</v>
      </c>
      <c r="W146" s="33">
        <f>((0.25 * O146) + (0.25 * Q146) + (0.3 *S146) + (0.2 *U146)) /1</f>
        <v>0.6390398397130852</v>
      </c>
      <c r="X146" s="33">
        <f>(0.55 * V146 ) + (0.45 * W146)</f>
        <v>2.348101407839573</v>
      </c>
    </row>
    <row r="147" spans="1:24" x14ac:dyDescent="0.3">
      <c r="A147" s="1" t="s">
        <v>595</v>
      </c>
      <c r="B147" s="1" t="s">
        <v>49</v>
      </c>
      <c r="C147" s="1" t="s">
        <v>596</v>
      </c>
      <c r="D147" s="1">
        <f>_xlfn.XLOOKUP(C147,Hospital_beds_per_1000[Country Code],Hospital_beds_per_1000[Max count of beds per 1000 population btween 2017-21], 0)</f>
        <v>0</v>
      </c>
      <c r="E147" s="28">
        <f>(D147/13.05)*10</f>
        <v>0</v>
      </c>
      <c r="F147" s="1">
        <f>_xlfn.XLOOKUP(C147,Population_ages_65_and_above[Country Code],Population_ages_65_and_above[2023],0)</f>
        <v>6.24</v>
      </c>
      <c r="G147" s="28">
        <f xml:space="preserve"> (F147/35.79)*10</f>
        <v>1.743503772003353</v>
      </c>
      <c r="H147" s="1">
        <f>_xlfn.XLOOKUP(C147,Life_expectancy_at_birth[Country Code],Life_expectancy_at_birth[Average life expectancy 2017-22],0)</f>
        <v>70.92</v>
      </c>
      <c r="I147" s="28">
        <f>(H147/85.07)*10</f>
        <v>8.3366639238274374</v>
      </c>
      <c r="J147" s="1">
        <f>_xlfn.XLOOKUP(C147,Physicians_per_1_000_people[Country Code],Physicians_per_1_000_people[Average Physicians per 1000 in 2017-21],0)</f>
        <v>0.99</v>
      </c>
      <c r="K147" s="28">
        <f xml:space="preserve"> (J147/8.36)*10</f>
        <v>1.1842105263157896</v>
      </c>
      <c r="L147" s="1">
        <f>_xlfn.XLOOKUP(C147,Population_ages_15_64[Country Code],Population_ages_15_64[2023],0)</f>
        <v>59.76</v>
      </c>
      <c r="M147" s="28">
        <f>(L147/82.92)*10</f>
        <v>7.2069464544138926</v>
      </c>
      <c r="N147" s="28">
        <f>_xlfn.XLOOKUP(C147,Current_health_expenditure_per_capita[Country Code],Current_health_expenditure_per_capita[Per Capita Average],0)</f>
        <v>341.71199999999999</v>
      </c>
      <c r="O147" s="28">
        <f>(N147/10922.48)*10</f>
        <v>0.31285202627974601</v>
      </c>
      <c r="P147" s="1">
        <f>_xlfn.XLOOKUP(C147,Helath_expenditure_GDP[Country Code],Helath_expenditure_GDP[GDP_Average_2017-21],0)</f>
        <v>5.2</v>
      </c>
      <c r="Q147" s="28">
        <f>(P147/20.83)*10</f>
        <v>2.4963994239078255</v>
      </c>
      <c r="R147" s="16">
        <f>_xlfn.XLOOKUP(C147,GDP__current_US[Country Code],GDP__current_US[2023 '[YR2023']],0)</f>
        <v>0</v>
      </c>
      <c r="S147" s="28">
        <f>(R147/67653743404264.1 )*10</f>
        <v>0</v>
      </c>
      <c r="T147" s="1">
        <f>_xlfn.XLOOKUP(C147,Population__total[Country Code],Population__total[2023],0)</f>
        <v>107773</v>
      </c>
      <c r="U147" s="28">
        <f>(T147/6819750360)*10</f>
        <v>1.5803071125905553E-4</v>
      </c>
      <c r="V147" s="33">
        <f>((0.2 *E147) + (0.2 * G147) + (0.2 *I147) + (0.2 *K147)+ (0.2 *M147))/1</f>
        <v>3.6942649353120949</v>
      </c>
      <c r="W147" s="33">
        <f>((0.25 * O147) + (0.25 * Q147) + (0.3 *S147) + (0.2 *U147)) /1</f>
        <v>0.70234446868914469</v>
      </c>
      <c r="X147" s="33">
        <f>(0.55 * V147 ) + (0.45 * W147)</f>
        <v>2.3479007253317672</v>
      </c>
    </row>
    <row r="148" spans="1:24" x14ac:dyDescent="0.3">
      <c r="A148" s="1" t="s">
        <v>338</v>
      </c>
      <c r="B148" s="1" t="s">
        <v>27</v>
      </c>
      <c r="C148" s="1" t="s">
        <v>339</v>
      </c>
      <c r="D148" s="1">
        <f>_xlfn.XLOOKUP(C148,Hospital_beds_per_1000[Country Code],Hospital_beds_per_1000[Max count of beds per 1000 population btween 2017-21], 0)</f>
        <v>0</v>
      </c>
      <c r="E148" s="28">
        <f>(D148/13.05)*10</f>
        <v>0</v>
      </c>
      <c r="F148" s="1">
        <f>_xlfn.XLOOKUP(C148,Population_ages_65_and_above[Country Code],Population_ages_65_and_above[2023],0)</f>
        <v>3.29</v>
      </c>
      <c r="G148" s="28">
        <f xml:space="preserve"> (F148/35.79)*10</f>
        <v>0.91925118748253709</v>
      </c>
      <c r="H148" s="1">
        <f>_xlfn.XLOOKUP(C148,Life_expectancy_at_birth[Country Code],Life_expectancy_at_birth[Average life expectancy 2017-22],0)</f>
        <v>60.88</v>
      </c>
      <c r="I148" s="28">
        <f>(H148/85.07)*10</f>
        <v>7.1564593863876809</v>
      </c>
      <c r="J148" s="1">
        <f>_xlfn.XLOOKUP(C148,Physicians_per_1_000_people[Country Code],Physicians_per_1_000_people[Average Physicians per 1000 in 2017-21],0)</f>
        <v>0.05</v>
      </c>
      <c r="K148" s="28">
        <f xml:space="preserve"> (J148/8.36)*10</f>
        <v>5.9808612440191394E-2</v>
      </c>
      <c r="L148" s="1">
        <f>_xlfn.XLOOKUP(C148,Population_ages_15_64[Country Code],Population_ages_15_64[2023],0)</f>
        <v>56.7</v>
      </c>
      <c r="M148" s="28">
        <f>(L148/82.92)*10</f>
        <v>6.8379160636758316</v>
      </c>
      <c r="N148" s="28">
        <f>_xlfn.XLOOKUP(C148,Current_health_expenditure_per_capita[Country Code],Current_health_expenditure_per_capita[Per Capita Average],0)</f>
        <v>187.376</v>
      </c>
      <c r="O148" s="28">
        <f>(N148/10922.48)*10</f>
        <v>0.17155078333858248</v>
      </c>
      <c r="P148" s="1">
        <f>_xlfn.XLOOKUP(C148,Helath_expenditure_GDP[Country Code],Helath_expenditure_GDP[GDP_Average_2017-21],0)</f>
        <v>12.57</v>
      </c>
      <c r="Q148" s="28">
        <f>(P148/20.83)*10</f>
        <v>6.034565530484878</v>
      </c>
      <c r="R148" s="16">
        <f>_xlfn.XLOOKUP(C148,GDP__current_US[Country Code],GDP__current_US[2023 '[YR2023']],0)</f>
        <v>4332000000</v>
      </c>
      <c r="S148" s="28">
        <f>(R148/67653743404264.1 )*10</f>
        <v>6.4031933519394311E-4</v>
      </c>
      <c r="T148" s="1">
        <f>_xlfn.XLOOKUP(C148,Population__total[Country Code],Population__total[2023],0)</f>
        <v>5418377</v>
      </c>
      <c r="U148" s="28">
        <f>(T148/6819750360)*10</f>
        <v>7.945125135049665E-3</v>
      </c>
      <c r="V148" s="33">
        <f>((0.2 *E148) + (0.2 * G148) + (0.2 *I148) + (0.2 *K148)+ (0.2 *M148))/1</f>
        <v>2.994687049997248</v>
      </c>
      <c r="W148" s="33">
        <f>((0.25 * O148) + (0.25 * Q148) + (0.3 *S148) + (0.2 *U148)) /1</f>
        <v>1.5533101992834331</v>
      </c>
      <c r="X148" s="33">
        <f>(0.55 * V148 ) + (0.45 * W148)</f>
        <v>2.3460674671760313</v>
      </c>
    </row>
    <row r="149" spans="1:24" x14ac:dyDescent="0.3">
      <c r="A149" s="1" t="s">
        <v>297</v>
      </c>
      <c r="B149" s="1" t="s">
        <v>41</v>
      </c>
      <c r="C149" s="1" t="s">
        <v>298</v>
      </c>
      <c r="D149" s="1">
        <f>_xlfn.XLOOKUP(C149,Hospital_beds_per_1000[Country Code],Hospital_beds_per_1000[Max count of beds per 1000 population btween 2017-21], 0)</f>
        <v>1.32</v>
      </c>
      <c r="E149" s="28">
        <f>(D149/13.05)*10</f>
        <v>1.0114942528735633</v>
      </c>
      <c r="F149" s="1">
        <f>_xlfn.XLOOKUP(C149,Population_ages_65_and_above[Country Code],Population_ages_65_and_above[2023],0)</f>
        <v>3.39</v>
      </c>
      <c r="G149" s="28">
        <f xml:space="preserve"> (F149/35.79)*10</f>
        <v>0.94719195305951398</v>
      </c>
      <c r="H149" s="1">
        <f>_xlfn.XLOOKUP(C149,Life_expectancy_at_birth[Country Code],Life_expectancy_at_birth[Average life expectancy 2017-22],0)</f>
        <v>70.72</v>
      </c>
      <c r="I149" s="28">
        <f>(H149/85.07)*10</f>
        <v>8.3131538732808288</v>
      </c>
      <c r="J149" s="1">
        <f>_xlfn.XLOOKUP(C149,Physicians_per_1_000_people[Country Code],Physicians_per_1_000_people[Average Physicians per 1000 in 2017-21],0)</f>
        <v>0.79</v>
      </c>
      <c r="K149" s="28">
        <f xml:space="preserve"> (J149/8.36)*10</f>
        <v>0.94497607655502402</v>
      </c>
      <c r="L149" s="1">
        <f>_xlfn.XLOOKUP(C149,Population_ages_15_64[Country Code],Population_ages_15_64[2023],0)</f>
        <v>59.28</v>
      </c>
      <c r="M149" s="28">
        <f>(L149/82.92)*10</f>
        <v>7.1490593342981192</v>
      </c>
      <c r="N149" s="28">
        <f>_xlfn.XLOOKUP(C149,Current_health_expenditure_per_capita[Country Code],Current_health_expenditure_per_capita[Per Capita Average],0)</f>
        <v>467.86799999999999</v>
      </c>
      <c r="O149" s="28">
        <f>(N149/10922.48)*10</f>
        <v>0.42835326775604077</v>
      </c>
      <c r="P149" s="1">
        <f>_xlfn.XLOOKUP(C149,Helath_expenditure_GDP[Country Code],Helath_expenditure_GDP[GDP_Average_2017-21],0)</f>
        <v>4.7699999999999996</v>
      </c>
      <c r="Q149" s="28">
        <f>(P149/20.83)*10</f>
        <v>2.2899663946231397</v>
      </c>
      <c r="R149" s="16">
        <f>_xlfn.XLOOKUP(C149,GDP__current_US[Country Code],GDP__current_US[2023 '[YR2023']],0)</f>
        <v>250842782139.4642</v>
      </c>
      <c r="S149" s="28">
        <f>(R149/67653743404264.1 )*10</f>
        <v>3.7077443097354758E-2</v>
      </c>
      <c r="T149" s="1">
        <f>_xlfn.XLOOKUP(C149,Population__total[Country Code],Population__total[2023],0)</f>
        <v>45504560</v>
      </c>
      <c r="U149" s="28">
        <f>(T149/6819750360)*10</f>
        <v>6.6724671135909436E-2</v>
      </c>
      <c r="V149" s="33">
        <f>((0.2 *E149) + (0.2 * G149) + (0.2 *I149) + (0.2 *K149)+ (0.2 *M149))/1</f>
        <v>3.6731750980134104</v>
      </c>
      <c r="W149" s="33">
        <f>((0.25 * O149) + (0.25 * Q149) + (0.3 *S149) + (0.2 *U149)) /1</f>
        <v>0.70404808275118347</v>
      </c>
      <c r="X149" s="33">
        <f>(0.55 * V149 ) + (0.45 * W149)</f>
        <v>2.3370679411454085</v>
      </c>
    </row>
    <row r="150" spans="1:24" x14ac:dyDescent="0.3">
      <c r="A150" s="1" t="s">
        <v>359</v>
      </c>
      <c r="B150" s="1" t="s">
        <v>27</v>
      </c>
      <c r="C150" s="1" t="s">
        <v>360</v>
      </c>
      <c r="D150" s="1">
        <f>_xlfn.XLOOKUP(C150,Hospital_beds_per_1000[Country Code],Hospital_beds_per_1000[Max count of beds per 1000 population btween 2017-21], 0)</f>
        <v>0</v>
      </c>
      <c r="E150" s="28">
        <f>(D150/13.05)*10</f>
        <v>0</v>
      </c>
      <c r="F150" s="1">
        <f>_xlfn.XLOOKUP(C150,Population_ages_65_and_above[Country Code],Population_ages_65_and_above[2023],0)</f>
        <v>4.22</v>
      </c>
      <c r="G150" s="28">
        <f xml:space="preserve"> (F150/35.79)*10</f>
        <v>1.1791003073484214</v>
      </c>
      <c r="H150" s="1">
        <f>_xlfn.XLOOKUP(C150,Life_expectancy_at_birth[Country Code],Life_expectancy_at_birth[Average life expectancy 2017-22],0)</f>
        <v>53.63</v>
      </c>
      <c r="I150" s="28">
        <f>(H150/85.07)*10</f>
        <v>6.3042200540731175</v>
      </c>
      <c r="J150" s="1">
        <f>_xlfn.XLOOKUP(C150,Physicians_per_1_000_people[Country Code],Physicians_per_1_000_people[Average Physicians per 1000 in 2017-21],0)</f>
        <v>0.45</v>
      </c>
      <c r="K150" s="28">
        <f xml:space="preserve"> (J150/8.36)*10</f>
        <v>0.53827751196172247</v>
      </c>
      <c r="L150" s="1">
        <f>_xlfn.XLOOKUP(C150,Population_ages_15_64[Country Code],Population_ages_15_64[2023],0)</f>
        <v>61.94</v>
      </c>
      <c r="M150" s="28">
        <f>(L150/82.92)*10</f>
        <v>7.4698504582730338</v>
      </c>
      <c r="N150" s="28">
        <f>_xlfn.XLOOKUP(C150,Current_health_expenditure_per_capita[Country Code],Current_health_expenditure_per_capita[Per Capita Average],0)</f>
        <v>276.846</v>
      </c>
      <c r="O150" s="28">
        <f>(N150/10922.48)*10</f>
        <v>0.25346441467505548</v>
      </c>
      <c r="P150" s="1">
        <f>_xlfn.XLOOKUP(C150,Helath_expenditure_GDP[Country Code],Helath_expenditure_GDP[GDP_Average_2017-21],0)</f>
        <v>10.83</v>
      </c>
      <c r="Q150" s="28">
        <f>(P150/20.83)*10</f>
        <v>5.1992318771003365</v>
      </c>
      <c r="R150" s="16">
        <f>_xlfn.XLOOKUP(C150,GDP__current_US[Country Code],GDP__current_US[2023 '[YR2023']],0)</f>
        <v>2046039024.4584999</v>
      </c>
      <c r="S150" s="28">
        <f>(R150/67653743404264.1 )*10</f>
        <v>3.0242805815376971E-4</v>
      </c>
      <c r="T150" s="1">
        <f>_xlfn.XLOOKUP(C150,Population__total[Country Code],Population__total[2023],0)</f>
        <v>2330318</v>
      </c>
      <c r="U150" s="28">
        <f>(T150/6819750360)*10</f>
        <v>3.4170136397778644E-3</v>
      </c>
      <c r="V150" s="33">
        <f>((0.2 *E150) + (0.2 * G150) + (0.2 *I150) + (0.2 *K150)+ (0.2 *M150))/1</f>
        <v>3.0982896663312589</v>
      </c>
      <c r="W150" s="33">
        <f>((0.25 * O150) + (0.25 * Q150) + (0.3 *S150) + (0.2 *U150)) /1</f>
        <v>1.3639482040892497</v>
      </c>
      <c r="X150" s="33">
        <f>(0.55 * V150 ) + (0.45 * W150)</f>
        <v>2.317836008322355</v>
      </c>
    </row>
    <row r="151" spans="1:24" x14ac:dyDescent="0.3">
      <c r="A151" s="1" t="s">
        <v>624</v>
      </c>
      <c r="B151" s="1" t="s">
        <v>32</v>
      </c>
      <c r="C151" s="1" t="s">
        <v>625</v>
      </c>
      <c r="D151" s="1">
        <f>_xlfn.XLOOKUP(C151,Hospital_beds_per_1000[Country Code],Hospital_beds_per_1000[Max count of beds per 1000 population btween 2017-21], 0)</f>
        <v>0</v>
      </c>
      <c r="E151" s="28">
        <f>(D151/13.05)*10</f>
        <v>0</v>
      </c>
      <c r="F151" s="1">
        <f>_xlfn.XLOOKUP(C151,Population_ages_65_and_above[Country Code],Population_ages_65_and_above[2023],0)</f>
        <v>5.32</v>
      </c>
      <c r="G151" s="28">
        <f xml:space="preserve"> (F151/35.79)*10</f>
        <v>1.4864487286951664</v>
      </c>
      <c r="H151" s="1">
        <f>_xlfn.XLOOKUP(C151,Life_expectancy_at_birth[Country Code],Life_expectancy_at_birth[Average life expectancy 2017-22],0)</f>
        <v>71.06</v>
      </c>
      <c r="I151" s="28">
        <f>(H151/85.07)*10</f>
        <v>8.353120959210063</v>
      </c>
      <c r="J151" s="1">
        <f>_xlfn.XLOOKUP(C151,Physicians_per_1_000_people[Country Code],Physicians_per_1_000_people[Average Physicians per 1000 in 2017-21],0)</f>
        <v>0</v>
      </c>
      <c r="K151" s="28">
        <f xml:space="preserve"> (J151/8.36)*10</f>
        <v>0</v>
      </c>
      <c r="L151" s="1">
        <f>_xlfn.XLOOKUP(C151,Population_ages_15_64[Country Code],Population_ages_15_64[2023],0)</f>
        <v>64.48</v>
      </c>
      <c r="M151" s="28">
        <f>(L151/82.92)*10</f>
        <v>7.7761698022190062</v>
      </c>
      <c r="N151" s="28">
        <f>_xlfn.XLOOKUP(C151,Current_health_expenditure_per_capita[Country Code],Current_health_expenditure_per_capita[Per Capita Average],0)</f>
        <v>468.4</v>
      </c>
      <c r="O151" s="28">
        <f>(N151/10922.48)*10</f>
        <v>0.42884033662684667</v>
      </c>
      <c r="P151" s="1">
        <f>_xlfn.XLOOKUP(C151,Helath_expenditure_GDP[Country Code],Helath_expenditure_GDP[GDP_Average_2017-21],0)</f>
        <v>5.97</v>
      </c>
      <c r="Q151" s="28">
        <f>(P151/20.83)*10</f>
        <v>2.8660585693710994</v>
      </c>
      <c r="R151" s="16">
        <f>_xlfn.XLOOKUP(C151,GDP__current_US[Country Code],GDP__current_US[2023 '[YR2023']],0)</f>
        <v>90889149306.731293</v>
      </c>
      <c r="S151" s="28">
        <f>(R151/67653743404264.1 )*10</f>
        <v>1.3434459755408405E-2</v>
      </c>
      <c r="T151" s="1">
        <f>_xlfn.XLOOKUP(C151,Population__total[Country Code],Population__total[2023],0)</f>
        <v>36412350</v>
      </c>
      <c r="U151" s="28">
        <f>(T151/6819750360)*10</f>
        <v>5.3392496906587643E-2</v>
      </c>
      <c r="V151" s="33">
        <f>((0.2 *E151) + (0.2 * G151) + (0.2 *I151) + (0.2 *K151)+ (0.2 *M151))/1</f>
        <v>3.5231478980248472</v>
      </c>
      <c r="W151" s="33">
        <f>((0.25 * O151) + (0.25 * Q151) + (0.3 *S151) + (0.2 *U151)) /1</f>
        <v>0.83843356380742651</v>
      </c>
      <c r="X151" s="33">
        <f>(0.55 * V151 ) + (0.45 * W151)</f>
        <v>2.3150264476270079</v>
      </c>
    </row>
    <row r="152" spans="1:24" x14ac:dyDescent="0.3">
      <c r="A152" t="s">
        <v>143</v>
      </c>
      <c r="B152" t="s">
        <v>12</v>
      </c>
      <c r="C152" t="s">
        <v>144</v>
      </c>
      <c r="D152" s="1">
        <f>_xlfn.XLOOKUP(C152,Hospital_beds_per_1000[Country Code],Hospital_beds_per_1000[Max count of beds per 1000 population btween 2017-21], 0)</f>
        <v>0</v>
      </c>
      <c r="E152" s="28">
        <f>(D152/13.05)*10</f>
        <v>0</v>
      </c>
      <c r="F152" s="1">
        <f>_xlfn.XLOOKUP(C152,Population_ages_65_and_above[Country Code],Population_ages_65_and_above[2023],0)</f>
        <v>8.5299999999999994</v>
      </c>
      <c r="G152" s="28">
        <f xml:space="preserve"> (F152/35.79)*10</f>
        <v>2.3833473037161217</v>
      </c>
      <c r="H152" s="1">
        <f>_xlfn.XLOOKUP(C152,Life_expectancy_at_birth[Country Code],Life_expectancy_at_birth[Average life expectancy 2017-22],0)</f>
        <v>82.01</v>
      </c>
      <c r="I152" s="28">
        <f>(H152/85.07)*10</f>
        <v>9.6402962266368881</v>
      </c>
      <c r="J152" s="1">
        <f>_xlfn.XLOOKUP(C152,Physicians_per_1_000_people[Country Code],Physicians_per_1_000_people[Average Physicians per 1000 in 2017-21],0)</f>
        <v>0</v>
      </c>
      <c r="K152" s="28">
        <f xml:space="preserve"> (J152/8.36)*10</f>
        <v>0</v>
      </c>
      <c r="L152" s="1">
        <f>_xlfn.XLOOKUP(C152,Population_ages_15_64[Country Code],Population_ages_15_64[2023],0)</f>
        <v>74.75</v>
      </c>
      <c r="M152" s="28">
        <f>(L152/82.92)*10</f>
        <v>9.0147129763627589</v>
      </c>
      <c r="N152" s="28">
        <f>_xlfn.XLOOKUP(C152,Current_health_expenditure_per_capita[Country Code],Current_health_expenditure_per_capita[Per Capita Average],0)</f>
        <v>0</v>
      </c>
      <c r="O152" s="28">
        <f>(N152/10922.48)*10</f>
        <v>0</v>
      </c>
      <c r="P152" s="1">
        <f>_xlfn.XLOOKUP(C152,Helath_expenditure_GDP[Country Code],Helath_expenditure_GDP[GDP_Average_2017-21],0)</f>
        <v>0</v>
      </c>
      <c r="Q152" s="28">
        <f>(P152/20.83)*10</f>
        <v>0</v>
      </c>
      <c r="R152" s="16">
        <f>_xlfn.XLOOKUP(C152,GDP__current_US[Country Code],GDP__current_US[2023 '[YR2023']],0)</f>
        <v>0</v>
      </c>
      <c r="S152" s="28">
        <f>(R152/67653743404264.1 )*10</f>
        <v>0</v>
      </c>
      <c r="T152" s="1">
        <f>_xlfn.XLOOKUP(C152,Population__total[Country Code],Population__total[2023],0)</f>
        <v>69310</v>
      </c>
      <c r="U152" s="28">
        <f>(T152/6819750360)*10</f>
        <v>1.0163128610473066E-4</v>
      </c>
      <c r="V152" s="33">
        <f>((0.2 *E152) + (0.2 * G152) + (0.2 *I152) + (0.2 *K152)+ (0.2 *M152))/1</f>
        <v>4.2076713013431544</v>
      </c>
      <c r="W152" s="33">
        <f>((0.25 * O152) + (0.25 * Q152) + (0.3 *S152) + (0.2 *U152)) /1</f>
        <v>2.0326257220946133E-5</v>
      </c>
      <c r="X152" s="33">
        <f>(0.55 * V152 ) + (0.45 * W152)</f>
        <v>2.3142283625544842</v>
      </c>
    </row>
    <row r="153" spans="1:24" x14ac:dyDescent="0.3">
      <c r="A153" s="1" t="s">
        <v>585</v>
      </c>
      <c r="B153" s="1" t="s">
        <v>32</v>
      </c>
      <c r="C153" s="1" t="s">
        <v>586</v>
      </c>
      <c r="D153" s="1">
        <f>_xlfn.XLOOKUP(C153,Hospital_beds_per_1000[Country Code],Hospital_beds_per_1000[Max count of beds per 1000 population btween 2017-21], 0)</f>
        <v>0</v>
      </c>
      <c r="E153" s="28">
        <f>(D153/13.05)*10</f>
        <v>0</v>
      </c>
      <c r="F153" s="1">
        <f>_xlfn.XLOOKUP(C153,Population_ages_65_and_above[Country Code],Population_ages_65_and_above[2023],0)</f>
        <v>5.41</v>
      </c>
      <c r="G153" s="28">
        <f xml:space="preserve"> (F153/35.79)*10</f>
        <v>1.5115954177144455</v>
      </c>
      <c r="H153" s="1">
        <f>_xlfn.XLOOKUP(C153,Life_expectancy_at_birth[Country Code],Life_expectancy_at_birth[Average life expectancy 2017-22],0)</f>
        <v>69.010000000000005</v>
      </c>
      <c r="I153" s="28">
        <f>(H153/85.07)*10</f>
        <v>8.112142941107324</v>
      </c>
      <c r="J153" s="1">
        <f>_xlfn.XLOOKUP(C153,Physicians_per_1_000_people[Country Code],Physicians_per_1_000_people[Average Physicians per 1000 in 2017-21],0)</f>
        <v>0</v>
      </c>
      <c r="K153" s="28">
        <f xml:space="preserve"> (J153/8.36)*10</f>
        <v>0</v>
      </c>
      <c r="L153" s="1">
        <f>_xlfn.XLOOKUP(C153,Population_ages_15_64[Country Code],Population_ages_15_64[2023],0)</f>
        <v>63.66</v>
      </c>
      <c r="M153" s="28">
        <f>(L153/82.92)*10</f>
        <v>7.677279305354558</v>
      </c>
      <c r="N153" s="28">
        <f>_xlfn.XLOOKUP(C153,Current_health_expenditure_per_capita[Country Code],Current_health_expenditure_per_capita[Per Capita Average],0)</f>
        <v>959.31399999999996</v>
      </c>
      <c r="O153" s="28">
        <f>(N153/10922.48)*10</f>
        <v>0.8782932081358813</v>
      </c>
      <c r="P153" s="1">
        <f>_xlfn.XLOOKUP(C153,Helath_expenditure_GDP[Country Code],Helath_expenditure_GDP[GDP_Average_2017-21],0)</f>
        <v>5.71</v>
      </c>
      <c r="Q153" s="28">
        <f>(P153/20.83)*10</f>
        <v>2.7412385981757081</v>
      </c>
      <c r="R153" s="16">
        <f>_xlfn.XLOOKUP(C153,GDP__current_US[Country Code],GDP__current_US[2023 '[YR2023']],0)</f>
        <v>59887334844.065102</v>
      </c>
      <c r="S153" s="28">
        <f>(R153/67653743404264.1 )*10</f>
        <v>8.8520356495588245E-3</v>
      </c>
      <c r="T153" s="1">
        <f>_xlfn.XLOOKUP(C153,Population__total[Country Code],Population__total[2023],0)</f>
        <v>6516100</v>
      </c>
      <c r="U153" s="28">
        <f>(T153/6819750360)*10</f>
        <v>9.554748570004842E-3</v>
      </c>
      <c r="V153" s="33">
        <f>((0.2 *E153) + (0.2 * G153) + (0.2 *I153) + (0.2 *K153)+ (0.2 *M153))/1</f>
        <v>3.4602035328352656</v>
      </c>
      <c r="W153" s="33">
        <f>((0.25 * O153) + (0.25 * Q153) + (0.3 *S153) + (0.2 *U153)) /1</f>
        <v>0.90944951198676593</v>
      </c>
      <c r="X153" s="33">
        <f>(0.55 * V153 ) + (0.45 * W153)</f>
        <v>2.3123642234534407</v>
      </c>
    </row>
    <row r="154" spans="1:24" x14ac:dyDescent="0.3">
      <c r="A154" t="s">
        <v>630</v>
      </c>
      <c r="B154" t="s">
        <v>12</v>
      </c>
      <c r="C154" t="s">
        <v>631</v>
      </c>
      <c r="D154" s="1">
        <f>_xlfn.XLOOKUP(C154,Hospital_beds_per_1000[Country Code],Hospital_beds_per_1000[Max count of beds per 1000 population btween 2017-21], 0)</f>
        <v>0</v>
      </c>
      <c r="E154" s="28">
        <f>(D154/13.05)*10</f>
        <v>0</v>
      </c>
      <c r="F154" s="1">
        <f>_xlfn.XLOOKUP(C154,Population_ages_65_and_above[Country Code],Population_ages_65_and_above[2023],0)</f>
        <v>10.49</v>
      </c>
      <c r="G154" s="28">
        <f xml:space="preserve"> (F154/35.79)*10</f>
        <v>2.9309863090248673</v>
      </c>
      <c r="H154" s="1">
        <f>_xlfn.XLOOKUP(C154,Life_expectancy_at_birth[Country Code],Life_expectancy_at_birth[Average life expectancy 2017-22],0)</f>
        <v>75.53</v>
      </c>
      <c r="I154" s="28">
        <f>(H154/85.07)*10</f>
        <v>8.8785705889267668</v>
      </c>
      <c r="J154" s="1">
        <f>_xlfn.XLOOKUP(C154,Physicians_per_1_000_people[Country Code],Physicians_per_1_000_people[Average Physicians per 1000 in 2017-21],0)</f>
        <v>0</v>
      </c>
      <c r="K154" s="28">
        <f xml:space="preserve"> (J154/8.36)*10</f>
        <v>0</v>
      </c>
      <c r="L154" s="1">
        <f>_xlfn.XLOOKUP(C154,Population_ages_15_64[Country Code],Population_ages_15_64[2023],0)</f>
        <v>75.84</v>
      </c>
      <c r="M154" s="28">
        <f>(L154/82.92)*10</f>
        <v>9.1461649782923296</v>
      </c>
      <c r="N154" s="28">
        <f>_xlfn.XLOOKUP(C154,Current_health_expenditure_per_capita[Country Code],Current_health_expenditure_per_capita[Per Capita Average],0)</f>
        <v>0</v>
      </c>
      <c r="O154" s="28">
        <f>(N154/10922.48)*10</f>
        <v>0</v>
      </c>
      <c r="P154" s="1">
        <f>_xlfn.XLOOKUP(C154,Helath_expenditure_GDP[Country Code],Helath_expenditure_GDP[GDP_Average_2017-21],0)</f>
        <v>0</v>
      </c>
      <c r="Q154" s="28">
        <f>(P154/20.83)*10</f>
        <v>0</v>
      </c>
      <c r="R154" s="16">
        <f>_xlfn.XLOOKUP(C154,GDP__current_US[Country Code],GDP__current_US[2023 '[YR2023']],0)</f>
        <v>0</v>
      </c>
      <c r="S154" s="28">
        <f>(R154/67653743404264.1 )*10</f>
        <v>0</v>
      </c>
      <c r="T154" s="1">
        <f>_xlfn.XLOOKUP(C154,Population__total[Country Code],Population__total[2023],0)</f>
        <v>31538</v>
      </c>
      <c r="U154" s="28">
        <f>(T154/6819750360)*10</f>
        <v>4.6245094519852782E-5</v>
      </c>
      <c r="V154" s="33">
        <f>((0.2 *E154) + (0.2 * G154) + (0.2 *I154) + (0.2 *K154)+ (0.2 *M154))/1</f>
        <v>4.1911443752487934</v>
      </c>
      <c r="W154" s="33">
        <f>((0.25 * O154) + (0.25 * Q154) + (0.3 *S154) + (0.2 *U154)) /1</f>
        <v>9.2490189039705578E-6</v>
      </c>
      <c r="X154" s="33">
        <f>(0.55 * V154 ) + (0.45 * W154)</f>
        <v>2.3051335684453433</v>
      </c>
    </row>
    <row r="155" spans="1:24" x14ac:dyDescent="0.3">
      <c r="A155" t="s">
        <v>500</v>
      </c>
      <c r="B155" t="s">
        <v>49</v>
      </c>
      <c r="C155" t="s">
        <v>501</v>
      </c>
      <c r="D155" s="1">
        <f>_xlfn.XLOOKUP(C155,Hospital_beds_per_1000[Country Code],Hospital_beds_per_1000[Max count of beds per 1000 population btween 2017-21], 0)</f>
        <v>0</v>
      </c>
      <c r="E155" s="28">
        <f>(D155/13.05)*10</f>
        <v>0</v>
      </c>
      <c r="F155" s="1">
        <f>_xlfn.XLOOKUP(C155,Population_ages_65_and_above[Country Code],Population_ages_65_and_above[2023],0)</f>
        <v>10.61</v>
      </c>
      <c r="G155" s="28">
        <f xml:space="preserve"> (F155/35.79)*10</f>
        <v>2.9645152277172393</v>
      </c>
      <c r="H155" s="1">
        <f>_xlfn.XLOOKUP(C155,Life_expectancy_at_birth[Country Code],Life_expectancy_at_birth[Average life expectancy 2017-22],0)</f>
        <v>82.28</v>
      </c>
      <c r="I155" s="28">
        <f>(H155/85.07)*10</f>
        <v>9.6720347948748095</v>
      </c>
      <c r="J155" s="1">
        <f>_xlfn.XLOOKUP(C155,Physicians_per_1_000_people[Country Code],Physicians_per_1_000_people[Average Physicians per 1000 in 2017-21],0)</f>
        <v>0</v>
      </c>
      <c r="K155" s="28">
        <f xml:space="preserve"> (J155/8.36)*10</f>
        <v>0</v>
      </c>
      <c r="L155" s="1">
        <f>_xlfn.XLOOKUP(C155,Population_ages_15_64[Country Code],Population_ages_15_64[2023],0)</f>
        <v>68.62</v>
      </c>
      <c r="M155" s="28">
        <f>(L155/82.92)*10</f>
        <v>8.2754462132175597</v>
      </c>
      <c r="N155" s="28">
        <f>_xlfn.XLOOKUP(C155,Current_health_expenditure_per_capita[Country Code],Current_health_expenditure_per_capita[Per Capita Average],0)</f>
        <v>0</v>
      </c>
      <c r="O155" s="28">
        <f>(N155/10922.48)*10</f>
        <v>0</v>
      </c>
      <c r="P155" s="1">
        <f>_xlfn.XLOOKUP(C155,Helath_expenditure_GDP[Country Code],Helath_expenditure_GDP[GDP_Average_2017-21],0)</f>
        <v>0</v>
      </c>
      <c r="Q155" s="28">
        <f>(P155/20.83)*10</f>
        <v>0</v>
      </c>
      <c r="R155" s="16">
        <f>_xlfn.XLOOKUP(C155,GDP__current_US[Country Code],GDP__current_US[2023 '[YR2023']],0)</f>
        <v>0</v>
      </c>
      <c r="S155" s="28">
        <f>(R155/67653743404264.1 )*10</f>
        <v>0</v>
      </c>
      <c r="T155" s="1">
        <f>_xlfn.XLOOKUP(C155,Population__total[Country Code],Population__total[2023],0)</f>
        <v>308872</v>
      </c>
      <c r="U155" s="28">
        <f>(T155/6819750360)*10</f>
        <v>4.5290807389612427E-4</v>
      </c>
      <c r="V155" s="33">
        <f>((0.2 *E155) + (0.2 * G155) + (0.2 *I155) + (0.2 *K155)+ (0.2 *M155))/1</f>
        <v>4.1823992471619214</v>
      </c>
      <c r="W155" s="33">
        <f>((0.25 * O155) + (0.25 * Q155) + (0.3 *S155) + (0.2 *U155)) /1</f>
        <v>9.0581614779224862E-5</v>
      </c>
      <c r="X155" s="33">
        <f>(0.55 * V155 ) + (0.45 * W155)</f>
        <v>2.3003603476657073</v>
      </c>
    </row>
    <row r="156" spans="1:24" x14ac:dyDescent="0.3">
      <c r="A156" s="1" t="s">
        <v>36</v>
      </c>
      <c r="B156" s="1" t="s">
        <v>32</v>
      </c>
      <c r="C156" s="1" t="s">
        <v>37</v>
      </c>
      <c r="D156" s="1">
        <f>_xlfn.XLOOKUP(C156,Hospital_beds_per_1000[Country Code],Hospital_beds_per_1000[Max count of beds per 1000 population btween 2017-21], 0)</f>
        <v>0</v>
      </c>
      <c r="E156" s="28">
        <f>(D156/13.05)*10</f>
        <v>0</v>
      </c>
      <c r="F156" s="1">
        <f>_xlfn.XLOOKUP(C156,Population_ages_65_and_above[Country Code],Population_ages_65_and_above[2023],0)</f>
        <v>15.55</v>
      </c>
      <c r="G156" s="28">
        <f xml:space="preserve"> (F156/35.79)*10</f>
        <v>4.3447890472198942</v>
      </c>
      <c r="H156" s="1">
        <f>_xlfn.XLOOKUP(C156,Life_expectancy_at_birth[Country Code],Life_expectancy_at_birth[Average life expectancy 2017-22],0)</f>
        <v>0</v>
      </c>
      <c r="I156" s="28">
        <f>(H156/85.07)*10</f>
        <v>0</v>
      </c>
      <c r="J156" s="1">
        <f>_xlfn.XLOOKUP(C156,Physicians_per_1_000_people[Country Code],Physicians_per_1_000_people[Average Physicians per 1000 in 2017-21],0)</f>
        <v>0</v>
      </c>
      <c r="K156" s="28">
        <f xml:space="preserve"> (J156/8.36)*10</f>
        <v>0</v>
      </c>
      <c r="L156" s="1">
        <f>_xlfn.XLOOKUP(C156,Population_ages_15_64[Country Code],Population_ages_15_64[2023],0)</f>
        <v>72.03</v>
      </c>
      <c r="M156" s="28">
        <f>(L156/82.92)*10</f>
        <v>8.686685962373371</v>
      </c>
      <c r="N156" s="28">
        <f>_xlfn.XLOOKUP(C156,Current_health_expenditure_per_capita[Country Code],Current_health_expenditure_per_capita[Per Capita Average],0)</f>
        <v>4279.5600000000004</v>
      </c>
      <c r="O156" s="28">
        <f>(N156/10922.48)*10</f>
        <v>3.9181211592971565</v>
      </c>
      <c r="P156" s="1">
        <f>_xlfn.XLOOKUP(C156,Helath_expenditure_GDP[Country Code],Helath_expenditure_GDP[GDP_Average_2017-21],0)</f>
        <v>7.78</v>
      </c>
      <c r="Q156" s="28">
        <f>(P156/20.83)*10</f>
        <v>3.734997599615939</v>
      </c>
      <c r="R156" s="16">
        <f>_xlfn.XLOOKUP(C156,GDP__current_US[Country Code],GDP__current_US[2023 '[YR2023']],0)</f>
        <v>3727673593.0191998</v>
      </c>
      <c r="S156" s="28">
        <f>(R156/67653743404264.1 )*10</f>
        <v>5.5099295404018262E-4</v>
      </c>
      <c r="T156" s="1">
        <f>_xlfn.XLOOKUP(C156,Population__total[Country Code],Population__total[2023],0)</f>
        <v>80088</v>
      </c>
      <c r="U156" s="28">
        <f>(T156/6819750360)*10</f>
        <v>1.1743538366116966E-4</v>
      </c>
      <c r="V156" s="33">
        <f>((0.2 *E156) + (0.2 * G156) + (0.2 *I156) + (0.2 *K156)+ (0.2 *M156))/1</f>
        <v>2.606295001918653</v>
      </c>
      <c r="W156" s="33">
        <f>((0.25 * O156) + (0.25 * Q156) + (0.3 *S156) + (0.2 *U156)) /1</f>
        <v>1.9134684746912181</v>
      </c>
      <c r="X156" s="33">
        <f>(0.55 * V156 ) + (0.45 * W156)</f>
        <v>2.2945230646663073</v>
      </c>
    </row>
    <row r="157" spans="1:24" x14ac:dyDescent="0.3">
      <c r="A157" s="1" t="s">
        <v>100</v>
      </c>
      <c r="B157" s="1" t="s">
        <v>27</v>
      </c>
      <c r="C157" s="1" t="s">
        <v>101</v>
      </c>
      <c r="D157" s="1">
        <f>_xlfn.XLOOKUP(C157,Hospital_beds_per_1000[Country Code],Hospital_beds_per_1000[Max count of beds per 1000 population btween 2017-21], 0)</f>
        <v>0</v>
      </c>
      <c r="E157" s="28">
        <f>(D157/13.05)*10</f>
        <v>0</v>
      </c>
      <c r="F157" s="1">
        <f>_xlfn.XLOOKUP(C157,Population_ages_65_and_above[Country Code],Population_ages_65_and_above[2023],0)</f>
        <v>3.77</v>
      </c>
      <c r="G157" s="28">
        <f xml:space="preserve"> (F157/35.79)*10</f>
        <v>1.0533668622520258</v>
      </c>
      <c r="H157" s="1">
        <f>_xlfn.XLOOKUP(C157,Life_expectancy_at_birth[Country Code],Life_expectancy_at_birth[Average life expectancy 2017-22],0)</f>
        <v>65.06</v>
      </c>
      <c r="I157" s="28">
        <f>(H157/85.07)*10</f>
        <v>7.6478194428118034</v>
      </c>
      <c r="J157" s="1">
        <f>_xlfn.XLOOKUP(C157,Physicians_per_1_000_people[Country Code],Physicians_per_1_000_people[Average Physicians per 1000 in 2017-21],0)</f>
        <v>0.35</v>
      </c>
      <c r="K157" s="28">
        <f xml:space="preserve"> (J157/8.36)*10</f>
        <v>0.41866028708133973</v>
      </c>
      <c r="L157" s="1">
        <f>_xlfn.XLOOKUP(C157,Population_ages_15_64[Country Code],Population_ages_15_64[2023],0)</f>
        <v>64.02</v>
      </c>
      <c r="M157" s="28">
        <f>(L157/82.92)*10</f>
        <v>7.7206946454413883</v>
      </c>
      <c r="N157" s="28">
        <f>_xlfn.XLOOKUP(C157,Current_health_expenditure_per_capita[Country Code],Current_health_expenditure_per_capita[Per Capita Average],0)</f>
        <v>966.44200000000001</v>
      </c>
      <c r="O157" s="28">
        <f>(N157/10922.48)*10</f>
        <v>0.88481919857028812</v>
      </c>
      <c r="P157" s="1">
        <f>_xlfn.XLOOKUP(C157,Helath_expenditure_GDP[Country Code],Helath_expenditure_GDP[GDP_Average_2017-21],0)</f>
        <v>6.24</v>
      </c>
      <c r="Q157" s="28">
        <f>(P157/20.83)*10</f>
        <v>2.9956793086893905</v>
      </c>
      <c r="R157" s="16">
        <f>_xlfn.XLOOKUP(C157,GDP__current_US[Country Code],GDP__current_US[2023 '[YR2023']],0)</f>
        <v>19395765126.312698</v>
      </c>
      <c r="S157" s="28">
        <f>(R157/67653743404264.1 )*10</f>
        <v>2.8669167662184699E-3</v>
      </c>
      <c r="T157" s="1">
        <f>_xlfn.XLOOKUP(C157,Population__total[Country Code],Population__total[2023],0)</f>
        <v>2675352</v>
      </c>
      <c r="U157" s="28">
        <f>(T157/6819750360)*10</f>
        <v>3.9229471150319349E-3</v>
      </c>
      <c r="V157" s="33">
        <f>((0.2 *E157) + (0.2 * G157) + (0.2 *I157) + (0.2 *K157)+ (0.2 *M157))/1</f>
        <v>3.3681082475173119</v>
      </c>
      <c r="W157" s="33">
        <f>((0.25 * O157) + (0.25 * Q157) + (0.3 *S157) + (0.2 *U157)) /1</f>
        <v>0.97176929126779155</v>
      </c>
      <c r="X157" s="33">
        <f>(0.55 * V157 ) + (0.45 * W157)</f>
        <v>2.2897557172050278</v>
      </c>
    </row>
    <row r="158" spans="1:24" x14ac:dyDescent="0.3">
      <c r="A158" t="s">
        <v>376</v>
      </c>
      <c r="B158" t="s">
        <v>12</v>
      </c>
      <c r="C158" t="s">
        <v>377</v>
      </c>
      <c r="D158" s="1">
        <f>_xlfn.XLOOKUP(C158,Hospital_beds_per_1000[Country Code],Hospital_beds_per_1000[Max count of beds per 1000 population btween 2017-21], 0)</f>
        <v>0</v>
      </c>
      <c r="E158" s="28">
        <f>(D158/13.05)*10</f>
        <v>0</v>
      </c>
      <c r="F158" s="1">
        <f>_xlfn.XLOOKUP(C158,Population_ages_65_and_above[Country Code],Population_ages_65_and_above[2023],0)</f>
        <v>11.77</v>
      </c>
      <c r="G158" s="28">
        <f xml:space="preserve"> (F158/35.79)*10</f>
        <v>3.2886281084101703</v>
      </c>
      <c r="H158" s="1">
        <f>_xlfn.XLOOKUP(C158,Life_expectancy_at_birth[Country Code],Life_expectancy_at_birth[Average life expectancy 2017-22],0)</f>
        <v>80.040000000000006</v>
      </c>
      <c r="I158" s="28">
        <f>(H158/85.07)*10</f>
        <v>9.4087222287527936</v>
      </c>
      <c r="J158" s="1">
        <f>_xlfn.XLOOKUP(C158,Physicians_per_1_000_people[Country Code],Physicians_per_1_000_people[Average Physicians per 1000 in 2017-21],0)</f>
        <v>0</v>
      </c>
      <c r="K158" s="28">
        <f xml:space="preserve"> (J158/8.36)*10</f>
        <v>0</v>
      </c>
      <c r="L158" s="1">
        <f>_xlfn.XLOOKUP(C158,Population_ages_15_64[Country Code],Population_ages_15_64[2023],0)</f>
        <v>67.08</v>
      </c>
      <c r="M158" s="28">
        <f>(L158/82.92)*10</f>
        <v>8.0897250361794484</v>
      </c>
      <c r="N158" s="28">
        <f>_xlfn.XLOOKUP(C158,Current_health_expenditure_per_capita[Country Code],Current_health_expenditure_per_capita[Per Capita Average],0)</f>
        <v>0</v>
      </c>
      <c r="O158" s="28">
        <f>(N158/10922.48)*10</f>
        <v>0</v>
      </c>
      <c r="P158" s="1">
        <f>_xlfn.XLOOKUP(C158,Helath_expenditure_GDP[Country Code],Helath_expenditure_GDP[GDP_Average_2017-21],0)</f>
        <v>0</v>
      </c>
      <c r="Q158" s="28">
        <f>(P158/20.83)*10</f>
        <v>0</v>
      </c>
      <c r="R158" s="16">
        <f>_xlfn.XLOOKUP(C158,GDP__current_US[Country Code],GDP__current_US[2023 '[YR2023']],0)</f>
        <v>0</v>
      </c>
      <c r="S158" s="28">
        <f>(R158/67653743404264.1 )*10</f>
        <v>0</v>
      </c>
      <c r="T158" s="1">
        <f>_xlfn.XLOOKUP(C158,Population__total[Country Code],Population__total[2023],0)</f>
        <v>32077</v>
      </c>
      <c r="U158" s="28">
        <f>(T158/6819750360)*10</f>
        <v>4.7035446030608077E-5</v>
      </c>
      <c r="V158" s="33">
        <f>((0.2 *E158) + (0.2 * G158) + (0.2 *I158) + (0.2 *K158)+ (0.2 *M158))/1</f>
        <v>4.1574150746684833</v>
      </c>
      <c r="W158" s="33">
        <f>((0.25 * O158) + (0.25 * Q158) + (0.3 *S158) + (0.2 *U158)) /1</f>
        <v>9.4070892061216154E-6</v>
      </c>
      <c r="X158" s="33">
        <f>(0.55 * V158 ) + (0.45 * W158)</f>
        <v>2.2865825242578088</v>
      </c>
    </row>
    <row r="159" spans="1:24" x14ac:dyDescent="0.3">
      <c r="A159" s="1" t="s">
        <v>71</v>
      </c>
      <c r="B159" s="1" t="s">
        <v>19</v>
      </c>
      <c r="C159" s="1" t="s">
        <v>72</v>
      </c>
      <c r="D159" s="1">
        <f>_xlfn.XLOOKUP(C159,Hospital_beds_per_1000[Country Code],Hospital_beds_per_1000[Max count of beds per 1000 population btween 2017-21], 0)</f>
        <v>0</v>
      </c>
      <c r="E159" s="28">
        <f>(D159/13.05)*10</f>
        <v>0</v>
      </c>
      <c r="F159" s="1">
        <f>_xlfn.XLOOKUP(C159,Population_ages_65_and_above[Country Code],Population_ages_65_and_above[2023],0)</f>
        <v>6.27</v>
      </c>
      <c r="G159" s="28">
        <f xml:space="preserve"> (F159/35.79)*10</f>
        <v>1.7518860016764459</v>
      </c>
      <c r="H159" s="1">
        <f>_xlfn.XLOOKUP(C159,Life_expectancy_at_birth[Country Code],Life_expectancy_at_birth[Average life expectancy 2017-22],0)</f>
        <v>72.53</v>
      </c>
      <c r="I159" s="28">
        <f>(H159/85.07)*10</f>
        <v>8.5259198307276378</v>
      </c>
      <c r="J159" s="1">
        <f>_xlfn.XLOOKUP(C159,Physicians_per_1_000_people[Country Code],Physicians_per_1_000_people[Average Physicians per 1000 in 2017-21],0)</f>
        <v>0.61</v>
      </c>
      <c r="K159" s="28">
        <f xml:space="preserve"> (J159/8.36)*10</f>
        <v>0.72966507177033502</v>
      </c>
      <c r="L159" s="1">
        <f>_xlfn.XLOOKUP(C159,Population_ages_15_64[Country Code],Population_ages_15_64[2023],0)</f>
        <v>68.209999999999994</v>
      </c>
      <c r="M159" s="28">
        <f>(L159/82.92)*10</f>
        <v>8.2260009647853334</v>
      </c>
      <c r="N159" s="28">
        <f>_xlfn.XLOOKUP(C159,Current_health_expenditure_per_capita[Country Code],Current_health_expenditure_per_capita[Per Capita Average],0)</f>
        <v>130.4</v>
      </c>
      <c r="O159" s="28">
        <f>(N159/10922.48)*10</f>
        <v>0.1193868059268591</v>
      </c>
      <c r="P159" s="1">
        <f>_xlfn.XLOOKUP(C159,Helath_expenditure_GDP[Country Code],Helath_expenditure_GDP[GDP_Average_2017-21],0)</f>
        <v>2.3199999999999998</v>
      </c>
      <c r="Q159" s="28">
        <f>(P159/20.83)*10</f>
        <v>1.113778204512722</v>
      </c>
      <c r="R159" s="16">
        <f>_xlfn.XLOOKUP(C159,GDP__current_US[Country Code],GDP__current_US[2023 '[YR2023']],0)</f>
        <v>437415331040.99432</v>
      </c>
      <c r="S159" s="28">
        <f>(R159/67653743404264.1 )*10</f>
        <v>6.4655007842984308E-2</v>
      </c>
      <c r="T159" s="1">
        <f>_xlfn.XLOOKUP(C159,Population__total[Country Code],Population__total[2023],0)</f>
        <v>172954319</v>
      </c>
      <c r="U159" s="28">
        <f>(T159/6819750360)*10</f>
        <v>0.25360799130483125</v>
      </c>
      <c r="V159" s="33">
        <f>((0.2 *E159) + (0.2 * G159) + (0.2 *I159) + (0.2 *K159)+ (0.2 *M159))/1</f>
        <v>3.8466943737919506</v>
      </c>
      <c r="W159" s="33">
        <f>((0.25 * O159) + (0.25 * Q159) + (0.3 *S159) + (0.2 *U159)) /1</f>
        <v>0.37840935322375679</v>
      </c>
      <c r="X159" s="33">
        <f>(0.55 * V159 ) + (0.45 * W159)</f>
        <v>2.2859661145362637</v>
      </c>
    </row>
    <row r="160" spans="1:24" x14ac:dyDescent="0.3">
      <c r="A160" s="1" t="s">
        <v>640</v>
      </c>
      <c r="B160" s="1" t="s">
        <v>49</v>
      </c>
      <c r="C160" s="1" t="s">
        <v>641</v>
      </c>
      <c r="D160" s="1">
        <f>_xlfn.XLOOKUP(C160,Hospital_beds_per_1000[Country Code],Hospital_beds_per_1000[Max count of beds per 1000 population btween 2017-21], 0)</f>
        <v>0</v>
      </c>
      <c r="E160" s="28">
        <f>(D160/13.05)*10</f>
        <v>0</v>
      </c>
      <c r="F160" s="1">
        <f>_xlfn.XLOOKUP(C160,Population_ages_65_and_above[Country Code],Population_ages_65_and_above[2023],0)</f>
        <v>5.34</v>
      </c>
      <c r="G160" s="28">
        <f xml:space="preserve"> (F160/35.79)*10</f>
        <v>1.4920368818105616</v>
      </c>
      <c r="H160" s="1">
        <f>_xlfn.XLOOKUP(C160,Life_expectancy_at_birth[Country Code],Life_expectancy_at_birth[Average life expectancy 2017-22],0)</f>
        <v>72.59</v>
      </c>
      <c r="I160" s="28">
        <f>(H160/85.07)*10</f>
        <v>8.5329728458916208</v>
      </c>
      <c r="J160" s="1">
        <f>_xlfn.XLOOKUP(C160,Physicians_per_1_000_people[Country Code],Physicians_per_1_000_people[Average Physicians per 1000 in 2017-21],0)</f>
        <v>0.55000000000000004</v>
      </c>
      <c r="K160" s="28">
        <f xml:space="preserve"> (J160/8.36)*10</f>
        <v>0.65789473684210531</v>
      </c>
      <c r="L160" s="1">
        <f>_xlfn.XLOOKUP(C160,Population_ages_15_64[Country Code],Population_ages_15_64[2023],0)</f>
        <v>57.21</v>
      </c>
      <c r="M160" s="28">
        <f>(L160/82.92)*10</f>
        <v>6.899421128798843</v>
      </c>
      <c r="N160" s="28">
        <f>_xlfn.XLOOKUP(C160,Current_health_expenditure_per_capita[Country Code],Current_health_expenditure_per_capita[Per Capita Average],0)</f>
        <v>360.73399999999998</v>
      </c>
      <c r="O160" s="28">
        <f>(N160/10922.48)*10</f>
        <v>0.33026748504002751</v>
      </c>
      <c r="P160" s="1">
        <f>_xlfn.XLOOKUP(C160,Helath_expenditure_GDP[Country Code],Helath_expenditure_GDP[GDP_Average_2017-21],0)</f>
        <v>5.71</v>
      </c>
      <c r="Q160" s="28">
        <f>(P160/20.83)*10</f>
        <v>2.7412385981757081</v>
      </c>
      <c r="R160" s="16">
        <f>_xlfn.XLOOKUP(C160,GDP__current_US[Country Code],GDP__current_US[2023 '[YR2023']],0)</f>
        <v>934100336.27569997</v>
      </c>
      <c r="S160" s="28">
        <f>(R160/67653743404264.1 )*10</f>
        <v>1.3807075400011423E-4</v>
      </c>
      <c r="T160" s="1">
        <f>_xlfn.XLOOKUP(C160,Population__total[Country Code],Population__total[2023],0)</f>
        <v>225681</v>
      </c>
      <c r="U160" s="28">
        <f>(T160/6819750360)*10</f>
        <v>3.3092267031311099E-4</v>
      </c>
      <c r="V160" s="33">
        <f>((0.2 *E160) + (0.2 * G160) + (0.2 *I160) + (0.2 *K160)+ (0.2 *M160))/1</f>
        <v>3.5164651186686267</v>
      </c>
      <c r="W160" s="33">
        <f>((0.25 * O160) + (0.25 * Q160) + (0.3 *S160) + (0.2 *U160)) /1</f>
        <v>0.76798412656419646</v>
      </c>
      <c r="X160" s="33">
        <f>(0.55 * V160 ) + (0.45 * W160)</f>
        <v>2.2796486722216329</v>
      </c>
    </row>
    <row r="161" spans="1:24" x14ac:dyDescent="0.3">
      <c r="A161" t="s">
        <v>434</v>
      </c>
      <c r="B161" t="s">
        <v>49</v>
      </c>
      <c r="C161" t="s">
        <v>435</v>
      </c>
      <c r="D161" s="1">
        <f>_xlfn.XLOOKUP(C161,Hospital_beds_per_1000[Country Code],Hospital_beds_per_1000[Max count of beds per 1000 population btween 2017-21], 0)</f>
        <v>0</v>
      </c>
      <c r="E161" s="28">
        <f>(D161/13.05)*10</f>
        <v>0</v>
      </c>
      <c r="F161" s="1">
        <f>_xlfn.XLOOKUP(C161,Population_ages_65_and_above[Country Code],Population_ages_65_and_above[2023],0)</f>
        <v>11.4</v>
      </c>
      <c r="G161" s="28">
        <f xml:space="preserve"> (F161/35.79)*10</f>
        <v>3.1852472757753563</v>
      </c>
      <c r="H161" s="1">
        <f>_xlfn.XLOOKUP(C161,Life_expectancy_at_birth[Country Code],Life_expectancy_at_birth[Average life expectancy 2017-22],0)</f>
        <v>79.819999999999993</v>
      </c>
      <c r="I161" s="28">
        <f>(H161/85.07)*10</f>
        <v>9.3828611731515217</v>
      </c>
      <c r="J161" s="1">
        <f>_xlfn.XLOOKUP(C161,Physicians_per_1_000_people[Country Code],Physicians_per_1_000_people[Average Physicians per 1000 in 2017-21],0)</f>
        <v>0</v>
      </c>
      <c r="K161" s="28">
        <f xml:space="preserve"> (J161/8.36)*10</f>
        <v>0</v>
      </c>
      <c r="L161" s="1">
        <f>_xlfn.XLOOKUP(C161,Population_ages_15_64[Country Code],Population_ages_15_64[2023],0)</f>
        <v>66.67</v>
      </c>
      <c r="M161" s="28">
        <f>(L161/82.92)*10</f>
        <v>8.0402797877472274</v>
      </c>
      <c r="N161" s="28">
        <f>_xlfn.XLOOKUP(C161,Current_health_expenditure_per_capita[Country Code],Current_health_expenditure_per_capita[Per Capita Average],0)</f>
        <v>0</v>
      </c>
      <c r="O161" s="28">
        <f>(N161/10922.48)*10</f>
        <v>0</v>
      </c>
      <c r="P161" s="1">
        <f>_xlfn.XLOOKUP(C161,Helath_expenditure_GDP[Country Code],Helath_expenditure_GDP[GDP_Average_2017-21],0)</f>
        <v>0</v>
      </c>
      <c r="Q161" s="28">
        <f>(P161/20.83)*10</f>
        <v>0</v>
      </c>
      <c r="R161" s="16">
        <f>_xlfn.XLOOKUP(C161,GDP__current_US[Country Code],GDP__current_US[2023 '[YR2023']],0)</f>
        <v>0</v>
      </c>
      <c r="S161" s="28">
        <f>(R161/67653743404264.1 )*10</f>
        <v>0</v>
      </c>
      <c r="T161" s="1">
        <f>_xlfn.XLOOKUP(C161,Population__total[Country Code],Population__total[2023],0)</f>
        <v>267940</v>
      </c>
      <c r="U161" s="28">
        <f>(T161/6819750360)*10</f>
        <v>3.928882816173934E-4</v>
      </c>
      <c r="V161" s="33">
        <f>((0.2 *E161) + (0.2 * G161) + (0.2 *I161) + (0.2 *K161)+ (0.2 *M161))/1</f>
        <v>4.1216776473348213</v>
      </c>
      <c r="W161" s="33">
        <f>((0.25 * O161) + (0.25 * Q161) + (0.3 *S161) + (0.2 *U161)) /1</f>
        <v>7.8577656323478682E-5</v>
      </c>
      <c r="X161" s="33">
        <f>(0.55 * V161 ) + (0.45 * W161)</f>
        <v>2.2669580659794977</v>
      </c>
    </row>
    <row r="162" spans="1:24" x14ac:dyDescent="0.3">
      <c r="A162" t="s">
        <v>568</v>
      </c>
      <c r="B162" t="s">
        <v>12</v>
      </c>
      <c r="C162" t="s">
        <v>569</v>
      </c>
      <c r="D162" s="1">
        <f>_xlfn.XLOOKUP(C162,Hospital_beds_per_1000[Country Code],Hospital_beds_per_1000[Max count of beds per 1000 population btween 2017-21], 0)</f>
        <v>0</v>
      </c>
      <c r="E162" s="28">
        <f>(D162/13.05)*10</f>
        <v>0</v>
      </c>
      <c r="F162" s="1">
        <f>_xlfn.XLOOKUP(C162,Population_ages_65_and_above[Country Code],Population_ages_65_and_above[2023],0)</f>
        <v>10.53</v>
      </c>
      <c r="G162" s="28">
        <f xml:space="preserve"> (F162/35.79)*10</f>
        <v>2.9421626152556577</v>
      </c>
      <c r="H162" s="1">
        <f>_xlfn.XLOOKUP(C162,Life_expectancy_at_birth[Country Code],Life_expectancy_at_birth[Average life expectancy 2017-22],0)</f>
        <v>75.5</v>
      </c>
      <c r="I162" s="28">
        <f>(H162/85.07)*10</f>
        <v>8.8750440813447753</v>
      </c>
      <c r="J162" s="1">
        <f>_xlfn.XLOOKUP(C162,Physicians_per_1_000_people[Country Code],Physicians_per_1_000_people[Average Physicians per 1000 in 2017-21],0)</f>
        <v>0</v>
      </c>
      <c r="K162" s="28">
        <f xml:space="preserve"> (J162/8.36)*10</f>
        <v>0</v>
      </c>
      <c r="L162" s="1">
        <f>_xlfn.XLOOKUP(C162,Population_ages_15_64[Country Code],Population_ages_15_64[2023],0)</f>
        <v>72.819999999999993</v>
      </c>
      <c r="M162" s="28">
        <f>(L162/82.92)*10</f>
        <v>8.7819585142305829</v>
      </c>
      <c r="N162" s="28">
        <f>_xlfn.XLOOKUP(C162,Current_health_expenditure_per_capita[Country Code],Current_health_expenditure_per_capita[Per Capita Average],0)</f>
        <v>0</v>
      </c>
      <c r="O162" s="28">
        <f>(N162/10922.48)*10</f>
        <v>0</v>
      </c>
      <c r="P162" s="1">
        <f>_xlfn.XLOOKUP(C162,Helath_expenditure_GDP[Country Code],Helath_expenditure_GDP[GDP_Average_2017-21],0)</f>
        <v>0</v>
      </c>
      <c r="Q162" s="28">
        <f>(P162/20.83)*10</f>
        <v>0</v>
      </c>
      <c r="R162" s="16">
        <f>_xlfn.XLOOKUP(C162,GDP__current_US[Country Code],GDP__current_US[2023 '[YR2023']],0)</f>
        <v>1402054390.9473</v>
      </c>
      <c r="S162" s="28">
        <f>(R162/67653743404264.1 )*10</f>
        <v>2.0723973580727699E-4</v>
      </c>
      <c r="T162" s="1">
        <f>_xlfn.XLOOKUP(C162,Population__total[Country Code],Population__total[2023],0)</f>
        <v>46062</v>
      </c>
      <c r="U162" s="28">
        <f>(T162/6819750360)*10</f>
        <v>6.7542061759574436E-5</v>
      </c>
      <c r="V162" s="33">
        <f>((0.2 *E162) + (0.2 * G162) + (0.2 *I162) + (0.2 *K162)+ (0.2 *M162))/1</f>
        <v>4.1198330421662028</v>
      </c>
      <c r="W162" s="33">
        <f>((0.25 * O162) + (0.25 * Q162) + (0.3 *S162) + (0.2 *U162)) /1</f>
        <v>7.5680333094097993E-5</v>
      </c>
      <c r="X162" s="33">
        <f>(0.55 * V162 ) + (0.45 * W162)</f>
        <v>2.2659422293413041</v>
      </c>
    </row>
    <row r="163" spans="1:24" x14ac:dyDescent="0.3">
      <c r="A163" s="1" t="s">
        <v>583</v>
      </c>
      <c r="B163" s="1" t="s">
        <v>32</v>
      </c>
      <c r="C163" s="1" t="s">
        <v>584</v>
      </c>
      <c r="D163" s="1">
        <f>_xlfn.XLOOKUP(C163,Hospital_beds_per_1000[Country Code],Hospital_beds_per_1000[Max count of beds per 1000 population btween 2017-21], 0)</f>
        <v>0</v>
      </c>
      <c r="E163" s="28">
        <f>(D163/13.05)*10</f>
        <v>0</v>
      </c>
      <c r="F163" s="1">
        <f>_xlfn.XLOOKUP(C163,Population_ages_65_and_above[Country Code],Population_ages_65_and_above[2023],0)</f>
        <v>3.64</v>
      </c>
      <c r="G163" s="28">
        <f xml:space="preserve"> (F163/35.79)*10</f>
        <v>1.0170438670019559</v>
      </c>
      <c r="H163" s="1">
        <f>_xlfn.XLOOKUP(C163,Life_expectancy_at_birth[Country Code],Life_expectancy_at_birth[Average life expectancy 2017-22],0)</f>
        <v>70.33</v>
      </c>
      <c r="I163" s="28">
        <f>(H163/85.07)*10</f>
        <v>8.2673092747149415</v>
      </c>
      <c r="J163" s="1">
        <f>_xlfn.XLOOKUP(C163,Physicians_per_1_000_people[Country Code],Physicians_per_1_000_people[Average Physicians per 1000 in 2017-21],0)</f>
        <v>0</v>
      </c>
      <c r="K163" s="28">
        <f xml:space="preserve"> (J163/8.36)*10</f>
        <v>0</v>
      </c>
      <c r="L163" s="1">
        <f>_xlfn.XLOOKUP(C163,Population_ages_15_64[Country Code],Population_ages_15_64[2023],0)</f>
        <v>60.28</v>
      </c>
      <c r="M163" s="28">
        <f>(L163/82.92)*10</f>
        <v>7.2696575012059821</v>
      </c>
      <c r="N163" s="28">
        <f>_xlfn.XLOOKUP(C163,Current_health_expenditure_per_capita[Country Code],Current_health_expenditure_per_capita[Per Capita Average],0)</f>
        <v>278.39999999999998</v>
      </c>
      <c r="O163" s="28">
        <f>(N163/10922.48)*10</f>
        <v>0.25488716848188325</v>
      </c>
      <c r="P163" s="1">
        <f>_xlfn.XLOOKUP(C163,Helath_expenditure_GDP[Country Code],Helath_expenditure_GDP[GDP_Average_2017-21],0)</f>
        <v>7.4</v>
      </c>
      <c r="Q163" s="28">
        <f>(P163/20.83)*10</f>
        <v>3.5525684109457516</v>
      </c>
      <c r="R163" s="16">
        <f>_xlfn.XLOOKUP(C163,GDP__current_US[Country Code],GDP__current_US[2023 '[YR2023']],0)</f>
        <v>12060602008.847799</v>
      </c>
      <c r="S163" s="28">
        <f>(R163/67653743404264.1 )*10</f>
        <v>1.7826954432927416E-3</v>
      </c>
      <c r="T163" s="1">
        <f>_xlfn.XLOOKUP(C163,Population__total[Country Code],Population__total[2023],0)</f>
        <v>10143543</v>
      </c>
      <c r="U163" s="28">
        <f>(T163/6819750360)*10</f>
        <v>1.4873774646496005E-2</v>
      </c>
      <c r="V163" s="33">
        <f>((0.2 *E163) + (0.2 * G163) + (0.2 *I163) + (0.2 *K163)+ (0.2 *M163))/1</f>
        <v>3.3108021285845766</v>
      </c>
      <c r="W163" s="33">
        <f>((0.25 * O163) + (0.25 * Q163) + (0.3 *S163) + (0.2 *U163)) /1</f>
        <v>0.95537345841919574</v>
      </c>
      <c r="X163" s="33">
        <f>(0.55 * V163 ) + (0.45 * W163)</f>
        <v>2.2508592270101553</v>
      </c>
    </row>
    <row r="164" spans="1:24" x14ac:dyDescent="0.3">
      <c r="A164" t="s">
        <v>642</v>
      </c>
      <c r="B164" t="s">
        <v>32</v>
      </c>
      <c r="C164" t="s">
        <v>643</v>
      </c>
      <c r="D164" s="1">
        <f>_xlfn.XLOOKUP(C164,Hospital_beds_per_1000[Country Code],Hospital_beds_per_1000[Max count of beds per 1000 population btween 2017-21], 0)</f>
        <v>0</v>
      </c>
      <c r="E164" s="28">
        <f>(D164/13.05)*10</f>
        <v>0</v>
      </c>
      <c r="F164" s="1">
        <f>_xlfn.XLOOKUP(C164,Population_ages_65_and_above[Country Code],Population_ages_65_and_above[2023],0)</f>
        <v>10.52</v>
      </c>
      <c r="G164" s="28">
        <f xml:space="preserve"> (F164/35.79)*10</f>
        <v>2.93936853869796</v>
      </c>
      <c r="H164" s="1">
        <f>_xlfn.XLOOKUP(C164,Life_expectancy_at_birth[Country Code],Life_expectancy_at_birth[Average life expectancy 2017-22],0)</f>
        <v>78.23</v>
      </c>
      <c r="I164" s="28">
        <f>(H164/85.07)*10</f>
        <v>9.1959562713059846</v>
      </c>
      <c r="J164" s="1">
        <f>_xlfn.XLOOKUP(C164,Physicians_per_1_000_people[Country Code],Physicians_per_1_000_people[Average Physicians per 1000 in 2017-21],0)</f>
        <v>0</v>
      </c>
      <c r="K164" s="28">
        <f xml:space="preserve"> (J164/8.36)*10</f>
        <v>0</v>
      </c>
      <c r="L164" s="1">
        <f>_xlfn.XLOOKUP(C164,Population_ages_15_64[Country Code],Population_ages_15_64[2023],0)</f>
        <v>68.86</v>
      </c>
      <c r="M164" s="28">
        <f>(L164/82.92)*10</f>
        <v>8.3043897732754459</v>
      </c>
      <c r="N164" s="28">
        <f>_xlfn.XLOOKUP(C164,Current_health_expenditure_per_capita[Country Code],Current_health_expenditure_per_capita[Per Capita Average],0)</f>
        <v>0</v>
      </c>
      <c r="O164" s="28">
        <f>(N164/10922.48)*10</f>
        <v>0</v>
      </c>
      <c r="P164" s="1">
        <f>_xlfn.XLOOKUP(C164,Helath_expenditure_GDP[Country Code],Helath_expenditure_GDP[GDP_Average_2017-21],0)</f>
        <v>0</v>
      </c>
      <c r="Q164" s="28">
        <f>(P164/20.83)*10</f>
        <v>0</v>
      </c>
      <c r="R164" s="16">
        <f>_xlfn.XLOOKUP(C164,GDP__current_US[Country Code],GDP__current_US[2023 '[YR2023']],0)</f>
        <v>10438351483.1677</v>
      </c>
      <c r="S164" s="28">
        <f>(R164/67653743404264.1 )*10</f>
        <v>1.5429081907254506E-3</v>
      </c>
      <c r="T164" s="1">
        <f>_xlfn.XLOOKUP(C164,Population__total[Country Code],Population__total[2023],0)</f>
        <v>1756374</v>
      </c>
      <c r="U164" s="28">
        <f>(T164/6819750360)*10</f>
        <v>2.5754227167928182E-3</v>
      </c>
      <c r="V164" s="33">
        <f>((0.2 *E164) + (0.2 * G164) + (0.2 *I164) + (0.2 *K164)+ (0.2 *M164))/1</f>
        <v>4.0879429166558783</v>
      </c>
      <c r="W164" s="33">
        <f>((0.25 * O164) + (0.25 * Q164) + (0.3 *S164) + (0.2 *U164)) /1</f>
        <v>9.7795700057619881E-4</v>
      </c>
      <c r="X164" s="33">
        <f>(0.55 * V164 ) + (0.45 * W164)</f>
        <v>2.2488086848109923</v>
      </c>
    </row>
    <row r="165" spans="1:24" x14ac:dyDescent="0.3">
      <c r="A165" s="1" t="s">
        <v>203</v>
      </c>
      <c r="B165" s="1" t="s">
        <v>49</v>
      </c>
      <c r="C165" s="1" t="s">
        <v>204</v>
      </c>
      <c r="D165" s="1">
        <f>_xlfn.XLOOKUP(C165,Hospital_beds_per_1000[Country Code],Hospital_beds_per_1000[Max count of beds per 1000 population btween 2017-21], 0)</f>
        <v>0</v>
      </c>
      <c r="E165" s="28">
        <f>(D165/13.05)*10</f>
        <v>0</v>
      </c>
      <c r="F165" s="1">
        <f>_xlfn.XLOOKUP(C165,Population_ages_65_and_above[Country Code],Population_ages_65_and_above[2023],0)</f>
        <v>6.1</v>
      </c>
      <c r="G165" s="28">
        <f xml:space="preserve"> (F165/35.79)*10</f>
        <v>1.7043867001955855</v>
      </c>
      <c r="H165" s="1">
        <f>_xlfn.XLOOKUP(C165,Life_expectancy_at_birth[Country Code],Life_expectancy_at_birth[Average life expectancy 2017-22],0)</f>
        <v>67.81</v>
      </c>
      <c r="I165" s="28">
        <f>(H165/85.07)*10</f>
        <v>7.9710826378276725</v>
      </c>
      <c r="J165" s="1">
        <f>_xlfn.XLOOKUP(C165,Physicians_per_1_000_people[Country Code],Physicians_per_1_000_people[Average Physicians per 1000 in 2017-21],0)</f>
        <v>0</v>
      </c>
      <c r="K165" s="28">
        <f xml:space="preserve"> (J165/8.36)*10</f>
        <v>0</v>
      </c>
      <c r="L165" s="1">
        <f>_xlfn.XLOOKUP(C165,Population_ages_15_64[Country Code],Population_ages_15_64[2023],0)</f>
        <v>65.61</v>
      </c>
      <c r="M165" s="28">
        <f>(L165/82.92)*10</f>
        <v>7.9124457308248903</v>
      </c>
      <c r="N165" s="28">
        <f>_xlfn.XLOOKUP(C165,Current_health_expenditure_per_capita[Country Code],Current_health_expenditure_per_capita[Per Capita Average],0)</f>
        <v>543.80400000000009</v>
      </c>
      <c r="O165" s="28">
        <f>(N165/10922.48)*10</f>
        <v>0.49787594026265103</v>
      </c>
      <c r="P165" s="1">
        <f>_xlfn.XLOOKUP(C165,Helath_expenditure_GDP[Country Code],Helath_expenditure_GDP[GDP_Average_2017-21],0)</f>
        <v>4.34</v>
      </c>
      <c r="Q165" s="28">
        <f>(P165/20.83)*10</f>
        <v>2.0835333653384542</v>
      </c>
      <c r="R165" s="16">
        <f>_xlfn.XLOOKUP(C165,GDP__current_US[Country Code],GDP__current_US[2023 '[YR2023']],0)</f>
        <v>5494797540.7335997</v>
      </c>
      <c r="S165" s="28">
        <f>(R165/67653743404264.1 )*10</f>
        <v>8.1219416165924548E-4</v>
      </c>
      <c r="T165" s="1">
        <f>_xlfn.XLOOKUP(C165,Population__total[Country Code],Population__total[2023],0)</f>
        <v>936375</v>
      </c>
      <c r="U165" s="28">
        <f>(T165/6819750360)*10</f>
        <v>1.3730341296539774E-3</v>
      </c>
      <c r="V165" s="33">
        <f>((0.2 *E165) + (0.2 * G165) + (0.2 *I165) + (0.2 *K165)+ (0.2 *M165))/1</f>
        <v>3.51758301376963</v>
      </c>
      <c r="W165" s="33">
        <f>((0.25 * O165) + (0.25 * Q165) + (0.3 *S165) + (0.2 *U165)) /1</f>
        <v>0.64587059147470494</v>
      </c>
      <c r="X165" s="33">
        <f>(0.55 * V165 ) + (0.45 * W165)</f>
        <v>2.2253124237369137</v>
      </c>
    </row>
    <row r="166" spans="1:24" x14ac:dyDescent="0.3">
      <c r="A166" s="1" t="s">
        <v>544</v>
      </c>
      <c r="B166" s="1" t="s">
        <v>27</v>
      </c>
      <c r="C166" s="1" t="s">
        <v>545</v>
      </c>
      <c r="D166" s="1">
        <f>_xlfn.XLOOKUP(C166,Hospital_beds_per_1000[Country Code],Hospital_beds_per_1000[Max count of beds per 1000 population btween 2017-21], 0)</f>
        <v>0</v>
      </c>
      <c r="E166" s="28">
        <f>(D166/13.05)*10</f>
        <v>0</v>
      </c>
      <c r="F166" s="1">
        <f>_xlfn.XLOOKUP(C166,Population_ages_65_and_above[Country Code],Population_ages_65_and_above[2023],0)</f>
        <v>3.78</v>
      </c>
      <c r="G166" s="28">
        <f xml:space="preserve"> (F166/35.79)*10</f>
        <v>1.0561609388097233</v>
      </c>
      <c r="H166" s="1">
        <f>_xlfn.XLOOKUP(C166,Life_expectancy_at_birth[Country Code],Life_expectancy_at_birth[Average life expectancy 2017-22],0)</f>
        <v>68.22</v>
      </c>
      <c r="I166" s="28">
        <f>(H166/85.07)*10</f>
        <v>8.0192782414482195</v>
      </c>
      <c r="J166" s="1">
        <f>_xlfn.XLOOKUP(C166,Physicians_per_1_000_people[Country Code],Physicians_per_1_000_people[Average Physicians per 1000 in 2017-21],0)</f>
        <v>0.49</v>
      </c>
      <c r="K166" s="28">
        <f xml:space="preserve"> (J166/8.36)*10</f>
        <v>0.5861244019138756</v>
      </c>
      <c r="L166" s="1">
        <f>_xlfn.XLOOKUP(C166,Population_ages_15_64[Country Code],Population_ages_15_64[2023],0)</f>
        <v>57.29</v>
      </c>
      <c r="M166" s="28">
        <f>(L166/82.92)*10</f>
        <v>6.9090689821514708</v>
      </c>
      <c r="N166" s="28">
        <f>_xlfn.XLOOKUP(C166,Current_health_expenditure_per_capita[Country Code],Current_health_expenditure_per_capita[Per Capita Average],0)</f>
        <v>270.334</v>
      </c>
      <c r="O166" s="28">
        <f>(N166/10922.48)*10</f>
        <v>0.24750239872263441</v>
      </c>
      <c r="P166" s="1">
        <f>_xlfn.XLOOKUP(C166,Helath_expenditure_GDP[Country Code],Helath_expenditure_GDP[GDP_Average_2017-21],0)</f>
        <v>6.48</v>
      </c>
      <c r="Q166" s="28">
        <f>(P166/20.83)*10</f>
        <v>3.1108977436389829</v>
      </c>
      <c r="R166" s="16">
        <f>_xlfn.XLOOKUP(C166,GDP__current_US[Country Code],GDP__current_US[2023 '[YR2023']],0)</f>
        <v>603240748.95420003</v>
      </c>
      <c r="S166" s="28">
        <f>(R166/67653743404264.1 )*10</f>
        <v>8.9165908433113961E-5</v>
      </c>
      <c r="T166" s="1">
        <f>_xlfn.XLOOKUP(C166,Population__total[Country Code],Population__total[2023],0)</f>
        <v>231856</v>
      </c>
      <c r="U166" s="28">
        <f>(T166/6819750360)*10</f>
        <v>3.3997725394745973E-4</v>
      </c>
      <c r="V166" s="33">
        <f>((0.2 *E166) + (0.2 * G166) + (0.2 *I166) + (0.2 *K166)+ (0.2 *M166))/1</f>
        <v>3.3141265128646582</v>
      </c>
      <c r="W166" s="33">
        <f>((0.25 * O166) + (0.25 * Q166) + (0.3 *S166) + (0.2 *U166)) /1</f>
        <v>0.83969478081372373</v>
      </c>
      <c r="X166" s="33">
        <f>(0.55 * V166 ) + (0.45 * W166)</f>
        <v>2.2006322334417376</v>
      </c>
    </row>
    <row r="167" spans="1:24" x14ac:dyDescent="0.3">
      <c r="A167" t="s">
        <v>244</v>
      </c>
      <c r="B167" t="s">
        <v>49</v>
      </c>
      <c r="C167" t="s">
        <v>245</v>
      </c>
      <c r="D167" s="1">
        <f>_xlfn.XLOOKUP(C167,Hospital_beds_per_1000[Country Code],Hospital_beds_per_1000[Max count of beds per 1000 population btween 2017-21], 0)</f>
        <v>0</v>
      </c>
      <c r="E167" s="28">
        <f>(D167/13.05)*10</f>
        <v>0</v>
      </c>
      <c r="F167" s="1">
        <f>_xlfn.XLOOKUP(C167,Population_ages_65_and_above[Country Code],Population_ages_65_and_above[2023],0)</f>
        <v>12.27</v>
      </c>
      <c r="G167" s="28">
        <f xml:space="preserve"> (F167/35.79)*10</f>
        <v>3.4283319362950544</v>
      </c>
      <c r="H167" s="1">
        <f>_xlfn.XLOOKUP(C167,Life_expectancy_at_birth[Country Code],Life_expectancy_at_birth[Average life expectancy 2017-22],0)</f>
        <v>77.319999999999993</v>
      </c>
      <c r="I167" s="28">
        <f>(H167/85.07)*10</f>
        <v>9.0889855413189142</v>
      </c>
      <c r="J167" s="1">
        <f>_xlfn.XLOOKUP(C167,Physicians_per_1_000_people[Country Code],Physicians_per_1_000_people[Average Physicians per 1000 in 2017-21],0)</f>
        <v>0</v>
      </c>
      <c r="K167" s="28">
        <f xml:space="preserve"> (J167/8.36)*10</f>
        <v>0</v>
      </c>
      <c r="L167" s="1">
        <f>_xlfn.XLOOKUP(C167,Population_ages_15_64[Country Code],Population_ages_15_64[2023],0)</f>
        <v>61.93</v>
      </c>
      <c r="M167" s="28">
        <f>(L167/82.92)*10</f>
        <v>7.4686444766039548</v>
      </c>
      <c r="N167" s="28">
        <f>_xlfn.XLOOKUP(C167,Current_health_expenditure_per_capita[Country Code],Current_health_expenditure_per_capita[Per Capita Average],0)</f>
        <v>0</v>
      </c>
      <c r="O167" s="28">
        <f>(N167/10922.48)*10</f>
        <v>0</v>
      </c>
      <c r="P167" s="1">
        <f>_xlfn.XLOOKUP(C167,Helath_expenditure_GDP[Country Code],Helath_expenditure_GDP[GDP_Average_2017-21],0)</f>
        <v>0</v>
      </c>
      <c r="Q167" s="28">
        <f>(P167/20.83)*10</f>
        <v>0</v>
      </c>
      <c r="R167" s="16">
        <f>_xlfn.XLOOKUP(C167,GDP__current_US[Country Code],GDP__current_US[2023 '[YR2023']],0)</f>
        <v>0</v>
      </c>
      <c r="S167" s="28">
        <f>(R167/67653743404264.1 )*10</f>
        <v>0</v>
      </c>
      <c r="T167" s="1">
        <f>_xlfn.XLOOKUP(C167,Population__total[Country Code],Population__total[2023],0)</f>
        <v>172952</v>
      </c>
      <c r="U167" s="28">
        <f>(T167/6819750360)*10</f>
        <v>2.5360459088710687E-4</v>
      </c>
      <c r="V167" s="33">
        <f>((0.2 *E167) + (0.2 * G167) + (0.2 *I167) + (0.2 *K167)+ (0.2 *M167))/1</f>
        <v>3.9971923908435851</v>
      </c>
      <c r="W167" s="33">
        <f>((0.25 * O167) + (0.25 * Q167) + (0.3 *S167) + (0.2 *U167)) /1</f>
        <v>5.0720918177421378E-5</v>
      </c>
      <c r="X167" s="33">
        <f>(0.55 * V167 ) + (0.45 * W167)</f>
        <v>2.1984786393771518</v>
      </c>
    </row>
    <row r="168" spans="1:24" x14ac:dyDescent="0.3">
      <c r="A168" s="1" t="s">
        <v>463</v>
      </c>
      <c r="B168" s="1" t="s">
        <v>19</v>
      </c>
      <c r="C168" s="1" t="s">
        <v>464</v>
      </c>
      <c r="D168" s="1">
        <f>_xlfn.XLOOKUP(C168,Hospital_beds_per_1000[Country Code],Hospital_beds_per_1000[Max count of beds per 1000 population btween 2017-21], 0)</f>
        <v>0.63</v>
      </c>
      <c r="E168" s="28">
        <f>(D168/13.05)*10</f>
        <v>0.48275862068965514</v>
      </c>
      <c r="F168" s="1">
        <f>_xlfn.XLOOKUP(C168,Population_ages_65_and_above[Country Code],Population_ages_65_and_above[2023],0)</f>
        <v>4.3499999999999996</v>
      </c>
      <c r="G168" s="28">
        <f xml:space="preserve"> (F168/35.79)*10</f>
        <v>1.2154233025984911</v>
      </c>
      <c r="H168" s="1">
        <f>_xlfn.XLOOKUP(C168,Life_expectancy_at_birth[Country Code],Life_expectancy_at_birth[Average life expectancy 2017-22],0)</f>
        <v>66.39</v>
      </c>
      <c r="I168" s="28">
        <f>(H168/85.07)*10</f>
        <v>7.8041612789467507</v>
      </c>
      <c r="J168" s="1">
        <f>_xlfn.XLOOKUP(C168,Physicians_per_1_000_people[Country Code],Physicians_per_1_000_people[Average Physicians per 1000 in 2017-21],0)</f>
        <v>1</v>
      </c>
      <c r="K168" s="28">
        <f xml:space="preserve"> (J168/8.36)*10</f>
        <v>1.196172248803828</v>
      </c>
      <c r="L168" s="1">
        <f>_xlfn.XLOOKUP(C168,Population_ages_15_64[Country Code],Population_ages_15_64[2023],0)</f>
        <v>59.51</v>
      </c>
      <c r="M168" s="28">
        <f>(L168/82.92)*10</f>
        <v>7.1767969126869264</v>
      </c>
      <c r="N168" s="28">
        <f>_xlfn.XLOOKUP(C168,Current_health_expenditure_per_capita[Country Code],Current_health_expenditure_per_capita[Per Capita Average],0)</f>
        <v>152.12800000000001</v>
      </c>
      <c r="O168" s="28">
        <f>(N168/10922.48)*10</f>
        <v>0.13927972401872105</v>
      </c>
      <c r="P168" s="1">
        <f>_xlfn.XLOOKUP(C168,Helath_expenditure_GDP[Country Code],Helath_expenditure_GDP[GDP_Average_2017-21],0)</f>
        <v>2.87</v>
      </c>
      <c r="Q168" s="28">
        <f>(P168/20.83)*10</f>
        <v>1.3778204512722037</v>
      </c>
      <c r="R168" s="16">
        <f>_xlfn.XLOOKUP(C168,GDP__current_US[Country Code],GDP__current_US[2023 '[YR2023']],0)</f>
        <v>338368455317.87579</v>
      </c>
      <c r="S168" s="28">
        <f>(R168/67653743404264.1 )*10</f>
        <v>5.0014742465314788E-2</v>
      </c>
      <c r="T168" s="1">
        <f>_xlfn.XLOOKUP(C168,Population__total[Country Code],Population__total[2023],0)</f>
        <v>240485658</v>
      </c>
      <c r="U168" s="28">
        <f>(T168/6819750360)*10</f>
        <v>0.35263117461091348</v>
      </c>
      <c r="V168" s="33">
        <f>((0.2 *E168) + (0.2 * G168) + (0.2 *I168) + (0.2 *K168)+ (0.2 *M168))/1</f>
        <v>3.5750624727451306</v>
      </c>
      <c r="W168" s="33">
        <f>((0.25 * O168) + (0.25 * Q168) + (0.3 *S168) + (0.2 *U168)) /1</f>
        <v>0.46480570148450834</v>
      </c>
      <c r="X168" s="33">
        <f>(0.55 * V168 ) + (0.45 * W168)</f>
        <v>2.1754469256778508</v>
      </c>
    </row>
    <row r="169" spans="1:24" x14ac:dyDescent="0.3">
      <c r="A169" t="s">
        <v>239</v>
      </c>
      <c r="B169" t="s">
        <v>32</v>
      </c>
      <c r="C169" t="s">
        <v>240</v>
      </c>
      <c r="D169" s="1">
        <f>_xlfn.XLOOKUP(C169,Hospital_beds_per_1000[Country Code],Hospital_beds_per_1000[Max count of beds per 1000 population btween 2017-21], 0)</f>
        <v>0</v>
      </c>
      <c r="E169" s="28">
        <f>(D169/13.05)*10</f>
        <v>0</v>
      </c>
      <c r="F169" s="1">
        <f>_xlfn.XLOOKUP(C169,Population_ages_65_and_above[Country Code],Population_ages_65_and_above[2023],0)</f>
        <v>10.64</v>
      </c>
      <c r="G169" s="28">
        <f xml:space="preserve"> (F169/35.79)*10</f>
        <v>2.9728974573903328</v>
      </c>
      <c r="H169" s="1">
        <f>_xlfn.XLOOKUP(C169,Life_expectancy_at_birth[Country Code],Life_expectancy_at_birth[Average life expectancy 2017-22],0)</f>
        <v>71.84</v>
      </c>
      <c r="I169" s="28">
        <f>(H169/85.07)*10</f>
        <v>8.4448101563418376</v>
      </c>
      <c r="J169" s="1">
        <f>_xlfn.XLOOKUP(C169,Physicians_per_1_000_people[Country Code],Physicians_per_1_000_people[Average Physicians per 1000 in 2017-21],0)</f>
        <v>0</v>
      </c>
      <c r="K169" s="28">
        <f xml:space="preserve"> (J169/8.36)*10</f>
        <v>0</v>
      </c>
      <c r="L169" s="1">
        <f>_xlfn.XLOOKUP(C169,Population_ages_15_64[Country Code],Population_ages_15_64[2023],0)</f>
        <v>68.55</v>
      </c>
      <c r="M169" s="28">
        <f>(L169/82.92)*10</f>
        <v>8.2670043415340082</v>
      </c>
      <c r="N169" s="28">
        <f>_xlfn.XLOOKUP(C169,Current_health_expenditure_per_capita[Country Code],Current_health_expenditure_per_capita[Per Capita Average],0)</f>
        <v>0</v>
      </c>
      <c r="O169" s="28">
        <f>(N169/10922.48)*10</f>
        <v>0</v>
      </c>
      <c r="P169" s="1">
        <f>_xlfn.XLOOKUP(C169,Helath_expenditure_GDP[Country Code],Helath_expenditure_GDP[GDP_Average_2017-21],0)</f>
        <v>0</v>
      </c>
      <c r="Q169" s="28">
        <f>(P169/20.83)*10</f>
        <v>0</v>
      </c>
      <c r="R169" s="16">
        <f>_xlfn.XLOOKUP(C169,GDP__current_US[Country Code],GDP__current_US[2023 '[YR2023']],0)</f>
        <v>0</v>
      </c>
      <c r="S169" s="28">
        <f>(R169/67653743404264.1 )*10</f>
        <v>0</v>
      </c>
      <c r="T169" s="1">
        <f>_xlfn.XLOOKUP(C169,Population__total[Country Code],Population__total[2023],0)</f>
        <v>56865</v>
      </c>
      <c r="U169" s="28">
        <f>(T169/6819750360)*10</f>
        <v>8.3382817549350872E-5</v>
      </c>
      <c r="V169" s="33">
        <f>((0.2 *E169) + (0.2 * G169) + (0.2 *I169) + (0.2 *K169)+ (0.2 *M169))/1</f>
        <v>3.9369423910532362</v>
      </c>
      <c r="W169" s="33">
        <f>((0.25 * O169) + (0.25 * Q169) + (0.3 *S169) + (0.2 *U169)) /1</f>
        <v>1.6676563509870176E-5</v>
      </c>
      <c r="X169" s="33">
        <f>(0.55 * V169 ) + (0.45 * W169)</f>
        <v>2.1653258195328595</v>
      </c>
    </row>
    <row r="170" spans="1:24" x14ac:dyDescent="0.3">
      <c r="A170" s="1" t="s">
        <v>558</v>
      </c>
      <c r="B170" s="1" t="s">
        <v>27</v>
      </c>
      <c r="C170" s="1" t="s">
        <v>559</v>
      </c>
      <c r="D170" s="1">
        <f>_xlfn.XLOOKUP(C170,Hospital_beds_per_1000[Country Code],Hospital_beds_per_1000[Max count of beds per 1000 population btween 2017-21], 0)</f>
        <v>0</v>
      </c>
      <c r="E170" s="28">
        <f>(D170/13.05)*10</f>
        <v>0</v>
      </c>
      <c r="F170" s="1">
        <f>_xlfn.XLOOKUP(C170,Population_ages_65_and_above[Country Code],Population_ages_65_and_above[2023],0)</f>
        <v>4.0199999999999996</v>
      </c>
      <c r="G170" s="28">
        <f xml:space="preserve"> (F170/35.79)*10</f>
        <v>1.1232187761944676</v>
      </c>
      <c r="H170" s="1">
        <f>_xlfn.XLOOKUP(C170,Life_expectancy_at_birth[Country Code],Life_expectancy_at_birth[Average life expectancy 2017-22],0)</f>
        <v>58.5</v>
      </c>
      <c r="I170" s="28">
        <f>(H170/85.07)*10</f>
        <v>6.8766897848830375</v>
      </c>
      <c r="J170" s="1">
        <f>_xlfn.XLOOKUP(C170,Physicians_per_1_000_people[Country Code],Physicians_per_1_000_people[Average Physicians per 1000 in 2017-21],0)</f>
        <v>0.19</v>
      </c>
      <c r="K170" s="28">
        <f xml:space="preserve"> (J170/8.36)*10</f>
        <v>0.22727272727272729</v>
      </c>
      <c r="L170" s="1">
        <f>_xlfn.XLOOKUP(C170,Population_ages_15_64[Country Code],Population_ages_15_64[2023],0)</f>
        <v>61.62</v>
      </c>
      <c r="M170" s="28">
        <f>(L170/82.92)*10</f>
        <v>7.4312590448625171</v>
      </c>
      <c r="N170" s="28">
        <f>_xlfn.XLOOKUP(C170,Current_health_expenditure_per_capita[Country Code],Current_health_expenditure_per_capita[Per Capita Average],0)</f>
        <v>606.93200000000002</v>
      </c>
      <c r="O170" s="28">
        <f>(N170/10922.48)*10</f>
        <v>0.55567233815031025</v>
      </c>
      <c r="P170" s="1">
        <f>_xlfn.XLOOKUP(C170,Helath_expenditure_GDP[Country Code],Helath_expenditure_GDP[GDP_Average_2017-21],0)</f>
        <v>6.88</v>
      </c>
      <c r="Q170" s="28">
        <f>(P170/20.83)*10</f>
        <v>3.3029284685549691</v>
      </c>
      <c r="R170" s="16">
        <f>_xlfn.XLOOKUP(C170,GDP__current_US[Country Code],GDP__current_US[2023 '[YR2023']],0)</f>
        <v>4597855845.0427999</v>
      </c>
      <c r="S170" s="28">
        <f>(R170/67653743404264.1 )*10</f>
        <v>6.7961588135166001E-4</v>
      </c>
      <c r="T170" s="1">
        <f>_xlfn.XLOOKUP(C170,Population__total[Country Code],Population__total[2023],0)</f>
        <v>1210822</v>
      </c>
      <c r="U170" s="28">
        <f>(T170/6819750360)*10</f>
        <v>1.7754638162444409E-3</v>
      </c>
      <c r="V170" s="33">
        <f>((0.2 *E170) + (0.2 * G170) + (0.2 *I170) + (0.2 *K170)+ (0.2 *M170))/1</f>
        <v>3.1316880666425497</v>
      </c>
      <c r="W170" s="33">
        <f>((0.25 * O170) + (0.25 * Q170) + (0.3 *S170) + (0.2 *U170)) /1</f>
        <v>0.9652091792039742</v>
      </c>
      <c r="X170" s="33">
        <f>(0.55 * V170 ) + (0.45 * W170)</f>
        <v>2.156772567295191</v>
      </c>
    </row>
    <row r="171" spans="1:24" x14ac:dyDescent="0.3">
      <c r="A171" s="1" t="s">
        <v>523</v>
      </c>
      <c r="B171" s="1" t="s">
        <v>27</v>
      </c>
      <c r="C171" s="1" t="s">
        <v>524</v>
      </c>
      <c r="D171" s="1">
        <f>_xlfn.XLOOKUP(C171,Hospital_beds_per_1000[Country Code],Hospital_beds_per_1000[Max count of beds per 1000 population btween 2017-21], 0)</f>
        <v>0</v>
      </c>
      <c r="E171" s="28">
        <f>(D171/13.05)*10</f>
        <v>0</v>
      </c>
      <c r="F171" s="1">
        <f>_xlfn.XLOOKUP(C171,Population_ages_65_and_above[Country Code],Population_ages_65_and_above[2023],0)</f>
        <v>3.15</v>
      </c>
      <c r="G171" s="28">
        <f xml:space="preserve"> (F171/35.79)*10</f>
        <v>0.88013411567476951</v>
      </c>
      <c r="H171" s="1">
        <f>_xlfn.XLOOKUP(C171,Life_expectancy_at_birth[Country Code],Life_expectancy_at_birth[Average life expectancy 2017-22],0)</f>
        <v>59.82</v>
      </c>
      <c r="I171" s="28">
        <f>(H171/85.07)*10</f>
        <v>7.0318561184906558</v>
      </c>
      <c r="J171" s="1">
        <f>_xlfn.XLOOKUP(C171,Physicians_per_1_000_people[Country Code],Physicians_per_1_000_people[Average Physicians per 1000 in 2017-21],0)</f>
        <v>7.0000000000000007E-2</v>
      </c>
      <c r="K171" s="28">
        <f xml:space="preserve"> (J171/8.36)*10</f>
        <v>8.3732057416267963E-2</v>
      </c>
      <c r="L171" s="1">
        <f>_xlfn.XLOOKUP(C171,Population_ages_15_64[Country Code],Population_ages_15_64[2023],0)</f>
        <v>58.31</v>
      </c>
      <c r="M171" s="28">
        <f>(L171/82.92)*10</f>
        <v>7.0320791123974917</v>
      </c>
      <c r="N171" s="28">
        <f>_xlfn.XLOOKUP(C171,Current_health_expenditure_per_capita[Country Code],Current_health_expenditure_per_capita[Per Capita Average],0)</f>
        <v>150.35</v>
      </c>
      <c r="O171" s="28">
        <f>(N171/10922.48)*10</f>
        <v>0.13765188858208027</v>
      </c>
      <c r="P171" s="1">
        <f>_xlfn.XLOOKUP(C171,Helath_expenditure_GDP[Country Code],Helath_expenditure_GDP[GDP_Average_2017-21],0)</f>
        <v>8.94</v>
      </c>
      <c r="Q171" s="28">
        <f>(P171/20.83)*10</f>
        <v>4.2918867018722997</v>
      </c>
      <c r="R171" s="16">
        <f>_xlfn.XLOOKUP(C171,GDP__current_US[Country Code],GDP__current_US[2023 '[YR2023']],0)</f>
        <v>3809832236.9596</v>
      </c>
      <c r="S171" s="28">
        <f>(R171/67653743404264.1 )*10</f>
        <v>5.6313694486851893E-4</v>
      </c>
      <c r="T171" s="1">
        <f>_xlfn.XLOOKUP(C171,Population__total[Country Code],Population__total[2023],0)</f>
        <v>8791092</v>
      </c>
      <c r="U171" s="28">
        <f>(T171/6819750360)*10</f>
        <v>1.2890636073077607E-2</v>
      </c>
      <c r="V171" s="33">
        <f>((0.2 *E171) + (0.2 * G171) + (0.2 *I171) + (0.2 *K171)+ (0.2 *M171))/1</f>
        <v>3.0055602807958373</v>
      </c>
      <c r="W171" s="33">
        <f>((0.25 * O171) + (0.25 * Q171) + (0.3 *S171) + (0.2 *U171)) /1</f>
        <v>1.110131715911671</v>
      </c>
      <c r="X171" s="33">
        <f>(0.55 * V171 ) + (0.45 * W171)</f>
        <v>2.1526174265979625</v>
      </c>
    </row>
    <row r="172" spans="1:24" x14ac:dyDescent="0.3">
      <c r="A172" s="1" t="s">
        <v>509</v>
      </c>
      <c r="B172" s="1" t="s">
        <v>27</v>
      </c>
      <c r="C172" s="1" t="s">
        <v>510</v>
      </c>
      <c r="D172" s="1">
        <f>_xlfn.XLOOKUP(C172,Hospital_beds_per_1000[Country Code],Hospital_beds_per_1000[Max count of beds per 1000 population btween 2017-21], 0)</f>
        <v>0</v>
      </c>
      <c r="E172" s="28">
        <f>(D172/13.05)*10</f>
        <v>0</v>
      </c>
      <c r="F172" s="1">
        <f>_xlfn.XLOOKUP(C172,Population_ages_65_and_above[Country Code],Population_ages_65_and_above[2023],0)</f>
        <v>3.27</v>
      </c>
      <c r="G172" s="28">
        <f xml:space="preserve"> (F172/35.79)*10</f>
        <v>0.91366303436714169</v>
      </c>
      <c r="H172" s="1">
        <f>_xlfn.XLOOKUP(C172,Life_expectancy_at_birth[Country Code],Life_expectancy_at_birth[Average life expectancy 2017-22],0)</f>
        <v>66.430000000000007</v>
      </c>
      <c r="I172" s="28">
        <f>(H172/85.07)*10</f>
        <v>7.808863289056073</v>
      </c>
      <c r="J172" s="1">
        <f>_xlfn.XLOOKUP(C172,Physicians_per_1_000_people[Country Code],Physicians_per_1_000_people[Average Physicians per 1000 in 2017-21],0)</f>
        <v>0.13</v>
      </c>
      <c r="K172" s="28">
        <f xml:space="preserve"> (J172/8.36)*10</f>
        <v>0.15550239234449761</v>
      </c>
      <c r="L172" s="1">
        <f>_xlfn.XLOOKUP(C172,Population_ages_15_64[Country Code],Population_ages_15_64[2023],0)</f>
        <v>58.66</v>
      </c>
      <c r="M172" s="28">
        <f>(L172/82.92)*10</f>
        <v>7.0742884708152429</v>
      </c>
      <c r="N172" s="28">
        <f>_xlfn.XLOOKUP(C172,Current_health_expenditure_per_capita[Country Code],Current_health_expenditure_per_capita[Per Capita Average],0)</f>
        <v>150.464</v>
      </c>
      <c r="O172" s="28">
        <f>(N172/10922.48)*10</f>
        <v>0.13775626048296724</v>
      </c>
      <c r="P172" s="1">
        <f>_xlfn.XLOOKUP(C172,Helath_expenditure_GDP[Country Code],Helath_expenditure_GDP[GDP_Average_2017-21],0)</f>
        <v>6.85</v>
      </c>
      <c r="Q172" s="28">
        <f>(P172/20.83)*10</f>
        <v>3.28852616418627</v>
      </c>
      <c r="R172" s="16">
        <f>_xlfn.XLOOKUP(C172,GDP__current_US[Country Code],GDP__current_US[2023 '[YR2023']],0)</f>
        <v>14097768647.6695</v>
      </c>
      <c r="S172" s="28">
        <f>(R172/67653743404264.1 )*10</f>
        <v>2.083812060986553E-3</v>
      </c>
      <c r="T172" s="1">
        <f>_xlfn.XLOOKUP(C172,Population__total[Country Code],Population__total[2023],0)</f>
        <v>14094683</v>
      </c>
      <c r="U172" s="28">
        <f>(T172/6819750360)*10</f>
        <v>2.0667447129252399E-2</v>
      </c>
      <c r="V172" s="33">
        <f>((0.2 *E172) + (0.2 * G172) + (0.2 *I172) + (0.2 *K172)+ (0.2 *M172))/1</f>
        <v>3.1904634373165912</v>
      </c>
      <c r="W172" s="33">
        <f>((0.25 * O172) + (0.25 * Q172) + (0.3 *S172) + (0.2 *U172)) /1</f>
        <v>0.86132923921145577</v>
      </c>
      <c r="X172" s="33">
        <f>(0.55 * V172 ) + (0.45 * W172)</f>
        <v>2.1423530481692805</v>
      </c>
    </row>
    <row r="173" spans="1:24" x14ac:dyDescent="0.3">
      <c r="A173" t="s">
        <v>492</v>
      </c>
      <c r="B173" t="s">
        <v>41</v>
      </c>
      <c r="C173" t="s">
        <v>493</v>
      </c>
      <c r="D173" s="1">
        <f>_xlfn.XLOOKUP(C173,Hospital_beds_per_1000[Country Code],Hospital_beds_per_1000[Max count of beds per 1000 population btween 2017-21], 0)</f>
        <v>0</v>
      </c>
      <c r="E173" s="28">
        <f>(D173/13.05)*10</f>
        <v>0</v>
      </c>
      <c r="F173" s="1">
        <f>_xlfn.XLOOKUP(C173,Population_ages_65_and_above[Country Code],Population_ages_65_and_above[2023],0)</f>
        <v>3.59</v>
      </c>
      <c r="G173" s="28">
        <f xml:space="preserve"> (F173/35.79)*10</f>
        <v>1.0030734842134674</v>
      </c>
      <c r="H173" s="1">
        <f>_xlfn.XLOOKUP(C173,Life_expectancy_at_birth[Country Code],Life_expectancy_at_birth[Average life expectancy 2017-22],0)</f>
        <v>74.36</v>
      </c>
      <c r="I173" s="28">
        <f>(H173/85.07)*10</f>
        <v>8.7410367932291049</v>
      </c>
      <c r="J173" s="1">
        <f>_xlfn.XLOOKUP(C173,Physicians_per_1_000_people[Country Code],Physicians_per_1_000_people[Average Physicians per 1000 in 2017-21],0)</f>
        <v>1.97</v>
      </c>
      <c r="K173" s="28">
        <f xml:space="preserve"> (J173/8.36)*10</f>
        <v>2.3564593301435406</v>
      </c>
      <c r="L173" s="1">
        <f>_xlfn.XLOOKUP(C173,Population_ages_15_64[Country Code],Population_ages_15_64[2023],0)</f>
        <v>58.05</v>
      </c>
      <c r="M173" s="28">
        <f>(L173/82.92)*10</f>
        <v>7.0007235890014465</v>
      </c>
      <c r="N173" s="28">
        <f>_xlfn.XLOOKUP(C173,Current_health_expenditure_per_capita[Country Code],Current_health_expenditure_per_capita[Per Capita Average],0)</f>
        <v>0</v>
      </c>
      <c r="O173" s="28">
        <f>(N173/10922.48)*10</f>
        <v>0</v>
      </c>
      <c r="P173" s="1">
        <f>_xlfn.XLOOKUP(C173,Helath_expenditure_GDP[Country Code],Helath_expenditure_GDP[GDP_Average_2017-21],0)</f>
        <v>0</v>
      </c>
      <c r="Q173" s="28">
        <f>(P173/20.83)*10</f>
        <v>0</v>
      </c>
      <c r="R173" s="16">
        <f>_xlfn.XLOOKUP(C173,GDP__current_US[Country Code],GDP__current_US[2023 '[YR2023']],0)</f>
        <v>17396300000</v>
      </c>
      <c r="S173" s="28">
        <f>(R173/67653743404264.1 )*10</f>
        <v>2.5713728649202194E-3</v>
      </c>
      <c r="T173" s="1">
        <f>_xlfn.XLOOKUP(C173,Population__total[Country Code],Population__total[2023],0)</f>
        <v>5165775</v>
      </c>
      <c r="U173" s="28">
        <f>(T173/6819750360)*10</f>
        <v>7.5747274127494612E-3</v>
      </c>
      <c r="V173" s="33">
        <f>((0.2 *E173) + (0.2 * G173) + (0.2 *I173) + (0.2 *K173)+ (0.2 *M173))/1</f>
        <v>3.8202586393175122</v>
      </c>
      <c r="W173" s="33">
        <f>((0.25 * O173) + (0.25 * Q173) + (0.3 *S173) + (0.2 *U173)) /1</f>
        <v>2.286357342025958E-3</v>
      </c>
      <c r="X173" s="33">
        <f>(0.55 * V173 ) + (0.45 * W173)</f>
        <v>2.1021711124285436</v>
      </c>
    </row>
    <row r="174" spans="1:24" x14ac:dyDescent="0.3">
      <c r="A174" s="1" t="s">
        <v>230</v>
      </c>
      <c r="B174" s="1" t="s">
        <v>27</v>
      </c>
      <c r="C174" s="1" t="s">
        <v>231</v>
      </c>
      <c r="D174" s="1">
        <f>_xlfn.XLOOKUP(C174,Hospital_beds_per_1000[Country Code],Hospital_beds_per_1000[Max count of beds per 1000 population btween 2017-21], 0)</f>
        <v>0</v>
      </c>
      <c r="E174" s="28">
        <f>(D174/13.05)*10</f>
        <v>0</v>
      </c>
      <c r="F174" s="1">
        <f>_xlfn.XLOOKUP(C174,Population_ages_65_and_above[Country Code],Population_ages_65_and_above[2023],0)</f>
        <v>2.84</v>
      </c>
      <c r="G174" s="28">
        <f xml:space="preserve"> (F174/35.79)*10</f>
        <v>0.79351774238614148</v>
      </c>
      <c r="H174" s="1">
        <f>_xlfn.XLOOKUP(C174,Life_expectancy_at_birth[Country Code],Life_expectancy_at_birth[Average life expectancy 2017-22],0)</f>
        <v>60.16</v>
      </c>
      <c r="I174" s="28">
        <f>(H174/85.07)*10</f>
        <v>7.0718232044198892</v>
      </c>
      <c r="J174" s="1">
        <f>_xlfn.XLOOKUP(C174,Physicians_per_1_000_people[Country Code],Physicians_per_1_000_people[Average Physicians per 1000 in 2017-21],0)</f>
        <v>0.19</v>
      </c>
      <c r="K174" s="28">
        <f xml:space="preserve"> (J174/8.36)*10</f>
        <v>0.22727272727272729</v>
      </c>
      <c r="L174" s="1">
        <f>_xlfn.XLOOKUP(C174,Population_ages_15_64[Country Code],Population_ages_15_64[2023],0)</f>
        <v>57.53</v>
      </c>
      <c r="M174" s="28">
        <f>(L174/82.92)*10</f>
        <v>6.9380125422093588</v>
      </c>
      <c r="N174" s="28">
        <f>_xlfn.XLOOKUP(C174,Current_health_expenditure_per_capita[Country Code],Current_health_expenditure_per_capita[Per Capita Average],0)</f>
        <v>157.47800000000001</v>
      </c>
      <c r="O174" s="28">
        <f>(N174/10922.48)*10</f>
        <v>0.14417787901648713</v>
      </c>
      <c r="P174" s="1">
        <f>_xlfn.XLOOKUP(C174,Helath_expenditure_GDP[Country Code],Helath_expenditure_GDP[GDP_Average_2017-21],0)</f>
        <v>7.74</v>
      </c>
      <c r="Q174" s="28">
        <f>(P174/20.83)*10</f>
        <v>3.7157945271243404</v>
      </c>
      <c r="R174" s="16">
        <f>_xlfn.XLOOKUP(C174,GDP__current_US[Country Code],GDP__current_US[2023 '[YR2023']],0)</f>
        <v>1966461400.3583</v>
      </c>
      <c r="S174" s="28">
        <f>(R174/67653743404264.1 )*10</f>
        <v>2.9066557169020707E-4</v>
      </c>
      <c r="T174" s="1">
        <f>_xlfn.XLOOKUP(C174,Population__total[Country Code],Population__total[2023],0)</f>
        <v>2150842</v>
      </c>
      <c r="U174" s="28">
        <f>(T174/6819750360)*10</f>
        <v>3.153842716319018E-3</v>
      </c>
      <c r="V174" s="33">
        <f>((0.2 *E174) + (0.2 * G174) + (0.2 *I174) + (0.2 *K174)+ (0.2 *M174))/1</f>
        <v>3.0061252432576238</v>
      </c>
      <c r="W174" s="33">
        <f>((0.25 * O174) + (0.25 * Q174) + (0.3 *S174) + (0.2 *U174)) /1</f>
        <v>0.96571106974997778</v>
      </c>
      <c r="X174" s="33">
        <f>(0.55 * V174 ) + (0.45 * W174)</f>
        <v>2.0879388651791833</v>
      </c>
    </row>
    <row r="175" spans="1:24" x14ac:dyDescent="0.3">
      <c r="A175" s="1" t="s">
        <v>332</v>
      </c>
      <c r="B175" s="1" t="s">
        <v>49</v>
      </c>
      <c r="C175" s="1" t="s">
        <v>333</v>
      </c>
      <c r="D175" s="1">
        <f>_xlfn.XLOOKUP(C175,Hospital_beds_per_1000[Country Code],Hospital_beds_per_1000[Max count of beds per 1000 population btween 2017-21], 0)</f>
        <v>0</v>
      </c>
      <c r="E175" s="28">
        <f>(D175/13.05)*10</f>
        <v>0</v>
      </c>
      <c r="F175" s="1">
        <f>_xlfn.XLOOKUP(C175,Population_ages_65_and_above[Country Code],Population_ages_65_and_above[2023],0)</f>
        <v>4.58</v>
      </c>
      <c r="G175" s="28">
        <f xml:space="preserve"> (F175/35.79)*10</f>
        <v>1.2796870634255377</v>
      </c>
      <c r="H175" s="1">
        <f>_xlfn.XLOOKUP(C175,Life_expectancy_at_birth[Country Code],Life_expectancy_at_birth[Average life expectancy 2017-22],0)</f>
        <v>68.13</v>
      </c>
      <c r="I175" s="28">
        <f>(H175/85.07)*10</f>
        <v>8.0086987187022451</v>
      </c>
      <c r="J175" s="1">
        <f>_xlfn.XLOOKUP(C175,Physicians_per_1_000_people[Country Code],Physicians_per_1_000_people[Average Physicians per 1000 in 2017-21],0)</f>
        <v>0.37</v>
      </c>
      <c r="K175" s="28">
        <f xml:space="preserve"> (J175/8.36)*10</f>
        <v>0.4425837320574163</v>
      </c>
      <c r="L175" s="1">
        <f>_xlfn.XLOOKUP(C175,Population_ages_15_64[Country Code],Population_ages_15_64[2023],0)</f>
        <v>65.16</v>
      </c>
      <c r="M175" s="28">
        <f>(L175/82.92)*10</f>
        <v>7.8581765557163532</v>
      </c>
      <c r="N175" s="28">
        <f>_xlfn.XLOOKUP(C175,Current_health_expenditure_per_capita[Country Code],Current_health_expenditure_per_capita[Per Capita Average],0)</f>
        <v>193.55599999999998</v>
      </c>
      <c r="O175" s="28">
        <f>(N175/10922.48)*10</f>
        <v>0.17720883901824494</v>
      </c>
      <c r="P175" s="1">
        <f>_xlfn.XLOOKUP(C175,Helath_expenditure_GDP[Country Code],Helath_expenditure_GDP[GDP_Average_2017-21],0)</f>
        <v>2.44</v>
      </c>
      <c r="Q175" s="28">
        <f>(P175/20.83)*10</f>
        <v>1.171387421987518</v>
      </c>
      <c r="R175" s="16">
        <f>_xlfn.XLOOKUP(C175,GDP__current_US[Country Code],GDP__current_US[2023 '[YR2023']],0)</f>
        <v>15843155731.255199</v>
      </c>
      <c r="S175" s="28">
        <f>(R175/67653743404264.1 )*10</f>
        <v>2.3418003105289561E-3</v>
      </c>
      <c r="T175" s="1">
        <f>_xlfn.XLOOKUP(C175,Population__total[Country Code],Population__total[2023],0)</f>
        <v>7633779</v>
      </c>
      <c r="U175" s="28">
        <f>(T175/6819750360)*10</f>
        <v>1.1193634073139299E-2</v>
      </c>
      <c r="V175" s="33">
        <f>((0.2 *E175) + (0.2 * G175) + (0.2 *I175) + (0.2 *K175)+ (0.2 *M175))/1</f>
        <v>3.5178292139803107</v>
      </c>
      <c r="W175" s="33">
        <f>((0.25 * O175) + (0.25 * Q175) + (0.3 *S175) + (0.2 *U175)) /1</f>
        <v>0.34009033215922724</v>
      </c>
      <c r="X175" s="33">
        <f>(0.55 * V175 ) + (0.45 * W175)</f>
        <v>2.087846717160823</v>
      </c>
    </row>
    <row r="176" spans="1:24" x14ac:dyDescent="0.3">
      <c r="A176" s="1" t="s">
        <v>537</v>
      </c>
      <c r="B176" s="1" t="s">
        <v>27</v>
      </c>
      <c r="C176" s="1" t="s">
        <v>538</v>
      </c>
      <c r="D176" s="1">
        <f>_xlfn.XLOOKUP(C176,Hospital_beds_per_1000[Country Code],Hospital_beds_per_1000[Max count of beds per 1000 population btween 2017-21], 0)</f>
        <v>0</v>
      </c>
      <c r="E176" s="28">
        <f>(D176/13.05)*10</f>
        <v>0</v>
      </c>
      <c r="F176" s="1">
        <f>_xlfn.XLOOKUP(C176,Population_ages_65_and_above[Country Code],Population_ages_65_and_above[2023],0)</f>
        <v>2.94</v>
      </c>
      <c r="G176" s="28">
        <f xml:space="preserve"> (F176/35.79)*10</f>
        <v>0.82145850796311815</v>
      </c>
      <c r="H176" s="1">
        <f>_xlfn.XLOOKUP(C176,Life_expectancy_at_birth[Country Code],Life_expectancy_at_birth[Average life expectancy 2017-22],0)</f>
        <v>55.53</v>
      </c>
      <c r="I176" s="28">
        <f>(H176/85.07)*10</f>
        <v>6.5275655342658991</v>
      </c>
      <c r="J176" s="1">
        <f>_xlfn.XLOOKUP(C176,Physicians_per_1_000_people[Country Code],Physicians_per_1_000_people[Average Physicians per 1000 in 2017-21],0)</f>
        <v>0.04</v>
      </c>
      <c r="K176" s="28">
        <f xml:space="preserve"> (J176/8.36)*10</f>
        <v>4.7846889952153117E-2</v>
      </c>
      <c r="L176" s="1">
        <f>_xlfn.XLOOKUP(C176,Population_ages_15_64[Country Code],Population_ages_15_64[2023],0)</f>
        <v>54.09</v>
      </c>
      <c r="M176" s="28">
        <f>(L176/82.92)*10</f>
        <v>6.5231548480463095</v>
      </c>
      <c r="N176" s="28">
        <f>_xlfn.XLOOKUP(C176,Current_health_expenditure_per_capita[Country Code],Current_health_expenditure_per_capita[Per Capita Average],0)</f>
        <v>55.536000000000001</v>
      </c>
      <c r="O176" s="28">
        <f>(N176/10922.48)*10</f>
        <v>5.0845595505782576E-2</v>
      </c>
      <c r="P176" s="1">
        <f>_xlfn.XLOOKUP(C176,Helath_expenditure_GDP[Country Code],Helath_expenditure_GDP[GDP_Average_2017-21],0)</f>
        <v>10.07</v>
      </c>
      <c r="Q176" s="28">
        <f>(P176/20.83)*10</f>
        <v>4.8343734997599617</v>
      </c>
      <c r="R176" s="16">
        <f>_xlfn.XLOOKUP(C176,GDP__current_US[Country Code],GDP__current_US[2023 '[YR2023']],0)</f>
        <v>0</v>
      </c>
      <c r="S176" s="28">
        <f>(R176/67653743404264.1 )*10</f>
        <v>0</v>
      </c>
      <c r="T176" s="1">
        <f>_xlfn.XLOOKUP(C176,Population__total[Country Code],Population__total[2023],0)</f>
        <v>11088796</v>
      </c>
      <c r="U176" s="28">
        <f>(T176/6819750360)*10</f>
        <v>1.6259826847972773E-2</v>
      </c>
      <c r="V176" s="33">
        <f>((0.2 *E176) + (0.2 * G176) + (0.2 *I176) + (0.2 *K176)+ (0.2 *M176))/1</f>
        <v>2.7840051560454961</v>
      </c>
      <c r="W176" s="33">
        <f>((0.25 * O176) + (0.25 * Q176) + (0.3 *S176) + (0.2 *U176)) /1</f>
        <v>1.2245567391860306</v>
      </c>
      <c r="X176" s="33">
        <f>(0.55 * V176 ) + (0.45 * W176)</f>
        <v>2.0822533684587365</v>
      </c>
    </row>
    <row r="177" spans="1:24" x14ac:dyDescent="0.3">
      <c r="A177" s="1" t="s">
        <v>153</v>
      </c>
      <c r="B177" s="1" t="s">
        <v>41</v>
      </c>
      <c r="C177" s="1" t="s">
        <v>154</v>
      </c>
      <c r="D177" s="1">
        <f>_xlfn.XLOOKUP(C177,Hospital_beds_per_1000[Country Code],Hospital_beds_per_1000[Max count of beds per 1000 population btween 2017-21], 0)</f>
        <v>1.4</v>
      </c>
      <c r="E177" s="28">
        <f>(D177/13.05)*10</f>
        <v>1.0727969348659003</v>
      </c>
      <c r="F177" s="1">
        <f>_xlfn.XLOOKUP(C177,Population_ages_65_and_above[Country Code],Population_ages_65_and_above[2023],0)</f>
        <v>4.59</v>
      </c>
      <c r="G177" s="28">
        <f xml:space="preserve"> (F177/35.79)*10</f>
        <v>1.2824811399832357</v>
      </c>
      <c r="H177" s="1">
        <f>_xlfn.XLOOKUP(C177,Life_expectancy_at_birth[Country Code],Life_expectancy_at_birth[Average life expectancy 2017-22],0)</f>
        <v>62.8</v>
      </c>
      <c r="I177" s="28">
        <f>(H177/85.07)*10</f>
        <v>7.3821558716351241</v>
      </c>
      <c r="J177" s="1">
        <f>_xlfn.XLOOKUP(C177,Physicians_per_1_000_people[Country Code],Physicians_per_1_000_people[Average Physicians per 1000 in 2017-21],0)</f>
        <v>0</v>
      </c>
      <c r="K177" s="28">
        <f xml:space="preserve"> (J177/8.36)*10</f>
        <v>0</v>
      </c>
      <c r="L177" s="1">
        <f>_xlfn.XLOOKUP(C177,Population_ages_15_64[Country Code],Population_ages_15_64[2023],0)</f>
        <v>65.36</v>
      </c>
      <c r="M177" s="28">
        <f>(L177/82.92)*10</f>
        <v>7.882296189097926</v>
      </c>
      <c r="N177" s="28">
        <f>_xlfn.XLOOKUP(C177,Current_health_expenditure_per_capita[Country Code],Current_health_expenditure_per_capita[Per Capita Average],0)</f>
        <v>117.13200000000001</v>
      </c>
      <c r="O177" s="28">
        <f>(N177/10922.48)*10</f>
        <v>0.10723938153239924</v>
      </c>
      <c r="P177" s="1">
        <f>_xlfn.XLOOKUP(C177,Helath_expenditure_GDP[Country Code],Helath_expenditure_GDP[GDP_Average_2017-21],0)</f>
        <v>2.4</v>
      </c>
      <c r="Q177" s="28">
        <f>(P177/20.83)*10</f>
        <v>1.1521843494959194</v>
      </c>
      <c r="R177" s="16">
        <f>_xlfn.XLOOKUP(C177,GDP__current_US[Country Code],GDP__current_US[2023 '[YR2023']],0)</f>
        <v>4098530513.5577998</v>
      </c>
      <c r="S177" s="28">
        <f>(R177/67653743404264.1 )*10</f>
        <v>6.0580986466145432E-4</v>
      </c>
      <c r="T177" s="1">
        <f>_xlfn.XLOOKUP(C177,Population__total[Country Code],Population__total[2023],0)</f>
        <v>1136455</v>
      </c>
      <c r="U177" s="28">
        <f>(T177/6819750360)*10</f>
        <v>1.666417302700212E-3</v>
      </c>
      <c r="V177" s="33">
        <f>((0.2 *E177) + (0.2 * G177) + (0.2 *I177) + (0.2 *K177)+ (0.2 *M177))/1</f>
        <v>3.5239460271164371</v>
      </c>
      <c r="W177" s="33">
        <f>((0.25 * O177) + (0.25 * Q177) + (0.3 *S177) + (0.2 *U177)) /1</f>
        <v>0.31537095917701818</v>
      </c>
      <c r="X177" s="33">
        <f>(0.55 * V177 ) + (0.45 * W177)</f>
        <v>2.0800872465436986</v>
      </c>
    </row>
    <row r="178" spans="1:24" x14ac:dyDescent="0.3">
      <c r="A178" s="1" t="s">
        <v>130</v>
      </c>
      <c r="B178" s="1" t="s">
        <v>27</v>
      </c>
      <c r="C178" s="1" t="s">
        <v>131</v>
      </c>
      <c r="D178" s="1">
        <f>_xlfn.XLOOKUP(C178,Hospital_beds_per_1000[Country Code],Hospital_beds_per_1000[Max count of beds per 1000 population btween 2017-21], 0)</f>
        <v>0</v>
      </c>
      <c r="E178" s="28">
        <f>(D178/13.05)*10</f>
        <v>0</v>
      </c>
      <c r="F178" s="1">
        <f>_xlfn.XLOOKUP(C178,Population_ages_65_and_above[Country Code],Population_ages_65_and_above[2023],0)</f>
        <v>4.3</v>
      </c>
      <c r="G178" s="28">
        <f xml:space="preserve"> (F178/35.79)*10</f>
        <v>1.2014529198100028</v>
      </c>
      <c r="H178" s="1">
        <f>_xlfn.XLOOKUP(C178,Life_expectancy_at_birth[Country Code],Life_expectancy_at_birth[Average life expectancy 2017-22],0)</f>
        <v>63.81</v>
      </c>
      <c r="I178" s="28">
        <f>(H178/85.07)*10</f>
        <v>7.5008816268954988</v>
      </c>
      <c r="J178" s="1">
        <f>_xlfn.XLOOKUP(C178,Physicians_per_1_000_people[Country Code],Physicians_per_1_000_people[Average Physicians per 1000 in 2017-21],0)</f>
        <v>0.28000000000000003</v>
      </c>
      <c r="K178" s="28">
        <f xml:space="preserve"> (J178/8.36)*10</f>
        <v>0.33492822966507185</v>
      </c>
      <c r="L178" s="1">
        <f>_xlfn.XLOOKUP(C178,Population_ages_15_64[Country Code],Population_ages_15_64[2023],0)</f>
        <v>57.94</v>
      </c>
      <c r="M178" s="28">
        <f>(L178/82.92)*10</f>
        <v>6.9874577906415816</v>
      </c>
      <c r="N178" s="28">
        <f>_xlfn.XLOOKUP(C178,Current_health_expenditure_per_capita[Country Code],Current_health_expenditure_per_capita[Per Capita Average],0)</f>
        <v>186.46</v>
      </c>
      <c r="O178" s="28">
        <f>(N178/10922.48)*10</f>
        <v>0.17071214595952569</v>
      </c>
      <c r="P178" s="1">
        <f>_xlfn.XLOOKUP(C178,Helath_expenditure_GDP[Country Code],Helath_expenditure_GDP[GDP_Average_2017-21],0)</f>
        <v>5.51</v>
      </c>
      <c r="Q178" s="28">
        <f>(P178/20.83)*10</f>
        <v>2.6452232357177148</v>
      </c>
      <c r="R178" s="16">
        <f>_xlfn.XLOOKUP(C178,GDP__current_US[Country Code],GDP__current_US[2023 '[YR2023']],0)</f>
        <v>1352380972.1566</v>
      </c>
      <c r="S178" s="28">
        <f>(R178/67653743404264.1 )*10</f>
        <v>1.9989743421520143E-4</v>
      </c>
      <c r="T178" s="1">
        <f>_xlfn.XLOOKUP(C178,Population__total[Country Code],Population__total[2023],0)</f>
        <v>852075</v>
      </c>
      <c r="U178" s="28">
        <f>(T178/6819750360)*10</f>
        <v>1.2494225668401152E-3</v>
      </c>
      <c r="V178" s="33">
        <f>((0.2 *E178) + (0.2 * G178) + (0.2 *I178) + (0.2 *K178)+ (0.2 *M178))/1</f>
        <v>3.2049441134024312</v>
      </c>
      <c r="W178" s="33">
        <f>((0.25 * O178) + (0.25 * Q178) + (0.3 *S178) + (0.2 *U178)) /1</f>
        <v>0.70429369916294271</v>
      </c>
      <c r="X178" s="33">
        <f>(0.55 * V178 ) + (0.45 * W178)</f>
        <v>2.0796514269946615</v>
      </c>
    </row>
    <row r="179" spans="1:24" x14ac:dyDescent="0.3">
      <c r="A179" s="1" t="s">
        <v>262</v>
      </c>
      <c r="B179" s="1" t="s">
        <v>12</v>
      </c>
      <c r="C179" s="1" t="s">
        <v>263</v>
      </c>
      <c r="D179" s="1">
        <f>_xlfn.XLOOKUP(C179,Hospital_beds_per_1000[Country Code],Hospital_beds_per_1000[Max count of beds per 1000 population btween 2017-21], 0)</f>
        <v>0</v>
      </c>
      <c r="E179" s="28">
        <f>(D179/13.05)*10</f>
        <v>0</v>
      </c>
      <c r="F179" s="1">
        <f>_xlfn.XLOOKUP(C179,Population_ages_65_and_above[Country Code],Population_ages_65_and_above[2023],0)</f>
        <v>4.6100000000000003</v>
      </c>
      <c r="G179" s="28">
        <f xml:space="preserve"> (F179/35.79)*10</f>
        <v>1.2880692930986308</v>
      </c>
      <c r="H179" s="1">
        <f>_xlfn.XLOOKUP(C179,Life_expectancy_at_birth[Country Code],Life_expectancy_at_birth[Average life expectancy 2017-22],0)</f>
        <v>63.85</v>
      </c>
      <c r="I179" s="28">
        <f>(H179/85.07)*10</f>
        <v>7.5055836370048201</v>
      </c>
      <c r="J179" s="1">
        <f>_xlfn.XLOOKUP(C179,Physicians_per_1_000_people[Country Code],Physicians_per_1_000_people[Average Physicians per 1000 in 2017-21],0)</f>
        <v>0.24</v>
      </c>
      <c r="K179" s="28">
        <f xml:space="preserve"> (J179/8.36)*10</f>
        <v>0.28708133971291866</v>
      </c>
      <c r="L179" s="1">
        <f>_xlfn.XLOOKUP(C179,Population_ages_15_64[Country Code],Population_ages_15_64[2023],0)</f>
        <v>63.6</v>
      </c>
      <c r="M179" s="28">
        <f>(L179/82.92)*10</f>
        <v>7.6700434153400865</v>
      </c>
      <c r="N179" s="28">
        <f>_xlfn.XLOOKUP(C179,Current_health_expenditure_per_capita[Country Code],Current_health_expenditure_per_capita[Per Capita Average],0)</f>
        <v>119.95</v>
      </c>
      <c r="O179" s="28">
        <f>(N179/10922.48)*10</f>
        <v>0.10981938167888614</v>
      </c>
      <c r="P179" s="1">
        <f>_xlfn.XLOOKUP(C179,Helath_expenditure_GDP[Country Code],Helath_expenditure_GDP[GDP_Average_2017-21],0)</f>
        <v>3.75</v>
      </c>
      <c r="Q179" s="28">
        <f>(P179/20.83)*10</f>
        <v>1.800288046087374</v>
      </c>
      <c r="R179" s="16">
        <f>_xlfn.XLOOKUP(C179,GDP__current_US[Country Code],GDP__current_US[2023 '[YR2023']],0)</f>
        <v>19850829757.747101</v>
      </c>
      <c r="S179" s="28">
        <f>(R179/67653743404264.1 )*10</f>
        <v>2.9341805432891886E-3</v>
      </c>
      <c r="T179" s="1">
        <f>_xlfn.XLOOKUP(C179,Population__total[Country Code],Population__total[2023],0)</f>
        <v>11724763</v>
      </c>
      <c r="U179" s="28">
        <f>(T179/6819750360)*10</f>
        <v>1.7192363915209355E-2</v>
      </c>
      <c r="V179" s="33">
        <f>((0.2 *E179) + (0.2 * G179) + (0.2 *I179) + (0.2 *K179)+ (0.2 *M179))/1</f>
        <v>3.3501555370312914</v>
      </c>
      <c r="W179" s="33">
        <f>((0.25 * O179) + (0.25 * Q179) + (0.3 *S179) + (0.2 *U179)) /1</f>
        <v>0.48184558388759369</v>
      </c>
      <c r="X179" s="33">
        <f>(0.55 * V179 ) + (0.45 * W179)</f>
        <v>2.0594160581166276</v>
      </c>
    </row>
    <row r="180" spans="1:24" x14ac:dyDescent="0.3">
      <c r="A180" t="s">
        <v>565</v>
      </c>
      <c r="B180" t="s">
        <v>41</v>
      </c>
      <c r="C180" t="s">
        <v>566</v>
      </c>
      <c r="D180" s="1">
        <f>_xlfn.XLOOKUP(C180,Hospital_beds_per_1000[Country Code],Hospital_beds_per_1000[Max count of beds per 1000 population btween 2017-21], 0)</f>
        <v>1.4</v>
      </c>
      <c r="E180" s="28">
        <f>(D180/13.05)*10</f>
        <v>1.0727969348659003</v>
      </c>
      <c r="F180" s="1">
        <f>_xlfn.XLOOKUP(C180,Population_ages_65_and_above[Country Code],Population_ages_65_and_above[2023],0)</f>
        <v>4.72</v>
      </c>
      <c r="G180" s="28">
        <f xml:space="preserve"> (F180/35.79)*10</f>
        <v>1.3188041352333055</v>
      </c>
      <c r="H180" s="1">
        <f>_xlfn.XLOOKUP(C180,Life_expectancy_at_birth[Country Code],Life_expectancy_at_birth[Average life expectancy 2017-22],0)</f>
        <v>71.16</v>
      </c>
      <c r="I180" s="28">
        <f>(H180/85.07)*10</f>
        <v>8.3648759844833656</v>
      </c>
      <c r="J180" s="1">
        <f>_xlfn.XLOOKUP(C180,Physicians_per_1_000_people[Country Code],Physicians_per_1_000_people[Average Physicians per 1000 in 2017-21],0)</f>
        <v>0</v>
      </c>
      <c r="K180" s="28">
        <f xml:space="preserve"> (J180/8.36)*10</f>
        <v>0</v>
      </c>
      <c r="L180" s="1">
        <f>_xlfn.XLOOKUP(C180,Population_ages_15_64[Country Code],Population_ages_15_64[2023],0)</f>
        <v>65.61</v>
      </c>
      <c r="M180" s="28">
        <f>(L180/82.92)*10</f>
        <v>7.9124457308248903</v>
      </c>
      <c r="N180" s="28">
        <f>_xlfn.XLOOKUP(C180,Current_health_expenditure_per_capita[Country Code],Current_health_expenditure_per_capita[Per Capita Average],0)</f>
        <v>0</v>
      </c>
      <c r="O180" s="28">
        <f>(N180/10922.48)*10</f>
        <v>0</v>
      </c>
      <c r="P180" s="1">
        <f>_xlfn.XLOOKUP(C180,Helath_expenditure_GDP[Country Code],Helath_expenditure_GDP[GDP_Average_2017-21],0)</f>
        <v>0</v>
      </c>
      <c r="Q180" s="28">
        <f>(P180/20.83)*10</f>
        <v>0</v>
      </c>
      <c r="R180" s="16">
        <f>_xlfn.XLOOKUP(C180,GDP__current_US[Country Code],GDP__current_US[2023 '[YR2023']],0)</f>
        <v>0</v>
      </c>
      <c r="S180" s="28">
        <f>(R180/67653743404264.1 )*10</f>
        <v>0</v>
      </c>
      <c r="T180" s="1">
        <f>_xlfn.XLOOKUP(C180,Population__total[Country Code],Population__total[2023],0)</f>
        <v>23227014</v>
      </c>
      <c r="U180" s="28">
        <f>(T180/6819750360)*10</f>
        <v>3.4058451957763448E-2</v>
      </c>
      <c r="V180" s="33">
        <f>((0.2 *E180) + (0.2 * G180) + (0.2 *I180) + (0.2 *K180)+ (0.2 *M180))/1</f>
        <v>3.7337845570814925</v>
      </c>
      <c r="W180" s="33">
        <f>((0.25 * O180) + (0.25 * Q180) + (0.3 *S180) + (0.2 *U180)) /1</f>
        <v>6.81169039155269E-3</v>
      </c>
      <c r="X180" s="33">
        <f>(0.55 * V180 ) + (0.45 * W180)</f>
        <v>2.0566467670710198</v>
      </c>
    </row>
    <row r="181" spans="1:24" x14ac:dyDescent="0.3">
      <c r="A181" s="1" t="s">
        <v>61</v>
      </c>
      <c r="B181" s="1" t="s">
        <v>27</v>
      </c>
      <c r="C181" s="1" t="s">
        <v>62</v>
      </c>
      <c r="D181" s="1">
        <f>_xlfn.XLOOKUP(C181,Hospital_beds_per_1000[Country Code],Hospital_beds_per_1000[Max count of beds per 1000 population btween 2017-21], 0)</f>
        <v>0</v>
      </c>
      <c r="E181" s="28">
        <f>(D181/13.05)*10</f>
        <v>0</v>
      </c>
      <c r="F181" s="1">
        <f>_xlfn.XLOOKUP(C181,Population_ages_65_and_above[Country Code],Population_ages_65_and_above[2023],0)</f>
        <v>2.4900000000000002</v>
      </c>
      <c r="G181" s="28">
        <f xml:space="preserve"> (F181/35.79)*10</f>
        <v>0.69572506286672264</v>
      </c>
      <c r="H181" s="1">
        <f>_xlfn.XLOOKUP(C181,Life_expectancy_at_birth[Country Code],Life_expectancy_at_birth[Average life expectancy 2017-22],0)</f>
        <v>61.8</v>
      </c>
      <c r="I181" s="28">
        <f>(H181/85.07)*10</f>
        <v>7.2646056189020811</v>
      </c>
      <c r="J181" s="1">
        <f>_xlfn.XLOOKUP(C181,Physicians_per_1_000_people[Country Code],Physicians_per_1_000_people[Average Physicians per 1000 in 2017-21],0)</f>
        <v>0.08</v>
      </c>
      <c r="K181" s="28">
        <f xml:space="preserve"> (J181/8.36)*10</f>
        <v>9.5693779904306234E-2</v>
      </c>
      <c r="L181" s="1">
        <f>_xlfn.XLOOKUP(C181,Population_ages_15_64[Country Code],Population_ages_15_64[2023],0)</f>
        <v>52.36</v>
      </c>
      <c r="M181" s="28">
        <f>(L181/82.92)*10</f>
        <v>6.3145200192957063</v>
      </c>
      <c r="N181" s="28">
        <f>_xlfn.XLOOKUP(C181,Current_health_expenditure_per_capita[Country Code],Current_health_expenditure_per_capita[Per Capita Average],0)</f>
        <v>65.447999999999993</v>
      </c>
      <c r="O181" s="28">
        <f>(N181/10922.48)*10</f>
        <v>5.9920457625008236E-2</v>
      </c>
      <c r="P181" s="1">
        <f>_xlfn.XLOOKUP(C181,Helath_expenditure_GDP[Country Code],Helath_expenditure_GDP[GDP_Average_2017-21],0)</f>
        <v>8.6199999999999992</v>
      </c>
      <c r="Q181" s="28">
        <f>(P181/20.83)*10</f>
        <v>4.1382621219395102</v>
      </c>
      <c r="R181" s="16">
        <f>_xlfn.XLOOKUP(C181,GDP__current_US[Country Code],GDP__current_US[2023 '[YR2023']],0)</f>
        <v>2642161668.9274998</v>
      </c>
      <c r="S181" s="28">
        <f>(R181/67653743404264.1 )*10</f>
        <v>3.9054182902183187E-4</v>
      </c>
      <c r="T181" s="1">
        <f>_xlfn.XLOOKUP(C181,Population__total[Country Code],Population__total[2023],0)</f>
        <v>13238559</v>
      </c>
      <c r="U181" s="28">
        <f>(T181/6819750360)*10</f>
        <v>1.9412087394940949E-2</v>
      </c>
      <c r="V181" s="33">
        <f>((0.2 *E181) + (0.2 * G181) + (0.2 *I181) + (0.2 *K181)+ (0.2 *M181))/1</f>
        <v>2.8741088961937633</v>
      </c>
      <c r="W181" s="33">
        <f>((0.25 * O181) + (0.25 * Q181) + (0.3 *S181) + (0.2 *U181)) /1</f>
        <v>1.0535452249188244</v>
      </c>
      <c r="X181" s="33">
        <f>(0.55 * V181 ) + (0.45 * W181)</f>
        <v>2.0548552441200409</v>
      </c>
    </row>
    <row r="182" spans="1:24" x14ac:dyDescent="0.3">
      <c r="A182" s="1" t="s">
        <v>213</v>
      </c>
      <c r="B182" s="1" t="s">
        <v>27</v>
      </c>
      <c r="C182" s="1" t="s">
        <v>214</v>
      </c>
      <c r="D182" s="1">
        <f>_xlfn.XLOOKUP(C182,Hospital_beds_per_1000[Country Code],Hospital_beds_per_1000[Max count of beds per 1000 population btween 2017-21], 0)</f>
        <v>0</v>
      </c>
      <c r="E182" s="28">
        <f>(D182/13.05)*10</f>
        <v>0</v>
      </c>
      <c r="F182" s="1">
        <f>_xlfn.XLOOKUP(C182,Population_ages_65_and_above[Country Code],Population_ages_65_and_above[2023],0)</f>
        <v>3.89</v>
      </c>
      <c r="G182" s="28">
        <f xml:space="preserve"> (F182/35.79)*10</f>
        <v>1.086895780944398</v>
      </c>
      <c r="H182" s="1">
        <f>_xlfn.XLOOKUP(C182,Life_expectancy_at_birth[Country Code],Life_expectancy_at_birth[Average life expectancy 2017-22],0)</f>
        <v>66.19</v>
      </c>
      <c r="I182" s="28">
        <f>(H182/85.07)*10</f>
        <v>7.7806512284001421</v>
      </c>
      <c r="J182" s="1">
        <f>_xlfn.XLOOKUP(C182,Physicians_per_1_000_people[Country Code],Physicians_per_1_000_people[Average Physicians per 1000 in 2017-21],0)</f>
        <v>0.62</v>
      </c>
      <c r="K182" s="28">
        <f xml:space="preserve"> (J182/8.36)*10</f>
        <v>0.74162679425837319</v>
      </c>
      <c r="L182" s="1">
        <f>_xlfn.XLOOKUP(C182,Population_ages_15_64[Country Code],Population_ages_15_64[2023],0)</f>
        <v>60.02</v>
      </c>
      <c r="M182" s="28">
        <f>(L182/82.92)*10</f>
        <v>7.2383019778099378</v>
      </c>
      <c r="N182" s="28">
        <f>_xlfn.XLOOKUP(C182,Current_health_expenditure_per_capita[Country Code],Current_health_expenditure_per_capita[Per Capita Average],0)</f>
        <v>426.50600000000003</v>
      </c>
      <c r="O182" s="28">
        <f>(N182/10922.48)*10</f>
        <v>0.39048457859387253</v>
      </c>
      <c r="P182" s="1">
        <f>_xlfn.XLOOKUP(C182,Helath_expenditure_GDP[Country Code],Helath_expenditure_GDP[GDP_Average_2017-21],0)</f>
        <v>2.88</v>
      </c>
      <c r="Q182" s="28">
        <f>(P182/20.83)*10</f>
        <v>1.3826212193951033</v>
      </c>
      <c r="R182" s="16">
        <f>_xlfn.XLOOKUP(C182,GDP__current_US[Country Code],GDP__current_US[2023 '[YR2023']],0)</f>
        <v>20516134388.660801</v>
      </c>
      <c r="S182" s="28">
        <f>(R182/67653743404264.1 )*10</f>
        <v>3.0325202060242098E-3</v>
      </c>
      <c r="T182" s="1">
        <f>_xlfn.XLOOKUP(C182,Population__total[Country Code],Population__total[2023],0)</f>
        <v>2436566</v>
      </c>
      <c r="U182" s="28">
        <f>(T182/6819750360)*10</f>
        <v>3.5728081988033356E-3</v>
      </c>
      <c r="V182" s="33">
        <f>((0.2 *E182) + (0.2 * G182) + (0.2 *I182) + (0.2 *K182)+ (0.2 *M182))/1</f>
        <v>3.3694951562825706</v>
      </c>
      <c r="W182" s="33">
        <f>((0.25 * O182) + (0.25 * Q182) + (0.3 *S182) + (0.2 *U182)) /1</f>
        <v>0.44490076719881194</v>
      </c>
      <c r="X182" s="33">
        <f>(0.55 * V182 ) + (0.45 * W182)</f>
        <v>2.0534276811948793</v>
      </c>
    </row>
    <row r="183" spans="1:24" x14ac:dyDescent="0.3">
      <c r="A183" s="1" t="s">
        <v>426</v>
      </c>
      <c r="B183" s="1" t="s">
        <v>27</v>
      </c>
      <c r="C183" s="1" t="s">
        <v>427</v>
      </c>
      <c r="D183" s="1">
        <f>_xlfn.XLOOKUP(C183,Hospital_beds_per_1000[Country Code],Hospital_beds_per_1000[Max count of beds per 1000 population btween 2017-21], 0)</f>
        <v>0</v>
      </c>
      <c r="E183" s="28">
        <f>(D183/13.05)*10</f>
        <v>0</v>
      </c>
      <c r="F183" s="1">
        <f>_xlfn.XLOOKUP(C183,Population_ages_65_and_above[Country Code],Population_ages_65_and_above[2023],0)</f>
        <v>2.54</v>
      </c>
      <c r="G183" s="28">
        <f xml:space="preserve"> (F183/35.79)*10</f>
        <v>0.70969544565521092</v>
      </c>
      <c r="H183" s="1">
        <f>_xlfn.XLOOKUP(C183,Life_expectancy_at_birth[Country Code],Life_expectancy_at_birth[Average life expectancy 2017-22],0)</f>
        <v>63.32</v>
      </c>
      <c r="I183" s="28">
        <f>(H183/85.07)*10</f>
        <v>7.4432820030563072</v>
      </c>
      <c r="J183" s="1">
        <f>_xlfn.XLOOKUP(C183,Physicians_per_1_000_people[Country Code],Physicians_per_1_000_people[Average Physicians per 1000 in 2017-21],0)</f>
        <v>0.1</v>
      </c>
      <c r="K183" s="28">
        <f xml:space="preserve"> (J183/8.36)*10</f>
        <v>0.11961722488038279</v>
      </c>
      <c r="L183" s="1">
        <f>_xlfn.XLOOKUP(C183,Population_ages_15_64[Country Code],Population_ages_15_64[2023],0)</f>
        <v>55.41</v>
      </c>
      <c r="M183" s="28">
        <f>(L183/82.92)*10</f>
        <v>6.6823444283646882</v>
      </c>
      <c r="N183" s="28">
        <f>_xlfn.XLOOKUP(C183,Current_health_expenditure_per_capita[Country Code],Current_health_expenditure_per_capita[Per Capita Average],0)</f>
        <v>110.54599999999999</v>
      </c>
      <c r="O183" s="28">
        <f>(N183/10922.48)*10</f>
        <v>0.10120961539870066</v>
      </c>
      <c r="P183" s="1">
        <f>_xlfn.XLOOKUP(C183,Helath_expenditure_GDP[Country Code],Helath_expenditure_GDP[GDP_Average_2017-21],0)</f>
        <v>7.21</v>
      </c>
      <c r="Q183" s="28">
        <f>(P183/20.83)*10</f>
        <v>3.4613538166106577</v>
      </c>
      <c r="R183" s="16">
        <f>_xlfn.XLOOKUP(C183,GDP__current_US[Country Code],GDP__current_US[2023 '[YR2023']],0)</f>
        <v>14084341062.3675</v>
      </c>
      <c r="S183" s="28">
        <f>(R183/67653743404264.1 )*10</f>
        <v>2.0818273097183543E-3</v>
      </c>
      <c r="T183" s="1">
        <f>_xlfn.XLOOKUP(C183,Population__total[Country Code],Population__total[2023],0)</f>
        <v>20931751</v>
      </c>
      <c r="U183" s="28">
        <f>(T183/6819750360)*10</f>
        <v>3.0692840492771351E-2</v>
      </c>
      <c r="V183" s="33">
        <f>((0.2 *E183) + (0.2 * G183) + (0.2 *I183) + (0.2 *K183)+ (0.2 *M183))/1</f>
        <v>2.9909878203913181</v>
      </c>
      <c r="W183" s="33">
        <f>((0.25 * O183) + (0.25 * Q183) + (0.3 *S183) + (0.2 *U183)) /1</f>
        <v>0.89740397429380936</v>
      </c>
      <c r="X183" s="33">
        <f>(0.55 * V183 ) + (0.45 * W183)</f>
        <v>2.0488750896474395</v>
      </c>
    </row>
    <row r="184" spans="1:24" x14ac:dyDescent="0.3">
      <c r="A184" s="1" t="s">
        <v>514</v>
      </c>
      <c r="B184" s="1" t="s">
        <v>27</v>
      </c>
      <c r="C184" s="1" t="s">
        <v>515</v>
      </c>
      <c r="D184" s="1">
        <f>_xlfn.XLOOKUP(C184,Hospital_beds_per_1000[Country Code],Hospital_beds_per_1000[Max count of beds per 1000 population btween 2017-21], 0)</f>
        <v>0.74</v>
      </c>
      <c r="E184" s="28">
        <f>(D184/13.05)*10</f>
        <v>0.56704980842911878</v>
      </c>
      <c r="F184" s="1">
        <f>_xlfn.XLOOKUP(C184,Population_ages_65_and_above[Country Code],Population_ages_65_and_above[2023],0)</f>
        <v>3.57</v>
      </c>
      <c r="G184" s="28">
        <f xml:space="preserve"> (F184/35.79)*10</f>
        <v>0.99748533109807203</v>
      </c>
      <c r="H184" s="1">
        <f>_xlfn.XLOOKUP(C184,Life_expectancy_at_birth[Country Code],Life_expectancy_at_birth[Average life expectancy 2017-22],0)</f>
        <v>65.58</v>
      </c>
      <c r="I184" s="28">
        <f>(H184/85.07)*10</f>
        <v>7.7089455742329847</v>
      </c>
      <c r="J184" s="1">
        <f>_xlfn.XLOOKUP(C184,Physicians_per_1_000_people[Country Code],Physicians_per_1_000_people[Average Physicians per 1000 in 2017-21],0)</f>
        <v>0.26</v>
      </c>
      <c r="K184" s="28">
        <f xml:space="preserve"> (J184/8.36)*10</f>
        <v>0.31100478468899523</v>
      </c>
      <c r="L184" s="1">
        <f>_xlfn.XLOOKUP(C184,Population_ages_15_64[Country Code],Population_ages_15_64[2023],0)</f>
        <v>55.72</v>
      </c>
      <c r="M184" s="28">
        <f>(L184/82.92)*10</f>
        <v>6.7197298601061259</v>
      </c>
      <c r="N184" s="28">
        <f>_xlfn.XLOOKUP(C184,Current_health_expenditure_per_capita[Country Code],Current_health_expenditure_per_capita[Per Capita Average],0)</f>
        <v>194.684</v>
      </c>
      <c r="O184" s="28">
        <f>(N184/10922.48)*10</f>
        <v>0.17824157151123188</v>
      </c>
      <c r="P184" s="1">
        <f>_xlfn.XLOOKUP(C184,Helath_expenditure_GDP[Country Code],Helath_expenditure_GDP[GDP_Average_2017-21],0)</f>
        <v>4.16</v>
      </c>
      <c r="Q184" s="28">
        <f>(P184/20.83)*10</f>
        <v>1.9971195391262606</v>
      </c>
      <c r="R184" s="16">
        <f>_xlfn.XLOOKUP(C184,GDP__current_US[Country Code],GDP__current_US[2023 '[YR2023']],0)</f>
        <v>109327023588.73241</v>
      </c>
      <c r="S184" s="28">
        <f>(R184/67653743404264.1 )*10</f>
        <v>1.6159789257402971E-2</v>
      </c>
      <c r="T184" s="1">
        <f>_xlfn.XLOOKUP(C184,Population__total[Country Code],Population__total[2023],0)</f>
        <v>48109006</v>
      </c>
      <c r="U184" s="28">
        <f>(T184/6819750360)*10</f>
        <v>7.0543646703220386E-2</v>
      </c>
      <c r="V184" s="33">
        <f>((0.2 *E184) + (0.2 * G184) + (0.2 *I184) + (0.2 *K184)+ (0.2 *M184))/1</f>
        <v>3.2608430717110597</v>
      </c>
      <c r="W184" s="33">
        <f>((0.25 * O184) + (0.25 * Q184) + (0.3 *S184) + (0.2 *U184)) /1</f>
        <v>0.5627969437772381</v>
      </c>
      <c r="X184" s="33">
        <f>(0.55 * V184 ) + (0.45 * W184)</f>
        <v>2.0467223141408399</v>
      </c>
    </row>
    <row r="185" spans="1:24" x14ac:dyDescent="0.3">
      <c r="A185" s="1" t="s">
        <v>419</v>
      </c>
      <c r="B185" s="1" t="s">
        <v>27</v>
      </c>
      <c r="C185" s="1" t="s">
        <v>420</v>
      </c>
      <c r="D185" s="1">
        <f>_xlfn.XLOOKUP(C185,Hospital_beds_per_1000[Country Code],Hospital_beds_per_1000[Max count of beds per 1000 population btween 2017-21], 0)</f>
        <v>0</v>
      </c>
      <c r="E185" s="28">
        <f>(D185/13.05)*10</f>
        <v>0</v>
      </c>
      <c r="F185" s="1">
        <f>_xlfn.XLOOKUP(C185,Population_ages_65_and_above[Country Code],Population_ages_65_and_above[2023],0)</f>
        <v>2.57</v>
      </c>
      <c r="G185" s="28">
        <f xml:space="preserve"> (F185/35.79)*10</f>
        <v>0.71807767532830402</v>
      </c>
      <c r="H185" s="1">
        <f>_xlfn.XLOOKUP(C185,Life_expectancy_at_birth[Country Code],Life_expectancy_at_birth[Average life expectancy 2017-22],0)</f>
        <v>60.26</v>
      </c>
      <c r="I185" s="28">
        <f>(H185/85.07)*10</f>
        <v>7.0835782296931935</v>
      </c>
      <c r="J185" s="1">
        <f>_xlfn.XLOOKUP(C185,Physicians_per_1_000_people[Country Code],Physicians_per_1_000_people[Average Physicians per 1000 in 2017-21],0)</f>
        <v>0.08</v>
      </c>
      <c r="K185" s="28">
        <f xml:space="preserve"> (J185/8.36)*10</f>
        <v>9.5693779904306234E-2</v>
      </c>
      <c r="L185" s="1">
        <f>_xlfn.XLOOKUP(C185,Population_ages_15_64[Country Code],Population_ages_15_64[2023],0)</f>
        <v>54.14</v>
      </c>
      <c r="M185" s="28">
        <f>(L185/82.92)*10</f>
        <v>6.5291847563917029</v>
      </c>
      <c r="N185" s="28">
        <f>_xlfn.XLOOKUP(C185,Current_health_expenditure_per_capita[Country Code],Current_health_expenditure_per_capita[Per Capita Average],0)</f>
        <v>107.166</v>
      </c>
      <c r="O185" s="28">
        <f>(N185/10922.48)*10</f>
        <v>9.8115080091700779E-2</v>
      </c>
      <c r="P185" s="1">
        <f>_xlfn.XLOOKUP(C185,Helath_expenditure_GDP[Country Code],Helath_expenditure_GDP[GDP_Average_2017-21],0)</f>
        <v>8.1</v>
      </c>
      <c r="Q185" s="28">
        <f>(P185/20.83)*10</f>
        <v>3.8886221795487281</v>
      </c>
      <c r="R185" s="16">
        <f>_xlfn.XLOOKUP(C185,GDP__current_US[Country Code],GDP__current_US[2023 '[YR2023']],0)</f>
        <v>20624597846.5495</v>
      </c>
      <c r="S185" s="28">
        <f>(R185/67653743404264.1 )*10</f>
        <v>3.0485523503566495E-3</v>
      </c>
      <c r="T185" s="1">
        <f>_xlfn.XLOOKUP(C185,Population__total[Country Code],Population__total[2023],0)</f>
        <v>33897354</v>
      </c>
      <c r="U185" s="28">
        <f>(T185/6819750360)*10</f>
        <v>4.9704684498158083E-2</v>
      </c>
      <c r="V185" s="33">
        <f>((0.2 *E185) + (0.2 * G185) + (0.2 *I185) + (0.2 *K185)+ (0.2 *M185))/1</f>
        <v>2.8853068882635018</v>
      </c>
      <c r="W185" s="33">
        <f>((0.25 * O185) + (0.25 * Q185) + (0.3 *S185) + (0.2 *U185)) /1</f>
        <v>1.0075398175148458</v>
      </c>
      <c r="X185" s="33">
        <f>(0.55 * V185 ) + (0.45 * W185)</f>
        <v>2.0403117064266065</v>
      </c>
    </row>
    <row r="186" spans="1:24" x14ac:dyDescent="0.3">
      <c r="A186" s="1" t="s">
        <v>521</v>
      </c>
      <c r="B186" s="1" t="s">
        <v>49</v>
      </c>
      <c r="C186" s="1" t="s">
        <v>522</v>
      </c>
      <c r="D186" s="1">
        <f>_xlfn.XLOOKUP(C186,Hospital_beds_per_1000[Country Code],Hospital_beds_per_1000[Max count of beds per 1000 population btween 2017-21], 0)</f>
        <v>0</v>
      </c>
      <c r="E186" s="28">
        <f>(D186/13.05)*10</f>
        <v>0</v>
      </c>
      <c r="F186" s="1">
        <f>_xlfn.XLOOKUP(C186,Population_ages_65_and_above[Country Code],Population_ages_65_and_above[2023],0)</f>
        <v>3.5</v>
      </c>
      <c r="G186" s="28">
        <f xml:space="preserve"> (F186/35.79)*10</f>
        <v>0.97792679519418835</v>
      </c>
      <c r="H186" s="1">
        <f>_xlfn.XLOOKUP(C186,Life_expectancy_at_birth[Country Code],Life_expectancy_at_birth[Average life expectancy 2017-22],0)</f>
        <v>70.31</v>
      </c>
      <c r="I186" s="28">
        <f>(H186/85.07)*10</f>
        <v>8.2649582696602799</v>
      </c>
      <c r="J186" s="1">
        <f>_xlfn.XLOOKUP(C186,Physicians_per_1_000_people[Country Code],Physicians_per_1_000_people[Average Physicians per 1000 in 2017-21],0)</f>
        <v>0</v>
      </c>
      <c r="K186" s="28">
        <f xml:space="preserve"> (J186/8.36)*10</f>
        <v>0</v>
      </c>
      <c r="L186" s="1">
        <f>_xlfn.XLOOKUP(C186,Population_ages_15_64[Country Code],Population_ages_15_64[2023],0)</f>
        <v>57.61</v>
      </c>
      <c r="M186" s="28">
        <f>(L186/82.92)*10</f>
        <v>6.9476603955619876</v>
      </c>
      <c r="N186" s="28">
        <f>_xlfn.XLOOKUP(C186,Current_health_expenditure_per_capita[Country Code],Current_health_expenditure_per_capita[Per Capita Average],0)</f>
        <v>115.152</v>
      </c>
      <c r="O186" s="28">
        <f>(N186/10922.48)*10</f>
        <v>0.10542660641173067</v>
      </c>
      <c r="P186" s="1">
        <f>_xlfn.XLOOKUP(C186,Helath_expenditure_GDP[Country Code],Helath_expenditure_GDP[GDP_Average_2017-21],0)</f>
        <v>4.3600000000000003</v>
      </c>
      <c r="Q186" s="28">
        <f>(P186/20.83)*10</f>
        <v>2.0931349015842535</v>
      </c>
      <c r="R186" s="16">
        <f>_xlfn.XLOOKUP(C186,GDP__current_US[Country Code],GDP__current_US[2023 '[YR2023']],0)</f>
        <v>1631286701.1152</v>
      </c>
      <c r="S186" s="28">
        <f>(R186/67653743404264.1 )*10</f>
        <v>2.4112290303989045E-4</v>
      </c>
      <c r="T186" s="1">
        <f>_xlfn.XLOOKUP(C186,Population__total[Country Code],Population__total[2023],0)</f>
        <v>740424</v>
      </c>
      <c r="U186" s="28">
        <f>(T186/6819750360)*10</f>
        <v>1.0857054304257553E-3</v>
      </c>
      <c r="V186" s="33">
        <f>((0.2 *E186) + (0.2 * G186) + (0.2 *I186) + (0.2 *K186)+ (0.2 *M186))/1</f>
        <v>3.2381090920832913</v>
      </c>
      <c r="W186" s="33">
        <f>((0.25 * O186) + (0.25 * Q186) + (0.3 *S186) + (0.2 *U186)) /1</f>
        <v>0.54992985495599322</v>
      </c>
      <c r="X186" s="33">
        <f>(0.55 * V186 ) + (0.45 * W186)</f>
        <v>2.0284284353760071</v>
      </c>
    </row>
    <row r="187" spans="1:24" x14ac:dyDescent="0.3">
      <c r="A187" s="1" t="s">
        <v>636</v>
      </c>
      <c r="B187" s="1" t="s">
        <v>49</v>
      </c>
      <c r="C187" s="1" t="s">
        <v>637</v>
      </c>
      <c r="D187" s="1">
        <f>_xlfn.XLOOKUP(C187,Hospital_beds_per_1000[Country Code],Hospital_beds_per_1000[Max count of beds per 1000 population btween 2017-21], 0)</f>
        <v>0</v>
      </c>
      <c r="E187" s="28">
        <f>(D187/13.05)*10</f>
        <v>0</v>
      </c>
      <c r="F187" s="1">
        <f>_xlfn.XLOOKUP(C187,Population_ages_65_and_above[Country Code],Population_ages_65_and_above[2023],0)</f>
        <v>3.76</v>
      </c>
      <c r="G187" s="28">
        <f xml:space="preserve"> (F187/35.79)*10</f>
        <v>1.0505727856943279</v>
      </c>
      <c r="H187" s="1">
        <f>_xlfn.XLOOKUP(C187,Life_expectancy_at_birth[Country Code],Life_expectancy_at_birth[Average life expectancy 2017-22],0)</f>
        <v>70.099999999999994</v>
      </c>
      <c r="I187" s="28">
        <f>(H187/85.07)*10</f>
        <v>8.2402727165863414</v>
      </c>
      <c r="J187" s="1">
        <f>_xlfn.XLOOKUP(C187,Physicians_per_1_000_people[Country Code],Physicians_per_1_000_people[Average Physicians per 1000 in 2017-21],0)</f>
        <v>0.16</v>
      </c>
      <c r="K187" s="28">
        <f xml:space="preserve"> (J187/8.36)*10</f>
        <v>0.19138755980861247</v>
      </c>
      <c r="L187" s="1">
        <f>_xlfn.XLOOKUP(C187,Population_ages_15_64[Country Code],Population_ages_15_64[2023],0)</f>
        <v>57.16</v>
      </c>
      <c r="M187" s="28">
        <f>(L187/82.92)*10</f>
        <v>6.8933912204534487</v>
      </c>
      <c r="N187" s="28">
        <f>_xlfn.XLOOKUP(C187,Current_health_expenditure_per_capita[Country Code],Current_health_expenditure_per_capita[Per Capita Average],0)</f>
        <v>110.05800000000001</v>
      </c>
      <c r="O187" s="28">
        <f>(N187/10922.48)*10</f>
        <v>0.1007628304194652</v>
      </c>
      <c r="P187" s="1">
        <f>_xlfn.XLOOKUP(C187,Helath_expenditure_GDP[Country Code],Helath_expenditure_GDP[GDP_Average_2017-21],0)</f>
        <v>3.55</v>
      </c>
      <c r="Q187" s="28">
        <f>(P187/20.83)*10</f>
        <v>1.7042726836293809</v>
      </c>
      <c r="R187" s="16">
        <f>_xlfn.XLOOKUP(C187,GDP__current_US[Country Code],GDP__current_US[2023 '[YR2023']],0)</f>
        <v>1126313359.2191999</v>
      </c>
      <c r="S187" s="28">
        <f>(R187/67653743404264.1 )*10</f>
        <v>1.6648204556678092E-4</v>
      </c>
      <c r="T187" s="1">
        <f>_xlfn.XLOOKUP(C187,Population__total[Country Code],Population__total[2023],0)</f>
        <v>334506</v>
      </c>
      <c r="U187" s="28">
        <f>(T187/6819750360)*10</f>
        <v>4.9049596003100616E-4</v>
      </c>
      <c r="V187" s="33">
        <f>((0.2 *E187) + (0.2 * G187) + (0.2 *I187) + (0.2 *K187)+ (0.2 *M187))/1</f>
        <v>3.2751248565085462</v>
      </c>
      <c r="W187" s="33">
        <f>((0.25 * O187) + (0.25 * Q187) + (0.3 *S187) + (0.2 *U187)) /1</f>
        <v>0.45140692231788776</v>
      </c>
      <c r="X187" s="33">
        <f>(0.55 * V187 ) + (0.45 * W187)</f>
        <v>2.00445178612275</v>
      </c>
    </row>
    <row r="188" spans="1:24" x14ac:dyDescent="0.3">
      <c r="A188" s="1" t="s">
        <v>182</v>
      </c>
      <c r="B188" s="1" t="s">
        <v>27</v>
      </c>
      <c r="C188" s="1" t="s">
        <v>183</v>
      </c>
      <c r="D188" s="1">
        <f>_xlfn.XLOOKUP(C188,Hospital_beds_per_1000[Country Code],Hospital_beds_per_1000[Max count of beds per 1000 population btween 2017-21], 0)</f>
        <v>0</v>
      </c>
      <c r="E188" s="28">
        <f>(D188/13.05)*10</f>
        <v>0</v>
      </c>
      <c r="F188" s="1">
        <f>_xlfn.XLOOKUP(C188,Population_ages_65_and_above[Country Code],Population_ages_65_and_above[2023],0)</f>
        <v>4.03</v>
      </c>
      <c r="G188" s="28">
        <f xml:space="preserve"> (F188/35.79)*10</f>
        <v>1.1260128527521656</v>
      </c>
      <c r="H188" s="1">
        <f>_xlfn.XLOOKUP(C188,Life_expectancy_at_birth[Country Code],Life_expectancy_at_birth[Average life expectancy 2017-22],0)</f>
        <v>66.87</v>
      </c>
      <c r="I188" s="28">
        <f>(H188/85.07)*10</f>
        <v>7.8605854002586115</v>
      </c>
      <c r="J188" s="1">
        <f>_xlfn.XLOOKUP(C188,Physicians_per_1_000_people[Country Code],Physicians_per_1_000_people[Average Physicians per 1000 in 2017-21],0)</f>
        <v>0.08</v>
      </c>
      <c r="K188" s="28">
        <f xml:space="preserve"> (J188/8.36)*10</f>
        <v>9.5693779904306234E-2</v>
      </c>
      <c r="L188" s="1">
        <f>_xlfn.XLOOKUP(C188,Population_ages_15_64[Country Code],Population_ages_15_64[2023],0)</f>
        <v>57.31</v>
      </c>
      <c r="M188" s="28">
        <f>(L188/82.92)*10</f>
        <v>6.9114809454896289</v>
      </c>
      <c r="N188" s="28">
        <f>_xlfn.XLOOKUP(C188,Current_health_expenditure_per_capita[Country Code],Current_health_expenditure_per_capita[Per Capita Average],0)</f>
        <v>74.789999999999992</v>
      </c>
      <c r="O188" s="28">
        <f>(N188/10922.48)*10</f>
        <v>6.8473460239799014E-2</v>
      </c>
      <c r="P188" s="1">
        <f>_xlfn.XLOOKUP(C188,Helath_expenditure_GDP[Country Code],Helath_expenditure_GDP[GDP_Average_2017-21],0)</f>
        <v>4.2</v>
      </c>
      <c r="Q188" s="28">
        <f>(P188/20.83)*10</f>
        <v>2.0163226116178592</v>
      </c>
      <c r="R188" s="16">
        <f>_xlfn.XLOOKUP(C188,GDP__current_US[Country Code],GDP__current_US[2023 '[YR2023']],0)</f>
        <v>0</v>
      </c>
      <c r="S188" s="28">
        <f>(R188/67653743404264.1 )*10</f>
        <v>0</v>
      </c>
      <c r="T188" s="1">
        <f>_xlfn.XLOOKUP(C188,Population__total[Country Code],Population__total[2023],0)</f>
        <v>3748901</v>
      </c>
      <c r="U188" s="28">
        <f>(T188/6819750360)*10</f>
        <v>5.4971235046791366E-3</v>
      </c>
      <c r="V188" s="33">
        <f>((0.2 *E188) + (0.2 * G188) + (0.2 *I188) + (0.2 *K188)+ (0.2 *M188))/1</f>
        <v>3.1987545956809429</v>
      </c>
      <c r="W188" s="33">
        <f>((0.25 * O188) + (0.25 * Q188) + (0.3 *S188) + (0.2 *U188)) /1</f>
        <v>0.52229844266535042</v>
      </c>
      <c r="X188" s="33">
        <f>(0.55 * V188 ) + (0.45 * W188)</f>
        <v>1.9943493268239263</v>
      </c>
    </row>
    <row r="189" spans="1:24" x14ac:dyDescent="0.3">
      <c r="A189" s="1" t="s">
        <v>220</v>
      </c>
      <c r="B189" s="1" t="s">
        <v>27</v>
      </c>
      <c r="C189" s="1" t="s">
        <v>221</v>
      </c>
      <c r="D189" s="1">
        <f>_xlfn.XLOOKUP(C189,Hospital_beds_per_1000[Country Code],Hospital_beds_per_1000[Max count of beds per 1000 population btween 2017-21], 0)</f>
        <v>0</v>
      </c>
      <c r="E189" s="28">
        <f>(D189/13.05)*10</f>
        <v>0</v>
      </c>
      <c r="F189" s="1">
        <f>_xlfn.XLOOKUP(C189,Population_ages_65_and_above[Country Code],Population_ages_65_and_above[2023],0)</f>
        <v>3.65</v>
      </c>
      <c r="G189" s="28">
        <f xml:space="preserve"> (F189/35.79)*10</f>
        <v>1.0198379435596536</v>
      </c>
      <c r="H189" s="1">
        <f>_xlfn.XLOOKUP(C189,Life_expectancy_at_birth[Country Code],Life_expectancy_at_birth[Average life expectancy 2017-22],0)</f>
        <v>64.12</v>
      </c>
      <c r="I189" s="28">
        <f>(H189/85.07)*10</f>
        <v>7.5373222052427424</v>
      </c>
      <c r="J189" s="1">
        <f>_xlfn.XLOOKUP(C189,Physicians_per_1_000_people[Country Code],Physicians_per_1_000_people[Average Physicians per 1000 in 2017-21],0)</f>
        <v>0.12</v>
      </c>
      <c r="K189" s="28">
        <f xml:space="preserve"> (J189/8.36)*10</f>
        <v>0.14354066985645933</v>
      </c>
      <c r="L189" s="1">
        <f>_xlfn.XLOOKUP(C189,Population_ages_15_64[Country Code],Population_ages_15_64[2023],0)</f>
        <v>59.75</v>
      </c>
      <c r="M189" s="28">
        <f>(L189/82.92)*10</f>
        <v>7.2057404727448136</v>
      </c>
      <c r="N189" s="28">
        <f>_xlfn.XLOOKUP(C189,Current_health_expenditure_per_capita[Country Code],Current_health_expenditure_per_capita[Per Capita Average],0)</f>
        <v>218.82599999999999</v>
      </c>
      <c r="O189" s="28">
        <f>(N189/10922.48)*10</f>
        <v>0.2003446103815251</v>
      </c>
      <c r="P189" s="1">
        <f>_xlfn.XLOOKUP(C189,Helath_expenditure_GDP[Country Code],Helath_expenditure_GDP[GDP_Average_2017-21],0)</f>
        <v>4</v>
      </c>
      <c r="Q189" s="28">
        <f>(P189/20.83)*10</f>
        <v>1.9203072491598658</v>
      </c>
      <c r="R189" s="16">
        <f>_xlfn.XLOOKUP(C189,GDP__current_US[Country Code],GDP__current_US[2023 '[YR2023']],0)</f>
        <v>76370394412.416306</v>
      </c>
      <c r="S189" s="28">
        <f>(R189/67653743404264.1 )*10</f>
        <v>1.1288421093872954E-2</v>
      </c>
      <c r="T189" s="1">
        <f>_xlfn.XLOOKUP(C189,Population__total[Country Code],Population__total[2023],0)</f>
        <v>34121985</v>
      </c>
      <c r="U189" s="28">
        <f>(T189/6819750360)*10</f>
        <v>5.0034067522671019E-2</v>
      </c>
      <c r="V189" s="33">
        <f>((0.2 *E189) + (0.2 * G189) + (0.2 *I189) + (0.2 *K189)+ (0.2 *M189))/1</f>
        <v>3.181288258280734</v>
      </c>
      <c r="W189" s="33">
        <f>((0.25 * O189) + (0.25 * Q189) + (0.3 *S189) + (0.2 *U189)) /1</f>
        <v>0.54355630471804384</v>
      </c>
      <c r="X189" s="33">
        <f>(0.55 * V189 ) + (0.45 * W189)</f>
        <v>1.9943088791775236</v>
      </c>
    </row>
    <row r="190" spans="1:24" x14ac:dyDescent="0.3">
      <c r="A190" s="1" t="s">
        <v>578</v>
      </c>
      <c r="B190" s="1" t="s">
        <v>27</v>
      </c>
      <c r="C190" s="1" t="s">
        <v>579</v>
      </c>
      <c r="D190" s="1">
        <f>_xlfn.XLOOKUP(C190,Hospital_beds_per_1000[Country Code],Hospital_beds_per_1000[Max count of beds per 1000 population btween 2017-21], 0)</f>
        <v>0</v>
      </c>
      <c r="E190" s="28">
        <f>(D190/13.05)*10</f>
        <v>0</v>
      </c>
      <c r="F190" s="1">
        <f>_xlfn.XLOOKUP(C190,Population_ages_65_and_above[Country Code],Population_ages_65_and_above[2023],0)</f>
        <v>3.17</v>
      </c>
      <c r="G190" s="28">
        <f xml:space="preserve"> (F190/35.79)*10</f>
        <v>0.88572226879016491</v>
      </c>
      <c r="H190" s="1">
        <f>_xlfn.XLOOKUP(C190,Life_expectancy_at_birth[Country Code],Life_expectancy_at_birth[Average life expectancy 2017-22],0)</f>
        <v>60.92</v>
      </c>
      <c r="I190" s="28">
        <f>(H190/85.07)*10</f>
        <v>7.1611613964970031</v>
      </c>
      <c r="J190" s="1">
        <f>_xlfn.XLOOKUP(C190,Physicians_per_1_000_people[Country Code],Physicians_per_1_000_people[Average Physicians per 1000 in 2017-21],0)</f>
        <v>7.0000000000000007E-2</v>
      </c>
      <c r="K190" s="28">
        <f xml:space="preserve"> (J190/8.36)*10</f>
        <v>8.3732057416267963E-2</v>
      </c>
      <c r="L190" s="1">
        <f>_xlfn.XLOOKUP(C190,Population_ages_15_64[Country Code],Population_ages_15_64[2023],0)</f>
        <v>57.18</v>
      </c>
      <c r="M190" s="28">
        <f>(L190/82.92)*10</f>
        <v>6.8958031837916067</v>
      </c>
      <c r="N190" s="28">
        <f>_xlfn.XLOOKUP(C190,Current_health_expenditure_per_capita[Country Code],Current_health_expenditure_per_capita[Per Capita Average],0)</f>
        <v>127.956</v>
      </c>
      <c r="O190" s="28">
        <f>(N190/10922.48)*10</f>
        <v>0.11714921885872073</v>
      </c>
      <c r="P190" s="1">
        <f>_xlfn.XLOOKUP(C190,Helath_expenditure_GDP[Country Code],Helath_expenditure_GDP[GDP_Average_2017-21],0)</f>
        <v>5.98</v>
      </c>
      <c r="Q190" s="28">
        <f>(P190/20.83)*10</f>
        <v>2.8708593374939992</v>
      </c>
      <c r="R190" s="16">
        <f>_xlfn.XLOOKUP(C190,GDP__current_US[Country Code],GDP__current_US[2023 '[YR2023']],0)</f>
        <v>9171261835.0625992</v>
      </c>
      <c r="S190" s="28">
        <f>(R190/67653743404264.1 )*10</f>
        <v>1.3556177934249459E-3</v>
      </c>
      <c r="T190" s="1">
        <f>_xlfn.XLOOKUP(C190,Population__total[Country Code],Population__total[2023],0)</f>
        <v>9053799</v>
      </c>
      <c r="U190" s="28">
        <f>(T190/6819750360)*10</f>
        <v>1.3275851053292808E-2</v>
      </c>
      <c r="V190" s="33">
        <f>((0.2 *E190) + (0.2 * G190) + (0.2 *I190) + (0.2 *K190)+ (0.2 *M190))/1</f>
        <v>3.0052837812990085</v>
      </c>
      <c r="W190" s="33">
        <f>((0.25 * O190) + (0.25 * Q190) + (0.3 *S190) + (0.2 *U190)) /1</f>
        <v>0.75006399463686602</v>
      </c>
      <c r="X190" s="33">
        <f>(0.55 * V190 ) + (0.45 * W190)</f>
        <v>1.9904348773010445</v>
      </c>
    </row>
    <row r="191" spans="1:24" x14ac:dyDescent="0.3">
      <c r="A191" s="1" t="s">
        <v>517</v>
      </c>
      <c r="B191" s="1" t="s">
        <v>27</v>
      </c>
      <c r="C191" s="1" t="s">
        <v>518</v>
      </c>
      <c r="D191" s="1">
        <f>_xlfn.XLOOKUP(C191,Hospital_beds_per_1000[Country Code],Hospital_beds_per_1000[Max count of beds per 1000 population btween 2017-21], 0)</f>
        <v>0</v>
      </c>
      <c r="E191" s="28">
        <f>(D191/13.05)*10</f>
        <v>0</v>
      </c>
      <c r="F191" s="1">
        <f>_xlfn.XLOOKUP(C191,Population_ages_65_and_above[Country Code],Population_ages_65_and_above[2023],0)</f>
        <v>3.14</v>
      </c>
      <c r="G191" s="28">
        <f xml:space="preserve"> (F191/35.79)*10</f>
        <v>0.87734003911707181</v>
      </c>
      <c r="H191" s="1">
        <f>_xlfn.XLOOKUP(C191,Life_expectancy_at_birth[Country Code],Life_expectancy_at_birth[Average life expectancy 2017-22],0)</f>
        <v>67.900000000000006</v>
      </c>
      <c r="I191" s="28">
        <f>(H191/85.07)*10</f>
        <v>7.9816621605736469</v>
      </c>
      <c r="J191" s="1">
        <f>_xlfn.XLOOKUP(C191,Physicians_per_1_000_people[Country Code],Physicians_per_1_000_people[Average Physicians per 1000 in 2017-21],0)</f>
        <v>0.08</v>
      </c>
      <c r="K191" s="28">
        <f xml:space="preserve"> (J191/8.36)*10</f>
        <v>9.5693779904306234E-2</v>
      </c>
      <c r="L191" s="1">
        <f>_xlfn.XLOOKUP(C191,Population_ages_15_64[Country Code],Population_ages_15_64[2023],0)</f>
        <v>55.73</v>
      </c>
      <c r="M191" s="28">
        <f>(L191/82.92)*10</f>
        <v>6.7209358417752041</v>
      </c>
      <c r="N191" s="28">
        <f>_xlfn.XLOOKUP(C191,Current_health_expenditure_per_capita[Country Code],Current_health_expenditure_per_capita[Per Capita Average],0)</f>
        <v>160.06200000000001</v>
      </c>
      <c r="O191" s="28">
        <f>(N191/10922.48)*10</f>
        <v>0.14654364210325863</v>
      </c>
      <c r="P191" s="1">
        <f>_xlfn.XLOOKUP(C191,Helath_expenditure_GDP[Country Code],Helath_expenditure_GDP[GDP_Average_2017-21],0)</f>
        <v>4.5199999999999996</v>
      </c>
      <c r="Q191" s="28">
        <f>(P191/20.83)*10</f>
        <v>2.1699471915506479</v>
      </c>
      <c r="R191" s="16">
        <f>_xlfn.XLOOKUP(C191,GDP__current_US[Country Code],GDP__current_US[2023 '[YR2023']],0)</f>
        <v>31013986429.1861</v>
      </c>
      <c r="S191" s="28">
        <f>(R191/67653743404264.1 )*10</f>
        <v>4.5842232622461719E-3</v>
      </c>
      <c r="T191" s="1">
        <f>_xlfn.XLOOKUP(C191,Population__total[Country Code],Population__total[2023],0)</f>
        <v>17763163</v>
      </c>
      <c r="U191" s="28">
        <f>(T191/6819750360)*10</f>
        <v>2.604664696260231E-2</v>
      </c>
      <c r="V191" s="33">
        <f>((0.2 *E191) + (0.2 * G191) + (0.2 *I191) + (0.2 *K191)+ (0.2 *M191))/1</f>
        <v>3.1351263642740461</v>
      </c>
      <c r="W191" s="33">
        <f>((0.25 * O191) + (0.25 * Q191) + (0.3 *S191) + (0.2 *U191)) /1</f>
        <v>0.58570730478467092</v>
      </c>
      <c r="X191" s="33">
        <f>(0.55 * V191 ) + (0.45 * W191)</f>
        <v>1.9878877875038274</v>
      </c>
    </row>
    <row r="192" spans="1:24" x14ac:dyDescent="0.3">
      <c r="A192" s="1" t="s">
        <v>314</v>
      </c>
      <c r="B192" s="1" t="s">
        <v>27</v>
      </c>
      <c r="C192" s="1" t="s">
        <v>315</v>
      </c>
      <c r="D192" s="1">
        <f>_xlfn.XLOOKUP(C192,Hospital_beds_per_1000[Country Code],Hospital_beds_per_1000[Max count of beds per 1000 population btween 2017-21], 0)</f>
        <v>0</v>
      </c>
      <c r="E192" s="28">
        <f>(D192/13.05)*10</f>
        <v>0</v>
      </c>
      <c r="F192" s="1">
        <f>_xlfn.XLOOKUP(C192,Population_ages_65_and_above[Country Code],Population_ages_65_and_above[2023],0)</f>
        <v>2.91</v>
      </c>
      <c r="G192" s="28">
        <f xml:space="preserve"> (F192/35.79)*10</f>
        <v>0.81307627829002527</v>
      </c>
      <c r="H192" s="1">
        <f>_xlfn.XLOOKUP(C192,Life_expectancy_at_birth[Country Code],Life_expectancy_at_birth[Average life expectancy 2017-22],0)</f>
        <v>62.38</v>
      </c>
      <c r="I192" s="28">
        <f>(H192/85.07)*10</f>
        <v>7.3327847654872471</v>
      </c>
      <c r="J192" s="1">
        <f>_xlfn.XLOOKUP(C192,Physicians_per_1_000_people[Country Code],Physicians_per_1_000_people[Average Physicians per 1000 in 2017-21],0)</f>
        <v>0.19</v>
      </c>
      <c r="K192" s="28">
        <f xml:space="preserve"> (J192/8.36)*10</f>
        <v>0.22727272727272729</v>
      </c>
      <c r="L192" s="1">
        <f>_xlfn.XLOOKUP(C192,Population_ages_15_64[Country Code],Population_ages_15_64[2023],0)</f>
        <v>59.87</v>
      </c>
      <c r="M192" s="28">
        <f>(L192/82.92)*10</f>
        <v>7.2202122527737576</v>
      </c>
      <c r="N192" s="28">
        <f>_xlfn.XLOOKUP(C192,Current_health_expenditure_per_capita[Country Code],Current_health_expenditure_per_capita[Per Capita Average],0)</f>
        <v>203.63399999999999</v>
      </c>
      <c r="O192" s="28">
        <f>(N192/10922.48)*10</f>
        <v>0.18643568127384991</v>
      </c>
      <c r="P192" s="1">
        <f>_xlfn.XLOOKUP(C192,Helath_expenditure_GDP[Country Code],Helath_expenditure_GDP[GDP_Average_2017-21],0)</f>
        <v>4.3</v>
      </c>
      <c r="Q192" s="28">
        <f>(P192/20.83)*10</f>
        <v>2.0643302928468557</v>
      </c>
      <c r="R192" s="16">
        <f>_xlfn.XLOOKUP(C192,GDP__current_US[Country Code],GDP__current_US[2023 '[YR2023']],0)</f>
        <v>107440575838.0475</v>
      </c>
      <c r="S192" s="28">
        <f>(R192/67653743404264.1 )*10</f>
        <v>1.5880950621762001E-2</v>
      </c>
      <c r="T192" s="1">
        <f>_xlfn.XLOOKUP(C192,Population__total[Country Code],Population__total[2023],0)</f>
        <v>55100586</v>
      </c>
      <c r="U192" s="28">
        <f>(T192/6819750360)*10</f>
        <v>8.079560554471675E-2</v>
      </c>
      <c r="V192" s="33">
        <f>((0.2 *E192) + (0.2 * G192) + (0.2 *I192) + (0.2 *K192)+ (0.2 *M192))/1</f>
        <v>3.1186692047647515</v>
      </c>
      <c r="W192" s="33">
        <f>((0.25 * O192) + (0.25 * Q192) + (0.3 *S192) + (0.2 *U192)) /1</f>
        <v>0.58361489982564829</v>
      </c>
      <c r="X192" s="33">
        <f>(0.55 * V192 ) + (0.45 * W192)</f>
        <v>1.9778947675421552</v>
      </c>
    </row>
    <row r="193" spans="1:24" x14ac:dyDescent="0.3">
      <c r="A193" s="1" t="s">
        <v>649</v>
      </c>
      <c r="B193" s="1" t="s">
        <v>27</v>
      </c>
      <c r="C193" s="1" t="s">
        <v>650</v>
      </c>
      <c r="D193" s="1">
        <f>_xlfn.XLOOKUP(C193,Hospital_beds_per_1000[Country Code],Hospital_beds_per_1000[Max count of beds per 1000 population btween 2017-21], 0)</f>
        <v>0</v>
      </c>
      <c r="E193" s="28">
        <f>(D193/13.05)*10</f>
        <v>0</v>
      </c>
      <c r="F193" s="1">
        <f>_xlfn.XLOOKUP(C193,Population_ages_65_and_above[Country Code],Population_ages_65_and_above[2023],0)</f>
        <v>1.77</v>
      </c>
      <c r="G193" s="28">
        <f xml:space="preserve"> (F193/35.79)*10</f>
        <v>0.49455155071248952</v>
      </c>
      <c r="H193" s="1">
        <f>_xlfn.XLOOKUP(C193,Life_expectancy_at_birth[Country Code],Life_expectancy_at_birth[Average life expectancy 2017-22],0)</f>
        <v>62.11</v>
      </c>
      <c r="I193" s="28">
        <f>(H193/85.07)*10</f>
        <v>7.3010461972493248</v>
      </c>
      <c r="J193" s="1">
        <f>_xlfn.XLOOKUP(C193,Physicians_per_1_000_people[Country Code],Physicians_per_1_000_people[Average Physicians per 1000 in 2017-21],0)</f>
        <v>0.25</v>
      </c>
      <c r="K193" s="28">
        <f xml:space="preserve"> (J193/8.36)*10</f>
        <v>0.299043062200957</v>
      </c>
      <c r="L193" s="1">
        <f>_xlfn.XLOOKUP(C193,Population_ages_15_64[Country Code],Population_ages_15_64[2023],0)</f>
        <v>55.78</v>
      </c>
      <c r="M193" s="28">
        <f>(L193/82.92)*10</f>
        <v>6.7269657501205984</v>
      </c>
      <c r="N193" s="28">
        <f>_xlfn.XLOOKUP(C193,Current_health_expenditure_per_capita[Country Code],Current_health_expenditure_per_capita[Per Capita Average],0)</f>
        <v>202.93799999999999</v>
      </c>
      <c r="O193" s="28">
        <f>(N193/10922.48)*10</f>
        <v>0.18579846335264519</v>
      </c>
      <c r="P193" s="1">
        <f>_xlfn.XLOOKUP(C193,Helath_expenditure_GDP[Country Code],Helath_expenditure_GDP[GDP_Average_2017-21],0)</f>
        <v>5.85</v>
      </c>
      <c r="Q193" s="28">
        <f>(P193/20.83)*10</f>
        <v>2.8084493518963032</v>
      </c>
      <c r="R193" s="16">
        <f>_xlfn.XLOOKUP(C193,GDP__current_US[Country Code],GDP__current_US[2023 '[YR2023']],0)</f>
        <v>28162630953.928501</v>
      </c>
      <c r="S193" s="28">
        <f>(R193/67653743404264.1 )*10</f>
        <v>4.162760186918712E-3</v>
      </c>
      <c r="T193" s="1">
        <f>_xlfn.XLOOKUP(C193,Population__total[Country Code],Population__total[2023],0)</f>
        <v>20569737</v>
      </c>
      <c r="U193" s="28">
        <f>(T193/6819750360)*10</f>
        <v>3.0162008745434486E-2</v>
      </c>
      <c r="V193" s="33">
        <f>((0.2 *E193) + (0.2 * G193) + (0.2 *I193) + (0.2 *K193)+ (0.2 *M193))/1</f>
        <v>2.9643213120566743</v>
      </c>
      <c r="W193" s="33">
        <f>((0.25 * O193) + (0.25 * Q193) + (0.3 *S193) + (0.2 *U193)) /1</f>
        <v>0.75584318361739966</v>
      </c>
      <c r="X193" s="33">
        <f>(0.55 * V193 ) + (0.45 * W193)</f>
        <v>1.9705061542590008</v>
      </c>
    </row>
    <row r="194" spans="1:24" x14ac:dyDescent="0.3">
      <c r="A194" s="1" t="s">
        <v>385</v>
      </c>
      <c r="B194" s="1" t="s">
        <v>27</v>
      </c>
      <c r="C194" s="1" t="s">
        <v>386</v>
      </c>
      <c r="D194" s="1">
        <f>_xlfn.XLOOKUP(C194,Hospital_beds_per_1000[Country Code],Hospital_beds_per_1000[Max count of beds per 1000 population btween 2017-21], 0)</f>
        <v>0</v>
      </c>
      <c r="E194" s="28">
        <f>(D194/13.05)*10</f>
        <v>0</v>
      </c>
      <c r="F194" s="1">
        <f>_xlfn.XLOOKUP(C194,Population_ages_65_and_above[Country Code],Population_ages_65_and_above[2023],0)</f>
        <v>3.4</v>
      </c>
      <c r="G194" s="28">
        <f xml:space="preserve"> (F194/35.79)*10</f>
        <v>0.94998602961721146</v>
      </c>
      <c r="H194" s="1">
        <f>_xlfn.XLOOKUP(C194,Life_expectancy_at_birth[Country Code],Life_expectancy_at_birth[Average life expectancy 2017-22],0)</f>
        <v>65.19</v>
      </c>
      <c r="I194" s="28">
        <f>(H194/85.07)*10</f>
        <v>7.6631009756670974</v>
      </c>
      <c r="J194" s="1">
        <f>_xlfn.XLOOKUP(C194,Physicians_per_1_000_people[Country Code],Physicians_per_1_000_people[Average Physicians per 1000 in 2017-21],0)</f>
        <v>0.2</v>
      </c>
      <c r="K194" s="28">
        <f xml:space="preserve"> (J194/8.36)*10</f>
        <v>0.23923444976076558</v>
      </c>
      <c r="L194" s="1">
        <f>_xlfn.XLOOKUP(C194,Population_ages_15_64[Country Code],Population_ages_15_64[2023],0)</f>
        <v>57.86</v>
      </c>
      <c r="M194" s="28">
        <f>(L194/82.92)*10</f>
        <v>6.9778099372889537</v>
      </c>
      <c r="N194" s="28">
        <f>_xlfn.XLOOKUP(C194,Current_health_expenditure_per_capita[Country Code],Current_health_expenditure_per_capita[Per Capita Average],0)</f>
        <v>61.218000000000004</v>
      </c>
      <c r="O194" s="28">
        <f>(N194/10922.48)*10</f>
        <v>5.604771077630722E-2</v>
      </c>
      <c r="P194" s="1">
        <f>_xlfn.XLOOKUP(C194,Helath_expenditure_GDP[Country Code],Helath_expenditure_GDP[GDP_Average_2017-21],0)</f>
        <v>3.87</v>
      </c>
      <c r="Q194" s="28">
        <f>(P194/20.83)*10</f>
        <v>1.8578972635621702</v>
      </c>
      <c r="R194" s="16">
        <f>_xlfn.XLOOKUP(C194,GDP__current_US[Country Code],GDP__current_US[2023 '[YR2023']],0)</f>
        <v>16031702914.9195</v>
      </c>
      <c r="S194" s="28">
        <f>(R194/67653743404264.1 )*10</f>
        <v>2.3696697489630778E-3</v>
      </c>
      <c r="T194" s="1">
        <f>_xlfn.XLOOKUP(C194,Population__total[Country Code],Population__total[2023],0)</f>
        <v>30325732</v>
      </c>
      <c r="U194" s="28">
        <f>(T194/6819750360)*10</f>
        <v>4.4467510391392101E-2</v>
      </c>
      <c r="V194" s="33">
        <f>((0.2 *E194) + (0.2 * G194) + (0.2 *I194) + (0.2 *K194)+ (0.2 *M194))/1</f>
        <v>3.1660262784668056</v>
      </c>
      <c r="W194" s="33">
        <f>((0.25 * O194) + (0.25 * Q194) + (0.3 *S194) + (0.2 *U194)) /1</f>
        <v>0.48809064658758677</v>
      </c>
      <c r="X194" s="33">
        <f>(0.55 * V194 ) + (0.45 * W194)</f>
        <v>1.9609552441211573</v>
      </c>
    </row>
    <row r="195" spans="1:24" x14ac:dyDescent="0.3">
      <c r="A195" s="1" t="s">
        <v>232</v>
      </c>
      <c r="B195" s="1" t="s">
        <v>27</v>
      </c>
      <c r="C195" s="1" t="s">
        <v>233</v>
      </c>
      <c r="D195" s="1">
        <f>_xlfn.XLOOKUP(C195,Hospital_beds_per_1000[Country Code],Hospital_beds_per_1000[Max count of beds per 1000 population btween 2017-21], 0)</f>
        <v>0</v>
      </c>
      <c r="E195" s="28">
        <f>(D195/13.05)*10</f>
        <v>0</v>
      </c>
      <c r="F195" s="1">
        <f>_xlfn.XLOOKUP(C195,Population_ages_65_and_above[Country Code],Population_ages_65_and_above[2023],0)</f>
        <v>3.12</v>
      </c>
      <c r="G195" s="28">
        <f xml:space="preserve"> (F195/35.79)*10</f>
        <v>0.87175188600167652</v>
      </c>
      <c r="H195" s="1">
        <f>_xlfn.XLOOKUP(C195,Life_expectancy_at_birth[Country Code],Life_expectancy_at_birth[Average life expectancy 2017-22],0)</f>
        <v>61.02</v>
      </c>
      <c r="I195" s="28">
        <f>(H195/85.07)*10</f>
        <v>7.1729164217703083</v>
      </c>
      <c r="J195" s="1">
        <f>_xlfn.XLOOKUP(C195,Physicians_per_1_000_people[Country Code],Physicians_per_1_000_people[Average Physicians per 1000 in 2017-21],0)</f>
        <v>0.35</v>
      </c>
      <c r="K195" s="28">
        <f xml:space="preserve"> (J195/8.36)*10</f>
        <v>0.41866028708133973</v>
      </c>
      <c r="L195" s="1">
        <f>_xlfn.XLOOKUP(C195,Population_ages_15_64[Country Code],Population_ages_15_64[2023],0)</f>
        <v>58.76</v>
      </c>
      <c r="M195" s="28">
        <f>(L195/82.92)*10</f>
        <v>7.0863482875060289</v>
      </c>
      <c r="N195" s="28">
        <f>_xlfn.XLOOKUP(C195,Current_health_expenditure_per_capita[Country Code],Current_health_expenditure_per_capita[Per Capita Average],0)</f>
        <v>552.78200000000004</v>
      </c>
      <c r="O195" s="28">
        <f>(N195/10922.48)*10</f>
        <v>0.50609568522899562</v>
      </c>
      <c r="P195" s="1">
        <f>_xlfn.XLOOKUP(C195,Helath_expenditure_GDP[Country Code],Helath_expenditure_GDP[GDP_Average_2017-21],0)</f>
        <v>3.21</v>
      </c>
      <c r="Q195" s="28">
        <f>(P195/20.83)*10</f>
        <v>1.5410465674507923</v>
      </c>
      <c r="R195" s="16">
        <f>_xlfn.XLOOKUP(C195,GDP__current_US[Country Code],GDP__current_US[2023 '[YR2023']],0)</f>
        <v>12116922539.4112</v>
      </c>
      <c r="S195" s="28">
        <f>(R195/67653743404264.1 )*10</f>
        <v>1.7910202643195484E-3</v>
      </c>
      <c r="T195" s="1">
        <f>_xlfn.XLOOKUP(C195,Population__total[Country Code],Population__total[2023],0)</f>
        <v>1714671</v>
      </c>
      <c r="U195" s="28">
        <f>(T195/6819750360)*10</f>
        <v>2.5142723845979604E-3</v>
      </c>
      <c r="V195" s="33">
        <f>((0.2 *E195) + (0.2 * G195) + (0.2 *I195) + (0.2 *K195)+ (0.2 *M195))/1</f>
        <v>3.1099353764718707</v>
      </c>
      <c r="W195" s="33">
        <f>((0.25 * O195) + (0.25 * Q195) + (0.3 *S195) + (0.2 *U195)) /1</f>
        <v>0.51282572372616242</v>
      </c>
      <c r="X195" s="33">
        <f>(0.55 * V195 ) + (0.45 * W195)</f>
        <v>1.9412360327363021</v>
      </c>
    </row>
    <row r="196" spans="1:24" x14ac:dyDescent="0.3">
      <c r="A196" s="1" t="s">
        <v>102</v>
      </c>
      <c r="B196" s="1" t="s">
        <v>27</v>
      </c>
      <c r="C196" s="1" t="s">
        <v>103</v>
      </c>
      <c r="D196" s="1">
        <f>_xlfn.XLOOKUP(C196,Hospital_beds_per_1000[Country Code],Hospital_beds_per_1000[Max count of beds per 1000 population btween 2017-21], 0)</f>
        <v>0</v>
      </c>
      <c r="E196" s="28">
        <f>(D196/13.05)*10</f>
        <v>0</v>
      </c>
      <c r="F196" s="1">
        <f>_xlfn.XLOOKUP(C196,Population_ages_65_and_above[Country Code],Population_ages_65_and_above[2023],0)</f>
        <v>2.52</v>
      </c>
      <c r="G196" s="28">
        <f xml:space="preserve"> (F196/35.79)*10</f>
        <v>0.70410729253981563</v>
      </c>
      <c r="H196" s="1">
        <f>_xlfn.XLOOKUP(C196,Life_expectancy_at_birth[Country Code],Life_expectancy_at_birth[Average life expectancy 2017-22],0)</f>
        <v>54.35</v>
      </c>
      <c r="I196" s="28">
        <f>(H196/85.07)*10</f>
        <v>6.3888562360409082</v>
      </c>
      <c r="J196" s="1">
        <f>_xlfn.XLOOKUP(C196,Physicians_per_1_000_people[Country Code],Physicians_per_1_000_people[Average Physicians per 1000 in 2017-21],0)</f>
        <v>7.0000000000000007E-2</v>
      </c>
      <c r="K196" s="28">
        <f xml:space="preserve"> (J196/8.36)*10</f>
        <v>8.3732057416267963E-2</v>
      </c>
      <c r="L196" s="1">
        <f>_xlfn.XLOOKUP(C196,Population_ages_15_64[Country Code],Population_ages_15_64[2023],0)</f>
        <v>49.64</v>
      </c>
      <c r="M196" s="28">
        <f>(L196/82.92)*10</f>
        <v>5.9864930053063192</v>
      </c>
      <c r="N196" s="28">
        <f>_xlfn.XLOOKUP(C196,Current_health_expenditure_per_capita[Country Code],Current_health_expenditure_per_capita[Per Capita Average],0)</f>
        <v>78.835999999999999</v>
      </c>
      <c r="O196" s="28">
        <f>(N196/10922.48)*10</f>
        <v>7.2177747178296503E-2</v>
      </c>
      <c r="P196" s="1">
        <f>_xlfn.XLOOKUP(C196,Helath_expenditure_GDP[Country Code],Helath_expenditure_GDP[GDP_Average_2017-21],0)</f>
        <v>8.6999999999999993</v>
      </c>
      <c r="Q196" s="28">
        <f>(P196/20.83)*10</f>
        <v>4.1766682669227082</v>
      </c>
      <c r="R196" s="16">
        <f>_xlfn.XLOOKUP(C196,GDP__current_US[Country Code],GDP__current_US[2023 '[YR2023']],0)</f>
        <v>2555492085.2483001</v>
      </c>
      <c r="S196" s="28">
        <f>(R196/67653743404264.1 )*10</f>
        <v>3.7773106951052051E-4</v>
      </c>
      <c r="T196" s="1">
        <f>_xlfn.XLOOKUP(C196,Population__total[Country Code],Population__total[2023],0)</f>
        <v>5742315</v>
      </c>
      <c r="U196" s="28">
        <f>(T196/6819750360)*10</f>
        <v>8.4201249266842668E-3</v>
      </c>
      <c r="V196" s="33">
        <f>((0.2 *E196) + (0.2 * G196) + (0.2 *I196) + (0.2 *K196)+ (0.2 *M196))/1</f>
        <v>2.6326377182606624</v>
      </c>
      <c r="W196" s="33">
        <f>((0.25 * O196) + (0.25 * Q196) + (0.3 *S196) + (0.2 *U196)) /1</f>
        <v>1.0640088478314413</v>
      </c>
      <c r="X196" s="33">
        <f>(0.55 * V196 ) + (0.45 * W196)</f>
        <v>1.9267547265675131</v>
      </c>
    </row>
    <row r="197" spans="1:24" x14ac:dyDescent="0.3">
      <c r="A197" s="1" t="s">
        <v>191</v>
      </c>
      <c r="B197" s="1" t="s">
        <v>27</v>
      </c>
      <c r="C197" s="1" t="s">
        <v>192</v>
      </c>
      <c r="D197" s="1">
        <f>_xlfn.XLOOKUP(C197,Hospital_beds_per_1000[Country Code],Hospital_beds_per_1000[Max count of beds per 1000 population btween 2017-21], 0)</f>
        <v>0</v>
      </c>
      <c r="E197" s="28">
        <f>(D197/13.05)*10</f>
        <v>0</v>
      </c>
      <c r="F197" s="1">
        <f>_xlfn.XLOOKUP(C197,Population_ages_65_and_above[Country Code],Population_ages_65_and_above[2023],0)</f>
        <v>3.16</v>
      </c>
      <c r="G197" s="28">
        <f xml:space="preserve"> (F197/35.79)*10</f>
        <v>0.88292819223246721</v>
      </c>
      <c r="H197" s="1">
        <f>_xlfn.XLOOKUP(C197,Life_expectancy_at_birth[Country Code],Life_expectancy_at_birth[Average life expectancy 2017-22],0)</f>
        <v>65.349999999999994</v>
      </c>
      <c r="I197" s="28">
        <f>(H197/85.07)*10</f>
        <v>7.6819090161043846</v>
      </c>
      <c r="J197" s="1">
        <f>_xlfn.XLOOKUP(C197,Physicians_per_1_000_people[Country Code],Physicians_per_1_000_people[Average Physicians per 1000 in 2017-21],0)</f>
        <v>0.09</v>
      </c>
      <c r="K197" s="28">
        <f xml:space="preserve"> (J197/8.36)*10</f>
        <v>0.1076555023923445</v>
      </c>
      <c r="L197" s="1">
        <f>_xlfn.XLOOKUP(C197,Population_ages_15_64[Country Code],Population_ages_15_64[2023],0)</f>
        <v>57.55</v>
      </c>
      <c r="M197" s="28">
        <f>(L197/82.92)*10</f>
        <v>6.9404245055475151</v>
      </c>
      <c r="N197" s="28">
        <f>_xlfn.XLOOKUP(C197,Current_health_expenditure_per_capita[Country Code],Current_health_expenditure_per_capita[Per Capita Average],0)</f>
        <v>75.314000000000007</v>
      </c>
      <c r="O197" s="28">
        <f>(N197/10922.48)*10</f>
        <v>6.8953204766683041E-2</v>
      </c>
      <c r="P197" s="1">
        <f>_xlfn.XLOOKUP(C197,Helath_expenditure_GDP[Country Code],Helath_expenditure_GDP[GDP_Average_2017-21],0)</f>
        <v>3.34</v>
      </c>
      <c r="Q197" s="28">
        <f>(P197/20.83)*10</f>
        <v>1.6034565530484879</v>
      </c>
      <c r="R197" s="16">
        <f>_xlfn.XLOOKUP(C197,GDP__current_US[Country Code],GDP__current_US[2023 '[YR2023']],0)</f>
        <v>163697927593.98239</v>
      </c>
      <c r="S197" s="28">
        <f>(R197/67653743404264.1 )*10</f>
        <v>2.4196433095476692E-2</v>
      </c>
      <c r="T197" s="1">
        <f>_xlfn.XLOOKUP(C197,Population__total[Country Code],Population__total[2023],0)</f>
        <v>126527060</v>
      </c>
      <c r="U197" s="28">
        <f>(T197/6819750360)*10</f>
        <v>0.18553033955923279</v>
      </c>
      <c r="V197" s="33">
        <f>((0.2 *E197) + (0.2 * G197) + (0.2 *I197) + (0.2 *K197)+ (0.2 *M197))/1</f>
        <v>3.1225834432553423</v>
      </c>
      <c r="W197" s="33">
        <f>((0.25 * O197) + (0.25 * Q197) + (0.3 *S197) + (0.2 *U197)) /1</f>
        <v>0.4624674372942823</v>
      </c>
      <c r="X197" s="33">
        <f>(0.55 * V197 ) + (0.45 * W197)</f>
        <v>1.9255312405728655</v>
      </c>
    </row>
    <row r="198" spans="1:24" x14ac:dyDescent="0.3">
      <c r="A198" s="1" t="s">
        <v>474</v>
      </c>
      <c r="B198" s="1" t="s">
        <v>49</v>
      </c>
      <c r="C198" s="1" t="s">
        <v>475</v>
      </c>
      <c r="D198" s="1">
        <f>_xlfn.XLOOKUP(C198,Hospital_beds_per_1000[Country Code],Hospital_beds_per_1000[Max count of beds per 1000 population btween 2017-21], 0)</f>
        <v>0</v>
      </c>
      <c r="E198" s="28">
        <f>(D198/13.05)*10</f>
        <v>0</v>
      </c>
      <c r="F198" s="1">
        <f>_xlfn.XLOOKUP(C198,Population_ages_65_and_above[Country Code],Population_ages_65_and_above[2023],0)</f>
        <v>3.29</v>
      </c>
      <c r="G198" s="28">
        <f xml:space="preserve"> (F198/35.79)*10</f>
        <v>0.91925118748253709</v>
      </c>
      <c r="H198" s="1">
        <f>_xlfn.XLOOKUP(C198,Life_expectancy_at_birth[Country Code],Life_expectancy_at_birth[Average life expectancy 2017-22],0)</f>
        <v>65.48</v>
      </c>
      <c r="I198" s="28">
        <f>(H198/85.07)*10</f>
        <v>7.6971905489596812</v>
      </c>
      <c r="J198" s="1">
        <f>_xlfn.XLOOKUP(C198,Physicians_per_1_000_people[Country Code],Physicians_per_1_000_people[Average Physicians per 1000 in 2017-21],0)</f>
        <v>0.06</v>
      </c>
      <c r="K198" s="28">
        <f xml:space="preserve"> (J198/8.36)*10</f>
        <v>7.1770334928229665E-2</v>
      </c>
      <c r="L198" s="1">
        <f>_xlfn.XLOOKUP(C198,Population_ages_15_64[Country Code],Population_ages_15_64[2023],0)</f>
        <v>62.81</v>
      </c>
      <c r="M198" s="28">
        <f>(L198/82.92)*10</f>
        <v>7.5747708634828745</v>
      </c>
      <c r="N198" s="28">
        <f>_xlfn.XLOOKUP(C198,Current_health_expenditure_per_capita[Country Code],Current_health_expenditure_per_capita[Per Capita Average],0)</f>
        <v>91.766000000000005</v>
      </c>
      <c r="O198" s="28">
        <f>(N198/10922.48)*10</f>
        <v>8.4015718042056403E-2</v>
      </c>
      <c r="P198" s="1">
        <f>_xlfn.XLOOKUP(C198,Helath_expenditure_GDP[Country Code],Helath_expenditure_GDP[GDP_Average_2017-21],0)</f>
        <v>2.2999999999999998</v>
      </c>
      <c r="Q198" s="28">
        <f>(P198/20.83)*10</f>
        <v>1.1041766682669227</v>
      </c>
      <c r="R198" s="16">
        <f>_xlfn.XLOOKUP(C198,GDP__current_US[Country Code],GDP__current_US[2023 '[YR2023']],0)</f>
        <v>30932496249.791698</v>
      </c>
      <c r="S198" s="28">
        <f>(R198/67653743404264.1 )*10</f>
        <v>4.5721780781522985E-3</v>
      </c>
      <c r="T198" s="1">
        <f>_xlfn.XLOOKUP(C198,Population__total[Country Code],Population__total[2023],0)</f>
        <v>10329931</v>
      </c>
      <c r="U198" s="28">
        <f>(T198/6819750360)*10</f>
        <v>1.5147080838307986E-2</v>
      </c>
      <c r="V198" s="33">
        <f>((0.2 *E198) + (0.2 * G198) + (0.2 *I198) + (0.2 *K198)+ (0.2 *M198))/1</f>
        <v>3.2525965869706646</v>
      </c>
      <c r="W198" s="33">
        <f>((0.25 * O198) + (0.25 * Q198) + (0.3 *S198) + (0.2 *U198)) /1</f>
        <v>0.3014491661683521</v>
      </c>
      <c r="X198" s="33">
        <f>(0.55 * V198 ) + (0.45 * W198)</f>
        <v>1.9245802476096241</v>
      </c>
    </row>
    <row r="199" spans="1:24" x14ac:dyDescent="0.3">
      <c r="A199" s="1" t="s">
        <v>69</v>
      </c>
      <c r="B199" s="1" t="s">
        <v>27</v>
      </c>
      <c r="C199" s="1" t="s">
        <v>70</v>
      </c>
      <c r="D199" s="1">
        <f>_xlfn.XLOOKUP(C199,Hospital_beds_per_1000[Country Code],Hospital_beds_per_1000[Max count of beds per 1000 population btween 2017-21], 0)</f>
        <v>0</v>
      </c>
      <c r="E199" s="28">
        <f>(D199/13.05)*10</f>
        <v>0</v>
      </c>
      <c r="F199" s="1">
        <f>_xlfn.XLOOKUP(C199,Population_ages_65_and_above[Country Code],Population_ages_65_and_above[2023],0)</f>
        <v>2.5299999999999998</v>
      </c>
      <c r="G199" s="28">
        <f xml:space="preserve"> (F199/35.79)*10</f>
        <v>0.70690136909751322</v>
      </c>
      <c r="H199" s="1">
        <f>_xlfn.XLOOKUP(C199,Life_expectancy_at_birth[Country Code],Life_expectancy_at_birth[Average life expectancy 2017-22],0)</f>
        <v>59.73</v>
      </c>
      <c r="I199" s="28">
        <f>(H199/85.07)*10</f>
        <v>7.0212765957446805</v>
      </c>
      <c r="J199" s="1">
        <f>_xlfn.XLOOKUP(C199,Physicians_per_1_000_people[Country Code],Physicians_per_1_000_people[Average Physicians per 1000 in 2017-21],0)</f>
        <v>0.09</v>
      </c>
      <c r="K199" s="28">
        <f xml:space="preserve"> (J199/8.36)*10</f>
        <v>0.1076555023923445</v>
      </c>
      <c r="L199" s="1">
        <f>_xlfn.XLOOKUP(C199,Population_ages_15_64[Country Code],Population_ages_15_64[2023],0)</f>
        <v>54.14</v>
      </c>
      <c r="M199" s="28">
        <f>(L199/82.92)*10</f>
        <v>6.5291847563917029</v>
      </c>
      <c r="N199" s="28">
        <f>_xlfn.XLOOKUP(C199,Current_health_expenditure_per_capita[Country Code],Current_health_expenditure_per_capita[Per Capita Average],0)</f>
        <v>127.64</v>
      </c>
      <c r="O199" s="28">
        <f>(N199/10922.48)*10</f>
        <v>0.11685990727380595</v>
      </c>
      <c r="P199" s="1">
        <f>_xlfn.XLOOKUP(C199,Helath_expenditure_GDP[Country Code],Helath_expenditure_GDP[GDP_Average_2017-21],0)</f>
        <v>5.85</v>
      </c>
      <c r="Q199" s="28">
        <f>(P199/20.83)*10</f>
        <v>2.8084493518963032</v>
      </c>
      <c r="R199" s="16">
        <f>_xlfn.XLOOKUP(C199,GDP__current_US[Country Code],GDP__current_US[2023 '[YR2023']],0)</f>
        <v>20324617838.967602</v>
      </c>
      <c r="S199" s="28">
        <f>(R199/67653743404264.1 )*10</f>
        <v>3.0042118612000671E-3</v>
      </c>
      <c r="T199" s="1">
        <f>_xlfn.XLOOKUP(C199,Population__total[Country Code],Population__total[2023],0)</f>
        <v>23251485</v>
      </c>
      <c r="U199" s="28">
        <f>(T199/6819750360)*10</f>
        <v>3.4094334502883475E-2</v>
      </c>
      <c r="V199" s="33">
        <f>((0.2 *E199) + (0.2 * G199) + (0.2 *I199) + (0.2 *K199)+ (0.2 *M199))/1</f>
        <v>2.8730036447252485</v>
      </c>
      <c r="W199" s="33">
        <f>((0.25 * O199) + (0.25 * Q199) + (0.3 *S199) + (0.2 *U199)) /1</f>
        <v>0.73904744525146404</v>
      </c>
      <c r="X199" s="33">
        <f>(0.55 * V199 ) + (0.45 * W199)</f>
        <v>1.9127233549620457</v>
      </c>
    </row>
    <row r="200" spans="1:24" x14ac:dyDescent="0.3">
      <c r="A200" s="1" t="s">
        <v>421</v>
      </c>
      <c r="B200" s="1" t="s">
        <v>27</v>
      </c>
      <c r="C200" s="1" t="s">
        <v>422</v>
      </c>
      <c r="D200" s="1">
        <f>_xlfn.XLOOKUP(C200,Hospital_beds_per_1000[Country Code],Hospital_beds_per_1000[Max count of beds per 1000 population btween 2017-21], 0)</f>
        <v>0</v>
      </c>
      <c r="E200" s="28">
        <f>(D200/13.05)*10</f>
        <v>0</v>
      </c>
      <c r="F200" s="1">
        <f>_xlfn.XLOOKUP(C200,Population_ages_65_and_above[Country Code],Population_ages_65_and_above[2023],0)</f>
        <v>3.21</v>
      </c>
      <c r="G200" s="28">
        <f xml:space="preserve"> (F200/35.79)*10</f>
        <v>0.8968985750209556</v>
      </c>
      <c r="H200" s="1">
        <f>_xlfn.XLOOKUP(C200,Life_expectancy_at_birth[Country Code],Life_expectancy_at_birth[Average life expectancy 2017-22],0)</f>
        <v>64.94</v>
      </c>
      <c r="I200" s="28">
        <f>(H200/85.07)*10</f>
        <v>7.6337134124838366</v>
      </c>
      <c r="J200" s="1">
        <f>_xlfn.XLOOKUP(C200,Physicians_per_1_000_people[Country Code],Physicians_per_1_000_people[Average Physicians per 1000 in 2017-21],0)</f>
        <v>0.19</v>
      </c>
      <c r="K200" s="28">
        <f xml:space="preserve"> (J200/8.36)*10</f>
        <v>0.22727272727272729</v>
      </c>
      <c r="L200" s="1">
        <f>_xlfn.XLOOKUP(C200,Population_ages_15_64[Country Code],Population_ages_15_64[2023],0)</f>
        <v>55.64</v>
      </c>
      <c r="M200" s="28">
        <f>(L200/82.92)*10</f>
        <v>6.7100820067534972</v>
      </c>
      <c r="N200" s="28">
        <f>_xlfn.XLOOKUP(C200,Current_health_expenditure_per_capita[Country Code],Current_health_expenditure_per_capita[Per Capita Average],0)</f>
        <v>193.74799999999999</v>
      </c>
      <c r="O200" s="28">
        <f>(N200/10922.48)*10</f>
        <v>0.17738462327237037</v>
      </c>
      <c r="P200" s="1">
        <f>_xlfn.XLOOKUP(C200,Helath_expenditure_GDP[Country Code],Helath_expenditure_GDP[GDP_Average_2017-21],0)</f>
        <v>3.46</v>
      </c>
      <c r="Q200" s="28">
        <f>(P200/20.83)*10</f>
        <v>1.6610657705232841</v>
      </c>
      <c r="R200" s="16">
        <f>_xlfn.XLOOKUP(C200,GDP__current_US[Country Code],GDP__current_US[2023 '[YR2023']],0)</f>
        <v>10452577062.758101</v>
      </c>
      <c r="S200" s="28">
        <f>(R200/67653743404264.1 )*10</f>
        <v>1.5450108947111553E-3</v>
      </c>
      <c r="T200" s="1">
        <f>_xlfn.XLOOKUP(C200,Population__total[Country Code],Population__total[2023],0)</f>
        <v>4862989</v>
      </c>
      <c r="U200" s="28">
        <f>(T200/6819750360)*10</f>
        <v>7.130743419177004E-3</v>
      </c>
      <c r="V200" s="33">
        <f>((0.2 *E200) + (0.2 * G200) + (0.2 *I200) + (0.2 *K200)+ (0.2 *M200))/1</f>
        <v>3.0935933443062034</v>
      </c>
      <c r="W200" s="33">
        <f>((0.25 * O200) + (0.25 * Q200) + (0.3 *S200) + (0.2 *U200)) /1</f>
        <v>0.46150225040116233</v>
      </c>
      <c r="X200" s="33">
        <f>(0.55 * V200 ) + (0.45 * W200)</f>
        <v>1.9091523520489351</v>
      </c>
    </row>
    <row r="201" spans="1:24" x14ac:dyDescent="0.3">
      <c r="A201" s="1" t="s">
        <v>611</v>
      </c>
      <c r="B201" s="1" t="s">
        <v>27</v>
      </c>
      <c r="C201" s="1" t="s">
        <v>612</v>
      </c>
      <c r="D201" s="1">
        <f>_xlfn.XLOOKUP(C201,Hospital_beds_per_1000[Country Code],Hospital_beds_per_1000[Max count of beds per 1000 population btween 2017-21], 0)</f>
        <v>0</v>
      </c>
      <c r="E201" s="28">
        <f>(D201/13.05)*10</f>
        <v>0</v>
      </c>
      <c r="F201" s="1">
        <f>_xlfn.XLOOKUP(C201,Population_ages_65_and_above[Country Code],Population_ages_65_and_above[2023],0)</f>
        <v>3.09</v>
      </c>
      <c r="G201" s="28">
        <f xml:space="preserve"> (F201/35.79)*10</f>
        <v>0.86336965632858331</v>
      </c>
      <c r="H201" s="1">
        <f>_xlfn.XLOOKUP(C201,Life_expectancy_at_birth[Country Code],Life_expectancy_at_birth[Average life expectancy 2017-22],0)</f>
        <v>66.489999999999995</v>
      </c>
      <c r="I201" s="28">
        <f>(H201/85.07)*10</f>
        <v>7.8159163042200541</v>
      </c>
      <c r="J201" s="1">
        <f>_xlfn.XLOOKUP(C201,Physicians_per_1_000_people[Country Code],Physicians_per_1_000_people[Average Physicians per 1000 in 2017-21],0)</f>
        <v>0.05</v>
      </c>
      <c r="K201" s="28">
        <f xml:space="preserve"> (J201/8.36)*10</f>
        <v>5.9808612440191394E-2</v>
      </c>
      <c r="L201" s="1">
        <f>_xlfn.XLOOKUP(C201,Population_ages_15_64[Country Code],Population_ages_15_64[2023],0)</f>
        <v>53.79</v>
      </c>
      <c r="M201" s="28">
        <f>(L201/82.92)*10</f>
        <v>6.4869753979739508</v>
      </c>
      <c r="N201" s="28">
        <f>_xlfn.XLOOKUP(C201,Current_health_expenditure_per_capita[Country Code],Current_health_expenditure_per_capita[Per Capita Average],0)</f>
        <v>95.83</v>
      </c>
      <c r="O201" s="28">
        <f>(N201/10922.48)*10</f>
        <v>8.7736484754378119E-2</v>
      </c>
      <c r="P201" s="1">
        <f>_xlfn.XLOOKUP(C201,Helath_expenditure_GDP[Country Code],Helath_expenditure_GDP[GDP_Average_2017-21],0)</f>
        <v>3.69</v>
      </c>
      <c r="Q201" s="28">
        <f>(P201/20.83)*10</f>
        <v>1.7714834373499762</v>
      </c>
      <c r="R201" s="16">
        <f>_xlfn.XLOOKUP(C201,GDP__current_US[Country Code],GDP__current_US[2023 '[YR2023']],0)</f>
        <v>79158286333.524002</v>
      </c>
      <c r="S201" s="28">
        <f>(R201/67653743404264.1 )*10</f>
        <v>1.1700503527279289E-2</v>
      </c>
      <c r="T201" s="1">
        <f>_xlfn.XLOOKUP(C201,Population__total[Country Code],Population__total[2023],0)</f>
        <v>67438106</v>
      </c>
      <c r="U201" s="28">
        <f>(T201/6819750360)*10</f>
        <v>9.88864730233322E-2</v>
      </c>
      <c r="V201" s="33">
        <f>((0.2 *E201) + (0.2 * G201) + (0.2 *I201) + (0.2 *K201)+ (0.2 *M201))/1</f>
        <v>3.0452139941925558</v>
      </c>
      <c r="W201" s="33">
        <f>((0.25 * O201) + (0.25 * Q201) + (0.3 *S201) + (0.2 *U201)) /1</f>
        <v>0.48809242618893878</v>
      </c>
      <c r="X201" s="33">
        <f>(0.55 * V201 ) + (0.45 * W201)</f>
        <v>1.8945092885909283</v>
      </c>
    </row>
    <row r="202" spans="1:24" x14ac:dyDescent="0.3">
      <c r="A202" s="1" t="s">
        <v>652</v>
      </c>
      <c r="B202" s="1" t="s">
        <v>27</v>
      </c>
      <c r="C202" s="1" t="s">
        <v>653</v>
      </c>
      <c r="D202" s="1">
        <f>_xlfn.XLOOKUP(C202,Hospital_beds_per_1000[Country Code],Hospital_beds_per_1000[Max count of beds per 1000 population btween 2017-21], 0)</f>
        <v>0</v>
      </c>
      <c r="E202" s="28">
        <f>(D202/13.05)*10</f>
        <v>0</v>
      </c>
      <c r="F202" s="1">
        <f>_xlfn.XLOOKUP(C202,Population_ages_65_and_above[Country Code],Population_ages_65_and_above[2023],0)</f>
        <v>3.3</v>
      </c>
      <c r="G202" s="28">
        <f xml:space="preserve"> (F202/35.79)*10</f>
        <v>0.92204526404023457</v>
      </c>
      <c r="H202" s="1">
        <f>_xlfn.XLOOKUP(C202,Life_expectancy_at_birth[Country Code],Life_expectancy_at_birth[Average life expectancy 2017-22],0)</f>
        <v>60.53</v>
      </c>
      <c r="I202" s="28">
        <f>(H202/85.07)*10</f>
        <v>7.1153167979311158</v>
      </c>
      <c r="J202" s="1">
        <f>_xlfn.XLOOKUP(C202,Physicians_per_1_000_people[Country Code],Physicians_per_1_000_people[Average Physicians per 1000 in 2017-21],0)</f>
        <v>0.19</v>
      </c>
      <c r="K202" s="28">
        <f xml:space="preserve"> (J202/8.36)*10</f>
        <v>0.22727272727272729</v>
      </c>
      <c r="L202" s="1">
        <f>_xlfn.XLOOKUP(C202,Population_ages_15_64[Country Code],Population_ages_15_64[2023],0)</f>
        <v>56.43</v>
      </c>
      <c r="M202" s="28">
        <f>(L202/82.92)*10</f>
        <v>6.8053545586107091</v>
      </c>
      <c r="N202" s="28">
        <f>_xlfn.XLOOKUP(C202,Current_health_expenditure_per_capita[Country Code],Current_health_expenditure_per_capita[Per Capita Average],0)</f>
        <v>90.075999999999993</v>
      </c>
      <c r="O202" s="28">
        <f>(N202/10922.48)*10</f>
        <v>8.2468450388556436E-2</v>
      </c>
      <c r="P202" s="1">
        <f>_xlfn.XLOOKUP(C202,Helath_expenditure_GDP[Country Code],Helath_expenditure_GDP[GDP_Average_2017-21],0)</f>
        <v>4</v>
      </c>
      <c r="Q202" s="28">
        <f>(P202/20.83)*10</f>
        <v>1.9203072491598658</v>
      </c>
      <c r="R202" s="16">
        <f>_xlfn.XLOOKUP(C202,GDP__current_US[Country Code],GDP__current_US[2023 '[YR2023']],0)</f>
        <v>26538273498.8461</v>
      </c>
      <c r="S202" s="28">
        <f>(R202/67653743404264.1 )*10</f>
        <v>3.9226615059963464E-3</v>
      </c>
      <c r="T202" s="1">
        <f>_xlfn.XLOOKUP(C202,Population__total[Country Code],Population__total[2023],0)</f>
        <v>16665409</v>
      </c>
      <c r="U202" s="28">
        <f>(T202/6819750360)*10</f>
        <v>2.4436978071437791E-2</v>
      </c>
      <c r="V202" s="33">
        <f>((0.2 *E202) + (0.2 * G202) + (0.2 *I202) + (0.2 *K202)+ (0.2 *M202))/1</f>
        <v>3.0139978695709573</v>
      </c>
      <c r="W202" s="33">
        <f>((0.25 * O202) + (0.25 * Q202) + (0.3 *S202) + (0.2 *U202)) /1</f>
        <v>0.506758118953192</v>
      </c>
      <c r="X202" s="33">
        <f>(0.55 * V202 ) + (0.45 * W202)</f>
        <v>1.885739981792963</v>
      </c>
    </row>
    <row r="203" spans="1:24" x14ac:dyDescent="0.3">
      <c r="A203" s="1" t="s">
        <v>436</v>
      </c>
      <c r="B203" s="1" t="s">
        <v>27</v>
      </c>
      <c r="C203" s="1" t="s">
        <v>437</v>
      </c>
      <c r="D203" s="1">
        <f>_xlfn.XLOOKUP(C203,Hospital_beds_per_1000[Country Code],Hospital_beds_per_1000[Max count of beds per 1000 population btween 2017-21], 0)</f>
        <v>0.39</v>
      </c>
      <c r="E203" s="28">
        <f>(D203/13.05)*10</f>
        <v>0.29885057471264365</v>
      </c>
      <c r="F203" s="1">
        <f>_xlfn.XLOOKUP(C203,Population_ages_65_and_above[Country Code],Population_ages_65_and_above[2023],0)</f>
        <v>2.4</v>
      </c>
      <c r="G203" s="28">
        <f xml:space="preserve"> (F203/35.79)*10</f>
        <v>0.67057837384744345</v>
      </c>
      <c r="H203" s="1">
        <f>_xlfn.XLOOKUP(C203,Life_expectancy_at_birth[Country Code],Life_expectancy_at_birth[Average life expectancy 2017-22],0)</f>
        <v>62.1</v>
      </c>
      <c r="I203" s="28">
        <f>(H203/85.07)*10</f>
        <v>7.2998706947219949</v>
      </c>
      <c r="J203" s="1">
        <f>_xlfn.XLOOKUP(C203,Physicians_per_1_000_people[Country Code],Physicians_per_1_000_people[Average Physicians per 1000 in 2017-21],0)</f>
        <v>0.03</v>
      </c>
      <c r="K203" s="28">
        <f xml:space="preserve"> (J203/8.36)*10</f>
        <v>3.5885167464114832E-2</v>
      </c>
      <c r="L203" s="1">
        <f>_xlfn.XLOOKUP(C203,Population_ages_15_64[Country Code],Population_ages_15_64[2023],0)</f>
        <v>48.84</v>
      </c>
      <c r="M203" s="28">
        <f>(L203/82.92)*10</f>
        <v>5.8900144717800291</v>
      </c>
      <c r="N203" s="28">
        <f>_xlfn.XLOOKUP(C203,Current_health_expenditure_per_capita[Country Code],Current_health_expenditure_per_capita[Per Capita Average],0)</f>
        <v>71.198000000000008</v>
      </c>
      <c r="O203" s="28">
        <f>(N203/10922.48)*10</f>
        <v>6.5184829818868986E-2</v>
      </c>
      <c r="P203" s="1">
        <f>_xlfn.XLOOKUP(C203,Helath_expenditure_GDP[Country Code],Helath_expenditure_GDP[GDP_Average_2017-21],0)</f>
        <v>5.71</v>
      </c>
      <c r="Q203" s="28">
        <f>(P203/20.83)*10</f>
        <v>2.7412385981757081</v>
      </c>
      <c r="R203" s="16">
        <f>_xlfn.XLOOKUP(C203,GDP__current_US[Country Code],GDP__current_US[2023 '[YR2023']],0)</f>
        <v>16819170420.5653</v>
      </c>
      <c r="S203" s="28">
        <f>(R203/67653743404264.1 )*10</f>
        <v>2.4860664871214229E-3</v>
      </c>
      <c r="T203" s="1">
        <f>_xlfn.XLOOKUP(C203,Population__total[Country Code],Population__total[2023],0)</f>
        <v>27202843</v>
      </c>
      <c r="U203" s="28">
        <f>(T203/6819750360)*10</f>
        <v>3.9888326645434569E-2</v>
      </c>
      <c r="V203" s="33">
        <f>((0.2 *E203) + (0.2 * G203) + (0.2 *I203) + (0.2 *K203)+ (0.2 *M203))/1</f>
        <v>2.839039856505245</v>
      </c>
      <c r="W203" s="33">
        <f>((0.25 * O203) + (0.25 * Q203) + (0.3 *S203) + (0.2 *U203)) /1</f>
        <v>0.71032934227386768</v>
      </c>
      <c r="X203" s="33">
        <f>(0.55 * V203 ) + (0.45 * W203)</f>
        <v>1.8811201251011254</v>
      </c>
    </row>
    <row r="204" spans="1:24" x14ac:dyDescent="0.3">
      <c r="A204" s="1" t="s">
        <v>613</v>
      </c>
      <c r="B204" s="1" t="s">
        <v>27</v>
      </c>
      <c r="C204" s="1" t="s">
        <v>614</v>
      </c>
      <c r="D204" s="1">
        <f>_xlfn.XLOOKUP(C204,Hospital_beds_per_1000[Country Code],Hospital_beds_per_1000[Max count of beds per 1000 population btween 2017-21], 0)</f>
        <v>0</v>
      </c>
      <c r="E204" s="28">
        <f>(D204/13.05)*10</f>
        <v>0</v>
      </c>
      <c r="F204" s="1">
        <f>_xlfn.XLOOKUP(C204,Population_ages_65_and_above[Country Code],Population_ages_65_and_above[2023],0)</f>
        <v>1.72</v>
      </c>
      <c r="G204" s="28">
        <f xml:space="preserve"> (F204/35.79)*10</f>
        <v>0.48058116792400107</v>
      </c>
      <c r="H204" s="1">
        <f>_xlfn.XLOOKUP(C204,Life_expectancy_at_birth[Country Code],Life_expectancy_at_birth[Average life expectancy 2017-22],0)</f>
        <v>62.84</v>
      </c>
      <c r="I204" s="28">
        <f>(H204/85.07)*10</f>
        <v>7.3868578817444464</v>
      </c>
      <c r="J204" s="1">
        <f>_xlfn.XLOOKUP(C204,Physicians_per_1_000_people[Country Code],Physicians_per_1_000_people[Average Physicians per 1000 in 2017-21],0)</f>
        <v>0.25</v>
      </c>
      <c r="K204" s="28">
        <f xml:space="preserve"> (J204/8.36)*10</f>
        <v>0.299043062200957</v>
      </c>
      <c r="L204" s="1">
        <f>_xlfn.XLOOKUP(C204,Population_ages_15_64[Country Code],Population_ages_15_64[2023],0)</f>
        <v>53.85</v>
      </c>
      <c r="M204" s="28">
        <f>(L204/82.92)*10</f>
        <v>6.4942112879884224</v>
      </c>
      <c r="N204" s="28">
        <f>_xlfn.XLOOKUP(C204,Current_health_expenditure_per_capita[Country Code],Current_health_expenditure_per_capita[Per Capita Average],0)</f>
        <v>100.12</v>
      </c>
      <c r="O204" s="28">
        <f>(N204/10922.48)*10</f>
        <v>9.166416418249336E-2</v>
      </c>
      <c r="P204" s="1">
        <f>_xlfn.XLOOKUP(C204,Helath_expenditure_GDP[Country Code],Helath_expenditure_GDP[GDP_Average_2017-21],0)</f>
        <v>4.16</v>
      </c>
      <c r="Q204" s="28">
        <f>(P204/20.83)*10</f>
        <v>1.9971195391262606</v>
      </c>
      <c r="R204" s="16">
        <f>_xlfn.XLOOKUP(C204,GDP__current_US[Country Code],GDP__current_US[2023 '[YR2023']],0)</f>
        <v>49272882213.623001</v>
      </c>
      <c r="S204" s="28">
        <f>(R204/67653743404264.1 )*10</f>
        <v>7.2830976874691923E-3</v>
      </c>
      <c r="T204" s="1">
        <f>_xlfn.XLOOKUP(C204,Population__total[Country Code],Population__total[2023],0)</f>
        <v>48582334</v>
      </c>
      <c r="U204" s="28">
        <f>(T204/6819750360)*10</f>
        <v>7.1237701433986222E-2</v>
      </c>
      <c r="V204" s="33">
        <f>((0.2 *E204) + (0.2 * G204) + (0.2 *I204) + (0.2 *K204)+ (0.2 *M204))/1</f>
        <v>2.9321386799715654</v>
      </c>
      <c r="W204" s="33">
        <f>((0.25 * O204) + (0.25 * Q204) + (0.3 *S204) + (0.2 *U204)) /1</f>
        <v>0.53862839542022656</v>
      </c>
      <c r="X204" s="33">
        <f>(0.55 * V204 ) + (0.45 * W204)</f>
        <v>1.8550590519234631</v>
      </c>
    </row>
    <row r="205" spans="1:24" x14ac:dyDescent="0.3">
      <c r="A205" s="1" t="s">
        <v>226</v>
      </c>
      <c r="B205" s="1" t="s">
        <v>27</v>
      </c>
      <c r="C205" s="1" t="s">
        <v>227</v>
      </c>
      <c r="D205" s="1">
        <f>_xlfn.XLOOKUP(C205,Hospital_beds_per_1000[Country Code],Hospital_beds_per_1000[Max count of beds per 1000 population btween 2017-21], 0)</f>
        <v>0</v>
      </c>
      <c r="E205" s="28">
        <f>(D205/13.05)*10</f>
        <v>0</v>
      </c>
      <c r="F205" s="1">
        <f>_xlfn.XLOOKUP(C205,Population_ages_65_and_above[Country Code],Population_ages_65_and_above[2023],0)</f>
        <v>3.31</v>
      </c>
      <c r="G205" s="28">
        <f xml:space="preserve"> (F205/35.79)*10</f>
        <v>0.92483934059793249</v>
      </c>
      <c r="H205" s="1">
        <f>_xlfn.XLOOKUP(C205,Life_expectancy_at_birth[Country Code],Life_expectancy_at_birth[Average life expectancy 2017-22],0)</f>
        <v>59.23</v>
      </c>
      <c r="I205" s="28">
        <f>(H205/85.07)*10</f>
        <v>6.9625014693781591</v>
      </c>
      <c r="J205" s="1">
        <f>_xlfn.XLOOKUP(C205,Physicians_per_1_000_people[Country Code],Physicians_per_1_000_people[Average Physicians per 1000 in 2017-21],0)</f>
        <v>0.22</v>
      </c>
      <c r="K205" s="28">
        <f xml:space="preserve"> (J205/8.36)*10</f>
        <v>0.26315789473684215</v>
      </c>
      <c r="L205" s="1">
        <f>_xlfn.XLOOKUP(C205,Population_ages_15_64[Country Code],Population_ages_15_64[2023],0)</f>
        <v>55.48</v>
      </c>
      <c r="M205" s="28">
        <f>(L205/82.92)*10</f>
        <v>6.6907863000482397</v>
      </c>
      <c r="N205" s="28">
        <f>_xlfn.XLOOKUP(C205,Current_health_expenditure_per_capita[Country Code],Current_health_expenditure_per_capita[Per Capita Average],0)</f>
        <v>102.446</v>
      </c>
      <c r="O205" s="28">
        <f>(N205/10922.48)*10</f>
        <v>9.3793717177783786E-2</v>
      </c>
      <c r="P205" s="1">
        <f>_xlfn.XLOOKUP(C205,Helath_expenditure_GDP[Country Code],Helath_expenditure_GDP[GDP_Average_2017-21],0)</f>
        <v>3.87</v>
      </c>
      <c r="Q205" s="28">
        <f>(P205/20.83)*10</f>
        <v>1.8578972635621702</v>
      </c>
      <c r="R205" s="16">
        <f>_xlfn.XLOOKUP(C205,GDP__current_US[Country Code],GDP__current_US[2023 '[YR2023']],0)</f>
        <v>23612295818.0961</v>
      </c>
      <c r="S205" s="28">
        <f>(R205/67653743404264.1 )*10</f>
        <v>3.4901684119681481E-3</v>
      </c>
      <c r="T205" s="1">
        <f>_xlfn.XLOOKUP(C205,Population__total[Country Code],Population__total[2023],0)</f>
        <v>14190612</v>
      </c>
      <c r="U205" s="28">
        <f>(T205/6819750360)*10</f>
        <v>2.0808110635885502E-2</v>
      </c>
      <c r="V205" s="33">
        <f>((0.2 *E205) + (0.2 * G205) + (0.2 *I205) + (0.2 *K205)+ (0.2 *M205))/1</f>
        <v>2.9682570009522351</v>
      </c>
      <c r="W205" s="33">
        <f>((0.25 * O205) + (0.25 * Q205) + (0.3 *S205) + (0.2 *U205)) /1</f>
        <v>0.49313141783575604</v>
      </c>
      <c r="X205" s="33">
        <f>(0.55 * V205 ) + (0.45 * W205)</f>
        <v>1.8544504885498196</v>
      </c>
    </row>
    <row r="206" spans="1:24" x14ac:dyDescent="0.3">
      <c r="A206" s="1" t="s">
        <v>126</v>
      </c>
      <c r="B206" s="1" t="s">
        <v>27</v>
      </c>
      <c r="C206" s="1" t="s">
        <v>127</v>
      </c>
      <c r="D206" s="1">
        <f>_xlfn.XLOOKUP(C206,Hospital_beds_per_1000[Country Code],Hospital_beds_per_1000[Max count of beds per 1000 population btween 2017-21], 0)</f>
        <v>0</v>
      </c>
      <c r="E206" s="28">
        <f>(D206/13.05)*10</f>
        <v>0</v>
      </c>
      <c r="F206" s="1">
        <f>_xlfn.XLOOKUP(C206,Population_ages_65_and_above[Country Code],Population_ages_65_and_above[2023],0)</f>
        <v>2.78</v>
      </c>
      <c r="G206" s="28">
        <f xml:space="preserve"> (F206/35.79)*10</f>
        <v>0.77675328303995528</v>
      </c>
      <c r="H206" s="1">
        <f>_xlfn.XLOOKUP(C206,Life_expectancy_at_birth[Country Code],Life_expectancy_at_birth[Average life expectancy 2017-22],0)</f>
        <v>63.49</v>
      </c>
      <c r="I206" s="28">
        <f>(H206/85.07)*10</f>
        <v>7.4632655460209252</v>
      </c>
      <c r="J206" s="1">
        <f>_xlfn.XLOOKUP(C206,Physicians_per_1_000_people[Country Code],Physicians_per_1_000_people[Average Physicians per 1000 in 2017-21],0)</f>
        <v>0.1</v>
      </c>
      <c r="K206" s="28">
        <f xml:space="preserve"> (J206/8.36)*10</f>
        <v>0.11961722488038279</v>
      </c>
      <c r="L206" s="1">
        <f>_xlfn.XLOOKUP(C206,Population_ages_15_64[Country Code],Population_ages_15_64[2023],0)</f>
        <v>56.61</v>
      </c>
      <c r="M206" s="28">
        <f>(L206/82.92)*10</f>
        <v>6.8270622286541238</v>
      </c>
      <c r="N206" s="28">
        <f>_xlfn.XLOOKUP(C206,Current_health_expenditure_per_capita[Country Code],Current_health_expenditure_per_capita[Per Capita Average],0)</f>
        <v>111.45399999999999</v>
      </c>
      <c r="O206" s="28">
        <f>(N206/10922.48)*10</f>
        <v>0.10204092843383554</v>
      </c>
      <c r="P206" s="1">
        <f>_xlfn.XLOOKUP(C206,Helath_expenditure_GDP[Country Code],Helath_expenditure_GDP[GDP_Average_2017-21],0)</f>
        <v>3.05</v>
      </c>
      <c r="Q206" s="28">
        <f>(P206/20.83)*10</f>
        <v>1.4642342774843975</v>
      </c>
      <c r="R206" s="16">
        <f>_xlfn.XLOOKUP(C206,GDP__current_US[Country Code],GDP__current_US[2023 '[YR2023']],0)</f>
        <v>15321055818.3263</v>
      </c>
      <c r="S206" s="28">
        <f>(R206/67653743404264.1 )*10</f>
        <v>2.2646279492289909E-3</v>
      </c>
      <c r="T206" s="1">
        <f>_xlfn.XLOOKUP(C206,Population__total[Country Code],Population__total[2023],0)</f>
        <v>6106869</v>
      </c>
      <c r="U206" s="28">
        <f>(T206/6819750360)*10</f>
        <v>8.954681150528214E-3</v>
      </c>
      <c r="V206" s="33">
        <f>((0.2 *E206) + (0.2 * G206) + (0.2 *I206) + (0.2 *K206)+ (0.2 *M206))/1</f>
        <v>3.0373396565190776</v>
      </c>
      <c r="W206" s="33">
        <f>((0.25 * O206) + (0.25 * Q206) + (0.3 *S206) + (0.2 *U206)) /1</f>
        <v>0.39403912609443259</v>
      </c>
      <c r="X206" s="33">
        <f>(0.55 * V206 ) + (0.45 * W206)</f>
        <v>1.8478544178279874</v>
      </c>
    </row>
    <row r="207" spans="1:24" x14ac:dyDescent="0.3">
      <c r="A207" s="1" t="s">
        <v>121</v>
      </c>
      <c r="B207" s="1" t="s">
        <v>27</v>
      </c>
      <c r="C207" s="1" t="s">
        <v>122</v>
      </c>
      <c r="D207" s="1">
        <f>_xlfn.XLOOKUP(C207,Hospital_beds_per_1000[Country Code],Hospital_beds_per_1000[Max count of beds per 1000 population btween 2017-21], 0)</f>
        <v>0</v>
      </c>
      <c r="E207" s="28">
        <f>(D207/13.05)*10</f>
        <v>0</v>
      </c>
      <c r="F207" s="1">
        <f>_xlfn.XLOOKUP(C207,Population_ages_65_and_above[Country Code],Population_ages_65_and_above[2023],0)</f>
        <v>2.65</v>
      </c>
      <c r="G207" s="28">
        <f xml:space="preserve"> (F207/35.79)*10</f>
        <v>0.7404302877898854</v>
      </c>
      <c r="H207" s="1">
        <f>_xlfn.XLOOKUP(C207,Life_expectancy_at_birth[Country Code],Life_expectancy_at_birth[Average life expectancy 2017-22],0)</f>
        <v>60.95</v>
      </c>
      <c r="I207" s="28">
        <f>(H207/85.07)*10</f>
        <v>7.1646879040789946</v>
      </c>
      <c r="J207" s="1">
        <f>_xlfn.XLOOKUP(C207,Physicians_per_1_000_people[Country Code],Physicians_per_1_000_people[Average Physicians per 1000 in 2017-21],0)</f>
        <v>0.12</v>
      </c>
      <c r="K207" s="28">
        <f xml:space="preserve"> (J207/8.36)*10</f>
        <v>0.14354066985645933</v>
      </c>
      <c r="L207" s="1">
        <f>_xlfn.XLOOKUP(C207,Population_ages_15_64[Country Code],Population_ages_15_64[2023],0)</f>
        <v>55.4</v>
      </c>
      <c r="M207" s="28">
        <f>(L207/82.92)*10</f>
        <v>6.6811384466956101</v>
      </c>
      <c r="N207" s="28">
        <f>_xlfn.XLOOKUP(C207,Current_health_expenditure_per_capita[Country Code],Current_health_expenditure_per_capita[Per Capita Average],0)</f>
        <v>141.64000000000001</v>
      </c>
      <c r="O207" s="28">
        <f>(N207/10922.48)*10</f>
        <v>0.12967750913711906</v>
      </c>
      <c r="P207" s="1">
        <f>_xlfn.XLOOKUP(C207,Helath_expenditure_GDP[Country Code],Helath_expenditure_GDP[GDP_Average_2017-21],0)</f>
        <v>3.65</v>
      </c>
      <c r="Q207" s="28">
        <f>(P207/20.83)*10</f>
        <v>1.7522803648583773</v>
      </c>
      <c r="R207" s="16">
        <f>_xlfn.XLOOKUP(C207,GDP__current_US[Country Code],GDP__current_US[2023 '[YR2023']],0)</f>
        <v>47945510090.052902</v>
      </c>
      <c r="S207" s="28">
        <f>(R207/67653743404264.1 )*10</f>
        <v>7.0868968481987912E-3</v>
      </c>
      <c r="T207" s="1">
        <f>_xlfn.XLOOKUP(C207,Population__total[Country Code],Population__total[2023],0)</f>
        <v>28647293</v>
      </c>
      <c r="U207" s="28">
        <f>(T207/6819750360)*10</f>
        <v>4.2006366051205432E-2</v>
      </c>
      <c r="V207" s="33">
        <f>((0.2 *E207) + (0.2 * G207) + (0.2 *I207) + (0.2 *K207)+ (0.2 *M207))/1</f>
        <v>2.9459594616841898</v>
      </c>
      <c r="W207" s="33">
        <f>((0.25 * O207) + (0.25 * Q207) + (0.3 *S207) + (0.2 *U207)) /1</f>
        <v>0.48101681076357478</v>
      </c>
      <c r="X207" s="33">
        <f>(0.55 * V207 ) + (0.45 * W207)</f>
        <v>1.8367352687699132</v>
      </c>
    </row>
    <row r="208" spans="1:24" x14ac:dyDescent="0.3">
      <c r="A208" s="1" t="s">
        <v>228</v>
      </c>
      <c r="B208" s="1" t="s">
        <v>27</v>
      </c>
      <c r="C208" s="1" t="s">
        <v>229</v>
      </c>
      <c r="D208" s="1">
        <f>_xlfn.XLOOKUP(C208,Hospital_beds_per_1000[Country Code],Hospital_beds_per_1000[Max count of beds per 1000 population btween 2017-21], 0)</f>
        <v>0</v>
      </c>
      <c r="E208" s="28">
        <f>(D208/13.05)*10</f>
        <v>0</v>
      </c>
      <c r="F208" s="1">
        <f>_xlfn.XLOOKUP(C208,Population_ages_65_and_above[Country Code],Population_ages_65_and_above[2023],0)</f>
        <v>2.44</v>
      </c>
      <c r="G208" s="28">
        <f xml:space="preserve"> (F208/35.79)*10</f>
        <v>0.68175468007823414</v>
      </c>
      <c r="H208" s="1">
        <f>_xlfn.XLOOKUP(C208,Life_expectancy_at_birth[Country Code],Life_expectancy_at_birth[Average life expectancy 2017-22],0)</f>
        <v>62.9</v>
      </c>
      <c r="I208" s="28">
        <f>(H208/85.07)*10</f>
        <v>7.3939108969084284</v>
      </c>
      <c r="J208" s="1">
        <f>_xlfn.XLOOKUP(C208,Physicians_per_1_000_people[Country Code],Physicians_per_1_000_people[Average Physicians per 1000 in 2017-21],0)</f>
        <v>0.1</v>
      </c>
      <c r="K208" s="28">
        <f xml:space="preserve"> (J208/8.36)*10</f>
        <v>0.11961722488038279</v>
      </c>
      <c r="L208" s="1">
        <f>_xlfn.XLOOKUP(C208,Population_ages_15_64[Country Code],Population_ages_15_64[2023],0)</f>
        <v>54.97</v>
      </c>
      <c r="M208" s="28">
        <f>(L208/82.92)*10</f>
        <v>6.6292812349252284</v>
      </c>
      <c r="N208" s="28">
        <f>_xlfn.XLOOKUP(C208,Current_health_expenditure_per_capita[Country Code],Current_health_expenditure_per_capita[Per Capita Average],0)</f>
        <v>71.043999999999997</v>
      </c>
      <c r="O208" s="28">
        <f>(N208/10922.48)*10</f>
        <v>6.5043836198372534E-2</v>
      </c>
      <c r="P208" s="1">
        <f>_xlfn.XLOOKUP(C208,Helath_expenditure_GDP[Country Code],Helath_expenditure_GDP[GDP_Average_2017-21],0)</f>
        <v>3.35</v>
      </c>
      <c r="Q208" s="28">
        <f>(P208/20.83)*10</f>
        <v>1.6082573211713878</v>
      </c>
      <c r="R208" s="16">
        <f>_xlfn.XLOOKUP(C208,GDP__current_US[Country Code],GDP__current_US[2023 '[YR2023']],0)</f>
        <v>2339904156.7921</v>
      </c>
      <c r="S208" s="28">
        <f>(R208/67653743404264.1 )*10</f>
        <v>3.4586469854447398E-4</v>
      </c>
      <c r="T208" s="1">
        <f>_xlfn.XLOOKUP(C208,Population__total[Country Code],Population__total[2023],0)</f>
        <v>2773168</v>
      </c>
      <c r="U208" s="28">
        <f>(T208/6819750360)*10</f>
        <v>4.0663775851173534E-3</v>
      </c>
      <c r="V208" s="33">
        <f>((0.2 *E208) + (0.2 * G208) + (0.2 *I208) + (0.2 *K208)+ (0.2 *M208))/1</f>
        <v>2.9649128073584547</v>
      </c>
      <c r="W208" s="33">
        <f>((0.25 * O208) + (0.25 * Q208) + (0.3 *S208) + (0.2 *U208)) /1</f>
        <v>0.41924232426902691</v>
      </c>
      <c r="X208" s="33">
        <f>(0.55 * V208 ) + (0.45 * W208)</f>
        <v>1.8193610899682124</v>
      </c>
    </row>
    <row r="209" spans="1:24" x14ac:dyDescent="0.3">
      <c r="A209" s="1" t="s">
        <v>119</v>
      </c>
      <c r="B209" s="1" t="s">
        <v>27</v>
      </c>
      <c r="C209" s="1" t="s">
        <v>120</v>
      </c>
      <c r="D209" s="1">
        <f>_xlfn.XLOOKUP(C209,Hospital_beds_per_1000[Country Code],Hospital_beds_per_1000[Max count of beds per 1000 population btween 2017-21], 0)</f>
        <v>0</v>
      </c>
      <c r="E209" s="28">
        <f>(D209/13.05)*10</f>
        <v>0</v>
      </c>
      <c r="F209" s="1">
        <f>_xlfn.XLOOKUP(C209,Population_ages_65_and_above[Country Code],Population_ages_65_and_above[2023],0)</f>
        <v>2.4</v>
      </c>
      <c r="G209" s="28">
        <f xml:space="preserve"> (F209/35.79)*10</f>
        <v>0.67057837384744345</v>
      </c>
      <c r="H209" s="1">
        <f>_xlfn.XLOOKUP(C209,Life_expectancy_at_birth[Country Code],Life_expectancy_at_birth[Average life expectancy 2017-22],0)</f>
        <v>58.87</v>
      </c>
      <c r="I209" s="28">
        <f>(H209/85.07)*10</f>
        <v>6.9201833783942632</v>
      </c>
      <c r="J209" s="1">
        <f>_xlfn.XLOOKUP(C209,Physicians_per_1_000_people[Country Code],Physicians_per_1_000_people[Average Physicians per 1000 in 2017-21],0)</f>
        <v>0.19</v>
      </c>
      <c r="K209" s="28">
        <f xml:space="preserve"> (J209/8.36)*10</f>
        <v>0.22727272727272729</v>
      </c>
      <c r="L209" s="1">
        <f>_xlfn.XLOOKUP(C209,Population_ages_15_64[Country Code],Population_ages_15_64[2023],0)</f>
        <v>56.47</v>
      </c>
      <c r="M209" s="28">
        <f>(L209/82.92)*10</f>
        <v>6.8101784852870226</v>
      </c>
      <c r="N209" s="28">
        <f>_xlfn.XLOOKUP(C209,Current_health_expenditure_per_capita[Country Code],Current_health_expenditure_per_capita[Per Capita Average],0)</f>
        <v>175.78399999999999</v>
      </c>
      <c r="O209" s="28">
        <f>(N209/10922.48)*10</f>
        <v>0.16093780899575919</v>
      </c>
      <c r="P209" s="1">
        <f>_xlfn.XLOOKUP(C209,Helath_expenditure_GDP[Country Code],Helath_expenditure_GDP[GDP_Average_2017-21],0)</f>
        <v>3.26</v>
      </c>
      <c r="Q209" s="28">
        <f>(P209/20.83)*10</f>
        <v>1.5650504080652905</v>
      </c>
      <c r="R209" s="16">
        <f>_xlfn.XLOOKUP(C209,GDP__current_US[Country Code],GDP__current_US[2023 '[YR2023']],0)</f>
        <v>78788828906.863403</v>
      </c>
      <c r="S209" s="28">
        <f>(R209/67653743404264.1 )*10</f>
        <v>1.1645893477920614E-2</v>
      </c>
      <c r="T209" s="1">
        <f>_xlfn.XLOOKUP(C209,Population__total[Country Code],Population__total[2023],0)</f>
        <v>28873034</v>
      </c>
      <c r="U209" s="28">
        <f>(T209/6819750360)*10</f>
        <v>4.2337376701278545E-2</v>
      </c>
      <c r="V209" s="33">
        <f>((0.2 *E209) + (0.2 * G209) + (0.2 *I209) + (0.2 *K209)+ (0.2 *M209))/1</f>
        <v>2.9256425929602914</v>
      </c>
      <c r="W209" s="33">
        <f>((0.25 * O209) + (0.25 * Q209) + (0.3 *S209) + (0.2 *U209)) /1</f>
        <v>0.44345829764889433</v>
      </c>
      <c r="X209" s="33">
        <f>(0.55 * V209 ) + (0.45 * W209)</f>
        <v>1.808659660070163</v>
      </c>
    </row>
    <row r="210" spans="1:24" x14ac:dyDescent="0.3">
      <c r="A210" s="1" t="s">
        <v>123</v>
      </c>
      <c r="B210" s="1" t="s">
        <v>27</v>
      </c>
      <c r="C210" s="1" t="s">
        <v>124</v>
      </c>
      <c r="D210" s="1">
        <f>_xlfn.XLOOKUP(C210,Hospital_beds_per_1000[Country Code],Hospital_beds_per_1000[Max count of beds per 1000 population btween 2017-21], 0)</f>
        <v>0</v>
      </c>
      <c r="E210" s="28">
        <f>(D210/13.05)*10</f>
        <v>0</v>
      </c>
      <c r="F210" s="1">
        <f>_xlfn.XLOOKUP(C210,Population_ages_65_and_above[Country Code],Population_ages_65_and_above[2023],0)</f>
        <v>2.89</v>
      </c>
      <c r="G210" s="28">
        <f xml:space="preserve"> (F210/35.79)*10</f>
        <v>0.80748812517462976</v>
      </c>
      <c r="H210" s="1">
        <f>_xlfn.XLOOKUP(C210,Life_expectancy_at_birth[Country Code],Life_expectancy_at_birth[Average life expectancy 2017-22],0)</f>
        <v>59.72</v>
      </c>
      <c r="I210" s="28">
        <f>(H210/85.07)*10</f>
        <v>7.0201010932173515</v>
      </c>
      <c r="J210" s="1">
        <f>_xlfn.XLOOKUP(C210,Physicians_per_1_000_people[Country Code],Physicians_per_1_000_people[Average Physicians per 1000 in 2017-21],0)</f>
        <v>0.36</v>
      </c>
      <c r="K210" s="28">
        <f xml:space="preserve"> (J210/8.36)*10</f>
        <v>0.43062200956937802</v>
      </c>
      <c r="L210" s="1">
        <f>_xlfn.XLOOKUP(C210,Population_ages_15_64[Country Code],Population_ages_15_64[2023],0)</f>
        <v>50.6</v>
      </c>
      <c r="M210" s="28">
        <f>(L210/82.92)*10</f>
        <v>6.1022672455378677</v>
      </c>
      <c r="N210" s="28">
        <f>_xlfn.XLOOKUP(C210,Current_health_expenditure_per_capita[Country Code],Current_health_expenditure_per_capita[Per Capita Average],0)</f>
        <v>41.195999999999998</v>
      </c>
      <c r="O210" s="28">
        <f>(N210/10922.48)*10</f>
        <v>3.7716709025789011E-2</v>
      </c>
      <c r="P210" s="1">
        <f>_xlfn.XLOOKUP(C210,Helath_expenditure_GDP[Country Code],Helath_expenditure_GDP[GDP_Average_2017-21],0)</f>
        <v>3.72</v>
      </c>
      <c r="Q210" s="28">
        <f>(P210/20.83)*10</f>
        <v>1.7858857417186753</v>
      </c>
      <c r="R210" s="16">
        <f>_xlfn.XLOOKUP(C210,GDP__current_US[Country Code],GDP__current_US[2023 '[YR2023']],0)</f>
        <v>66383287002.996902</v>
      </c>
      <c r="S210" s="28">
        <f>(R210/67653743404264.1 )*10</f>
        <v>9.8122119579288312E-3</v>
      </c>
      <c r="T210" s="1">
        <f>_xlfn.XLOOKUP(C210,Population__total[Country Code],Population__total[2023],0)</f>
        <v>102262808</v>
      </c>
      <c r="U210" s="28">
        <f>(T210/6819750360)*10</f>
        <v>0.14995095509625075</v>
      </c>
      <c r="V210" s="33">
        <f>((0.2 *E210) + (0.2 * G210) + (0.2 *I210) + (0.2 *K210)+ (0.2 *M210))/1</f>
        <v>2.8720956946998459</v>
      </c>
      <c r="W210" s="33">
        <f>((0.25 * O210) + (0.25 * Q210) + (0.3 *S210) + (0.2 *U210)) /1</f>
        <v>0.48883446729274488</v>
      </c>
      <c r="X210" s="33">
        <f>(0.55 * V210 ) + (0.45 * W210)</f>
        <v>1.7996281423666505</v>
      </c>
    </row>
    <row r="211" spans="1:24" x14ac:dyDescent="0.3">
      <c r="A211" s="1" t="s">
        <v>438</v>
      </c>
      <c r="B211" s="1" t="s">
        <v>27</v>
      </c>
      <c r="C211" s="1" t="s">
        <v>439</v>
      </c>
      <c r="D211" s="1">
        <f>_xlfn.XLOOKUP(C211,Hospital_beds_per_1000[Country Code],Hospital_beds_per_1000[Max count of beds per 1000 population btween 2017-21], 0)</f>
        <v>0</v>
      </c>
      <c r="E211" s="28">
        <f>(D211/13.05)*10</f>
        <v>0</v>
      </c>
      <c r="F211" s="1">
        <f>_xlfn.XLOOKUP(C211,Population_ages_65_and_above[Country Code],Population_ages_65_and_above[2023],0)</f>
        <v>2.99</v>
      </c>
      <c r="G211" s="28">
        <f xml:space="preserve"> (F211/35.79)*10</f>
        <v>0.83542889075160665</v>
      </c>
      <c r="H211" s="1">
        <f>_xlfn.XLOOKUP(C211,Life_expectancy_at_birth[Country Code],Life_expectancy_at_birth[Average life expectancy 2017-22],0)</f>
        <v>52.83</v>
      </c>
      <c r="I211" s="28">
        <f>(H211/85.07)*10</f>
        <v>6.2101798518866813</v>
      </c>
      <c r="J211" s="1">
        <f>_xlfn.XLOOKUP(C211,Physicians_per_1_000_people[Country Code],Physicians_per_1_000_people[Average Physicians per 1000 in 2017-21],0)</f>
        <v>0.38</v>
      </c>
      <c r="K211" s="28">
        <f xml:space="preserve"> (J211/8.36)*10</f>
        <v>0.45454545454545459</v>
      </c>
      <c r="L211" s="1">
        <f>_xlfn.XLOOKUP(C211,Population_ages_15_64[Country Code],Population_ages_15_64[2023],0)</f>
        <v>54.25</v>
      </c>
      <c r="M211" s="28">
        <f>(L211/82.92)*10</f>
        <v>6.5424505547515679</v>
      </c>
      <c r="N211" s="28">
        <f>_xlfn.XLOOKUP(C211,Current_health_expenditure_per_capita[Country Code],Current_health_expenditure_per_capita[Per Capita Average],0)</f>
        <v>180.964</v>
      </c>
      <c r="O211" s="28">
        <f>(N211/10922.48)*10</f>
        <v>0.16568032168518504</v>
      </c>
      <c r="P211" s="1">
        <f>_xlfn.XLOOKUP(C211,Helath_expenditure_GDP[Country Code],Helath_expenditure_GDP[GDP_Average_2017-21],0)</f>
        <v>3.46</v>
      </c>
      <c r="Q211" s="28">
        <f>(P211/20.83)*10</f>
        <v>1.6610657705232841</v>
      </c>
      <c r="R211" s="16">
        <f>_xlfn.XLOOKUP(C211,GDP__current_US[Country Code],GDP__current_US[2023 '[YR2023']],0)</f>
        <v>362814951696.07281</v>
      </c>
      <c r="S211" s="28">
        <f>(R211/67653743404264.1 )*10</f>
        <v>5.3628215297426569E-2</v>
      </c>
      <c r="T211" s="1">
        <f>_xlfn.XLOOKUP(C211,Population__total[Country Code],Population__total[2023],0)</f>
        <v>223804632</v>
      </c>
      <c r="U211" s="28">
        <f>(T211/6819750360)*10</f>
        <v>0.32817129687427443</v>
      </c>
      <c r="V211" s="33">
        <f>((0.2 *E211) + (0.2 * G211) + (0.2 *I211) + (0.2 *K211)+ (0.2 *M211))/1</f>
        <v>2.8085209503870621</v>
      </c>
      <c r="W211" s="33">
        <f>((0.25 * O211) + (0.25 * Q211) + (0.3 *S211) + (0.2 *U211)) /1</f>
        <v>0.53840924701620008</v>
      </c>
      <c r="X211" s="33">
        <f>(0.55 * V211 ) + (0.45 * W211)</f>
        <v>1.7869706838701744</v>
      </c>
    </row>
    <row r="212" spans="1:24" x14ac:dyDescent="0.3">
      <c r="A212" s="1" t="s">
        <v>28</v>
      </c>
      <c r="B212" s="1" t="s">
        <v>27</v>
      </c>
      <c r="C212" s="1" t="s">
        <v>29</v>
      </c>
      <c r="D212" s="1">
        <f>_xlfn.XLOOKUP(C212,Hospital_beds_per_1000[Country Code],Hospital_beds_per_1000[Max count of beds per 1000 population btween 2017-21], 0)</f>
        <v>0</v>
      </c>
      <c r="E212" s="28">
        <f>(D212/13.05)*10</f>
        <v>0</v>
      </c>
      <c r="F212" s="1">
        <f>_xlfn.XLOOKUP(C212,Population_ages_65_and_above[Country Code],Population_ages_65_and_above[2023],0)</f>
        <v>2.62</v>
      </c>
      <c r="G212" s="28">
        <f xml:space="preserve"> (F212/35.79)*10</f>
        <v>0.73204805811679252</v>
      </c>
      <c r="H212" s="1">
        <f>_xlfn.XLOOKUP(C212,Life_expectancy_at_birth[Country Code],Life_expectancy_at_birth[Average life expectancy 2017-22],0)</f>
        <v>62.02</v>
      </c>
      <c r="I212" s="28">
        <f>(H212/85.07)*10</f>
        <v>7.2904666745033513</v>
      </c>
      <c r="J212" s="1">
        <f>_xlfn.XLOOKUP(C212,Physicians_per_1_000_people[Country Code],Physicians_per_1_000_people[Average Physicians per 1000 in 2017-21],0)</f>
        <v>0.21</v>
      </c>
      <c r="K212" s="28">
        <f xml:space="preserve"> (J212/8.36)*10</f>
        <v>0.25119617224880381</v>
      </c>
      <c r="L212" s="1">
        <f>_xlfn.XLOOKUP(C212,Population_ages_15_64[Country Code],Population_ages_15_64[2023],0)</f>
        <v>52.57</v>
      </c>
      <c r="M212" s="28">
        <f>(L212/82.92)*10</f>
        <v>6.3398456343463581</v>
      </c>
      <c r="N212" s="28">
        <f>_xlfn.XLOOKUP(C212,Current_health_expenditure_per_capita[Country Code],Current_health_expenditure_per_capita[Per Capita Average],0)</f>
        <v>191.11799999999999</v>
      </c>
      <c r="O212" s="28">
        <f>(N212/10922.48)*10</f>
        <v>0.17497674520804801</v>
      </c>
      <c r="P212" s="1">
        <f>_xlfn.XLOOKUP(C212,Helath_expenditure_GDP[Country Code],Helath_expenditure_GDP[GDP_Average_2017-21],0)</f>
        <v>2.81</v>
      </c>
      <c r="Q212" s="28">
        <f>(P212/20.83)*10</f>
        <v>1.3490158425348056</v>
      </c>
      <c r="R212" s="16">
        <f>_xlfn.XLOOKUP(C212,GDP__current_US[Country Code],GDP__current_US[2023 '[YR2023']],0)</f>
        <v>84722957642.375702</v>
      </c>
      <c r="S212" s="28">
        <f>(R212/67653743404264.1 )*10</f>
        <v>1.2523025834079089E-2</v>
      </c>
      <c r="T212" s="1">
        <f>_xlfn.XLOOKUP(C212,Population__total[Country Code],Population__total[2023],0)</f>
        <v>36684202</v>
      </c>
      <c r="U212" s="28">
        <f>(T212/6819750360)*10</f>
        <v>5.3791121468557683E-2</v>
      </c>
      <c r="V212" s="33">
        <f>((0.2 *E212) + (0.2 * G212) + (0.2 *I212) + (0.2 *K212)+ (0.2 *M212))/1</f>
        <v>2.9227113078430613</v>
      </c>
      <c r="W212" s="33">
        <f>((0.25 * O212) + (0.25 * Q212) + (0.3 *S212) + (0.2 *U212)) /1</f>
        <v>0.39551327897964866</v>
      </c>
      <c r="X212" s="33">
        <f>(0.55 * V212 ) + (0.45 * W212)</f>
        <v>1.7854721948545258</v>
      </c>
    </row>
    <row r="213" spans="1:24" x14ac:dyDescent="0.3">
      <c r="A213" s="1" t="s">
        <v>67</v>
      </c>
      <c r="B213" s="1" t="s">
        <v>27</v>
      </c>
      <c r="C213" s="1" t="s">
        <v>68</v>
      </c>
      <c r="D213" s="1">
        <f>_xlfn.XLOOKUP(C213,Hospital_beds_per_1000[Country Code],Hospital_beds_per_1000[Max count of beds per 1000 population btween 2017-21], 0)</f>
        <v>0</v>
      </c>
      <c r="E213" s="28">
        <f>(D213/13.05)*10</f>
        <v>0</v>
      </c>
      <c r="F213" s="1">
        <f>_xlfn.XLOOKUP(C213,Population_ages_65_and_above[Country Code],Population_ages_65_and_above[2023],0)</f>
        <v>3.07</v>
      </c>
      <c r="G213" s="28">
        <f xml:space="preserve"> (F213/35.79)*10</f>
        <v>0.85778150321318802</v>
      </c>
      <c r="H213" s="1">
        <f>_xlfn.XLOOKUP(C213,Life_expectancy_at_birth[Country Code],Life_expectancy_at_birth[Average life expectancy 2017-22],0)</f>
        <v>60.05</v>
      </c>
      <c r="I213" s="28">
        <f>(H213/85.07)*10</f>
        <v>7.058892676619255</v>
      </c>
      <c r="J213" s="1">
        <f>_xlfn.XLOOKUP(C213,Physicians_per_1_000_people[Country Code],Physicians_per_1_000_people[Average Physicians per 1000 in 2017-21],0)</f>
        <v>7.0000000000000007E-2</v>
      </c>
      <c r="K213" s="28">
        <f xml:space="preserve"> (J213/8.36)*10</f>
        <v>8.3732057416267963E-2</v>
      </c>
      <c r="L213" s="1">
        <f>_xlfn.XLOOKUP(C213,Population_ages_15_64[Country Code],Population_ages_15_64[2023],0)</f>
        <v>54.66</v>
      </c>
      <c r="M213" s="28">
        <f>(L213/82.92)*10</f>
        <v>6.5918958031837915</v>
      </c>
      <c r="N213" s="28">
        <f>_xlfn.XLOOKUP(C213,Current_health_expenditure_per_capita[Country Code],Current_health_expenditure_per_capita[Per Capita Average],0)</f>
        <v>86.158000000000001</v>
      </c>
      <c r="O213" s="28">
        <f>(N213/10922.48)*10</f>
        <v>7.8881352952809264E-2</v>
      </c>
      <c r="P213" s="1">
        <f>_xlfn.XLOOKUP(C213,Helath_expenditure_GDP[Country Code],Helath_expenditure_GDP[GDP_Average_2017-21],0)</f>
        <v>2.62</v>
      </c>
      <c r="Q213" s="28">
        <f>(P213/20.83)*10</f>
        <v>1.2578012481997123</v>
      </c>
      <c r="R213" s="16">
        <f>_xlfn.XLOOKUP(C213,GDP__current_US[Country Code],GDP__current_US[2023 '[YR2023']],0)</f>
        <v>19673284686.0023</v>
      </c>
      <c r="S213" s="28">
        <f>(R213/67653743404264.1 )*10</f>
        <v>2.9079373433107516E-3</v>
      </c>
      <c r="T213" s="1">
        <f>_xlfn.XLOOKUP(C213,Population__total[Country Code],Population__total[2023],0)</f>
        <v>13712828</v>
      </c>
      <c r="U213" s="28">
        <f>(T213/6819750360)*10</f>
        <v>2.0107521941609606E-2</v>
      </c>
      <c r="V213" s="33">
        <f>((0.2 *E213) + (0.2 * G213) + (0.2 *I213) + (0.2 *K213)+ (0.2 *M213))/1</f>
        <v>2.9184604080865006</v>
      </c>
      <c r="W213" s="33">
        <f>((0.25 * O213) + (0.25 * Q213) + (0.3 *S213) + (0.2 *U213)) /1</f>
        <v>0.33906453587944552</v>
      </c>
      <c r="X213" s="33">
        <f>(0.55 * V213 ) + (0.45 * W213)</f>
        <v>1.7577322655933258</v>
      </c>
    </row>
    <row r="214" spans="1:24" x14ac:dyDescent="0.3">
      <c r="A214" t="s">
        <v>644</v>
      </c>
      <c r="B214" t="s">
        <v>41</v>
      </c>
      <c r="C214" t="s">
        <v>645</v>
      </c>
      <c r="D214" s="1">
        <f>_xlfn.XLOOKUP(C214,Hospital_beds_per_1000[Country Code],Hospital_beds_per_1000[Max count of beds per 1000 population btween 2017-21], 0)</f>
        <v>0.71</v>
      </c>
      <c r="E214" s="28">
        <f>(D214/13.05)*10</f>
        <v>0.54406130268199226</v>
      </c>
      <c r="F214" s="1">
        <f>_xlfn.XLOOKUP(C214,Population_ages_65_and_above[Country Code],Population_ages_65_and_above[2023],0)</f>
        <v>2.65</v>
      </c>
      <c r="G214" s="28">
        <f xml:space="preserve"> (F214/35.79)*10</f>
        <v>0.7404302877898854</v>
      </c>
      <c r="H214" s="1">
        <f>_xlfn.XLOOKUP(C214,Life_expectancy_at_birth[Country Code],Life_expectancy_at_birth[Average life expectancy 2017-22],0)</f>
        <v>64.62</v>
      </c>
      <c r="I214" s="28">
        <f>(H214/85.07)*10</f>
        <v>7.5960973316092639</v>
      </c>
      <c r="J214" s="1">
        <f>_xlfn.XLOOKUP(C214,Physicians_per_1_000_people[Country Code],Physicians_per_1_000_people[Average Physicians per 1000 in 2017-21],0)</f>
        <v>0</v>
      </c>
      <c r="K214" s="28">
        <f xml:space="preserve"> (J214/8.36)*10</f>
        <v>0</v>
      </c>
      <c r="L214" s="1">
        <f>_xlfn.XLOOKUP(C214,Population_ages_15_64[Country Code],Population_ages_15_64[2023],0)</f>
        <v>58.28</v>
      </c>
      <c r="M214" s="28">
        <f>(L214/82.92)*10</f>
        <v>7.0284611673902555</v>
      </c>
      <c r="N214" s="28">
        <f>_xlfn.XLOOKUP(C214,Current_health_expenditure_per_capita[Country Code],Current_health_expenditure_per_capita[Per Capita Average],0)</f>
        <v>0</v>
      </c>
      <c r="O214" s="28">
        <f>(N214/10922.48)*10</f>
        <v>0</v>
      </c>
      <c r="P214" s="1">
        <f>_xlfn.XLOOKUP(C214,Helath_expenditure_GDP[Country Code],Helath_expenditure_GDP[GDP_Average_2017-21],0)</f>
        <v>0</v>
      </c>
      <c r="Q214" s="28">
        <f>(P214/20.83)*10</f>
        <v>0</v>
      </c>
      <c r="R214" s="16">
        <f>_xlfn.XLOOKUP(C214,GDP__current_US[Country Code],GDP__current_US[2023 '[YR2023']],0)</f>
        <v>0</v>
      </c>
      <c r="S214" s="28">
        <f>(R214/67653743404264.1 )*10</f>
        <v>0</v>
      </c>
      <c r="T214" s="1">
        <f>_xlfn.XLOOKUP(C214,Population__total[Country Code],Population__total[2023],0)</f>
        <v>34449825</v>
      </c>
      <c r="U214" s="28">
        <f>(T214/6819750360)*10</f>
        <v>5.0514788931364935E-2</v>
      </c>
      <c r="V214" s="33">
        <f>((0.2 *E214) + (0.2 * G214) + (0.2 *I214) + (0.2 *K214)+ (0.2 *M214))/1</f>
        <v>3.1818100178942794</v>
      </c>
      <c r="W214" s="33">
        <f>((0.25 * O214) + (0.25 * Q214) + (0.3 *S214) + (0.2 *U214)) /1</f>
        <v>1.0102957786272987E-2</v>
      </c>
      <c r="X214" s="33">
        <f>(0.55 * V214 ) + (0.45 * W214)</f>
        <v>1.7545418408456765</v>
      </c>
    </row>
    <row r="215" spans="1:24" x14ac:dyDescent="0.3">
      <c r="A215" s="1" t="s">
        <v>401</v>
      </c>
      <c r="B215" s="1" t="s">
        <v>27</v>
      </c>
      <c r="C215" s="1" t="s">
        <v>402</v>
      </c>
      <c r="D215" s="1">
        <f>_xlfn.XLOOKUP(C215,Hospital_beds_per_1000[Country Code],Hospital_beds_per_1000[Max count of beds per 1000 population btween 2017-21], 0)</f>
        <v>0</v>
      </c>
      <c r="E215" s="28">
        <f>(D215/13.05)*10</f>
        <v>0</v>
      </c>
      <c r="F215" s="1">
        <f>_xlfn.XLOOKUP(C215,Population_ages_65_and_above[Country Code],Population_ages_65_and_above[2023],0)</f>
        <v>2.34</v>
      </c>
      <c r="G215" s="28">
        <f xml:space="preserve"> (F215/35.79)*10</f>
        <v>0.65381391450125725</v>
      </c>
      <c r="H215" s="1">
        <f>_xlfn.XLOOKUP(C215,Life_expectancy_at_birth[Country Code],Life_expectancy_at_birth[Average life expectancy 2017-22],0)</f>
        <v>59.2</v>
      </c>
      <c r="I215" s="28">
        <f>(H215/85.07)*10</f>
        <v>6.9589749617961685</v>
      </c>
      <c r="J215" s="1">
        <f>_xlfn.XLOOKUP(C215,Physicians_per_1_000_people[Country Code],Physicians_per_1_000_people[Average Physicians per 1000 in 2017-21],0)</f>
        <v>0.12</v>
      </c>
      <c r="K215" s="28">
        <f xml:space="preserve"> (J215/8.36)*10</f>
        <v>0.14354066985645933</v>
      </c>
      <c r="L215" s="1">
        <f>_xlfn.XLOOKUP(C215,Population_ages_15_64[Country Code],Population_ages_15_64[2023],0)</f>
        <v>50.69</v>
      </c>
      <c r="M215" s="28">
        <f>(L215/82.92)*10</f>
        <v>6.1131210805595746</v>
      </c>
      <c r="N215" s="28">
        <f>_xlfn.XLOOKUP(C215,Current_health_expenditure_per_capita[Country Code],Current_health_expenditure_per_capita[Per Capita Average],0)</f>
        <v>87.347999999999999</v>
      </c>
      <c r="O215" s="28">
        <f>(N215/10922.48)*10</f>
        <v>7.9970849111190859E-2</v>
      </c>
      <c r="P215" s="1">
        <f>_xlfn.XLOOKUP(C215,Helath_expenditure_GDP[Country Code],Helath_expenditure_GDP[GDP_Average_2017-21],0)</f>
        <v>3.84</v>
      </c>
      <c r="Q215" s="28">
        <f>(P215/20.83)*10</f>
        <v>1.8434949591934711</v>
      </c>
      <c r="R215" s="16">
        <f>_xlfn.XLOOKUP(C215,GDP__current_US[Country Code],GDP__current_US[2023 '[YR2023']],0)</f>
        <v>20904898296.250099</v>
      </c>
      <c r="S215" s="28">
        <f>(R215/67653743404264.1 )*10</f>
        <v>3.0899839749196343E-3</v>
      </c>
      <c r="T215" s="1">
        <f>_xlfn.XLOOKUP(C215,Population__total[Country Code],Population__total[2023],0)</f>
        <v>23293698</v>
      </c>
      <c r="U215" s="28">
        <f>(T215/6819750360)*10</f>
        <v>3.4156232663038417E-2</v>
      </c>
      <c r="V215" s="33">
        <f>((0.2 *E215) + (0.2 * G215) + (0.2 *I215) + (0.2 *K215)+ (0.2 *M215))/1</f>
        <v>2.7738901253426924</v>
      </c>
      <c r="W215" s="33">
        <f>((0.25 * O215) + (0.25 * Q215) + (0.3 *S215) + (0.2 *U215)) /1</f>
        <v>0.48862469380124907</v>
      </c>
      <c r="X215" s="33">
        <f>(0.55 * V215 ) + (0.45 * W215)</f>
        <v>1.7455206811490431</v>
      </c>
    </row>
    <row r="216" spans="1:24" x14ac:dyDescent="0.3">
      <c r="A216" s="1" t="s">
        <v>570</v>
      </c>
      <c r="B216" s="1" t="s">
        <v>27</v>
      </c>
      <c r="C216" s="1" t="s">
        <v>571</v>
      </c>
      <c r="D216" s="1">
        <f>_xlfn.XLOOKUP(C216,Hospital_beds_per_1000[Country Code],Hospital_beds_per_1000[Max count of beds per 1000 population btween 2017-21], 0)</f>
        <v>0</v>
      </c>
      <c r="E216" s="28">
        <f>(D216/13.05)*10</f>
        <v>0</v>
      </c>
      <c r="F216" s="1">
        <f>_xlfn.XLOOKUP(C216,Population_ages_65_and_above[Country Code],Population_ages_65_and_above[2023],0)</f>
        <v>2.0099999999999998</v>
      </c>
      <c r="G216" s="28">
        <f xml:space="preserve"> (F216/35.79)*10</f>
        <v>0.56160938809723382</v>
      </c>
      <c r="H216" s="1">
        <f>_xlfn.XLOOKUP(C216,Life_expectancy_at_birth[Country Code],Life_expectancy_at_birth[Average life expectancy 2017-22],0)</f>
        <v>52.78</v>
      </c>
      <c r="I216" s="28">
        <f>(H216/85.07)*10</f>
        <v>6.2043023392500292</v>
      </c>
      <c r="J216" s="1">
        <f>_xlfn.XLOOKUP(C216,Physicians_per_1_000_people[Country Code],Physicians_per_1_000_people[Average Physicians per 1000 in 2017-21],0)</f>
        <v>0.05</v>
      </c>
      <c r="K216" s="28">
        <f xml:space="preserve"> (J216/8.36)*10</f>
        <v>5.9808612440191394E-2</v>
      </c>
      <c r="L216" s="1">
        <f>_xlfn.XLOOKUP(C216,Population_ages_15_64[Country Code],Population_ages_15_64[2023],0)</f>
        <v>50.64</v>
      </c>
      <c r="M216" s="28">
        <f>(L216/82.92)*10</f>
        <v>6.1070911722141821</v>
      </c>
      <c r="N216" s="28">
        <f>_xlfn.XLOOKUP(C216,Current_health_expenditure_per_capita[Country Code],Current_health_expenditure_per_capita[Per Capita Average],0)</f>
        <v>77.403999999999996</v>
      </c>
      <c r="O216" s="28">
        <f>(N216/10922.48)*10</f>
        <v>7.0866689616277623E-2</v>
      </c>
      <c r="P216" s="1">
        <f>_xlfn.XLOOKUP(C216,Helath_expenditure_GDP[Country Code],Helath_expenditure_GDP[GDP_Average_2017-21],0)</f>
        <v>4.91</v>
      </c>
      <c r="Q216" s="28">
        <f>(P216/20.83)*10</f>
        <v>2.3571771483437356</v>
      </c>
      <c r="R216" s="16">
        <f>_xlfn.XLOOKUP(C216,GDP__current_US[Country Code],GDP__current_US[2023 '[YR2023']],0)</f>
        <v>13149325358.7383</v>
      </c>
      <c r="S216" s="28">
        <f>(R216/67653743404264.1 )*10</f>
        <v>1.9436212539141655E-3</v>
      </c>
      <c r="T216" s="1">
        <f>_xlfn.XLOOKUP(C216,Population__total[Country Code],Population__total[2023],0)</f>
        <v>18278568</v>
      </c>
      <c r="U216" s="28">
        <f>(T216/6819750360)*10</f>
        <v>2.6802400432733728E-2</v>
      </c>
      <c r="V216" s="33">
        <f>((0.2 *E216) + (0.2 * G216) + (0.2 *I216) + (0.2 *K216)+ (0.2 *M216))/1</f>
        <v>2.5865623024003277</v>
      </c>
      <c r="W216" s="33">
        <f>((0.25 * O216) + (0.25 * Q216) + (0.3 *S216) + (0.2 *U216)) /1</f>
        <v>0.61295452595272426</v>
      </c>
      <c r="X216" s="33">
        <f>(0.55 * V216 ) + (0.45 * W216)</f>
        <v>1.6984388029989064</v>
      </c>
    </row>
    <row r="217" spans="1:24" x14ac:dyDescent="0.3">
      <c r="A217" t="s">
        <v>529</v>
      </c>
      <c r="B217" t="s">
        <v>27</v>
      </c>
      <c r="C217" t="s">
        <v>530</v>
      </c>
      <c r="D217" s="1">
        <f>_xlfn.XLOOKUP(C217,Hospital_beds_per_1000[Country Code],Hospital_beds_per_1000[Max count of beds per 1000 population btween 2017-21], 0)</f>
        <v>0.87</v>
      </c>
      <c r="E217" s="28">
        <f>(D217/13.05)*10</f>
        <v>0.66666666666666663</v>
      </c>
      <c r="F217" s="1">
        <f>_xlfn.XLOOKUP(C217,Population_ages_65_and_above[Country Code],Population_ages_65_and_above[2023],0)</f>
        <v>2.5499999999999998</v>
      </c>
      <c r="G217" s="28">
        <f xml:space="preserve"> (F217/35.79)*10</f>
        <v>0.71248952221290862</v>
      </c>
      <c r="H217" s="1">
        <f>_xlfn.XLOOKUP(C217,Life_expectancy_at_birth[Country Code],Life_expectancy_at_birth[Average life expectancy 2017-22],0)</f>
        <v>56.08</v>
      </c>
      <c r="I217" s="28">
        <f>(H217/85.07)*10</f>
        <v>6.5922181732690728</v>
      </c>
      <c r="J217" s="1">
        <f>_xlfn.XLOOKUP(C217,Physicians_per_1_000_people[Country Code],Physicians_per_1_000_people[Average Physicians per 1000 in 2017-21],0)</f>
        <v>0</v>
      </c>
      <c r="K217" s="28">
        <f xml:space="preserve"> (J217/8.36)*10</f>
        <v>0</v>
      </c>
      <c r="L217" s="1">
        <f>_xlfn.XLOOKUP(C217,Population_ages_15_64[Country Code],Population_ages_15_64[2023],0)</f>
        <v>50.39</v>
      </c>
      <c r="M217" s="28">
        <f>(L217/82.92)*10</f>
        <v>6.0769416304872168</v>
      </c>
      <c r="N217" s="28">
        <f>_xlfn.XLOOKUP(C217,Current_health_expenditure_per_capita[Country Code],Current_health_expenditure_per_capita[Per Capita Average],0)</f>
        <v>0</v>
      </c>
      <c r="O217" s="28">
        <f>(N217/10922.48)*10</f>
        <v>0</v>
      </c>
      <c r="P217" s="1">
        <f>_xlfn.XLOOKUP(C217,Helath_expenditure_GDP[Country Code],Helath_expenditure_GDP[GDP_Average_2017-21],0)</f>
        <v>0</v>
      </c>
      <c r="Q217" s="28">
        <f>(P217/20.83)*10</f>
        <v>0</v>
      </c>
      <c r="R217" s="16">
        <f>_xlfn.XLOOKUP(C217,GDP__current_US[Country Code],GDP__current_US[2023 '[YR2023']],0)</f>
        <v>11679800110.1523</v>
      </c>
      <c r="S217" s="28">
        <f>(R217/67653743404264.1 )*10</f>
        <v>1.7264085507227294E-3</v>
      </c>
      <c r="T217" s="1">
        <f>_xlfn.XLOOKUP(C217,Population__total[Country Code],Population__total[2023],0)</f>
        <v>18143378</v>
      </c>
      <c r="U217" s="28">
        <f>(T217/6819750360)*10</f>
        <v>2.6604167370138165E-2</v>
      </c>
      <c r="V217" s="33">
        <f>((0.2 *E217) + (0.2 * G217) + (0.2 *I217) + (0.2 *K217)+ (0.2 *M217))/1</f>
        <v>2.8096631985271729</v>
      </c>
      <c r="W217" s="33">
        <f>((0.25 * O217) + (0.25 * Q217) + (0.3 *S217) + (0.2 *U217)) /1</f>
        <v>5.8387560392444519E-3</v>
      </c>
      <c r="X217" s="33">
        <f>(0.55 * V217 ) + (0.45 * W217)</f>
        <v>1.5479421994076052</v>
      </c>
    </row>
    <row r="218" spans="1:24" x14ac:dyDescent="0.3">
      <c r="A218" t="s">
        <v>417</v>
      </c>
      <c r="B218" t="s">
        <v>49</v>
      </c>
      <c r="C218" t="s">
        <v>418</v>
      </c>
      <c r="D218" s="1">
        <f>_xlfn.XLOOKUP(C218,Hospital_beds_per_1000[Country Code],Hospital_beds_per_1000[Max count of beds per 1000 population btween 2017-21], 0)</f>
        <v>0</v>
      </c>
      <c r="E218" s="28">
        <f>(D218/13.05)*10</f>
        <v>0</v>
      </c>
      <c r="F218" s="1">
        <f>_xlfn.XLOOKUP(C218,Population_ages_65_and_above[Country Code],Population_ages_65_and_above[2023],0)</f>
        <v>11.8</v>
      </c>
      <c r="G218" s="28">
        <f xml:space="preserve"> (F218/35.79)*10</f>
        <v>3.2970103380832638</v>
      </c>
      <c r="H218" s="1">
        <f>_xlfn.XLOOKUP(C218,Life_expectancy_at_birth[Country Code],Life_expectancy_at_birth[Average life expectancy 2017-22],0)</f>
        <v>0</v>
      </c>
      <c r="I218" s="28">
        <f>(H218/85.07)*10</f>
        <v>0</v>
      </c>
      <c r="J218" s="1">
        <f>_xlfn.XLOOKUP(C218,Physicians_per_1_000_people[Country Code],Physicians_per_1_000_people[Average Physicians per 1000 in 2017-21],0)</f>
        <v>0</v>
      </c>
      <c r="K218" s="28">
        <f xml:space="preserve"> (J218/8.36)*10</f>
        <v>0</v>
      </c>
      <c r="L218" s="1">
        <f>_xlfn.XLOOKUP(C218,Population_ages_15_64[Country Code],Population_ages_15_64[2023],0)</f>
        <v>67.540000000000006</v>
      </c>
      <c r="M218" s="28">
        <f>(L218/82.92)*10</f>
        <v>8.1452001929570663</v>
      </c>
      <c r="N218" s="28">
        <f>_xlfn.XLOOKUP(C218,Current_health_expenditure_per_capita[Country Code],Current_health_expenditure_per_capita[Per Capita Average],0)</f>
        <v>0</v>
      </c>
      <c r="O218" s="28">
        <f>(N218/10922.48)*10</f>
        <v>0</v>
      </c>
      <c r="P218" s="1">
        <f>_xlfn.XLOOKUP(C218,Helath_expenditure_GDP[Country Code],Helath_expenditure_GDP[GDP_Average_2017-21],0)</f>
        <v>0</v>
      </c>
      <c r="Q218" s="28">
        <f>(P218/20.83)*10</f>
        <v>0</v>
      </c>
      <c r="R218" s="16">
        <f>_xlfn.XLOOKUP(C218,GDP__current_US[Country Code],GDP__current_US[2023 '[YR2023']],0)</f>
        <v>0</v>
      </c>
      <c r="S218" s="28">
        <f>(R218/67653743404264.1 )*10</f>
        <v>0</v>
      </c>
      <c r="T218" s="1">
        <f>_xlfn.XLOOKUP(C218,Population__total[Country Code],Population__total[2023],0)</f>
        <v>49796</v>
      </c>
      <c r="U218" s="28">
        <f>(T218/6819750360)*10</f>
        <v>7.3017335490855131E-5</v>
      </c>
      <c r="V218" s="33">
        <f>((0.2 *E218) + (0.2 * G218) + (0.2 *I218) + (0.2 *K218)+ (0.2 *M218))/1</f>
        <v>2.2884421062080662</v>
      </c>
      <c r="W218" s="33">
        <f>((0.25 * O218) + (0.25 * Q218) + (0.3 *S218) + (0.2 *U218)) /1</f>
        <v>1.4603467098171027E-5</v>
      </c>
      <c r="X218" s="33">
        <f>(0.55 * V218 ) + (0.45 * W218)</f>
        <v>1.2586497299746306</v>
      </c>
    </row>
    <row r="219" spans="1:24" x14ac:dyDescent="0.3">
      <c r="A219" t="s">
        <v>50</v>
      </c>
      <c r="B219" t="s">
        <v>49</v>
      </c>
      <c r="C219" t="s">
        <v>51</v>
      </c>
      <c r="D219" s="1">
        <f>_xlfn.XLOOKUP(C219,Hospital_beds_per_1000[Country Code],Hospital_beds_per_1000[Max count of beds per 1000 population btween 2017-21], 0)</f>
        <v>0</v>
      </c>
      <c r="E219" s="28">
        <f>(D219/13.05)*10</f>
        <v>0</v>
      </c>
      <c r="F219" s="1">
        <f>_xlfn.XLOOKUP(C219,Population_ages_65_and_above[Country Code],Population_ages_65_and_above[2023],0)</f>
        <v>7.69</v>
      </c>
      <c r="G219" s="28">
        <f xml:space="preserve"> (F219/35.79)*10</f>
        <v>2.1486448728695167</v>
      </c>
      <c r="H219" s="1">
        <f>_xlfn.XLOOKUP(C219,Life_expectancy_at_birth[Country Code],Life_expectancy_at_birth[Average life expectancy 2017-22],0)</f>
        <v>0</v>
      </c>
      <c r="I219" s="28">
        <f>(H219/85.07)*10</f>
        <v>0</v>
      </c>
      <c r="J219" s="1">
        <f>_xlfn.XLOOKUP(C219,Physicians_per_1_000_people[Country Code],Physicians_per_1_000_people[Average Physicians per 1000 in 2017-21],0)</f>
        <v>0</v>
      </c>
      <c r="K219" s="28">
        <f xml:space="preserve"> (J219/8.36)*10</f>
        <v>0</v>
      </c>
      <c r="L219" s="1">
        <f>_xlfn.XLOOKUP(C219,Population_ages_15_64[Country Code],Population_ages_15_64[2023],0)</f>
        <v>65.260000000000005</v>
      </c>
      <c r="M219" s="28">
        <f>(L219/82.92)*10</f>
        <v>7.87023637240714</v>
      </c>
      <c r="N219" s="28">
        <f>_xlfn.XLOOKUP(C219,Current_health_expenditure_per_capita[Country Code],Current_health_expenditure_per_capita[Per Capita Average],0)</f>
        <v>0</v>
      </c>
      <c r="O219" s="28">
        <f>(N219/10922.48)*10</f>
        <v>0</v>
      </c>
      <c r="P219" s="1">
        <f>_xlfn.XLOOKUP(C219,Helath_expenditure_GDP[Country Code],Helath_expenditure_GDP[GDP_Average_2017-21],0)</f>
        <v>0</v>
      </c>
      <c r="Q219" s="28">
        <f>(P219/20.83)*10</f>
        <v>0</v>
      </c>
      <c r="R219" s="16">
        <f>_xlfn.XLOOKUP(C219,GDP__current_US[Country Code],GDP__current_US[2023 '[YR2023']],0)</f>
        <v>0</v>
      </c>
      <c r="S219" s="28">
        <f>(R219/67653743404264.1 )*10</f>
        <v>0</v>
      </c>
      <c r="T219" s="1">
        <f>_xlfn.XLOOKUP(C219,Population__total[Country Code],Population__total[2023],0)</f>
        <v>43914</v>
      </c>
      <c r="U219" s="28">
        <f>(T219/6819750360)*10</f>
        <v>6.4392386351221214E-5</v>
      </c>
      <c r="V219" s="33">
        <f>((0.2 *E219) + (0.2 * G219) + (0.2 *I219) + (0.2 *K219)+ (0.2 *M219))/1</f>
        <v>2.0037762490553312</v>
      </c>
      <c r="W219" s="33">
        <f>((0.25 * O219) + (0.25 * Q219) + (0.3 *S219) + (0.2 *U219)) /1</f>
        <v>1.2878477270244243E-5</v>
      </c>
      <c r="X219" s="33">
        <f>(0.55 * V219 ) + (0.45 * W219)</f>
        <v>1.1020827322952038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2627-EA1B-4D93-A4F8-CB56FCDF507E}">
  <sheetPr>
    <tabColor theme="9" tint="-0.499984740745262"/>
  </sheetPr>
  <dimension ref="B1:AA38"/>
  <sheetViews>
    <sheetView showGridLines="0" showRowColHeaders="0" tabSelected="1" workbookViewId="0">
      <selection activeCell="D3" sqref="D3:K4"/>
    </sheetView>
  </sheetViews>
  <sheetFormatPr defaultRowHeight="14.4" x14ac:dyDescent="0.3"/>
  <cols>
    <col min="2" max="2" width="14.88671875" customWidth="1"/>
    <col min="3" max="3" width="8" customWidth="1"/>
    <col min="4" max="4" width="18.44140625" customWidth="1"/>
    <col min="5" max="5" width="15.109375" customWidth="1"/>
    <col min="6" max="6" width="7" customWidth="1"/>
    <col min="15" max="15" width="17.77734375" customWidth="1"/>
    <col min="16" max="16" width="22.21875" customWidth="1"/>
    <col min="17" max="17" width="10.33203125" bestFit="1" customWidth="1"/>
    <col min="18" max="18" width="17.21875" bestFit="1" customWidth="1"/>
    <col min="19" max="19" width="17.33203125" customWidth="1"/>
    <col min="20" max="20" width="12.5546875" bestFit="1" customWidth="1"/>
    <col min="21" max="21" width="18" customWidth="1"/>
  </cols>
  <sheetData>
    <row r="1" spans="2:21" ht="23.4" x14ac:dyDescent="0.45">
      <c r="B1" s="53" t="s">
        <v>894</v>
      </c>
      <c r="C1" s="53"/>
      <c r="D1" s="53"/>
      <c r="E1" s="53"/>
      <c r="F1" s="53"/>
      <c r="G1" s="53"/>
      <c r="H1" s="53"/>
      <c r="I1" s="53"/>
      <c r="J1" s="53"/>
      <c r="K1" s="53"/>
      <c r="L1" s="53"/>
      <c r="M1" s="53"/>
      <c r="N1" s="53"/>
      <c r="O1" s="53"/>
      <c r="P1" s="53"/>
      <c r="Q1" s="53"/>
      <c r="R1" s="53"/>
      <c r="S1" s="53"/>
      <c r="T1" s="53"/>
      <c r="U1" s="53"/>
    </row>
    <row r="2" spans="2:21" ht="15" thickBot="1" x14ac:dyDescent="0.35"/>
    <row r="3" spans="2:21" ht="15.6" thickTop="1" thickBot="1" x14ac:dyDescent="0.35">
      <c r="D3" s="10" t="s">
        <v>674</v>
      </c>
      <c r="E3" s="10"/>
      <c r="F3" s="10"/>
      <c r="G3" s="10"/>
      <c r="H3" s="10"/>
      <c r="I3" s="10"/>
      <c r="J3" s="10"/>
      <c r="K3" s="10"/>
      <c r="N3" s="49"/>
      <c r="O3" s="50" t="s">
        <v>891</v>
      </c>
      <c r="P3" s="50"/>
    </row>
    <row r="4" spans="2:21" ht="15.6" thickTop="1" thickBot="1" x14ac:dyDescent="0.35">
      <c r="D4" s="10"/>
      <c r="E4" s="10"/>
      <c r="F4" s="10"/>
      <c r="G4" s="10"/>
      <c r="H4" s="10"/>
      <c r="I4" s="10"/>
      <c r="J4" s="10"/>
      <c r="K4" s="10"/>
      <c r="N4" s="51"/>
      <c r="O4" s="50" t="s">
        <v>892</v>
      </c>
      <c r="P4" s="50"/>
    </row>
    <row r="5" spans="2:21" ht="15.6" thickTop="1" thickBot="1" x14ac:dyDescent="0.35">
      <c r="N5" s="52"/>
      <c r="O5" s="50" t="s">
        <v>893</v>
      </c>
      <c r="P5" s="50"/>
    </row>
    <row r="6" spans="2:21" ht="18.600000000000001" thickTop="1" x14ac:dyDescent="0.35">
      <c r="B6" s="7" t="s">
        <v>673</v>
      </c>
      <c r="C6" s="8"/>
      <c r="D6" s="8"/>
      <c r="E6" s="9"/>
      <c r="R6" s="7" t="s">
        <v>740</v>
      </c>
      <c r="S6" s="8"/>
      <c r="T6" s="8"/>
      <c r="U6" s="9"/>
    </row>
    <row r="7" spans="2:21" x14ac:dyDescent="0.3">
      <c r="D7" s="6" t="s">
        <v>2</v>
      </c>
      <c r="E7" t="s">
        <v>656</v>
      </c>
      <c r="R7" s="11" t="s">
        <v>746</v>
      </c>
      <c r="S7" t="s">
        <v>745</v>
      </c>
      <c r="T7" t="s">
        <v>744</v>
      </c>
      <c r="U7" t="s">
        <v>743</v>
      </c>
    </row>
    <row r="8" spans="2:21" x14ac:dyDescent="0.3">
      <c r="R8" s="34" t="s">
        <v>87</v>
      </c>
      <c r="S8" s="35">
        <v>5.6533863102267912</v>
      </c>
      <c r="T8" s="35">
        <v>5.8157310991278148</v>
      </c>
      <c r="U8" s="35">
        <v>5.7264414652322522</v>
      </c>
    </row>
    <row r="9" spans="2:21" ht="43.2" x14ac:dyDescent="0.3">
      <c r="D9" s="6" t="s">
        <v>1</v>
      </c>
      <c r="E9" s="54" t="s">
        <v>672</v>
      </c>
      <c r="R9" s="34" t="s">
        <v>622</v>
      </c>
      <c r="S9" s="35">
        <v>5.5808622566633534</v>
      </c>
      <c r="T9" s="35">
        <v>5.8806287219187166</v>
      </c>
      <c r="U9" s="35">
        <v>5.7157571660282667</v>
      </c>
    </row>
    <row r="10" spans="2:21" x14ac:dyDescent="0.3">
      <c r="D10" s="5" t="s">
        <v>452</v>
      </c>
      <c r="E10" s="1">
        <v>11.98</v>
      </c>
      <c r="R10" s="36" t="s">
        <v>310</v>
      </c>
      <c r="S10" s="37">
        <v>7.6842586607418593</v>
      </c>
      <c r="T10" s="37">
        <v>2.5745605075734557</v>
      </c>
      <c r="U10" s="37">
        <v>5.3848944918160786</v>
      </c>
    </row>
    <row r="11" spans="2:21" x14ac:dyDescent="0.3">
      <c r="D11" s="5" t="s">
        <v>104</v>
      </c>
      <c r="E11" s="1">
        <v>11.64</v>
      </c>
      <c r="R11" s="34" t="s">
        <v>150</v>
      </c>
      <c r="S11" s="35">
        <v>6.9765443075152032</v>
      </c>
      <c r="T11" s="35">
        <v>3.2169867236894247</v>
      </c>
      <c r="U11" s="35">
        <v>5.2847433947936029</v>
      </c>
    </row>
    <row r="12" spans="2:21" x14ac:dyDescent="0.3">
      <c r="D12" s="45" t="s">
        <v>205</v>
      </c>
      <c r="E12" s="46">
        <v>11.62</v>
      </c>
      <c r="R12" s="36" t="s">
        <v>56</v>
      </c>
      <c r="S12" s="37">
        <v>7.0220026214036366</v>
      </c>
      <c r="T12" s="37">
        <v>2.7862733824489929</v>
      </c>
      <c r="U12" s="37">
        <v>5.1159244638740473</v>
      </c>
    </row>
    <row r="13" spans="2:21" x14ac:dyDescent="0.3">
      <c r="D13" s="38" t="s">
        <v>110</v>
      </c>
      <c r="E13" s="39">
        <v>11.28</v>
      </c>
      <c r="R13" s="36" t="s">
        <v>110</v>
      </c>
      <c r="S13" s="37">
        <v>6.3953661699143503</v>
      </c>
      <c r="T13" s="37">
        <v>3.2545598608968689</v>
      </c>
      <c r="U13" s="37">
        <v>4.9820033308564842</v>
      </c>
    </row>
    <row r="14" spans="2:21" x14ac:dyDescent="0.3">
      <c r="D14" s="5" t="s">
        <v>556</v>
      </c>
      <c r="E14" s="1">
        <v>11.03</v>
      </c>
      <c r="R14" s="34" t="s">
        <v>139</v>
      </c>
      <c r="S14" s="35">
        <v>7.1751544306837367</v>
      </c>
      <c r="T14" s="35">
        <v>2.0409992854324477</v>
      </c>
      <c r="U14" s="35">
        <v>4.8647846153206569</v>
      </c>
    </row>
    <row r="15" spans="2:21" x14ac:dyDescent="0.3">
      <c r="D15" s="38" t="s">
        <v>56</v>
      </c>
      <c r="E15" s="39">
        <v>10.94</v>
      </c>
      <c r="R15" s="47" t="s">
        <v>447</v>
      </c>
      <c r="S15" s="48">
        <v>6.2974945276659859</v>
      </c>
      <c r="T15" s="48">
        <v>2.9552901563857028</v>
      </c>
      <c r="U15" s="48">
        <v>4.7935025605898591</v>
      </c>
    </row>
    <row r="16" spans="2:21" x14ac:dyDescent="0.3">
      <c r="D16" s="5" t="s">
        <v>64</v>
      </c>
      <c r="E16" s="1">
        <v>10.94</v>
      </c>
      <c r="R16" s="34" t="s">
        <v>326</v>
      </c>
      <c r="S16" s="35">
        <v>7.1606161440509455</v>
      </c>
      <c r="T16" s="35">
        <v>1.8730102018436117</v>
      </c>
      <c r="U16" s="35">
        <v>4.7811934700576462</v>
      </c>
    </row>
    <row r="17" spans="4:27" x14ac:dyDescent="0.3">
      <c r="D17" s="38" t="s">
        <v>310</v>
      </c>
      <c r="E17" s="39">
        <v>10.84</v>
      </c>
      <c r="R17" s="47" t="s">
        <v>205</v>
      </c>
      <c r="S17" s="48">
        <v>6.34454918490243</v>
      </c>
      <c r="T17" s="48">
        <v>2.8355817387585698</v>
      </c>
      <c r="U17" s="48">
        <v>4.7655138341376935</v>
      </c>
    </row>
    <row r="18" spans="4:27" x14ac:dyDescent="0.3">
      <c r="D18" s="40" t="s">
        <v>215</v>
      </c>
      <c r="E18" s="41">
        <v>10.76</v>
      </c>
    </row>
    <row r="19" spans="4:27" x14ac:dyDescent="0.3">
      <c r="D19" s="5" t="s">
        <v>444</v>
      </c>
      <c r="E19" s="1">
        <v>10.55</v>
      </c>
    </row>
    <row r="20" spans="4:27" x14ac:dyDescent="0.3">
      <c r="D20" s="45" t="s">
        <v>447</v>
      </c>
      <c r="E20" s="46">
        <v>10.43</v>
      </c>
    </row>
    <row r="21" spans="4:27" x14ac:dyDescent="0.3">
      <c r="D21" s="5" t="s">
        <v>157</v>
      </c>
      <c r="E21" s="1">
        <v>10.35</v>
      </c>
    </row>
    <row r="22" spans="4:27" x14ac:dyDescent="0.3">
      <c r="D22" s="5" t="s">
        <v>54</v>
      </c>
      <c r="E22" s="1">
        <v>10.33</v>
      </c>
    </row>
    <row r="23" spans="4:27" x14ac:dyDescent="0.3">
      <c r="D23" s="5"/>
      <c r="E23" s="1"/>
    </row>
    <row r="24" spans="4:27" x14ac:dyDescent="0.3">
      <c r="D24" s="5"/>
      <c r="E24" s="1"/>
    </row>
    <row r="25" spans="4:27" ht="18" x14ac:dyDescent="0.35">
      <c r="D25" s="42" t="s">
        <v>887</v>
      </c>
      <c r="E25" s="42"/>
      <c r="F25" s="42"/>
      <c r="G25" s="42"/>
      <c r="H25" s="42"/>
      <c r="I25" s="42"/>
      <c r="J25" s="42"/>
      <c r="K25" s="42"/>
      <c r="L25" s="42"/>
      <c r="M25" s="42"/>
      <c r="N25" s="42"/>
    </row>
    <row r="26" spans="4:27" ht="18" x14ac:dyDescent="0.35">
      <c r="Q26" s="42" t="s">
        <v>897</v>
      </c>
      <c r="R26" s="42"/>
      <c r="S26" s="42"/>
      <c r="T26" s="42"/>
      <c r="U26" s="42"/>
      <c r="V26" s="44"/>
      <c r="W26" s="44"/>
      <c r="X26" s="44"/>
      <c r="Y26" s="44"/>
      <c r="Z26" s="44"/>
      <c r="AA26" s="44"/>
    </row>
    <row r="27" spans="4:27" x14ac:dyDescent="0.3">
      <c r="D27" s="11" t="s">
        <v>889</v>
      </c>
      <c r="E27" t="s">
        <v>888</v>
      </c>
      <c r="Q27" s="11" t="s">
        <v>746</v>
      </c>
      <c r="R27" t="s">
        <v>890</v>
      </c>
      <c r="T27" s="11" t="s">
        <v>741</v>
      </c>
      <c r="U27" t="s">
        <v>898</v>
      </c>
    </row>
    <row r="28" spans="4:27" ht="28.8" x14ac:dyDescent="0.3">
      <c r="D28" s="43" t="s">
        <v>755</v>
      </c>
      <c r="E28" s="1">
        <v>119788.99</v>
      </c>
      <c r="Q28" s="34" t="s">
        <v>56</v>
      </c>
      <c r="R28" s="1">
        <v>5.31</v>
      </c>
      <c r="T28" s="34" t="s">
        <v>310</v>
      </c>
      <c r="U28" s="1">
        <v>13.05</v>
      </c>
    </row>
    <row r="29" spans="4:27" ht="28.8" x14ac:dyDescent="0.3">
      <c r="D29" s="43" t="s">
        <v>758</v>
      </c>
      <c r="E29" s="1">
        <v>70643.359999999986</v>
      </c>
      <c r="Q29" s="34" t="s">
        <v>447</v>
      </c>
      <c r="R29" s="1">
        <v>4.96</v>
      </c>
      <c r="T29" s="34" t="s">
        <v>56</v>
      </c>
      <c r="U29" s="1">
        <v>7.37</v>
      </c>
    </row>
    <row r="30" spans="4:27" x14ac:dyDescent="0.3">
      <c r="D30" s="43" t="s">
        <v>754</v>
      </c>
      <c r="E30" s="1">
        <v>89204.6</v>
      </c>
      <c r="Q30" s="34" t="s">
        <v>110</v>
      </c>
      <c r="R30" s="1">
        <v>4.3600000000000003</v>
      </c>
      <c r="T30" s="34" t="s">
        <v>205</v>
      </c>
      <c r="U30" s="1">
        <v>5.98</v>
      </c>
    </row>
    <row r="31" spans="4:27" x14ac:dyDescent="0.3">
      <c r="D31" s="34" t="s">
        <v>764</v>
      </c>
      <c r="E31" s="1">
        <v>96421.2</v>
      </c>
      <c r="Q31" s="34" t="s">
        <v>205</v>
      </c>
      <c r="R31" s="1">
        <v>3.3</v>
      </c>
      <c r="T31" s="34" t="s">
        <v>110</v>
      </c>
      <c r="U31" s="1">
        <v>4.6500000000000004</v>
      </c>
    </row>
    <row r="32" spans="4:27" x14ac:dyDescent="0.3">
      <c r="D32" s="43" t="s">
        <v>750</v>
      </c>
      <c r="E32" s="1">
        <v>275540.50000000006</v>
      </c>
      <c r="Q32" s="34" t="s">
        <v>310</v>
      </c>
      <c r="R32" s="1">
        <v>2.56</v>
      </c>
      <c r="T32" s="34" t="s">
        <v>447</v>
      </c>
      <c r="U32" s="1">
        <v>3.6</v>
      </c>
    </row>
    <row r="33" spans="4:5" x14ac:dyDescent="0.3">
      <c r="D33" s="43" t="s">
        <v>756</v>
      </c>
      <c r="E33" s="1">
        <v>69141.14</v>
      </c>
    </row>
    <row r="34" spans="4:5" ht="28.8" x14ac:dyDescent="0.3">
      <c r="D34" s="43" t="s">
        <v>752</v>
      </c>
      <c r="E34" s="1">
        <v>103102.13</v>
      </c>
    </row>
    <row r="35" spans="4:5" x14ac:dyDescent="0.3">
      <c r="D35" s="43" t="s">
        <v>759</v>
      </c>
      <c r="E35" s="1">
        <v>62430.76999999999</v>
      </c>
    </row>
    <row r="36" spans="4:5" x14ac:dyDescent="0.3">
      <c r="D36" s="43" t="s">
        <v>751</v>
      </c>
      <c r="E36" s="1">
        <v>174314.34999999998</v>
      </c>
    </row>
    <row r="37" spans="4:5" ht="28.8" x14ac:dyDescent="0.3">
      <c r="D37" s="43" t="s">
        <v>753</v>
      </c>
      <c r="E37" s="1">
        <v>130141.8</v>
      </c>
    </row>
    <row r="38" spans="4:5" x14ac:dyDescent="0.3">
      <c r="D38" s="34" t="s">
        <v>742</v>
      </c>
      <c r="E38" s="1">
        <v>1190728.8400000001</v>
      </c>
    </row>
  </sheetData>
  <mergeCells count="9">
    <mergeCell ref="B1:U1"/>
    <mergeCell ref="Q26:U26"/>
    <mergeCell ref="O3:P3"/>
    <mergeCell ref="O4:P4"/>
    <mergeCell ref="O5:P5"/>
    <mergeCell ref="B6:E6"/>
    <mergeCell ref="D3:K4"/>
    <mergeCell ref="R6:U6"/>
    <mergeCell ref="D25:N25"/>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AF3DD-F9B4-4B09-B1CE-499BD5DF8973}">
  <dimension ref="A1:H267"/>
  <sheetViews>
    <sheetView workbookViewId="0">
      <selection activeCell="A2" sqref="A2:A28"/>
    </sheetView>
  </sheetViews>
  <sheetFormatPr defaultRowHeight="14.4" x14ac:dyDescent="0.3"/>
  <cols>
    <col min="1" max="1" width="45.21875" bestFit="1" customWidth="1"/>
    <col min="2" max="2" width="14.77734375" bestFit="1" customWidth="1"/>
    <col min="3" max="3" width="8" bestFit="1" customWidth="1"/>
    <col min="4" max="7" width="9" bestFit="1" customWidth="1"/>
    <col min="8" max="8" width="19.21875" bestFit="1" customWidth="1"/>
  </cols>
  <sheetData>
    <row r="1" spans="1:8" x14ac:dyDescent="0.3">
      <c r="A1" t="s">
        <v>1</v>
      </c>
      <c r="B1" t="s">
        <v>2</v>
      </c>
      <c r="C1" t="s">
        <v>4</v>
      </c>
      <c r="D1" t="s">
        <v>5</v>
      </c>
      <c r="E1" t="s">
        <v>6</v>
      </c>
      <c r="F1" t="s">
        <v>7</v>
      </c>
      <c r="G1" t="s">
        <v>8</v>
      </c>
      <c r="H1" t="s">
        <v>658</v>
      </c>
    </row>
    <row r="2" spans="1:8" x14ac:dyDescent="0.3">
      <c r="A2" s="1" t="s">
        <v>622</v>
      </c>
      <c r="B2" s="1" t="s">
        <v>623</v>
      </c>
      <c r="C2">
        <v>9902.82</v>
      </c>
      <c r="D2">
        <v>10280.530000000001</v>
      </c>
      <c r="E2">
        <v>10658.4</v>
      </c>
      <c r="F2">
        <v>11758.42</v>
      </c>
      <c r="G2">
        <v>12012.24</v>
      </c>
      <c r="H2">
        <v>10922.482</v>
      </c>
    </row>
    <row r="3" spans="1:8" x14ac:dyDescent="0.3">
      <c r="A3" s="1" t="s">
        <v>87</v>
      </c>
      <c r="B3" s="1" t="s">
        <v>430</v>
      </c>
      <c r="C3">
        <v>9434.52</v>
      </c>
      <c r="D3">
        <v>9789.07</v>
      </c>
      <c r="E3">
        <v>10127.870000000001</v>
      </c>
      <c r="F3">
        <v>11183.9</v>
      </c>
      <c r="G3">
        <v>11448.38</v>
      </c>
      <c r="H3">
        <v>10396.748</v>
      </c>
    </row>
    <row r="4" spans="1:8" x14ac:dyDescent="0.3">
      <c r="A4" s="1" t="s">
        <v>380</v>
      </c>
      <c r="B4" s="1" t="s">
        <v>381</v>
      </c>
      <c r="C4">
        <v>8020.61</v>
      </c>
      <c r="D4">
        <v>7885.44</v>
      </c>
      <c r="E4">
        <v>8193.69</v>
      </c>
      <c r="F4">
        <v>8011.18</v>
      </c>
      <c r="G4">
        <v>8788.7099999999991</v>
      </c>
      <c r="H4">
        <v>8179.9259999999995</v>
      </c>
    </row>
    <row r="5" spans="1:8" x14ac:dyDescent="0.3">
      <c r="A5" s="1" t="s">
        <v>110</v>
      </c>
      <c r="B5" s="1" t="s">
        <v>111</v>
      </c>
      <c r="C5">
        <v>7560.97</v>
      </c>
      <c r="D5">
        <v>7641.89</v>
      </c>
      <c r="E5">
        <v>8068.7</v>
      </c>
      <c r="F5">
        <v>8337.7900000000009</v>
      </c>
      <c r="G5">
        <v>8998.39</v>
      </c>
      <c r="H5">
        <v>8121.5479999999998</v>
      </c>
    </row>
    <row r="6" spans="1:8" x14ac:dyDescent="0.3">
      <c r="A6" s="1" t="s">
        <v>447</v>
      </c>
      <c r="B6" s="1" t="s">
        <v>448</v>
      </c>
      <c r="C6">
        <v>6631</v>
      </c>
      <c r="D6">
        <v>7019</v>
      </c>
      <c r="E6">
        <v>7325</v>
      </c>
      <c r="F6">
        <v>7457</v>
      </c>
      <c r="G6">
        <v>8275</v>
      </c>
      <c r="H6">
        <v>7341.4</v>
      </c>
    </row>
    <row r="7" spans="1:8" x14ac:dyDescent="0.3">
      <c r="A7" s="1" t="s">
        <v>150</v>
      </c>
      <c r="B7" s="1" t="s">
        <v>151</v>
      </c>
      <c r="C7">
        <v>6026.14</v>
      </c>
      <c r="D7">
        <v>6345.45</v>
      </c>
      <c r="E7">
        <v>6730.35</v>
      </c>
      <c r="F7">
        <v>7167.87</v>
      </c>
      <c r="G7">
        <v>7606.96</v>
      </c>
      <c r="H7">
        <v>6775.3540000000003</v>
      </c>
    </row>
    <row r="8" spans="1:8" x14ac:dyDescent="0.3">
      <c r="A8" s="1" t="s">
        <v>367</v>
      </c>
      <c r="B8" s="1" t="s">
        <v>368</v>
      </c>
      <c r="C8">
        <v>5962</v>
      </c>
      <c r="D8">
        <v>6212</v>
      </c>
      <c r="E8">
        <v>6604</v>
      </c>
      <c r="F8">
        <v>6938</v>
      </c>
      <c r="G8">
        <v>7515</v>
      </c>
      <c r="H8">
        <v>6646.2</v>
      </c>
    </row>
    <row r="9" spans="1:8" x14ac:dyDescent="0.3">
      <c r="A9" s="1" t="s">
        <v>497</v>
      </c>
      <c r="B9" s="1" t="s">
        <v>498</v>
      </c>
      <c r="C9">
        <v>5868.96</v>
      </c>
      <c r="D9">
        <v>6109.58</v>
      </c>
      <c r="E9">
        <v>6394.7</v>
      </c>
      <c r="F9">
        <v>6925.21</v>
      </c>
      <c r="G9">
        <v>7260.34</v>
      </c>
      <c r="H9">
        <v>6511.7579999999998</v>
      </c>
    </row>
    <row r="10" spans="1:8" x14ac:dyDescent="0.3">
      <c r="A10" s="1" t="s">
        <v>56</v>
      </c>
      <c r="B10" s="1" t="s">
        <v>57</v>
      </c>
      <c r="C10">
        <v>5641</v>
      </c>
      <c r="D10">
        <v>5905</v>
      </c>
      <c r="E10">
        <v>6276</v>
      </c>
      <c r="F10">
        <v>6531</v>
      </c>
      <c r="G10">
        <v>7272</v>
      </c>
      <c r="H10">
        <v>6325</v>
      </c>
    </row>
    <row r="11" spans="1:8" x14ac:dyDescent="0.3">
      <c r="A11" s="1" t="s">
        <v>444</v>
      </c>
      <c r="B11" s="1" t="s">
        <v>445</v>
      </c>
      <c r="C11">
        <v>5585</v>
      </c>
      <c r="D11">
        <v>5811</v>
      </c>
      <c r="E11">
        <v>6127</v>
      </c>
      <c r="F11">
        <v>6718</v>
      </c>
      <c r="G11">
        <v>7179</v>
      </c>
      <c r="H11">
        <v>6284</v>
      </c>
    </row>
    <row r="12" spans="1:8" x14ac:dyDescent="0.3">
      <c r="A12" s="1" t="s">
        <v>291</v>
      </c>
      <c r="B12" s="1" t="s">
        <v>292</v>
      </c>
      <c r="C12">
        <v>5582.93</v>
      </c>
      <c r="D12">
        <v>5544.29</v>
      </c>
      <c r="E12">
        <v>6056.01</v>
      </c>
      <c r="F12">
        <v>6706.69</v>
      </c>
      <c r="G12">
        <v>7196.31</v>
      </c>
      <c r="H12">
        <v>6217.2460000000001</v>
      </c>
    </row>
    <row r="13" spans="1:8" x14ac:dyDescent="0.3">
      <c r="A13" s="1" t="s">
        <v>157</v>
      </c>
      <c r="B13" s="1" t="s">
        <v>158</v>
      </c>
      <c r="C13">
        <v>5606</v>
      </c>
      <c r="D13">
        <v>5817</v>
      </c>
      <c r="E13">
        <v>6091</v>
      </c>
      <c r="F13">
        <v>6434</v>
      </c>
      <c r="G13">
        <v>7043</v>
      </c>
      <c r="H13">
        <v>6198.2</v>
      </c>
    </row>
    <row r="14" spans="1:8" x14ac:dyDescent="0.3">
      <c r="A14" s="1" t="s">
        <v>556</v>
      </c>
      <c r="B14" s="1" t="s">
        <v>557</v>
      </c>
      <c r="C14">
        <v>5638</v>
      </c>
      <c r="D14">
        <v>5888</v>
      </c>
      <c r="E14">
        <v>6139</v>
      </c>
      <c r="F14">
        <v>6378</v>
      </c>
      <c r="G14">
        <v>6784</v>
      </c>
      <c r="H14">
        <v>6165.4</v>
      </c>
    </row>
    <row r="15" spans="1:8" x14ac:dyDescent="0.3">
      <c r="A15" s="1" t="s">
        <v>64</v>
      </c>
      <c r="B15" s="1" t="s">
        <v>65</v>
      </c>
      <c r="C15">
        <v>5458.28</v>
      </c>
      <c r="D15">
        <v>5719.85</v>
      </c>
      <c r="E15">
        <v>6041.6</v>
      </c>
      <c r="F15">
        <v>6119.05</v>
      </c>
      <c r="G15">
        <v>6519.2</v>
      </c>
      <c r="H15">
        <v>5971.5960000000005</v>
      </c>
    </row>
    <row r="16" spans="1:8" x14ac:dyDescent="0.3">
      <c r="A16" s="1" t="s">
        <v>104</v>
      </c>
      <c r="B16" s="1" t="s">
        <v>105</v>
      </c>
      <c r="C16">
        <v>5268.31</v>
      </c>
      <c r="D16">
        <v>5456.31</v>
      </c>
      <c r="E16">
        <v>5497.49</v>
      </c>
      <c r="F16">
        <v>6175.26</v>
      </c>
      <c r="G16">
        <v>6552.22</v>
      </c>
      <c r="H16">
        <v>5789.9180000000006</v>
      </c>
    </row>
    <row r="17" spans="1:8" x14ac:dyDescent="0.3">
      <c r="A17" s="1" t="s">
        <v>15</v>
      </c>
      <c r="B17" s="1" t="s">
        <v>248</v>
      </c>
      <c r="C17">
        <v>5189.9399999999996</v>
      </c>
      <c r="D17">
        <v>5400.85</v>
      </c>
      <c r="E17">
        <v>5667.24</v>
      </c>
      <c r="F17">
        <v>6190.97</v>
      </c>
      <c r="G17">
        <v>6497.98</v>
      </c>
      <c r="H17">
        <v>5789.3959999999997</v>
      </c>
    </row>
    <row r="18" spans="1:8" x14ac:dyDescent="0.3">
      <c r="A18" s="1" t="s">
        <v>54</v>
      </c>
      <c r="B18" s="1" t="s">
        <v>55</v>
      </c>
      <c r="C18">
        <v>5133.7299999999996</v>
      </c>
      <c r="D18">
        <v>5331.51</v>
      </c>
      <c r="E18">
        <v>5390.86</v>
      </c>
      <c r="F18">
        <v>5955.19</v>
      </c>
      <c r="G18">
        <v>6488.27</v>
      </c>
      <c r="H18">
        <v>5659.9120000000003</v>
      </c>
    </row>
    <row r="19" spans="1:8" x14ac:dyDescent="0.3">
      <c r="A19" s="1" t="s">
        <v>205</v>
      </c>
      <c r="B19" s="1" t="s">
        <v>206</v>
      </c>
      <c r="C19">
        <v>5069.79</v>
      </c>
      <c r="D19">
        <v>5226.2</v>
      </c>
      <c r="E19">
        <v>5617.52</v>
      </c>
      <c r="F19">
        <v>5861</v>
      </c>
      <c r="G19">
        <v>6330.47</v>
      </c>
      <c r="H19">
        <v>5620.9960000000001</v>
      </c>
    </row>
    <row r="20" spans="1:8" x14ac:dyDescent="0.3">
      <c r="A20" s="1" t="s">
        <v>456</v>
      </c>
      <c r="B20" s="1" t="s">
        <v>457</v>
      </c>
      <c r="C20">
        <v>5046.49</v>
      </c>
      <c r="D20">
        <v>5237.22</v>
      </c>
      <c r="E20">
        <v>5472.45</v>
      </c>
      <c r="F20">
        <v>5903.14</v>
      </c>
      <c r="G20">
        <v>6181.98</v>
      </c>
      <c r="H20">
        <v>5568.2560000000003</v>
      </c>
    </row>
    <row r="21" spans="1:8" x14ac:dyDescent="0.3">
      <c r="A21" s="1" t="s">
        <v>215</v>
      </c>
      <c r="B21" s="1" t="s">
        <v>216</v>
      </c>
      <c r="C21">
        <v>4438.5200000000004</v>
      </c>
      <c r="D21">
        <v>4606.09</v>
      </c>
      <c r="E21">
        <v>4921.8900000000003</v>
      </c>
      <c r="F21">
        <v>5581.51</v>
      </c>
      <c r="G21">
        <v>6159.8</v>
      </c>
      <c r="H21">
        <v>5141.5619999999999</v>
      </c>
    </row>
    <row r="22" spans="1:8" x14ac:dyDescent="0.3">
      <c r="A22" s="1" t="s">
        <v>179</v>
      </c>
      <c r="B22" s="1" t="s">
        <v>180</v>
      </c>
      <c r="C22">
        <v>4577.54</v>
      </c>
      <c r="D22">
        <v>4773.18</v>
      </c>
      <c r="E22">
        <v>5099.09</v>
      </c>
      <c r="F22">
        <v>5372.24</v>
      </c>
      <c r="G22">
        <v>5765.93</v>
      </c>
      <c r="H22">
        <v>5117.5960000000005</v>
      </c>
    </row>
    <row r="23" spans="1:8" x14ac:dyDescent="0.3">
      <c r="A23" s="1" t="s">
        <v>299</v>
      </c>
      <c r="B23" s="1" t="s">
        <v>300</v>
      </c>
      <c r="C23">
        <v>4593</v>
      </c>
      <c r="D23">
        <v>4789</v>
      </c>
      <c r="E23">
        <v>5111</v>
      </c>
      <c r="F23">
        <v>5218</v>
      </c>
      <c r="G23">
        <v>5697</v>
      </c>
      <c r="H23">
        <v>5081.6000000000004</v>
      </c>
    </row>
    <row r="24" spans="1:8" x14ac:dyDescent="0.3">
      <c r="A24" s="1" t="s">
        <v>527</v>
      </c>
      <c r="B24" s="1" t="s">
        <v>528</v>
      </c>
      <c r="C24">
        <v>4806.7</v>
      </c>
      <c r="D24">
        <v>4999.13</v>
      </c>
      <c r="E24">
        <v>5102.46</v>
      </c>
      <c r="F24">
        <v>5050.1899999999996</v>
      </c>
      <c r="G24">
        <v>5409.74</v>
      </c>
      <c r="H24">
        <v>5073.6440000000002</v>
      </c>
    </row>
    <row r="25" spans="1:8" x14ac:dyDescent="0.3">
      <c r="A25" s="1" t="s">
        <v>519</v>
      </c>
      <c r="B25" s="1" t="s">
        <v>520</v>
      </c>
      <c r="C25">
        <v>4051.38</v>
      </c>
      <c r="D25">
        <v>3978.08</v>
      </c>
      <c r="E25">
        <v>4397.05</v>
      </c>
      <c r="F25">
        <v>5528</v>
      </c>
      <c r="G25">
        <v>6352.62</v>
      </c>
      <c r="H25">
        <v>4861.4260000000004</v>
      </c>
    </row>
    <row r="26" spans="1:8" x14ac:dyDescent="0.3">
      <c r="A26" s="1" t="s">
        <v>200</v>
      </c>
      <c r="B26" s="1" t="s">
        <v>201</v>
      </c>
      <c r="C26">
        <v>4342</v>
      </c>
      <c r="D26">
        <v>4485</v>
      </c>
      <c r="E26">
        <v>4752</v>
      </c>
      <c r="F26">
        <v>5038</v>
      </c>
      <c r="G26">
        <v>5613</v>
      </c>
      <c r="H26">
        <v>4846</v>
      </c>
    </row>
    <row r="27" spans="1:8" x14ac:dyDescent="0.3">
      <c r="A27" s="1" t="s">
        <v>194</v>
      </c>
      <c r="B27" s="1" t="s">
        <v>195</v>
      </c>
      <c r="C27">
        <v>4108.6899999999996</v>
      </c>
      <c r="D27">
        <v>4293.93</v>
      </c>
      <c r="E27">
        <v>4598.7700000000004</v>
      </c>
      <c r="F27">
        <v>4859.32</v>
      </c>
      <c r="G27">
        <v>5226.49</v>
      </c>
      <c r="H27">
        <v>4617.4399999999996</v>
      </c>
    </row>
    <row r="28" spans="1:8" x14ac:dyDescent="0.3">
      <c r="A28" s="1" t="s">
        <v>310</v>
      </c>
      <c r="B28" s="1" t="s">
        <v>311</v>
      </c>
      <c r="C28">
        <v>4427</v>
      </c>
      <c r="D28">
        <v>4546</v>
      </c>
      <c r="E28">
        <v>4668</v>
      </c>
      <c r="F28">
        <v>4625</v>
      </c>
      <c r="G28">
        <v>4676</v>
      </c>
      <c r="H28">
        <v>4588.3999999999996</v>
      </c>
    </row>
    <row r="29" spans="1:8" x14ac:dyDescent="0.3">
      <c r="A29" s="1" t="s">
        <v>403</v>
      </c>
      <c r="B29" s="1" t="s">
        <v>404</v>
      </c>
      <c r="C29">
        <v>3861</v>
      </c>
      <c r="D29">
        <v>3976</v>
      </c>
      <c r="E29">
        <v>4599</v>
      </c>
      <c r="F29">
        <v>4835</v>
      </c>
      <c r="G29">
        <v>5317</v>
      </c>
      <c r="H29">
        <v>4517.6000000000004</v>
      </c>
    </row>
    <row r="30" spans="1:8" x14ac:dyDescent="0.3">
      <c r="A30" s="1" t="s">
        <v>454</v>
      </c>
      <c r="B30" s="1" t="s">
        <v>455</v>
      </c>
      <c r="C30">
        <v>3839.43</v>
      </c>
      <c r="D30">
        <v>3891.09</v>
      </c>
      <c r="E30">
        <v>4377.54</v>
      </c>
      <c r="F30">
        <v>4606.9399999999996</v>
      </c>
      <c r="G30">
        <v>4753.72</v>
      </c>
      <c r="H30">
        <v>4293.7439999999997</v>
      </c>
    </row>
    <row r="31" spans="1:8" x14ac:dyDescent="0.3">
      <c r="A31" s="1" t="s">
        <v>36</v>
      </c>
      <c r="B31" s="1" t="s">
        <v>37</v>
      </c>
      <c r="C31">
        <v>3714.87</v>
      </c>
      <c r="D31">
        <v>4044.92</v>
      </c>
      <c r="E31">
        <v>4098.7</v>
      </c>
      <c r="F31">
        <v>4631.54</v>
      </c>
      <c r="G31">
        <v>4907.7700000000004</v>
      </c>
      <c r="H31">
        <v>4279.5600000000004</v>
      </c>
    </row>
    <row r="32" spans="1:8" x14ac:dyDescent="0.3">
      <c r="A32" s="1" t="s">
        <v>303</v>
      </c>
      <c r="B32" s="1" t="s">
        <v>304</v>
      </c>
      <c r="C32">
        <v>3605</v>
      </c>
      <c r="D32">
        <v>3733</v>
      </c>
      <c r="E32">
        <v>3959</v>
      </c>
      <c r="F32">
        <v>4138</v>
      </c>
      <c r="G32">
        <v>4372</v>
      </c>
      <c r="H32">
        <v>3961.4</v>
      </c>
    </row>
    <row r="33" spans="1:8" x14ac:dyDescent="0.3">
      <c r="A33" s="1" t="s">
        <v>185</v>
      </c>
      <c r="B33" s="1" t="s">
        <v>186</v>
      </c>
      <c r="C33">
        <v>3542.69</v>
      </c>
      <c r="D33">
        <v>3674.16</v>
      </c>
      <c r="E33">
        <v>3959.19</v>
      </c>
      <c r="F33">
        <v>4084.52</v>
      </c>
      <c r="G33">
        <v>4367.58</v>
      </c>
      <c r="H33">
        <v>3925.6280000000002</v>
      </c>
    </row>
    <row r="34" spans="1:8" x14ac:dyDescent="0.3">
      <c r="A34" s="1" t="s">
        <v>553</v>
      </c>
      <c r="B34" s="1" t="s">
        <v>554</v>
      </c>
      <c r="C34">
        <v>2989</v>
      </c>
      <c r="D34">
        <v>3237</v>
      </c>
      <c r="E34">
        <v>3590</v>
      </c>
      <c r="F34">
        <v>3867</v>
      </c>
      <c r="G34">
        <v>4165</v>
      </c>
      <c r="H34">
        <v>3569.6</v>
      </c>
    </row>
    <row r="35" spans="1:8" x14ac:dyDescent="0.3">
      <c r="A35" s="1" t="s">
        <v>326</v>
      </c>
      <c r="B35" s="1" t="s">
        <v>327</v>
      </c>
      <c r="C35">
        <v>2878.05</v>
      </c>
      <c r="D35">
        <v>3218.8</v>
      </c>
      <c r="E35">
        <v>3546.03</v>
      </c>
      <c r="F35">
        <v>3731.3</v>
      </c>
      <c r="G35">
        <v>4366.95</v>
      </c>
      <c r="H35">
        <v>3548.2260000000001</v>
      </c>
    </row>
    <row r="36" spans="1:8" x14ac:dyDescent="0.3">
      <c r="A36" s="1" t="s">
        <v>486</v>
      </c>
      <c r="B36" s="1" t="s">
        <v>487</v>
      </c>
      <c r="C36">
        <v>3072</v>
      </c>
      <c r="D36">
        <v>3285</v>
      </c>
      <c r="E36">
        <v>3552</v>
      </c>
      <c r="F36">
        <v>3687</v>
      </c>
      <c r="G36">
        <v>4091</v>
      </c>
      <c r="H36">
        <v>3537.4</v>
      </c>
    </row>
    <row r="37" spans="1:8" x14ac:dyDescent="0.3">
      <c r="A37" s="1" t="s">
        <v>148</v>
      </c>
      <c r="B37" s="1" t="s">
        <v>149</v>
      </c>
      <c r="C37">
        <v>2869.79</v>
      </c>
      <c r="D37">
        <v>3079.4</v>
      </c>
      <c r="E37">
        <v>3368.6</v>
      </c>
      <c r="F37">
        <v>3947.02</v>
      </c>
      <c r="G37">
        <v>4249.3599999999997</v>
      </c>
      <c r="H37">
        <v>3502.8339999999998</v>
      </c>
    </row>
    <row r="38" spans="1:8" x14ac:dyDescent="0.3">
      <c r="A38" s="1" t="s">
        <v>42</v>
      </c>
      <c r="B38" s="1" t="s">
        <v>43</v>
      </c>
      <c r="C38">
        <v>2853.38</v>
      </c>
      <c r="D38">
        <v>3002.59</v>
      </c>
      <c r="E38">
        <v>3281.38</v>
      </c>
      <c r="F38">
        <v>4157.38</v>
      </c>
      <c r="G38">
        <v>4065.61</v>
      </c>
      <c r="H38">
        <v>3472.0680000000002</v>
      </c>
    </row>
    <row r="39" spans="1:8" x14ac:dyDescent="0.3">
      <c r="A39" s="1" t="s">
        <v>32</v>
      </c>
      <c r="B39" s="1" t="s">
        <v>172</v>
      </c>
      <c r="C39">
        <v>2890.9</v>
      </c>
      <c r="D39">
        <v>3023.83</v>
      </c>
      <c r="E39">
        <v>3233.66</v>
      </c>
      <c r="F39">
        <v>3521.02</v>
      </c>
      <c r="G39">
        <v>3820.55</v>
      </c>
      <c r="H39">
        <v>3297.9920000000002</v>
      </c>
    </row>
    <row r="40" spans="1:8" x14ac:dyDescent="0.3">
      <c r="A40" s="1" t="s">
        <v>145</v>
      </c>
      <c r="B40" s="1" t="s">
        <v>146</v>
      </c>
      <c r="C40">
        <v>2558</v>
      </c>
      <c r="D40">
        <v>2795</v>
      </c>
      <c r="E40">
        <v>3133</v>
      </c>
      <c r="F40">
        <v>3498</v>
      </c>
      <c r="G40">
        <v>4206</v>
      </c>
      <c r="H40">
        <v>3238</v>
      </c>
    </row>
    <row r="41" spans="1:8" x14ac:dyDescent="0.3">
      <c r="A41" s="1" t="s">
        <v>301</v>
      </c>
      <c r="B41" s="1" t="s">
        <v>302</v>
      </c>
      <c r="C41">
        <v>2968</v>
      </c>
      <c r="D41">
        <v>3055</v>
      </c>
      <c r="E41">
        <v>3089</v>
      </c>
      <c r="F41">
        <v>3262</v>
      </c>
      <c r="G41">
        <v>3665</v>
      </c>
      <c r="H41">
        <v>3207.8</v>
      </c>
    </row>
    <row r="42" spans="1:8" x14ac:dyDescent="0.3">
      <c r="A42" s="1" t="s">
        <v>502</v>
      </c>
      <c r="B42" s="1" t="s">
        <v>503</v>
      </c>
      <c r="C42">
        <v>2961.09</v>
      </c>
      <c r="D42">
        <v>2773.59</v>
      </c>
      <c r="E42">
        <v>3041.42</v>
      </c>
      <c r="F42">
        <v>3585.56</v>
      </c>
      <c r="G42">
        <v>2952.07</v>
      </c>
      <c r="H42">
        <v>3062.7460000000001</v>
      </c>
    </row>
    <row r="43" spans="1:8" x14ac:dyDescent="0.3">
      <c r="A43" s="1" t="s">
        <v>512</v>
      </c>
      <c r="B43" s="1" t="s">
        <v>513</v>
      </c>
      <c r="C43">
        <v>2867.98</v>
      </c>
      <c r="D43">
        <v>2598.79</v>
      </c>
      <c r="E43">
        <v>2673.02</v>
      </c>
      <c r="F43">
        <v>3138.94</v>
      </c>
      <c r="G43">
        <v>3029.48</v>
      </c>
      <c r="H43">
        <v>2861.6419999999998</v>
      </c>
    </row>
    <row r="44" spans="1:8" x14ac:dyDescent="0.3">
      <c r="A44" s="1" t="s">
        <v>364</v>
      </c>
      <c r="B44" s="1" t="s">
        <v>365</v>
      </c>
      <c r="C44">
        <v>2161</v>
      </c>
      <c r="D44">
        <v>2369</v>
      </c>
      <c r="E44">
        <v>2793</v>
      </c>
      <c r="F44">
        <v>3006</v>
      </c>
      <c r="G44">
        <v>3432</v>
      </c>
      <c r="H44">
        <v>2752.2</v>
      </c>
    </row>
    <row r="45" spans="1:8" x14ac:dyDescent="0.3">
      <c r="A45" s="1" t="s">
        <v>188</v>
      </c>
      <c r="B45" s="1" t="s">
        <v>189</v>
      </c>
      <c r="C45">
        <v>2234.29</v>
      </c>
      <c r="D45">
        <v>2441.56</v>
      </c>
      <c r="E45">
        <v>2663.29</v>
      </c>
      <c r="F45">
        <v>2990.55</v>
      </c>
      <c r="G45">
        <v>3258.78</v>
      </c>
      <c r="H45">
        <v>2717.694</v>
      </c>
    </row>
    <row r="46" spans="1:8" x14ac:dyDescent="0.3">
      <c r="A46" s="1" t="s">
        <v>465</v>
      </c>
      <c r="B46" s="1" t="s">
        <v>466</v>
      </c>
      <c r="C46">
        <v>2266.85</v>
      </c>
      <c r="D46">
        <v>2510.71</v>
      </c>
      <c r="E46">
        <v>2783.81</v>
      </c>
      <c r="F46">
        <v>2907.32</v>
      </c>
      <c r="G46">
        <v>3088.58</v>
      </c>
      <c r="H46">
        <v>2711.4540000000002</v>
      </c>
    </row>
    <row r="47" spans="1:8" x14ac:dyDescent="0.3">
      <c r="A47" s="1" t="s">
        <v>328</v>
      </c>
      <c r="B47" s="1" t="s">
        <v>329</v>
      </c>
      <c r="C47">
        <v>2327</v>
      </c>
      <c r="D47">
        <v>2600.13</v>
      </c>
      <c r="E47">
        <v>2642.88</v>
      </c>
      <c r="F47">
        <v>2940.72</v>
      </c>
      <c r="G47">
        <v>2908.25</v>
      </c>
      <c r="H47">
        <v>2683.7959999999998</v>
      </c>
    </row>
    <row r="48" spans="1:8" x14ac:dyDescent="0.3">
      <c r="A48" s="1" t="s">
        <v>139</v>
      </c>
      <c r="B48" s="1" t="s">
        <v>140</v>
      </c>
      <c r="C48">
        <v>2466.85</v>
      </c>
      <c r="D48">
        <v>2484.0700000000002</v>
      </c>
      <c r="E48">
        <v>2552.08</v>
      </c>
      <c r="F48">
        <v>2594.52</v>
      </c>
      <c r="G48">
        <v>3033.19</v>
      </c>
      <c r="H48">
        <v>2626.1419999999998</v>
      </c>
    </row>
    <row r="49" spans="1:8" x14ac:dyDescent="0.3">
      <c r="A49" s="1" t="s">
        <v>234</v>
      </c>
      <c r="B49" s="1" t="s">
        <v>235</v>
      </c>
      <c r="C49">
        <v>2324.13</v>
      </c>
      <c r="D49">
        <v>2403.16</v>
      </c>
      <c r="E49">
        <v>2553.48</v>
      </c>
      <c r="F49">
        <v>2695.57</v>
      </c>
      <c r="G49">
        <v>2860.61</v>
      </c>
      <c r="H49">
        <v>2567.39</v>
      </c>
    </row>
    <row r="50" spans="1:8" x14ac:dyDescent="0.3">
      <c r="A50" s="1" t="s">
        <v>472</v>
      </c>
      <c r="B50" s="1" t="s">
        <v>473</v>
      </c>
      <c r="C50">
        <v>2237.9899999999998</v>
      </c>
      <c r="D50">
        <v>2340.6</v>
      </c>
      <c r="E50">
        <v>2477.66</v>
      </c>
      <c r="F50">
        <v>2471.33</v>
      </c>
      <c r="G50">
        <v>2563.34</v>
      </c>
      <c r="H50">
        <v>2418.1839999999997</v>
      </c>
    </row>
    <row r="51" spans="1:8" x14ac:dyDescent="0.3">
      <c r="A51" s="1" t="s">
        <v>114</v>
      </c>
      <c r="B51" s="1" t="s">
        <v>115</v>
      </c>
      <c r="C51">
        <v>2231.44</v>
      </c>
      <c r="D51">
        <v>2358.52</v>
      </c>
      <c r="E51">
        <v>2396.85</v>
      </c>
      <c r="F51">
        <v>2426.1</v>
      </c>
      <c r="G51">
        <v>2647.61</v>
      </c>
      <c r="H51">
        <v>2412.1039999999998</v>
      </c>
    </row>
    <row r="52" spans="1:8" x14ac:dyDescent="0.3">
      <c r="A52" s="1" t="s">
        <v>44</v>
      </c>
      <c r="B52" s="1" t="s">
        <v>45</v>
      </c>
      <c r="C52">
        <v>2413.86</v>
      </c>
      <c r="D52">
        <v>2401.3200000000002</v>
      </c>
      <c r="E52">
        <v>2346.19</v>
      </c>
      <c r="F52">
        <v>2187.38</v>
      </c>
      <c r="G52">
        <v>2323.08</v>
      </c>
      <c r="H52">
        <v>2334.366</v>
      </c>
    </row>
    <row r="53" spans="1:8" x14ac:dyDescent="0.3">
      <c r="A53" s="1" t="s">
        <v>107</v>
      </c>
      <c r="B53" s="1" t="s">
        <v>108</v>
      </c>
      <c r="C53">
        <v>1950.85</v>
      </c>
      <c r="D53">
        <v>2078.4499999999998</v>
      </c>
      <c r="E53">
        <v>2306.94</v>
      </c>
      <c r="F53">
        <v>2496.37</v>
      </c>
      <c r="G53">
        <v>2746.35</v>
      </c>
      <c r="H53">
        <v>2315.7919999999999</v>
      </c>
    </row>
    <row r="54" spans="1:8" x14ac:dyDescent="0.3">
      <c r="A54" s="1" t="s">
        <v>550</v>
      </c>
      <c r="B54" s="1" t="s">
        <v>551</v>
      </c>
      <c r="C54">
        <v>2038</v>
      </c>
      <c r="D54">
        <v>2093</v>
      </c>
      <c r="E54">
        <v>2316</v>
      </c>
      <c r="F54">
        <v>2347</v>
      </c>
      <c r="G54">
        <v>2670</v>
      </c>
      <c r="H54">
        <v>2292.8000000000002</v>
      </c>
    </row>
    <row r="55" spans="1:8" x14ac:dyDescent="0.3">
      <c r="A55" s="1" t="s">
        <v>265</v>
      </c>
      <c r="B55" s="1" t="s">
        <v>266</v>
      </c>
      <c r="C55">
        <v>1987</v>
      </c>
      <c r="D55">
        <v>2099</v>
      </c>
      <c r="E55">
        <v>2176</v>
      </c>
      <c r="F55">
        <v>2485</v>
      </c>
      <c r="G55">
        <v>2706</v>
      </c>
      <c r="H55">
        <v>2290.6</v>
      </c>
    </row>
    <row r="56" spans="1:8" x14ac:dyDescent="0.3">
      <c r="A56" s="1" t="s">
        <v>370</v>
      </c>
      <c r="B56" s="1" t="s">
        <v>371</v>
      </c>
      <c r="C56">
        <v>1704</v>
      </c>
      <c r="D56">
        <v>1904</v>
      </c>
      <c r="E56">
        <v>2171</v>
      </c>
      <c r="F56">
        <v>2382</v>
      </c>
      <c r="G56">
        <v>3153</v>
      </c>
      <c r="H56">
        <v>2262.8000000000002</v>
      </c>
    </row>
    <row r="57" spans="1:8" x14ac:dyDescent="0.3">
      <c r="A57" s="1" t="s">
        <v>78</v>
      </c>
      <c r="B57" s="1" t="s">
        <v>79</v>
      </c>
      <c r="C57">
        <v>2303.2199999999998</v>
      </c>
      <c r="D57">
        <v>2127.75</v>
      </c>
      <c r="E57">
        <v>2133.83</v>
      </c>
      <c r="F57">
        <v>2150.39</v>
      </c>
      <c r="G57">
        <v>2369.34</v>
      </c>
      <c r="H57">
        <v>2216.9059999999999</v>
      </c>
    </row>
    <row r="58" spans="1:8" x14ac:dyDescent="0.3">
      <c r="A58" s="1" t="s">
        <v>76</v>
      </c>
      <c r="B58" s="1" t="s">
        <v>77</v>
      </c>
      <c r="C58">
        <v>2207.85</v>
      </c>
      <c r="D58">
        <v>2068.1999999999998</v>
      </c>
      <c r="E58">
        <v>2053.98</v>
      </c>
      <c r="F58">
        <v>2373.59</v>
      </c>
      <c r="G58">
        <v>2341.75</v>
      </c>
      <c r="H58">
        <v>2209.0740000000001</v>
      </c>
    </row>
    <row r="59" spans="1:8" x14ac:dyDescent="0.3">
      <c r="A59" s="1" t="s">
        <v>476</v>
      </c>
      <c r="B59" s="1" t="s">
        <v>477</v>
      </c>
      <c r="C59">
        <v>1972</v>
      </c>
      <c r="D59">
        <v>2022</v>
      </c>
      <c r="E59">
        <v>2259</v>
      </c>
      <c r="F59">
        <v>2291</v>
      </c>
      <c r="G59">
        <v>2456</v>
      </c>
      <c r="H59">
        <v>2200</v>
      </c>
    </row>
    <row r="60" spans="1:8" x14ac:dyDescent="0.3">
      <c r="A60" s="1" t="s">
        <v>620</v>
      </c>
      <c r="B60" s="1" t="s">
        <v>621</v>
      </c>
      <c r="C60">
        <v>2038.45</v>
      </c>
      <c r="D60">
        <v>2139.92</v>
      </c>
      <c r="E60">
        <v>2276.0300000000002</v>
      </c>
      <c r="F60">
        <v>2103.69</v>
      </c>
      <c r="G60">
        <v>2344.36</v>
      </c>
      <c r="H60">
        <v>2180.4900000000002</v>
      </c>
    </row>
    <row r="61" spans="1:8" x14ac:dyDescent="0.3">
      <c r="A61" s="1" t="s">
        <v>259</v>
      </c>
      <c r="B61" s="1" t="s">
        <v>260</v>
      </c>
      <c r="C61">
        <v>1798</v>
      </c>
      <c r="D61">
        <v>1943</v>
      </c>
      <c r="E61">
        <v>2143</v>
      </c>
      <c r="F61">
        <v>2288</v>
      </c>
      <c r="G61">
        <v>2703</v>
      </c>
      <c r="H61">
        <v>2175</v>
      </c>
    </row>
    <row r="62" spans="1:8" x14ac:dyDescent="0.3">
      <c r="A62" s="1" t="s">
        <v>411</v>
      </c>
      <c r="B62" s="1" t="s">
        <v>412</v>
      </c>
      <c r="C62">
        <v>1546</v>
      </c>
      <c r="D62">
        <v>1769</v>
      </c>
      <c r="E62">
        <v>1956</v>
      </c>
      <c r="F62">
        <v>2314</v>
      </c>
      <c r="G62">
        <v>2439</v>
      </c>
      <c r="H62">
        <v>2004.8</v>
      </c>
    </row>
    <row r="63" spans="1:8" x14ac:dyDescent="0.3">
      <c r="A63" s="1" t="s">
        <v>74</v>
      </c>
      <c r="B63" s="1" t="s">
        <v>75</v>
      </c>
      <c r="C63">
        <v>1603</v>
      </c>
      <c r="D63">
        <v>1681</v>
      </c>
      <c r="E63">
        <v>1778</v>
      </c>
      <c r="F63">
        <v>2139</v>
      </c>
      <c r="G63">
        <v>2391</v>
      </c>
      <c r="H63">
        <v>1918.4</v>
      </c>
    </row>
    <row r="64" spans="1:8" x14ac:dyDescent="0.3">
      <c r="A64" s="1" t="s">
        <v>507</v>
      </c>
      <c r="B64" s="1" t="s">
        <v>508</v>
      </c>
      <c r="C64">
        <v>1403</v>
      </c>
      <c r="D64">
        <v>1556</v>
      </c>
      <c r="E64">
        <v>1705</v>
      </c>
      <c r="F64">
        <v>2271</v>
      </c>
      <c r="G64">
        <v>2530</v>
      </c>
      <c r="H64">
        <v>1893</v>
      </c>
    </row>
    <row r="65" spans="1:8" x14ac:dyDescent="0.3">
      <c r="A65" s="1" t="s">
        <v>504</v>
      </c>
      <c r="B65" s="1" t="s">
        <v>505</v>
      </c>
      <c r="C65">
        <v>1394</v>
      </c>
      <c r="D65">
        <v>1627</v>
      </c>
      <c r="E65">
        <v>1885</v>
      </c>
      <c r="F65">
        <v>2069</v>
      </c>
      <c r="G65">
        <v>2340</v>
      </c>
      <c r="H65">
        <v>1863</v>
      </c>
    </row>
    <row r="66" spans="1:8" x14ac:dyDescent="0.3">
      <c r="A66" s="1" t="s">
        <v>603</v>
      </c>
      <c r="B66" s="1" t="s">
        <v>604</v>
      </c>
      <c r="C66">
        <v>1724.74</v>
      </c>
      <c r="D66">
        <v>1707.88</v>
      </c>
      <c r="E66">
        <v>1801.73</v>
      </c>
      <c r="F66">
        <v>1859.93</v>
      </c>
      <c r="G66">
        <v>1776.52</v>
      </c>
      <c r="H66">
        <v>1774.16</v>
      </c>
    </row>
    <row r="67" spans="1:8" x14ac:dyDescent="0.3">
      <c r="A67" s="1" t="s">
        <v>387</v>
      </c>
      <c r="B67" s="1" t="s">
        <v>388</v>
      </c>
      <c r="C67">
        <v>1759</v>
      </c>
      <c r="D67">
        <v>1507</v>
      </c>
      <c r="E67">
        <v>1642</v>
      </c>
      <c r="F67">
        <v>1605</v>
      </c>
      <c r="G67">
        <v>2066</v>
      </c>
      <c r="H67">
        <v>1715.8</v>
      </c>
    </row>
    <row r="68" spans="1:8" x14ac:dyDescent="0.3">
      <c r="A68" s="1" t="s">
        <v>532</v>
      </c>
      <c r="B68" s="1" t="s">
        <v>533</v>
      </c>
      <c r="C68">
        <v>1361.73</v>
      </c>
      <c r="D68">
        <v>1507.57</v>
      </c>
      <c r="E68">
        <v>1677.06</v>
      </c>
      <c r="F68">
        <v>1694.65</v>
      </c>
      <c r="G68">
        <v>2155.16</v>
      </c>
      <c r="H68">
        <v>1679.2339999999999</v>
      </c>
    </row>
    <row r="69" spans="1:8" x14ac:dyDescent="0.3">
      <c r="A69" s="1" t="s">
        <v>324</v>
      </c>
      <c r="B69" s="1" t="s">
        <v>325</v>
      </c>
      <c r="C69">
        <v>1545.61</v>
      </c>
      <c r="D69">
        <v>1500.36</v>
      </c>
      <c r="E69">
        <v>1686.3</v>
      </c>
      <c r="F69">
        <v>1593.72</v>
      </c>
      <c r="G69">
        <v>1793.17</v>
      </c>
      <c r="H69">
        <v>1623.8319999999999</v>
      </c>
    </row>
    <row r="70" spans="1:8" x14ac:dyDescent="0.3">
      <c r="A70" s="1" t="s">
        <v>134</v>
      </c>
      <c r="B70" s="1" t="s">
        <v>135</v>
      </c>
      <c r="C70">
        <v>1420.9</v>
      </c>
      <c r="D70">
        <v>1540.56</v>
      </c>
      <c r="E70">
        <v>1632.6</v>
      </c>
      <c r="F70">
        <v>1697.63</v>
      </c>
      <c r="G70">
        <v>1713.84</v>
      </c>
      <c r="H70">
        <v>1601.106</v>
      </c>
    </row>
    <row r="71" spans="1:8" x14ac:dyDescent="0.3">
      <c r="A71" s="1" t="s">
        <v>47</v>
      </c>
      <c r="B71" s="1" t="s">
        <v>48</v>
      </c>
      <c r="C71">
        <v>1296</v>
      </c>
      <c r="D71">
        <v>1355</v>
      </c>
      <c r="E71">
        <v>1698</v>
      </c>
      <c r="F71">
        <v>1725</v>
      </c>
      <c r="G71">
        <v>1924</v>
      </c>
      <c r="H71">
        <v>1599.6</v>
      </c>
    </row>
    <row r="72" spans="1:8" x14ac:dyDescent="0.3">
      <c r="A72" s="1" t="s">
        <v>452</v>
      </c>
      <c r="B72" s="1" t="s">
        <v>453</v>
      </c>
      <c r="C72">
        <v>1349.47</v>
      </c>
      <c r="D72">
        <v>1466.06</v>
      </c>
      <c r="E72">
        <v>1523.67</v>
      </c>
      <c r="F72">
        <v>1739.88</v>
      </c>
      <c r="G72">
        <v>1873.14</v>
      </c>
      <c r="H72">
        <v>1590.444</v>
      </c>
    </row>
    <row r="73" spans="1:8" x14ac:dyDescent="0.3">
      <c r="A73" s="1" t="s">
        <v>460</v>
      </c>
      <c r="B73" s="1" t="s">
        <v>461</v>
      </c>
      <c r="C73">
        <v>1377.35</v>
      </c>
      <c r="D73">
        <v>1427.61</v>
      </c>
      <c r="E73">
        <v>1545.22</v>
      </c>
      <c r="F73">
        <v>1685.28</v>
      </c>
      <c r="G73">
        <v>1828.89</v>
      </c>
      <c r="H73">
        <v>1572.87</v>
      </c>
    </row>
    <row r="74" spans="1:8" x14ac:dyDescent="0.3">
      <c r="A74" s="1" t="s">
        <v>92</v>
      </c>
      <c r="B74" s="1" t="s">
        <v>93</v>
      </c>
      <c r="C74">
        <v>1371.23</v>
      </c>
      <c r="D74">
        <v>1416.76</v>
      </c>
      <c r="E74">
        <v>1471.49</v>
      </c>
      <c r="F74">
        <v>1534.59</v>
      </c>
      <c r="G74">
        <v>1625.64</v>
      </c>
      <c r="H74">
        <v>1483.942</v>
      </c>
    </row>
    <row r="75" spans="1:8" x14ac:dyDescent="0.3">
      <c r="A75" s="1" t="s">
        <v>638</v>
      </c>
      <c r="B75" s="1" t="s">
        <v>639</v>
      </c>
      <c r="C75">
        <v>1332.53</v>
      </c>
      <c r="D75">
        <v>1384.9</v>
      </c>
      <c r="E75">
        <v>1445.82</v>
      </c>
      <c r="F75">
        <v>1554.61</v>
      </c>
      <c r="G75">
        <v>1638.78</v>
      </c>
      <c r="H75">
        <v>1471.328</v>
      </c>
    </row>
    <row r="76" spans="1:8" x14ac:dyDescent="0.3">
      <c r="A76" s="1" t="s">
        <v>563</v>
      </c>
      <c r="B76" s="1" t="s">
        <v>564</v>
      </c>
      <c r="C76">
        <v>1261.6600000000001</v>
      </c>
      <c r="D76">
        <v>1365.56</v>
      </c>
      <c r="E76">
        <v>1365.59</v>
      </c>
      <c r="F76">
        <v>1729.84</v>
      </c>
      <c r="G76">
        <v>1549.24</v>
      </c>
      <c r="H76">
        <v>1454.3779999999999</v>
      </c>
    </row>
    <row r="77" spans="1:8" x14ac:dyDescent="0.3">
      <c r="A77" s="1" t="s">
        <v>96</v>
      </c>
      <c r="B77" s="1" t="s">
        <v>97</v>
      </c>
      <c r="C77">
        <v>1366.09</v>
      </c>
      <c r="D77">
        <v>1473.68</v>
      </c>
      <c r="E77">
        <v>1404.6</v>
      </c>
      <c r="F77">
        <v>1555.09</v>
      </c>
      <c r="G77">
        <v>1456.43</v>
      </c>
      <c r="H77">
        <v>1451.1779999999999</v>
      </c>
    </row>
    <row r="78" spans="1:8" x14ac:dyDescent="0.3">
      <c r="A78" s="1" t="s">
        <v>458</v>
      </c>
      <c r="B78" s="1" t="s">
        <v>459</v>
      </c>
      <c r="C78">
        <v>1353.04</v>
      </c>
      <c r="D78">
        <v>1126.0899999999999</v>
      </c>
      <c r="E78">
        <v>1341.44</v>
      </c>
      <c r="F78">
        <v>1787.16</v>
      </c>
      <c r="G78">
        <v>1646.56</v>
      </c>
      <c r="H78">
        <v>1450.8579999999999</v>
      </c>
    </row>
    <row r="79" spans="1:8" x14ac:dyDescent="0.3">
      <c r="A79" s="1" t="s">
        <v>80</v>
      </c>
      <c r="B79" s="1" t="s">
        <v>81</v>
      </c>
      <c r="C79">
        <v>1198</v>
      </c>
      <c r="D79">
        <v>1297</v>
      </c>
      <c r="E79">
        <v>1439</v>
      </c>
      <c r="F79">
        <v>1539</v>
      </c>
      <c r="G79">
        <v>1693</v>
      </c>
      <c r="H79">
        <v>1433.2</v>
      </c>
    </row>
    <row r="80" spans="1:8" x14ac:dyDescent="0.3">
      <c r="A80" s="1" t="s">
        <v>575</v>
      </c>
      <c r="B80" s="1" t="s">
        <v>576</v>
      </c>
      <c r="C80">
        <v>1170.78</v>
      </c>
      <c r="D80">
        <v>1245.6199999999999</v>
      </c>
      <c r="E80">
        <v>1350.32</v>
      </c>
      <c r="F80">
        <v>1589.35</v>
      </c>
      <c r="G80">
        <v>1763.33</v>
      </c>
      <c r="H80">
        <v>1423.8799999999999</v>
      </c>
    </row>
    <row r="81" spans="1:8" x14ac:dyDescent="0.3">
      <c r="A81" s="1" t="s">
        <v>424</v>
      </c>
      <c r="B81" s="1" t="s">
        <v>425</v>
      </c>
      <c r="C81">
        <v>1214.51</v>
      </c>
      <c r="D81">
        <v>1298.6400000000001</v>
      </c>
      <c r="E81">
        <v>1451.93</v>
      </c>
      <c r="F81">
        <v>1348.56</v>
      </c>
      <c r="G81">
        <v>1428.98</v>
      </c>
      <c r="H81">
        <v>1348.5240000000001</v>
      </c>
    </row>
    <row r="82" spans="1:8" x14ac:dyDescent="0.3">
      <c r="A82" s="1" t="s">
        <v>541</v>
      </c>
      <c r="B82" s="1" t="s">
        <v>542</v>
      </c>
      <c r="C82">
        <v>1163.95</v>
      </c>
      <c r="D82">
        <v>1217.93</v>
      </c>
      <c r="E82">
        <v>1318.35</v>
      </c>
      <c r="F82">
        <v>1418.51</v>
      </c>
      <c r="G82">
        <v>1530.36</v>
      </c>
      <c r="H82">
        <v>1329.82</v>
      </c>
    </row>
    <row r="83" spans="1:8" x14ac:dyDescent="0.3">
      <c r="A83" s="1" t="s">
        <v>12</v>
      </c>
      <c r="B83" s="1" t="s">
        <v>345</v>
      </c>
      <c r="C83">
        <v>1257.92</v>
      </c>
      <c r="D83">
        <v>1293.31</v>
      </c>
      <c r="E83">
        <v>1268.96</v>
      </c>
      <c r="F83">
        <v>1304.06</v>
      </c>
      <c r="G83">
        <v>1405.8</v>
      </c>
      <c r="H83">
        <v>1306.01</v>
      </c>
    </row>
    <row r="84" spans="1:8" x14ac:dyDescent="0.3">
      <c r="A84" s="1" t="s">
        <v>330</v>
      </c>
      <c r="B84" s="1" t="s">
        <v>331</v>
      </c>
      <c r="C84">
        <v>1213.78</v>
      </c>
      <c r="D84">
        <v>1244.32</v>
      </c>
      <c r="E84">
        <v>1273.32</v>
      </c>
      <c r="F84">
        <v>1307.76</v>
      </c>
      <c r="G84">
        <v>1408</v>
      </c>
      <c r="H84">
        <v>1289.4359999999999</v>
      </c>
    </row>
    <row r="85" spans="1:8" x14ac:dyDescent="0.3">
      <c r="A85" s="1" t="s">
        <v>587</v>
      </c>
      <c r="B85" s="1" t="s">
        <v>588</v>
      </c>
      <c r="C85">
        <v>1233.8800000000001</v>
      </c>
      <c r="D85">
        <v>1270.05</v>
      </c>
      <c r="E85">
        <v>1245.3499999999999</v>
      </c>
      <c r="F85">
        <v>1280.55</v>
      </c>
      <c r="G85">
        <v>1376.54</v>
      </c>
      <c r="H85">
        <v>1281.2739999999999</v>
      </c>
    </row>
    <row r="86" spans="1:8" x14ac:dyDescent="0.3">
      <c r="A86" s="1" t="s">
        <v>128</v>
      </c>
      <c r="B86" s="1" t="s">
        <v>129</v>
      </c>
      <c r="C86">
        <v>1100.73</v>
      </c>
      <c r="D86">
        <v>1156.1099999999999</v>
      </c>
      <c r="E86">
        <v>1234.79</v>
      </c>
      <c r="F86">
        <v>1316.13</v>
      </c>
      <c r="G86">
        <v>1542.48</v>
      </c>
      <c r="H86">
        <v>1270.048</v>
      </c>
    </row>
    <row r="87" spans="1:8" x14ac:dyDescent="0.3">
      <c r="A87" s="1" t="s">
        <v>607</v>
      </c>
      <c r="B87" s="1" t="s">
        <v>608</v>
      </c>
      <c r="C87">
        <v>1153</v>
      </c>
      <c r="D87">
        <v>1146</v>
      </c>
      <c r="E87">
        <v>1210</v>
      </c>
      <c r="F87">
        <v>1280</v>
      </c>
      <c r="G87">
        <v>1390</v>
      </c>
      <c r="H87">
        <v>1235.8</v>
      </c>
    </row>
    <row r="88" spans="1:8" x14ac:dyDescent="0.3">
      <c r="A88" s="1" t="s">
        <v>399</v>
      </c>
      <c r="B88" s="1" t="s">
        <v>400</v>
      </c>
      <c r="C88">
        <v>993</v>
      </c>
      <c r="D88">
        <v>1065</v>
      </c>
      <c r="E88">
        <v>1250</v>
      </c>
      <c r="F88">
        <v>1315</v>
      </c>
      <c r="G88">
        <v>1535</v>
      </c>
      <c r="H88">
        <v>1231.5999999999999</v>
      </c>
    </row>
    <row r="89" spans="1:8" x14ac:dyDescent="0.3">
      <c r="A89" s="1" t="s">
        <v>547</v>
      </c>
      <c r="B89" s="1" t="s">
        <v>548</v>
      </c>
      <c r="C89">
        <v>944.96</v>
      </c>
      <c r="D89">
        <v>1262.6199999999999</v>
      </c>
      <c r="E89">
        <v>1660.12</v>
      </c>
      <c r="F89">
        <v>1095.56</v>
      </c>
      <c r="G89">
        <v>922.09</v>
      </c>
      <c r="H89">
        <v>1177.07</v>
      </c>
    </row>
    <row r="90" spans="1:8" x14ac:dyDescent="0.3">
      <c r="A90" s="1" t="s">
        <v>82</v>
      </c>
      <c r="B90" s="1" t="s">
        <v>83</v>
      </c>
      <c r="C90">
        <v>1030</v>
      </c>
      <c r="D90">
        <v>1045</v>
      </c>
      <c r="E90">
        <v>1147</v>
      </c>
      <c r="F90">
        <v>1265</v>
      </c>
      <c r="G90">
        <v>1389</v>
      </c>
      <c r="H90">
        <v>1175.2</v>
      </c>
    </row>
    <row r="91" spans="1:8" x14ac:dyDescent="0.3">
      <c r="A91" s="1" t="s">
        <v>335</v>
      </c>
      <c r="B91" s="1" t="s">
        <v>336</v>
      </c>
      <c r="C91">
        <v>1389.73</v>
      </c>
      <c r="D91">
        <v>1485.07</v>
      </c>
      <c r="E91">
        <v>1545.49</v>
      </c>
      <c r="F91">
        <v>901.16</v>
      </c>
      <c r="G91">
        <v>528.09</v>
      </c>
      <c r="H91">
        <v>1169.9079999999999</v>
      </c>
    </row>
    <row r="92" spans="1:8" x14ac:dyDescent="0.3">
      <c r="A92" s="1" t="s">
        <v>647</v>
      </c>
      <c r="B92" s="1" t="s">
        <v>648</v>
      </c>
      <c r="C92">
        <v>1112.8399999999999</v>
      </c>
      <c r="D92">
        <v>1158.5999999999999</v>
      </c>
      <c r="E92">
        <v>1190.2</v>
      </c>
      <c r="F92">
        <v>1158.82</v>
      </c>
      <c r="G92">
        <v>1209.8900000000001</v>
      </c>
      <c r="H92">
        <v>1166.07</v>
      </c>
    </row>
    <row r="93" spans="1:8" x14ac:dyDescent="0.3">
      <c r="A93" s="1" t="s">
        <v>217</v>
      </c>
      <c r="B93" s="1" t="s">
        <v>218</v>
      </c>
      <c r="C93">
        <v>948</v>
      </c>
      <c r="D93">
        <v>1026</v>
      </c>
      <c r="E93">
        <v>1026</v>
      </c>
      <c r="F93">
        <v>1228</v>
      </c>
      <c r="G93">
        <v>1413</v>
      </c>
      <c r="H93">
        <v>1128.2</v>
      </c>
    </row>
    <row r="94" spans="1:8" x14ac:dyDescent="0.3">
      <c r="A94" s="1" t="s">
        <v>391</v>
      </c>
      <c r="B94" s="1" t="s">
        <v>392</v>
      </c>
      <c r="C94">
        <v>1093.29</v>
      </c>
      <c r="D94">
        <v>1100.8599999999999</v>
      </c>
      <c r="E94">
        <v>1101.81</v>
      </c>
      <c r="F94">
        <v>1152.45</v>
      </c>
      <c r="G94">
        <v>1190.1099999999999</v>
      </c>
      <c r="H94">
        <v>1127.704</v>
      </c>
    </row>
    <row r="95" spans="1:8" x14ac:dyDescent="0.3">
      <c r="A95" s="1" t="s">
        <v>52</v>
      </c>
      <c r="B95" s="1" t="s">
        <v>53</v>
      </c>
      <c r="C95">
        <v>1013.03</v>
      </c>
      <c r="D95">
        <v>1096.42</v>
      </c>
      <c r="E95">
        <v>1050.43</v>
      </c>
      <c r="F95">
        <v>1141.53</v>
      </c>
      <c r="G95">
        <v>1229.3499999999999</v>
      </c>
      <c r="H95">
        <v>1106.152</v>
      </c>
    </row>
    <row r="96" spans="1:8" x14ac:dyDescent="0.3">
      <c r="A96" s="1" t="s">
        <v>428</v>
      </c>
      <c r="B96" s="1" t="s">
        <v>429</v>
      </c>
      <c r="C96">
        <v>963.42</v>
      </c>
      <c r="D96">
        <v>1032.98</v>
      </c>
      <c r="E96">
        <v>1107.52</v>
      </c>
      <c r="F96">
        <v>1112.7</v>
      </c>
      <c r="G96">
        <v>1268.21</v>
      </c>
      <c r="H96">
        <v>1096.9659999999999</v>
      </c>
    </row>
    <row r="97" spans="1:8" x14ac:dyDescent="0.3">
      <c r="A97" s="1" t="s">
        <v>94</v>
      </c>
      <c r="B97" s="1" t="s">
        <v>95</v>
      </c>
      <c r="C97">
        <v>1076.8699999999999</v>
      </c>
      <c r="D97">
        <v>1055.22</v>
      </c>
      <c r="E97">
        <v>1025.8900000000001</v>
      </c>
      <c r="F97">
        <v>1083.6500000000001</v>
      </c>
      <c r="G97">
        <v>1228.53</v>
      </c>
      <c r="H97">
        <v>1094.0319999999999</v>
      </c>
    </row>
    <row r="98" spans="1:8" x14ac:dyDescent="0.3">
      <c r="A98" s="1" t="s">
        <v>49</v>
      </c>
      <c r="B98" s="1" t="s">
        <v>168</v>
      </c>
      <c r="C98">
        <v>938.21</v>
      </c>
      <c r="D98">
        <v>1008.77</v>
      </c>
      <c r="E98">
        <v>1091.1500000000001</v>
      </c>
      <c r="F98">
        <v>1157.1199999999999</v>
      </c>
      <c r="G98">
        <v>1246.19</v>
      </c>
      <c r="H98">
        <v>1088.288</v>
      </c>
    </row>
    <row r="99" spans="1:8" x14ac:dyDescent="0.3">
      <c r="A99" s="1" t="s">
        <v>361</v>
      </c>
      <c r="B99" s="1" t="s">
        <v>362</v>
      </c>
      <c r="C99">
        <v>889.4</v>
      </c>
      <c r="D99">
        <v>964.16</v>
      </c>
      <c r="E99">
        <v>1056.95</v>
      </c>
      <c r="F99">
        <v>1160.79</v>
      </c>
      <c r="G99">
        <v>1256.8699999999999</v>
      </c>
      <c r="H99">
        <v>1065.634</v>
      </c>
    </row>
    <row r="100" spans="1:8" x14ac:dyDescent="0.3">
      <c r="A100" s="1" t="s">
        <v>41</v>
      </c>
      <c r="B100" s="1" t="s">
        <v>389</v>
      </c>
      <c r="C100">
        <v>1068.5</v>
      </c>
      <c r="D100">
        <v>1039.81</v>
      </c>
      <c r="E100">
        <v>1011.66</v>
      </c>
      <c r="F100">
        <v>1056.74</v>
      </c>
      <c r="G100">
        <v>1090.56</v>
      </c>
      <c r="H100">
        <v>1053.454</v>
      </c>
    </row>
    <row r="101" spans="1:8" x14ac:dyDescent="0.3">
      <c r="A101" s="1" t="s">
        <v>136</v>
      </c>
      <c r="B101" s="1" t="s">
        <v>137</v>
      </c>
      <c r="C101">
        <v>929.26</v>
      </c>
      <c r="D101">
        <v>996.87</v>
      </c>
      <c r="E101">
        <v>1085.78</v>
      </c>
      <c r="F101">
        <v>1098.52</v>
      </c>
      <c r="G101">
        <v>1144.8699999999999</v>
      </c>
      <c r="H101">
        <v>1051.06</v>
      </c>
    </row>
    <row r="102" spans="1:8" x14ac:dyDescent="0.3">
      <c r="A102" s="1" t="s">
        <v>489</v>
      </c>
      <c r="B102" s="1" t="s">
        <v>490</v>
      </c>
      <c r="C102">
        <v>899.1</v>
      </c>
      <c r="D102">
        <v>956.39</v>
      </c>
      <c r="E102">
        <v>1015.7</v>
      </c>
      <c r="F102">
        <v>1078.1300000000001</v>
      </c>
      <c r="G102">
        <v>1221.83</v>
      </c>
      <c r="H102">
        <v>1034.23</v>
      </c>
    </row>
    <row r="103" spans="1:8" x14ac:dyDescent="0.3">
      <c r="A103" s="1" t="s">
        <v>294</v>
      </c>
      <c r="B103" s="1" t="s">
        <v>295</v>
      </c>
      <c r="C103">
        <v>1187.98</v>
      </c>
      <c r="D103">
        <v>1165.54</v>
      </c>
      <c r="E103">
        <v>920.94</v>
      </c>
      <c r="F103">
        <v>822.26</v>
      </c>
      <c r="G103">
        <v>951.15</v>
      </c>
      <c r="H103">
        <v>1009.5740000000001</v>
      </c>
    </row>
    <row r="104" spans="1:8" x14ac:dyDescent="0.3">
      <c r="A104" s="1" t="s">
        <v>33</v>
      </c>
      <c r="B104" s="1" t="s">
        <v>34</v>
      </c>
      <c r="C104">
        <v>838.42</v>
      </c>
      <c r="D104">
        <v>896.79</v>
      </c>
      <c r="E104">
        <v>981.88</v>
      </c>
      <c r="F104">
        <v>1044.57</v>
      </c>
      <c r="G104">
        <v>1131.67</v>
      </c>
      <c r="H104">
        <v>978.66599999999994</v>
      </c>
    </row>
    <row r="105" spans="1:8" x14ac:dyDescent="0.3">
      <c r="A105" s="1" t="s">
        <v>609</v>
      </c>
      <c r="B105" s="1" t="s">
        <v>610</v>
      </c>
      <c r="C105">
        <v>1022.1</v>
      </c>
      <c r="D105">
        <v>814.63</v>
      </c>
      <c r="E105">
        <v>1125.1099999999999</v>
      </c>
      <c r="F105">
        <v>902.64</v>
      </c>
      <c r="G105">
        <v>1028.67</v>
      </c>
      <c r="H105">
        <v>978.63</v>
      </c>
    </row>
    <row r="106" spans="1:8" x14ac:dyDescent="0.3">
      <c r="A106" s="1" t="s">
        <v>170</v>
      </c>
      <c r="B106" s="1" t="s">
        <v>171</v>
      </c>
      <c r="C106">
        <v>863.24</v>
      </c>
      <c r="D106">
        <v>884.07</v>
      </c>
      <c r="E106">
        <v>932.02</v>
      </c>
      <c r="F106">
        <v>1016.85</v>
      </c>
      <c r="G106">
        <v>1136.08</v>
      </c>
      <c r="H106">
        <v>966.452</v>
      </c>
    </row>
    <row r="107" spans="1:8" x14ac:dyDescent="0.3">
      <c r="A107" s="1" t="s">
        <v>100</v>
      </c>
      <c r="B107" s="1" t="s">
        <v>101</v>
      </c>
      <c r="C107">
        <v>971.73</v>
      </c>
      <c r="D107">
        <v>925.31</v>
      </c>
      <c r="E107">
        <v>964.58</v>
      </c>
      <c r="F107">
        <v>874.59</v>
      </c>
      <c r="G107">
        <v>1096</v>
      </c>
      <c r="H107">
        <v>966.44200000000001</v>
      </c>
    </row>
    <row r="108" spans="1:8" x14ac:dyDescent="0.3">
      <c r="A108" s="1" t="s">
        <v>585</v>
      </c>
      <c r="B108" s="1" t="s">
        <v>586</v>
      </c>
      <c r="C108">
        <v>994.93</v>
      </c>
      <c r="D108">
        <v>997.14</v>
      </c>
      <c r="E108">
        <v>937.09</v>
      </c>
      <c r="F108">
        <v>908.41</v>
      </c>
      <c r="G108">
        <v>959</v>
      </c>
      <c r="H108">
        <v>959.31399999999996</v>
      </c>
    </row>
    <row r="109" spans="1:8" x14ac:dyDescent="0.3">
      <c r="A109" s="1" t="s">
        <v>35</v>
      </c>
      <c r="B109" s="1" t="s">
        <v>618</v>
      </c>
      <c r="C109">
        <v>824.81</v>
      </c>
      <c r="D109">
        <v>876.77</v>
      </c>
      <c r="E109">
        <v>931.88</v>
      </c>
      <c r="F109">
        <v>989.4</v>
      </c>
      <c r="G109">
        <v>1071.99</v>
      </c>
      <c r="H109">
        <v>938.97</v>
      </c>
    </row>
    <row r="110" spans="1:8" x14ac:dyDescent="0.3">
      <c r="A110" s="1" t="s">
        <v>616</v>
      </c>
      <c r="B110" s="1" t="s">
        <v>617</v>
      </c>
      <c r="C110">
        <v>840</v>
      </c>
      <c r="D110">
        <v>903</v>
      </c>
      <c r="E110">
        <v>900</v>
      </c>
      <c r="F110">
        <v>941</v>
      </c>
      <c r="G110">
        <v>1082</v>
      </c>
      <c r="H110">
        <v>933.2</v>
      </c>
    </row>
    <row r="111" spans="1:8" x14ac:dyDescent="0.3">
      <c r="A111" s="1" t="s">
        <v>174</v>
      </c>
      <c r="B111" s="1" t="s">
        <v>175</v>
      </c>
      <c r="C111">
        <v>880.3</v>
      </c>
      <c r="D111">
        <v>930.19</v>
      </c>
      <c r="E111">
        <v>922.46</v>
      </c>
      <c r="F111">
        <v>913.14</v>
      </c>
      <c r="G111">
        <v>971.25</v>
      </c>
      <c r="H111">
        <v>923.46799999999996</v>
      </c>
    </row>
    <row r="112" spans="1:8" x14ac:dyDescent="0.3">
      <c r="A112" s="1" t="s">
        <v>382</v>
      </c>
      <c r="B112" s="1" t="s">
        <v>383</v>
      </c>
      <c r="C112">
        <v>810</v>
      </c>
      <c r="D112">
        <v>827</v>
      </c>
      <c r="E112">
        <v>859</v>
      </c>
      <c r="F112">
        <v>877</v>
      </c>
      <c r="G112">
        <v>1207</v>
      </c>
      <c r="H112">
        <v>916</v>
      </c>
    </row>
    <row r="113" spans="1:8" x14ac:dyDescent="0.3">
      <c r="A113" s="1" t="s">
        <v>38</v>
      </c>
      <c r="B113" s="1" t="s">
        <v>39</v>
      </c>
      <c r="C113">
        <v>883.75</v>
      </c>
      <c r="D113">
        <v>844.58</v>
      </c>
      <c r="E113">
        <v>868.44</v>
      </c>
      <c r="F113">
        <v>930.76</v>
      </c>
      <c r="G113">
        <v>922.75</v>
      </c>
      <c r="H113">
        <v>890.05600000000004</v>
      </c>
    </row>
    <row r="114" spans="1:8" x14ac:dyDescent="0.3">
      <c r="A114" s="1" t="s">
        <v>432</v>
      </c>
      <c r="B114" s="1" t="s">
        <v>433</v>
      </c>
      <c r="C114">
        <v>901.83</v>
      </c>
      <c r="D114">
        <v>874.18</v>
      </c>
      <c r="E114">
        <v>879.46</v>
      </c>
      <c r="F114">
        <v>849.55</v>
      </c>
      <c r="G114">
        <v>941.73</v>
      </c>
      <c r="H114">
        <v>889.35</v>
      </c>
    </row>
    <row r="115" spans="1:8" x14ac:dyDescent="0.3">
      <c r="A115" s="1" t="s">
        <v>116</v>
      </c>
      <c r="B115" s="1" t="s">
        <v>117</v>
      </c>
      <c r="C115">
        <v>711.75</v>
      </c>
      <c r="D115">
        <v>789.68</v>
      </c>
      <c r="E115">
        <v>885.84</v>
      </c>
      <c r="F115">
        <v>963.5</v>
      </c>
      <c r="G115">
        <v>1032.67</v>
      </c>
      <c r="H115">
        <v>876.68799999999999</v>
      </c>
    </row>
    <row r="116" spans="1:8" x14ac:dyDescent="0.3">
      <c r="A116" s="1" t="s">
        <v>312</v>
      </c>
      <c r="B116" s="1" t="s">
        <v>313</v>
      </c>
      <c r="C116">
        <v>747</v>
      </c>
      <c r="D116">
        <v>727</v>
      </c>
      <c r="E116">
        <v>756</v>
      </c>
      <c r="F116">
        <v>992</v>
      </c>
      <c r="G116">
        <v>1114</v>
      </c>
      <c r="H116">
        <v>867.2</v>
      </c>
    </row>
    <row r="117" spans="1:8" x14ac:dyDescent="0.3">
      <c r="A117" s="1" t="s">
        <v>159</v>
      </c>
      <c r="B117" s="1" t="s">
        <v>160</v>
      </c>
      <c r="C117">
        <v>742.51</v>
      </c>
      <c r="D117">
        <v>738.63</v>
      </c>
      <c r="E117">
        <v>802.87</v>
      </c>
      <c r="F117">
        <v>873.72</v>
      </c>
      <c r="G117">
        <v>1006.38</v>
      </c>
      <c r="H117">
        <v>832.822</v>
      </c>
    </row>
    <row r="118" spans="1:8" x14ac:dyDescent="0.3">
      <c r="A118" s="1" t="s">
        <v>525</v>
      </c>
      <c r="B118" s="1" t="s">
        <v>526</v>
      </c>
      <c r="C118">
        <v>725.87</v>
      </c>
      <c r="D118">
        <v>750.94</v>
      </c>
      <c r="E118">
        <v>828.18</v>
      </c>
      <c r="F118">
        <v>791.91</v>
      </c>
      <c r="G118">
        <v>969.89</v>
      </c>
      <c r="H118">
        <v>813.35799999999995</v>
      </c>
    </row>
    <row r="119" spans="1:8" x14ac:dyDescent="0.3">
      <c r="A119" s="1" t="s">
        <v>246</v>
      </c>
      <c r="B119" s="1" t="s">
        <v>247</v>
      </c>
      <c r="C119">
        <v>526.66</v>
      </c>
      <c r="D119">
        <v>621.45000000000005</v>
      </c>
      <c r="E119">
        <v>655.16</v>
      </c>
      <c r="F119">
        <v>1070.33</v>
      </c>
      <c r="G119">
        <v>1133.6199999999999</v>
      </c>
      <c r="H119">
        <v>801.44399999999996</v>
      </c>
    </row>
    <row r="120" spans="1:8" x14ac:dyDescent="0.3">
      <c r="A120" s="1" t="s">
        <v>237</v>
      </c>
      <c r="B120" s="1" t="s">
        <v>238</v>
      </c>
      <c r="C120">
        <v>692.42</v>
      </c>
      <c r="D120">
        <v>722.94</v>
      </c>
      <c r="E120">
        <v>791.15</v>
      </c>
      <c r="F120">
        <v>772.47</v>
      </c>
      <c r="G120">
        <v>843.48</v>
      </c>
      <c r="H120">
        <v>764.49199999999996</v>
      </c>
    </row>
    <row r="121" spans="1:8" x14ac:dyDescent="0.3">
      <c r="A121" s="1" t="s">
        <v>580</v>
      </c>
      <c r="B121" s="1" t="s">
        <v>581</v>
      </c>
      <c r="C121">
        <v>655.28</v>
      </c>
      <c r="D121">
        <v>700</v>
      </c>
      <c r="E121">
        <v>711.14</v>
      </c>
      <c r="F121">
        <v>775.55</v>
      </c>
      <c r="G121">
        <v>967.4</v>
      </c>
      <c r="H121">
        <v>761.87400000000002</v>
      </c>
    </row>
    <row r="122" spans="1:8" x14ac:dyDescent="0.3">
      <c r="A122" s="1" t="s">
        <v>343</v>
      </c>
      <c r="B122" s="1" t="s">
        <v>344</v>
      </c>
      <c r="C122">
        <v>666.73</v>
      </c>
      <c r="D122">
        <v>669.72</v>
      </c>
      <c r="E122">
        <v>675.22</v>
      </c>
      <c r="F122">
        <v>834.54</v>
      </c>
      <c r="G122">
        <v>890.1</v>
      </c>
      <c r="H122">
        <v>747.26200000000006</v>
      </c>
    </row>
    <row r="123" spans="1:8" x14ac:dyDescent="0.3">
      <c r="A123" s="1" t="s">
        <v>572</v>
      </c>
      <c r="B123" s="1" t="s">
        <v>573</v>
      </c>
      <c r="C123">
        <v>608.63</v>
      </c>
      <c r="D123">
        <v>669.67</v>
      </c>
      <c r="E123">
        <v>743.03</v>
      </c>
      <c r="F123">
        <v>804.6</v>
      </c>
      <c r="G123">
        <v>877.62</v>
      </c>
      <c r="H123">
        <v>740.71</v>
      </c>
    </row>
    <row r="124" spans="1:8" x14ac:dyDescent="0.3">
      <c r="A124" s="1" t="s">
        <v>163</v>
      </c>
      <c r="B124" s="1" t="s">
        <v>164</v>
      </c>
      <c r="C124">
        <v>608.61</v>
      </c>
      <c r="D124">
        <v>669.66</v>
      </c>
      <c r="E124">
        <v>743.01</v>
      </c>
      <c r="F124">
        <v>804.58</v>
      </c>
      <c r="G124">
        <v>877.59</v>
      </c>
      <c r="H124">
        <v>740.69</v>
      </c>
    </row>
    <row r="125" spans="1:8" x14ac:dyDescent="0.3">
      <c r="A125" s="1" t="s">
        <v>267</v>
      </c>
      <c r="B125" s="1" t="s">
        <v>268</v>
      </c>
      <c r="C125">
        <v>642.94000000000005</v>
      </c>
      <c r="D125">
        <v>682.43</v>
      </c>
      <c r="E125">
        <v>724.26</v>
      </c>
      <c r="F125">
        <v>777.09</v>
      </c>
      <c r="G125">
        <v>845.36</v>
      </c>
      <c r="H125">
        <v>734.41600000000005</v>
      </c>
    </row>
    <row r="126" spans="1:8" x14ac:dyDescent="0.3">
      <c r="A126" s="1" t="s">
        <v>467</v>
      </c>
      <c r="B126" s="1" t="s">
        <v>468</v>
      </c>
      <c r="C126">
        <v>620.83000000000004</v>
      </c>
      <c r="D126">
        <v>683.49</v>
      </c>
      <c r="E126">
        <v>699.45</v>
      </c>
      <c r="F126">
        <v>756.22</v>
      </c>
      <c r="G126">
        <v>855.87</v>
      </c>
      <c r="H126">
        <v>723.17200000000003</v>
      </c>
    </row>
    <row r="127" spans="1:8" x14ac:dyDescent="0.3">
      <c r="A127" s="1" t="s">
        <v>161</v>
      </c>
      <c r="B127" s="1" t="s">
        <v>162</v>
      </c>
      <c r="C127">
        <v>759.24</v>
      </c>
      <c r="D127">
        <v>766.86</v>
      </c>
      <c r="E127">
        <v>711</v>
      </c>
      <c r="F127">
        <v>706.2</v>
      </c>
      <c r="G127">
        <v>672.25</v>
      </c>
      <c r="H127">
        <v>723.11</v>
      </c>
    </row>
    <row r="128" spans="1:8" x14ac:dyDescent="0.3">
      <c r="A128" s="1" t="s">
        <v>605</v>
      </c>
      <c r="B128" s="1" t="s">
        <v>606</v>
      </c>
      <c r="C128">
        <v>672.68</v>
      </c>
      <c r="D128">
        <v>671.56</v>
      </c>
      <c r="E128">
        <v>698.22</v>
      </c>
      <c r="F128">
        <v>746.01</v>
      </c>
      <c r="G128">
        <v>784.12</v>
      </c>
      <c r="H128">
        <v>714.51800000000003</v>
      </c>
    </row>
    <row r="129" spans="1:8" x14ac:dyDescent="0.3">
      <c r="A129" s="1" t="s">
        <v>308</v>
      </c>
      <c r="B129" s="1" t="s">
        <v>309</v>
      </c>
      <c r="C129">
        <v>684.58</v>
      </c>
      <c r="D129">
        <v>685.26</v>
      </c>
      <c r="E129">
        <v>696.32</v>
      </c>
      <c r="F129">
        <v>683.22</v>
      </c>
      <c r="G129">
        <v>738.52</v>
      </c>
      <c r="H129">
        <v>697.58</v>
      </c>
    </row>
    <row r="130" spans="1:8" x14ac:dyDescent="0.3">
      <c r="A130" s="1" t="s">
        <v>409</v>
      </c>
      <c r="B130" s="1" t="s">
        <v>410</v>
      </c>
      <c r="C130">
        <v>740.4</v>
      </c>
      <c r="D130">
        <v>727.48</v>
      </c>
      <c r="E130">
        <v>669.72</v>
      </c>
      <c r="F130">
        <v>634.98</v>
      </c>
      <c r="G130">
        <v>690.2</v>
      </c>
      <c r="H130">
        <v>692.55600000000004</v>
      </c>
    </row>
    <row r="131" spans="1:8" x14ac:dyDescent="0.3">
      <c r="A131" s="1" t="s">
        <v>592</v>
      </c>
      <c r="B131" s="1" t="s">
        <v>593</v>
      </c>
      <c r="C131">
        <v>740.4</v>
      </c>
      <c r="D131">
        <v>727.48</v>
      </c>
      <c r="E131">
        <v>669.72</v>
      </c>
      <c r="F131">
        <v>634.98</v>
      </c>
      <c r="G131">
        <v>690.2</v>
      </c>
      <c r="H131">
        <v>692.55600000000004</v>
      </c>
    </row>
    <row r="132" spans="1:8" x14ac:dyDescent="0.3">
      <c r="A132" s="1" t="s">
        <v>155</v>
      </c>
      <c r="B132" s="1" t="s">
        <v>156</v>
      </c>
      <c r="C132">
        <v>628.73</v>
      </c>
      <c r="D132">
        <v>750.45</v>
      </c>
      <c r="E132">
        <v>667.7</v>
      </c>
      <c r="F132">
        <v>648.76</v>
      </c>
      <c r="G132">
        <v>753.32</v>
      </c>
      <c r="H132">
        <v>689.79200000000003</v>
      </c>
    </row>
    <row r="133" spans="1:8" x14ac:dyDescent="0.3">
      <c r="A133" s="1" t="s">
        <v>59</v>
      </c>
      <c r="B133" s="1" t="s">
        <v>60</v>
      </c>
      <c r="C133">
        <v>563</v>
      </c>
      <c r="D133">
        <v>546</v>
      </c>
      <c r="E133">
        <v>617</v>
      </c>
      <c r="F133">
        <v>831</v>
      </c>
      <c r="G133">
        <v>733</v>
      </c>
      <c r="H133">
        <v>658</v>
      </c>
    </row>
    <row r="134" spans="1:8" x14ac:dyDescent="0.3">
      <c r="A134" s="1" t="s">
        <v>306</v>
      </c>
      <c r="B134" s="1" t="s">
        <v>307</v>
      </c>
      <c r="C134">
        <v>613.91</v>
      </c>
      <c r="D134">
        <v>620.88</v>
      </c>
      <c r="E134">
        <v>651.03</v>
      </c>
      <c r="F134">
        <v>642.83000000000004</v>
      </c>
      <c r="G134">
        <v>757.52</v>
      </c>
      <c r="H134">
        <v>657.23400000000004</v>
      </c>
    </row>
    <row r="135" spans="1:8" x14ac:dyDescent="0.3">
      <c r="A135" s="1" t="s">
        <v>626</v>
      </c>
      <c r="B135" s="1" t="s">
        <v>627</v>
      </c>
      <c r="C135">
        <v>574.25</v>
      </c>
      <c r="D135">
        <v>613.49</v>
      </c>
      <c r="E135">
        <v>629.74</v>
      </c>
      <c r="F135">
        <v>685.51</v>
      </c>
      <c r="G135">
        <v>778.29</v>
      </c>
      <c r="H135">
        <v>656.25599999999997</v>
      </c>
    </row>
    <row r="136" spans="1:8" x14ac:dyDescent="0.3">
      <c r="A136" s="1" t="s">
        <v>393</v>
      </c>
      <c r="B136" s="1" t="s">
        <v>394</v>
      </c>
      <c r="C136">
        <v>569.41999999999996</v>
      </c>
      <c r="D136">
        <v>654.91</v>
      </c>
      <c r="E136">
        <v>711.12</v>
      </c>
      <c r="F136">
        <v>619.51</v>
      </c>
      <c r="G136">
        <v>676.91</v>
      </c>
      <c r="H136">
        <v>646.37400000000002</v>
      </c>
    </row>
    <row r="137" spans="1:8" x14ac:dyDescent="0.3">
      <c r="A137" s="1" t="s">
        <v>414</v>
      </c>
      <c r="B137" s="1" t="s">
        <v>415</v>
      </c>
      <c r="C137">
        <v>496.07</v>
      </c>
      <c r="D137">
        <v>559.57000000000005</v>
      </c>
      <c r="E137">
        <v>583.62</v>
      </c>
      <c r="F137">
        <v>574.22</v>
      </c>
      <c r="G137">
        <v>885.95</v>
      </c>
      <c r="H137">
        <v>619.88599999999997</v>
      </c>
    </row>
    <row r="138" spans="1:8" x14ac:dyDescent="0.3">
      <c r="A138" s="1" t="s">
        <v>90</v>
      </c>
      <c r="B138" s="1" t="s">
        <v>91</v>
      </c>
      <c r="C138">
        <v>535.11</v>
      </c>
      <c r="D138">
        <v>572.47</v>
      </c>
      <c r="E138">
        <v>612.25</v>
      </c>
      <c r="F138">
        <v>649.87</v>
      </c>
      <c r="G138">
        <v>721.82</v>
      </c>
      <c r="H138">
        <v>618.30399999999997</v>
      </c>
    </row>
    <row r="139" spans="1:8" x14ac:dyDescent="0.3">
      <c r="A139" s="1" t="s">
        <v>558</v>
      </c>
      <c r="B139" s="1" t="s">
        <v>559</v>
      </c>
      <c r="C139">
        <v>573.41999999999996</v>
      </c>
      <c r="D139">
        <v>565.9</v>
      </c>
      <c r="E139">
        <v>633.82000000000005</v>
      </c>
      <c r="F139">
        <v>576.92999999999995</v>
      </c>
      <c r="G139">
        <v>684.59</v>
      </c>
      <c r="H139">
        <v>606.93200000000002</v>
      </c>
    </row>
    <row r="140" spans="1:8" x14ac:dyDescent="0.3">
      <c r="A140" s="1" t="s">
        <v>270</v>
      </c>
      <c r="B140" s="1" t="s">
        <v>271</v>
      </c>
      <c r="C140">
        <v>518.95000000000005</v>
      </c>
      <c r="D140">
        <v>547.4</v>
      </c>
      <c r="E140">
        <v>579.58000000000004</v>
      </c>
      <c r="F140">
        <v>618.82000000000005</v>
      </c>
      <c r="G140">
        <v>672.25</v>
      </c>
      <c r="H140">
        <v>587.4</v>
      </c>
    </row>
    <row r="141" spans="1:8" x14ac:dyDescent="0.3">
      <c r="A141" s="1" t="s">
        <v>396</v>
      </c>
      <c r="B141" s="1" t="s">
        <v>397</v>
      </c>
      <c r="C141">
        <v>515.19000000000005</v>
      </c>
      <c r="D141">
        <v>543.05999999999995</v>
      </c>
      <c r="E141">
        <v>576.27</v>
      </c>
      <c r="F141">
        <v>606.32000000000005</v>
      </c>
      <c r="G141">
        <v>659.61</v>
      </c>
      <c r="H141">
        <v>580.09</v>
      </c>
    </row>
    <row r="142" spans="1:8" x14ac:dyDescent="0.3">
      <c r="A142" s="1" t="s">
        <v>176</v>
      </c>
      <c r="B142" s="1" t="s">
        <v>177</v>
      </c>
      <c r="C142">
        <v>587.86</v>
      </c>
      <c r="D142">
        <v>551.38</v>
      </c>
      <c r="E142">
        <v>563.54</v>
      </c>
      <c r="F142">
        <v>523.98</v>
      </c>
      <c r="G142">
        <v>615.46</v>
      </c>
      <c r="H142">
        <v>568.44399999999996</v>
      </c>
    </row>
    <row r="143" spans="1:8" x14ac:dyDescent="0.3">
      <c r="A143" s="1" t="s">
        <v>241</v>
      </c>
      <c r="B143" s="1" t="s">
        <v>242</v>
      </c>
      <c r="C143">
        <v>495.49</v>
      </c>
      <c r="D143">
        <v>513.72</v>
      </c>
      <c r="E143">
        <v>541.65</v>
      </c>
      <c r="F143">
        <v>555.67999999999995</v>
      </c>
      <c r="G143">
        <v>665.34</v>
      </c>
      <c r="H143">
        <v>554.37599999999998</v>
      </c>
    </row>
    <row r="144" spans="1:8" x14ac:dyDescent="0.3">
      <c r="A144" s="1" t="s">
        <v>232</v>
      </c>
      <c r="B144" s="1" t="s">
        <v>233</v>
      </c>
      <c r="C144">
        <v>538.92999999999995</v>
      </c>
      <c r="D144">
        <v>518.79999999999995</v>
      </c>
      <c r="E144">
        <v>536.27</v>
      </c>
      <c r="F144">
        <v>622.46</v>
      </c>
      <c r="G144">
        <v>547.45000000000005</v>
      </c>
      <c r="H144">
        <v>552.78200000000004</v>
      </c>
    </row>
    <row r="145" spans="1:8" x14ac:dyDescent="0.3">
      <c r="A145" s="1" t="s">
        <v>203</v>
      </c>
      <c r="B145" s="1" t="s">
        <v>204</v>
      </c>
      <c r="C145">
        <v>408.63</v>
      </c>
      <c r="D145">
        <v>559.6</v>
      </c>
      <c r="E145">
        <v>586.72</v>
      </c>
      <c r="F145">
        <v>551.69000000000005</v>
      </c>
      <c r="G145">
        <v>612.38</v>
      </c>
      <c r="H145">
        <v>543.80400000000009</v>
      </c>
    </row>
    <row r="146" spans="1:8" x14ac:dyDescent="0.3">
      <c r="A146" s="1" t="s">
        <v>352</v>
      </c>
      <c r="B146" s="1" t="s">
        <v>353</v>
      </c>
      <c r="C146">
        <v>451</v>
      </c>
      <c r="D146">
        <v>515</v>
      </c>
      <c r="E146">
        <v>558</v>
      </c>
      <c r="F146">
        <v>560</v>
      </c>
      <c r="G146">
        <v>609</v>
      </c>
      <c r="H146">
        <v>538.6</v>
      </c>
    </row>
    <row r="147" spans="1:8" x14ac:dyDescent="0.3">
      <c r="A147" s="1" t="s">
        <v>356</v>
      </c>
      <c r="B147" s="1" t="s">
        <v>357</v>
      </c>
      <c r="C147">
        <v>479.78</v>
      </c>
      <c r="D147">
        <v>504.25</v>
      </c>
      <c r="E147">
        <v>534.13</v>
      </c>
      <c r="F147">
        <v>560.99</v>
      </c>
      <c r="G147">
        <v>608.95000000000005</v>
      </c>
      <c r="H147">
        <v>537.62</v>
      </c>
    </row>
    <row r="148" spans="1:8" x14ac:dyDescent="0.3">
      <c r="A148" s="1" t="s">
        <v>441</v>
      </c>
      <c r="B148" s="1" t="s">
        <v>442</v>
      </c>
      <c r="C148">
        <v>492.61</v>
      </c>
      <c r="D148">
        <v>490.52</v>
      </c>
      <c r="E148">
        <v>477.73</v>
      </c>
      <c r="F148">
        <v>472.89</v>
      </c>
      <c r="G148">
        <v>599.86</v>
      </c>
      <c r="H148">
        <v>506.72199999999998</v>
      </c>
    </row>
    <row r="149" spans="1:8" x14ac:dyDescent="0.3">
      <c r="A149" s="1" t="s">
        <v>634</v>
      </c>
      <c r="B149" s="1" t="s">
        <v>635</v>
      </c>
      <c r="C149">
        <v>451.64</v>
      </c>
      <c r="D149">
        <v>495.95</v>
      </c>
      <c r="E149">
        <v>531.46</v>
      </c>
      <c r="F149">
        <v>474.06</v>
      </c>
      <c r="G149">
        <v>536.34</v>
      </c>
      <c r="H149">
        <v>497.89</v>
      </c>
    </row>
    <row r="150" spans="1:8" x14ac:dyDescent="0.3">
      <c r="A150" s="1" t="s">
        <v>624</v>
      </c>
      <c r="B150" s="1" t="s">
        <v>625</v>
      </c>
      <c r="C150">
        <v>336</v>
      </c>
      <c r="D150">
        <v>374</v>
      </c>
      <c r="E150">
        <v>424</v>
      </c>
      <c r="F150">
        <v>534</v>
      </c>
      <c r="G150">
        <v>674</v>
      </c>
      <c r="H150">
        <v>468.4</v>
      </c>
    </row>
    <row r="151" spans="1:8" x14ac:dyDescent="0.3">
      <c r="A151" s="1" t="s">
        <v>297</v>
      </c>
      <c r="B151" s="1" t="s">
        <v>298</v>
      </c>
      <c r="C151">
        <v>413.47</v>
      </c>
      <c r="D151">
        <v>422.04</v>
      </c>
      <c r="E151">
        <v>457.49</v>
      </c>
      <c r="F151">
        <v>533.1</v>
      </c>
      <c r="G151">
        <v>513.24</v>
      </c>
      <c r="H151">
        <v>467.86799999999999</v>
      </c>
    </row>
    <row r="152" spans="1:8" x14ac:dyDescent="0.3">
      <c r="A152" s="1" t="s">
        <v>253</v>
      </c>
      <c r="B152" s="1" t="s">
        <v>254</v>
      </c>
      <c r="C152">
        <v>381.7</v>
      </c>
      <c r="D152">
        <v>411.58</v>
      </c>
      <c r="E152">
        <v>427.38</v>
      </c>
      <c r="F152">
        <v>479.18</v>
      </c>
      <c r="G152">
        <v>560.79999999999995</v>
      </c>
      <c r="H152">
        <v>452.12799999999999</v>
      </c>
    </row>
    <row r="153" spans="1:8" x14ac:dyDescent="0.3">
      <c r="A153" s="1" t="s">
        <v>378</v>
      </c>
      <c r="B153" s="1" t="s">
        <v>379</v>
      </c>
      <c r="C153">
        <v>401</v>
      </c>
      <c r="D153">
        <v>414.77</v>
      </c>
      <c r="E153">
        <v>433.89</v>
      </c>
      <c r="F153">
        <v>471.73</v>
      </c>
      <c r="G153">
        <v>515.76</v>
      </c>
      <c r="H153">
        <v>447.43</v>
      </c>
    </row>
    <row r="154" spans="1:8" x14ac:dyDescent="0.3">
      <c r="A154" s="1" t="s">
        <v>85</v>
      </c>
      <c r="B154" s="1" t="s">
        <v>86</v>
      </c>
      <c r="C154">
        <v>409.63</v>
      </c>
      <c r="D154">
        <v>427.61</v>
      </c>
      <c r="E154">
        <v>452.95</v>
      </c>
      <c r="F154">
        <v>431.42</v>
      </c>
      <c r="G154">
        <v>479.45</v>
      </c>
      <c r="H154">
        <v>440.21199999999999</v>
      </c>
    </row>
    <row r="155" spans="1:8" x14ac:dyDescent="0.3">
      <c r="A155" s="1" t="s">
        <v>165</v>
      </c>
      <c r="B155" s="1" t="s">
        <v>166</v>
      </c>
      <c r="C155">
        <v>405.14</v>
      </c>
      <c r="D155">
        <v>411.62</v>
      </c>
      <c r="E155">
        <v>417.81</v>
      </c>
      <c r="F155">
        <v>434.93</v>
      </c>
      <c r="G155">
        <v>473.39</v>
      </c>
      <c r="H155">
        <v>428.57799999999997</v>
      </c>
    </row>
    <row r="156" spans="1:8" x14ac:dyDescent="0.3">
      <c r="A156" s="1" t="s">
        <v>213</v>
      </c>
      <c r="B156" s="1" t="s">
        <v>214</v>
      </c>
      <c r="C156">
        <v>402.6</v>
      </c>
      <c r="D156">
        <v>400.63</v>
      </c>
      <c r="E156">
        <v>417.72</v>
      </c>
      <c r="F156">
        <v>500.58</v>
      </c>
      <c r="G156">
        <v>411</v>
      </c>
      <c r="H156">
        <v>426.50600000000003</v>
      </c>
    </row>
    <row r="157" spans="1:8" x14ac:dyDescent="0.3">
      <c r="A157" s="1" t="s">
        <v>98</v>
      </c>
      <c r="B157" s="1" t="s">
        <v>99</v>
      </c>
      <c r="C157">
        <v>350.52</v>
      </c>
      <c r="D157">
        <v>364.33</v>
      </c>
      <c r="E157">
        <v>429.15</v>
      </c>
      <c r="F157">
        <v>494.17</v>
      </c>
      <c r="G157">
        <v>441.83</v>
      </c>
      <c r="H157">
        <v>416</v>
      </c>
    </row>
    <row r="158" spans="1:8" x14ac:dyDescent="0.3">
      <c r="A158" s="1" t="s">
        <v>470</v>
      </c>
      <c r="B158" s="1" t="s">
        <v>471</v>
      </c>
      <c r="C158">
        <v>317</v>
      </c>
      <c r="D158">
        <v>339</v>
      </c>
      <c r="E158">
        <v>379</v>
      </c>
      <c r="F158">
        <v>423</v>
      </c>
      <c r="G158">
        <v>522</v>
      </c>
      <c r="H158">
        <v>396</v>
      </c>
    </row>
    <row r="159" spans="1:8" x14ac:dyDescent="0.3">
      <c r="A159" s="1" t="s">
        <v>132</v>
      </c>
      <c r="B159" s="1" t="s">
        <v>133</v>
      </c>
      <c r="C159">
        <v>332.98</v>
      </c>
      <c r="D159">
        <v>347.43</v>
      </c>
      <c r="E159">
        <v>356.27</v>
      </c>
      <c r="F159">
        <v>408.4</v>
      </c>
      <c r="G159">
        <v>505.64</v>
      </c>
      <c r="H159">
        <v>390.14400000000001</v>
      </c>
    </row>
    <row r="160" spans="1:8" x14ac:dyDescent="0.3">
      <c r="A160" s="1" t="s">
        <v>279</v>
      </c>
      <c r="B160" s="1" t="s">
        <v>280</v>
      </c>
      <c r="C160">
        <v>317.77</v>
      </c>
      <c r="D160">
        <v>334.64</v>
      </c>
      <c r="E160">
        <v>355.75</v>
      </c>
      <c r="F160">
        <v>415.63</v>
      </c>
      <c r="G160">
        <v>483.01</v>
      </c>
      <c r="H160">
        <v>381.36</v>
      </c>
    </row>
    <row r="161" spans="1:8" x14ac:dyDescent="0.3">
      <c r="A161" s="1" t="s">
        <v>210</v>
      </c>
      <c r="B161" s="1" t="s">
        <v>211</v>
      </c>
      <c r="C161">
        <v>378.8</v>
      </c>
      <c r="D161">
        <v>369.59</v>
      </c>
      <c r="E161">
        <v>366.36</v>
      </c>
      <c r="F161">
        <v>348.4</v>
      </c>
      <c r="G161">
        <v>353.1</v>
      </c>
      <c r="H161">
        <v>363.25</v>
      </c>
    </row>
    <row r="162" spans="1:8" x14ac:dyDescent="0.3">
      <c r="A162" s="1" t="s">
        <v>640</v>
      </c>
      <c r="B162" s="1" t="s">
        <v>641</v>
      </c>
      <c r="C162">
        <v>322.05</v>
      </c>
      <c r="D162">
        <v>300.07</v>
      </c>
      <c r="E162">
        <v>372.94</v>
      </c>
      <c r="F162">
        <v>395.05</v>
      </c>
      <c r="G162">
        <v>413.56</v>
      </c>
      <c r="H162">
        <v>360.73399999999998</v>
      </c>
    </row>
    <row r="163" spans="1:8" x14ac:dyDescent="0.3">
      <c r="A163" s="1" t="s">
        <v>494</v>
      </c>
      <c r="B163" s="1" t="s">
        <v>495</v>
      </c>
      <c r="C163">
        <v>294.41000000000003</v>
      </c>
      <c r="D163">
        <v>350.5</v>
      </c>
      <c r="E163">
        <v>371.64</v>
      </c>
      <c r="F163">
        <v>366.02</v>
      </c>
      <c r="G163">
        <v>394.13</v>
      </c>
      <c r="H163">
        <v>355.34</v>
      </c>
    </row>
    <row r="164" spans="1:8" x14ac:dyDescent="0.3">
      <c r="A164" s="1" t="s">
        <v>595</v>
      </c>
      <c r="B164" s="1" t="s">
        <v>596</v>
      </c>
      <c r="C164">
        <v>303.92</v>
      </c>
      <c r="D164">
        <v>309.56</v>
      </c>
      <c r="E164">
        <v>314.02999999999997</v>
      </c>
      <c r="F164">
        <v>357.69</v>
      </c>
      <c r="G164">
        <v>423.36</v>
      </c>
      <c r="H164">
        <v>341.71199999999999</v>
      </c>
    </row>
    <row r="165" spans="1:8" x14ac:dyDescent="0.3">
      <c r="A165" s="1" t="s">
        <v>20</v>
      </c>
      <c r="B165" s="1" t="s">
        <v>21</v>
      </c>
      <c r="C165">
        <v>264.54000000000002</v>
      </c>
      <c r="D165">
        <v>299.79000000000002</v>
      </c>
      <c r="E165">
        <v>321.5</v>
      </c>
      <c r="F165">
        <v>322.5</v>
      </c>
      <c r="G165">
        <v>363.61</v>
      </c>
      <c r="H165">
        <v>314.38800000000003</v>
      </c>
    </row>
    <row r="166" spans="1:8" x14ac:dyDescent="0.3">
      <c r="A166" s="1" t="s">
        <v>319</v>
      </c>
      <c r="B166" s="1" t="s">
        <v>320</v>
      </c>
      <c r="C166">
        <v>224.51</v>
      </c>
      <c r="D166">
        <v>261.97000000000003</v>
      </c>
      <c r="E166">
        <v>318.7</v>
      </c>
      <c r="F166">
        <v>320.76</v>
      </c>
      <c r="G166">
        <v>360.33</v>
      </c>
      <c r="H166">
        <v>297.25400000000002</v>
      </c>
    </row>
    <row r="167" spans="1:8" x14ac:dyDescent="0.3">
      <c r="A167" s="1" t="s">
        <v>322</v>
      </c>
      <c r="B167" s="1" t="s">
        <v>323</v>
      </c>
      <c r="C167">
        <v>225</v>
      </c>
      <c r="D167">
        <v>270</v>
      </c>
      <c r="E167">
        <v>257</v>
      </c>
      <c r="F167">
        <v>342</v>
      </c>
      <c r="G167">
        <v>346</v>
      </c>
      <c r="H167">
        <v>288</v>
      </c>
    </row>
    <row r="168" spans="1:8" x14ac:dyDescent="0.3">
      <c r="A168" s="1" t="s">
        <v>317</v>
      </c>
      <c r="B168" s="1" t="s">
        <v>318</v>
      </c>
      <c r="C168">
        <v>316</v>
      </c>
      <c r="D168">
        <v>268</v>
      </c>
      <c r="E168">
        <v>251</v>
      </c>
      <c r="F168">
        <v>269</v>
      </c>
      <c r="G168">
        <v>302</v>
      </c>
      <c r="H168">
        <v>281.2</v>
      </c>
    </row>
    <row r="169" spans="1:8" x14ac:dyDescent="0.3">
      <c r="A169" s="1" t="s">
        <v>583</v>
      </c>
      <c r="B169" s="1" t="s">
        <v>584</v>
      </c>
      <c r="C169">
        <v>222</v>
      </c>
      <c r="D169">
        <v>245</v>
      </c>
      <c r="E169">
        <v>259</v>
      </c>
      <c r="F169">
        <v>315</v>
      </c>
      <c r="G169">
        <v>351</v>
      </c>
      <c r="H169">
        <v>278.39999999999998</v>
      </c>
    </row>
    <row r="170" spans="1:8" x14ac:dyDescent="0.3">
      <c r="A170" s="1" t="s">
        <v>359</v>
      </c>
      <c r="B170" s="1" t="s">
        <v>360</v>
      </c>
      <c r="C170">
        <v>278.8</v>
      </c>
      <c r="D170">
        <v>292.47000000000003</v>
      </c>
      <c r="E170">
        <v>312.33</v>
      </c>
      <c r="F170">
        <v>236.26</v>
      </c>
      <c r="G170">
        <v>264.37</v>
      </c>
      <c r="H170">
        <v>276.846</v>
      </c>
    </row>
    <row r="171" spans="1:8" x14ac:dyDescent="0.3">
      <c r="A171" s="1" t="s">
        <v>544</v>
      </c>
      <c r="B171" s="1" t="s">
        <v>545</v>
      </c>
      <c r="C171">
        <v>251.89</v>
      </c>
      <c r="D171">
        <v>223.04</v>
      </c>
      <c r="E171">
        <v>219.67</v>
      </c>
      <c r="F171">
        <v>310.18</v>
      </c>
      <c r="G171">
        <v>346.89</v>
      </c>
      <c r="H171">
        <v>270.334</v>
      </c>
    </row>
    <row r="172" spans="1:8" x14ac:dyDescent="0.3">
      <c r="A172" s="1" t="s">
        <v>590</v>
      </c>
      <c r="B172" s="1" t="s">
        <v>591</v>
      </c>
      <c r="C172">
        <v>212.12</v>
      </c>
      <c r="D172">
        <v>200.28</v>
      </c>
      <c r="E172">
        <v>194.9</v>
      </c>
      <c r="F172">
        <v>372.91</v>
      </c>
      <c r="G172">
        <v>272.25</v>
      </c>
      <c r="H172">
        <v>250.49200000000002</v>
      </c>
    </row>
    <row r="173" spans="1:8" x14ac:dyDescent="0.3">
      <c r="A173" s="1" t="s">
        <v>30</v>
      </c>
      <c r="B173" s="1" t="s">
        <v>354</v>
      </c>
      <c r="C173">
        <v>215.59</v>
      </c>
      <c r="D173">
        <v>222.42</v>
      </c>
      <c r="E173">
        <v>237.11</v>
      </c>
      <c r="F173">
        <v>244.04</v>
      </c>
      <c r="G173">
        <v>273.17</v>
      </c>
      <c r="H173">
        <v>238.46600000000001</v>
      </c>
    </row>
    <row r="174" spans="1:8" x14ac:dyDescent="0.3">
      <c r="A174" s="1" t="s">
        <v>406</v>
      </c>
      <c r="B174" s="1" t="s">
        <v>407</v>
      </c>
      <c r="C174">
        <v>219</v>
      </c>
      <c r="D174">
        <v>229</v>
      </c>
      <c r="E174">
        <v>237</v>
      </c>
      <c r="F174">
        <v>246</v>
      </c>
      <c r="G174">
        <v>254</v>
      </c>
      <c r="H174">
        <v>237</v>
      </c>
    </row>
    <row r="175" spans="1:8" x14ac:dyDescent="0.3">
      <c r="A175" s="1" t="s">
        <v>220</v>
      </c>
      <c r="B175" s="1" t="s">
        <v>221</v>
      </c>
      <c r="C175">
        <v>183.92</v>
      </c>
      <c r="D175">
        <v>199.77</v>
      </c>
      <c r="E175">
        <v>239.49</v>
      </c>
      <c r="F175">
        <v>223.04</v>
      </c>
      <c r="G175">
        <v>247.91</v>
      </c>
      <c r="H175">
        <v>218.82599999999999</v>
      </c>
    </row>
    <row r="176" spans="1:8" x14ac:dyDescent="0.3">
      <c r="A176" s="1" t="s">
        <v>16</v>
      </c>
      <c r="B176" s="1" t="s">
        <v>17</v>
      </c>
      <c r="C176">
        <v>212.82</v>
      </c>
      <c r="D176">
        <v>210.17</v>
      </c>
      <c r="E176">
        <v>215.08</v>
      </c>
      <c r="F176">
        <v>208.72</v>
      </c>
      <c r="G176">
        <v>217.49</v>
      </c>
      <c r="H176">
        <v>212.85599999999999</v>
      </c>
    </row>
    <row r="177" spans="1:8" x14ac:dyDescent="0.3">
      <c r="A177" s="1" t="s">
        <v>288</v>
      </c>
      <c r="B177" s="1" t="s">
        <v>289</v>
      </c>
      <c r="C177">
        <v>179</v>
      </c>
      <c r="D177">
        <v>188</v>
      </c>
      <c r="E177">
        <v>204</v>
      </c>
      <c r="F177">
        <v>216</v>
      </c>
      <c r="G177">
        <v>236</v>
      </c>
      <c r="H177">
        <v>204.6</v>
      </c>
    </row>
    <row r="178" spans="1:8" x14ac:dyDescent="0.3">
      <c r="A178" s="1" t="s">
        <v>314</v>
      </c>
      <c r="B178" s="1" t="s">
        <v>315</v>
      </c>
      <c r="C178">
        <v>171.91</v>
      </c>
      <c r="D178">
        <v>187.39</v>
      </c>
      <c r="E178">
        <v>209.5</v>
      </c>
      <c r="F178">
        <v>212.39</v>
      </c>
      <c r="G178">
        <v>236.98</v>
      </c>
      <c r="H178">
        <v>203.63399999999999</v>
      </c>
    </row>
    <row r="179" spans="1:8" x14ac:dyDescent="0.3">
      <c r="A179" s="1" t="s">
        <v>649</v>
      </c>
      <c r="B179" s="1" t="s">
        <v>650</v>
      </c>
      <c r="C179">
        <v>162.36000000000001</v>
      </c>
      <c r="D179">
        <v>167.32</v>
      </c>
      <c r="E179">
        <v>237.36</v>
      </c>
      <c r="F179">
        <v>212.1</v>
      </c>
      <c r="G179">
        <v>235.55</v>
      </c>
      <c r="H179">
        <v>202.93799999999999</v>
      </c>
    </row>
    <row r="180" spans="1:8" x14ac:dyDescent="0.3">
      <c r="A180" s="1" t="s">
        <v>197</v>
      </c>
      <c r="B180" s="1" t="s">
        <v>198</v>
      </c>
      <c r="C180">
        <v>201.38</v>
      </c>
      <c r="D180">
        <v>194.49</v>
      </c>
      <c r="E180">
        <v>192.32</v>
      </c>
      <c r="F180">
        <v>197.62</v>
      </c>
      <c r="G180">
        <v>212.9</v>
      </c>
      <c r="H180">
        <v>199.74199999999999</v>
      </c>
    </row>
    <row r="181" spans="1:8" x14ac:dyDescent="0.3">
      <c r="A181" s="1" t="s">
        <v>19</v>
      </c>
      <c r="B181" s="1" t="s">
        <v>511</v>
      </c>
      <c r="C181">
        <v>173.33</v>
      </c>
      <c r="D181">
        <v>183.58</v>
      </c>
      <c r="E181">
        <v>197.86</v>
      </c>
      <c r="F181">
        <v>208</v>
      </c>
      <c r="G181">
        <v>227.8</v>
      </c>
      <c r="H181">
        <v>198.114</v>
      </c>
    </row>
    <row r="182" spans="1:8" x14ac:dyDescent="0.3">
      <c r="A182" s="1" t="s">
        <v>597</v>
      </c>
      <c r="B182" s="1" t="s">
        <v>598</v>
      </c>
      <c r="C182">
        <v>173.33</v>
      </c>
      <c r="D182">
        <v>183.58</v>
      </c>
      <c r="E182">
        <v>197.86</v>
      </c>
      <c r="F182">
        <v>208</v>
      </c>
      <c r="G182">
        <v>227.8</v>
      </c>
      <c r="H182">
        <v>198.114</v>
      </c>
    </row>
    <row r="183" spans="1:8" x14ac:dyDescent="0.3">
      <c r="A183" s="1" t="s">
        <v>514</v>
      </c>
      <c r="B183" s="1" t="s">
        <v>515</v>
      </c>
      <c r="C183">
        <v>279.14</v>
      </c>
      <c r="D183">
        <v>205.71</v>
      </c>
      <c r="E183">
        <v>204.42</v>
      </c>
      <c r="F183">
        <v>156.81</v>
      </c>
      <c r="G183">
        <v>127.34</v>
      </c>
      <c r="H183">
        <v>194.684</v>
      </c>
    </row>
    <row r="184" spans="1:8" x14ac:dyDescent="0.3">
      <c r="A184" s="1" t="s">
        <v>421</v>
      </c>
      <c r="B184" s="1" t="s">
        <v>422</v>
      </c>
      <c r="C184">
        <v>174.36</v>
      </c>
      <c r="D184">
        <v>174.67</v>
      </c>
      <c r="E184">
        <v>189.44</v>
      </c>
      <c r="F184">
        <v>189.91</v>
      </c>
      <c r="G184">
        <v>240.36</v>
      </c>
      <c r="H184">
        <v>193.74799999999999</v>
      </c>
    </row>
    <row r="185" spans="1:8" x14ac:dyDescent="0.3">
      <c r="A185" s="1" t="s">
        <v>332</v>
      </c>
      <c r="B185" s="1" t="s">
        <v>333</v>
      </c>
      <c r="C185">
        <v>182.1</v>
      </c>
      <c r="D185">
        <v>173.56</v>
      </c>
      <c r="E185">
        <v>213.25</v>
      </c>
      <c r="F185">
        <v>164.7</v>
      </c>
      <c r="G185">
        <v>234.17</v>
      </c>
      <c r="H185">
        <v>193.55599999999998</v>
      </c>
    </row>
    <row r="186" spans="1:8" x14ac:dyDescent="0.3">
      <c r="A186" s="1" t="s">
        <v>28</v>
      </c>
      <c r="B186" s="1" t="s">
        <v>29</v>
      </c>
      <c r="C186">
        <v>201.44</v>
      </c>
      <c r="D186">
        <v>182.33</v>
      </c>
      <c r="E186">
        <v>173.14</v>
      </c>
      <c r="F186">
        <v>200.13</v>
      </c>
      <c r="G186">
        <v>198.55</v>
      </c>
      <c r="H186">
        <v>191.11799999999999</v>
      </c>
    </row>
    <row r="187" spans="1:8" x14ac:dyDescent="0.3">
      <c r="A187" s="1" t="s">
        <v>449</v>
      </c>
      <c r="B187" s="1" t="s">
        <v>450</v>
      </c>
      <c r="C187">
        <v>165</v>
      </c>
      <c r="D187">
        <v>172</v>
      </c>
      <c r="E187">
        <v>182</v>
      </c>
      <c r="F187">
        <v>207</v>
      </c>
      <c r="G187">
        <v>228</v>
      </c>
      <c r="H187">
        <v>190.8</v>
      </c>
    </row>
    <row r="188" spans="1:8" x14ac:dyDescent="0.3">
      <c r="A188" s="1" t="s">
        <v>27</v>
      </c>
      <c r="B188" s="1" t="s">
        <v>539</v>
      </c>
      <c r="C188">
        <v>189.12</v>
      </c>
      <c r="D188">
        <v>182.69</v>
      </c>
      <c r="E188">
        <v>187.41</v>
      </c>
      <c r="F188">
        <v>189.03</v>
      </c>
      <c r="G188">
        <v>203.68</v>
      </c>
      <c r="H188">
        <v>190.386</v>
      </c>
    </row>
    <row r="189" spans="1:8" x14ac:dyDescent="0.3">
      <c r="A189" s="1" t="s">
        <v>600</v>
      </c>
      <c r="B189" s="1" t="s">
        <v>601</v>
      </c>
      <c r="C189">
        <v>189.12</v>
      </c>
      <c r="D189">
        <v>182.69</v>
      </c>
      <c r="E189">
        <v>187.41</v>
      </c>
      <c r="F189">
        <v>189.03</v>
      </c>
      <c r="G189">
        <v>203.68</v>
      </c>
      <c r="H189">
        <v>190.386</v>
      </c>
    </row>
    <row r="190" spans="1:8" x14ac:dyDescent="0.3">
      <c r="A190" s="1" t="s">
        <v>535</v>
      </c>
      <c r="B190" s="1" t="s">
        <v>536</v>
      </c>
      <c r="C190">
        <v>189.02</v>
      </c>
      <c r="D190">
        <v>182.59</v>
      </c>
      <c r="E190">
        <v>187.31</v>
      </c>
      <c r="F190">
        <v>188.9</v>
      </c>
      <c r="G190">
        <v>203.57</v>
      </c>
      <c r="H190">
        <v>190.27799999999999</v>
      </c>
    </row>
    <row r="191" spans="1:8" x14ac:dyDescent="0.3">
      <c r="A191" s="1" t="s">
        <v>338</v>
      </c>
      <c r="B191" s="1" t="s">
        <v>339</v>
      </c>
      <c r="C191">
        <v>157.29</v>
      </c>
      <c r="D191">
        <v>153.82</v>
      </c>
      <c r="E191">
        <v>118.53</v>
      </c>
      <c r="F191">
        <v>247.43</v>
      </c>
      <c r="G191">
        <v>259.81</v>
      </c>
      <c r="H191">
        <v>187.376</v>
      </c>
    </row>
    <row r="192" spans="1:8" x14ac:dyDescent="0.3">
      <c r="A192" s="1" t="s">
        <v>130</v>
      </c>
      <c r="B192" s="1" t="s">
        <v>131</v>
      </c>
      <c r="C192">
        <v>170.7</v>
      </c>
      <c r="D192">
        <v>163.98</v>
      </c>
      <c r="E192">
        <v>176.61</v>
      </c>
      <c r="F192">
        <v>198.33</v>
      </c>
      <c r="G192">
        <v>222.68</v>
      </c>
      <c r="H192">
        <v>186.46</v>
      </c>
    </row>
    <row r="193" spans="1:8" x14ac:dyDescent="0.3">
      <c r="A193" s="1" t="s">
        <v>276</v>
      </c>
      <c r="B193" s="1" t="s">
        <v>277</v>
      </c>
      <c r="C193">
        <v>171.79</v>
      </c>
      <c r="D193">
        <v>168.86</v>
      </c>
      <c r="E193">
        <v>174.24</v>
      </c>
      <c r="F193">
        <v>188.13</v>
      </c>
      <c r="G193">
        <v>220.22</v>
      </c>
      <c r="H193">
        <v>184.648</v>
      </c>
    </row>
    <row r="194" spans="1:8" x14ac:dyDescent="0.3">
      <c r="A194" s="1" t="s">
        <v>438</v>
      </c>
      <c r="B194" s="1" t="s">
        <v>439</v>
      </c>
      <c r="C194">
        <v>191.88</v>
      </c>
      <c r="D194">
        <v>161.07</v>
      </c>
      <c r="E194">
        <v>157.94999999999999</v>
      </c>
      <c r="F194">
        <v>173.48</v>
      </c>
      <c r="G194">
        <v>220.44</v>
      </c>
      <c r="H194">
        <v>180.964</v>
      </c>
    </row>
    <row r="195" spans="1:8" x14ac:dyDescent="0.3">
      <c r="A195" s="1" t="s">
        <v>119</v>
      </c>
      <c r="B195" s="1" t="s">
        <v>120</v>
      </c>
      <c r="C195">
        <v>157.02000000000001</v>
      </c>
      <c r="D195">
        <v>158.06</v>
      </c>
      <c r="E195">
        <v>175.76</v>
      </c>
      <c r="F195">
        <v>200.19</v>
      </c>
      <c r="G195">
        <v>187.89</v>
      </c>
      <c r="H195">
        <v>175.78399999999999</v>
      </c>
    </row>
    <row r="196" spans="1:8" x14ac:dyDescent="0.3">
      <c r="A196" s="1" t="s">
        <v>273</v>
      </c>
      <c r="B196" s="1" t="s">
        <v>274</v>
      </c>
      <c r="C196">
        <v>149.4</v>
      </c>
      <c r="D196">
        <v>150.18</v>
      </c>
      <c r="E196">
        <v>157.22999999999999</v>
      </c>
      <c r="F196">
        <v>163.78</v>
      </c>
      <c r="G196">
        <v>182.73</v>
      </c>
      <c r="H196">
        <v>160.66399999999999</v>
      </c>
    </row>
    <row r="197" spans="1:8" x14ac:dyDescent="0.3">
      <c r="A197" s="1" t="s">
        <v>517</v>
      </c>
      <c r="B197" s="1" t="s">
        <v>518</v>
      </c>
      <c r="C197">
        <v>135.69999999999999</v>
      </c>
      <c r="D197">
        <v>152.87</v>
      </c>
      <c r="E197">
        <v>160.76</v>
      </c>
      <c r="F197">
        <v>183.9</v>
      </c>
      <c r="G197">
        <v>167.08</v>
      </c>
      <c r="H197">
        <v>160.06200000000001</v>
      </c>
    </row>
    <row r="198" spans="1:8" x14ac:dyDescent="0.3">
      <c r="A198" s="1" t="s">
        <v>24</v>
      </c>
      <c r="B198" s="1" t="s">
        <v>25</v>
      </c>
      <c r="C198">
        <v>155.15</v>
      </c>
      <c r="D198">
        <v>143.32</v>
      </c>
      <c r="E198">
        <v>147.76</v>
      </c>
      <c r="F198">
        <v>160.79</v>
      </c>
      <c r="G198">
        <v>183.88</v>
      </c>
      <c r="H198">
        <v>158.18</v>
      </c>
    </row>
    <row r="199" spans="1:8" x14ac:dyDescent="0.3">
      <c r="A199" s="1" t="s">
        <v>230</v>
      </c>
      <c r="B199" s="1" t="s">
        <v>231</v>
      </c>
      <c r="C199">
        <v>142.69999999999999</v>
      </c>
      <c r="D199">
        <v>142.61000000000001</v>
      </c>
      <c r="E199">
        <v>145.68</v>
      </c>
      <c r="F199">
        <v>182.26</v>
      </c>
      <c r="G199">
        <v>174.14</v>
      </c>
      <c r="H199">
        <v>157.47800000000001</v>
      </c>
    </row>
    <row r="200" spans="1:8" x14ac:dyDescent="0.3">
      <c r="A200" s="1" t="s">
        <v>478</v>
      </c>
      <c r="B200" s="1" t="s">
        <v>479</v>
      </c>
      <c r="C200">
        <v>152.97</v>
      </c>
      <c r="D200">
        <v>144.93</v>
      </c>
      <c r="E200">
        <v>150.19</v>
      </c>
      <c r="F200">
        <v>158.38</v>
      </c>
      <c r="G200">
        <v>172.22</v>
      </c>
      <c r="H200">
        <v>155.738</v>
      </c>
    </row>
    <row r="201" spans="1:8" x14ac:dyDescent="0.3">
      <c r="A201" s="1" t="s">
        <v>463</v>
      </c>
      <c r="B201" s="1" t="s">
        <v>464</v>
      </c>
      <c r="C201">
        <v>136.30000000000001</v>
      </c>
      <c r="D201">
        <v>148.09</v>
      </c>
      <c r="E201">
        <v>153.05000000000001</v>
      </c>
      <c r="F201">
        <v>155.86000000000001</v>
      </c>
      <c r="G201">
        <v>167.34</v>
      </c>
      <c r="H201">
        <v>152.12800000000001</v>
      </c>
    </row>
    <row r="202" spans="1:8" x14ac:dyDescent="0.3">
      <c r="A202" s="1" t="s">
        <v>509</v>
      </c>
      <c r="B202" s="1" t="s">
        <v>510</v>
      </c>
      <c r="C202">
        <v>123.64</v>
      </c>
      <c r="D202">
        <v>140.63999999999999</v>
      </c>
      <c r="E202">
        <v>144.88999999999999</v>
      </c>
      <c r="F202">
        <v>163.03</v>
      </c>
      <c r="G202">
        <v>180.12</v>
      </c>
      <c r="H202">
        <v>150.464</v>
      </c>
    </row>
    <row r="203" spans="1:8" x14ac:dyDescent="0.3">
      <c r="A203" s="1" t="s">
        <v>523</v>
      </c>
      <c r="B203" s="1" t="s">
        <v>524</v>
      </c>
      <c r="C203">
        <v>149.78</v>
      </c>
      <c r="D203">
        <v>136.66999999999999</v>
      </c>
      <c r="E203">
        <v>157.54</v>
      </c>
      <c r="F203">
        <v>156.03</v>
      </c>
      <c r="G203">
        <v>151.72999999999999</v>
      </c>
      <c r="H203">
        <v>150.35</v>
      </c>
    </row>
    <row r="204" spans="1:8" x14ac:dyDescent="0.3">
      <c r="A204" s="1" t="s">
        <v>282</v>
      </c>
      <c r="B204" s="1" t="s">
        <v>283</v>
      </c>
      <c r="C204">
        <v>137.49</v>
      </c>
      <c r="D204">
        <v>140.27000000000001</v>
      </c>
      <c r="E204">
        <v>148.22</v>
      </c>
      <c r="F204">
        <v>150.93</v>
      </c>
      <c r="G204">
        <v>162.97</v>
      </c>
      <c r="H204">
        <v>147.976</v>
      </c>
    </row>
    <row r="205" spans="1:8" x14ac:dyDescent="0.3">
      <c r="A205" s="1" t="s">
        <v>121</v>
      </c>
      <c r="B205" s="1" t="s">
        <v>122</v>
      </c>
      <c r="C205">
        <v>125.41</v>
      </c>
      <c r="D205">
        <v>138.33000000000001</v>
      </c>
      <c r="E205">
        <v>142.96</v>
      </c>
      <c r="F205">
        <v>145.94</v>
      </c>
      <c r="G205">
        <v>155.56</v>
      </c>
      <c r="H205">
        <v>141.64000000000001</v>
      </c>
    </row>
    <row r="206" spans="1:8" x14ac:dyDescent="0.3">
      <c r="A206" s="1" t="s">
        <v>256</v>
      </c>
      <c r="B206" s="1" t="s">
        <v>257</v>
      </c>
      <c r="C206">
        <v>126.54</v>
      </c>
      <c r="D206">
        <v>126.98</v>
      </c>
      <c r="E206">
        <v>133.66</v>
      </c>
      <c r="F206">
        <v>135.80000000000001</v>
      </c>
      <c r="G206">
        <v>144.54</v>
      </c>
      <c r="H206">
        <v>133.50399999999999</v>
      </c>
    </row>
    <row r="207" spans="1:8" x14ac:dyDescent="0.3">
      <c r="A207" s="1" t="s">
        <v>71</v>
      </c>
      <c r="B207" s="1" t="s">
        <v>72</v>
      </c>
      <c r="C207">
        <v>114.35</v>
      </c>
      <c r="D207">
        <v>121.53</v>
      </c>
      <c r="E207">
        <v>128.63999999999999</v>
      </c>
      <c r="F207">
        <v>133.91</v>
      </c>
      <c r="G207">
        <v>153.57</v>
      </c>
      <c r="H207">
        <v>130.4</v>
      </c>
    </row>
    <row r="208" spans="1:8" x14ac:dyDescent="0.3">
      <c r="A208" s="1" t="s">
        <v>346</v>
      </c>
      <c r="B208" s="1" t="s">
        <v>347</v>
      </c>
      <c r="C208">
        <v>122.35</v>
      </c>
      <c r="D208">
        <v>122.81</v>
      </c>
      <c r="E208">
        <v>128.41</v>
      </c>
      <c r="F208">
        <v>131.04</v>
      </c>
      <c r="G208">
        <v>140.13</v>
      </c>
      <c r="H208">
        <v>128.94800000000001</v>
      </c>
    </row>
    <row r="209" spans="1:8" x14ac:dyDescent="0.3">
      <c r="A209" s="1" t="s">
        <v>578</v>
      </c>
      <c r="B209" s="1" t="s">
        <v>579</v>
      </c>
      <c r="C209">
        <v>128.11000000000001</v>
      </c>
      <c r="D209">
        <v>126</v>
      </c>
      <c r="E209">
        <v>124.16</v>
      </c>
      <c r="F209">
        <v>131.63999999999999</v>
      </c>
      <c r="G209">
        <v>129.87</v>
      </c>
      <c r="H209">
        <v>127.956</v>
      </c>
    </row>
    <row r="210" spans="1:8" x14ac:dyDescent="0.3">
      <c r="A210" s="1" t="s">
        <v>69</v>
      </c>
      <c r="B210" s="1" t="s">
        <v>70</v>
      </c>
      <c r="C210">
        <v>119.8</v>
      </c>
      <c r="D210">
        <v>105.13</v>
      </c>
      <c r="E210">
        <v>116.97</v>
      </c>
      <c r="F210">
        <v>143.59</v>
      </c>
      <c r="G210">
        <v>152.71</v>
      </c>
      <c r="H210">
        <v>127.64</v>
      </c>
    </row>
    <row r="211" spans="1:8" x14ac:dyDescent="0.3">
      <c r="A211" s="1" t="s">
        <v>262</v>
      </c>
      <c r="B211" s="1" t="s">
        <v>263</v>
      </c>
      <c r="C211">
        <v>121.77</v>
      </c>
      <c r="D211">
        <v>141.30000000000001</v>
      </c>
      <c r="E211">
        <v>126.43</v>
      </c>
      <c r="F211">
        <v>100.55</v>
      </c>
      <c r="G211">
        <v>109.7</v>
      </c>
      <c r="H211">
        <v>119.95</v>
      </c>
    </row>
    <row r="212" spans="1:8" x14ac:dyDescent="0.3">
      <c r="A212" s="1" t="s">
        <v>153</v>
      </c>
      <c r="B212" s="1" t="s">
        <v>154</v>
      </c>
      <c r="C212">
        <v>109.89</v>
      </c>
      <c r="D212">
        <v>109.94</v>
      </c>
      <c r="E212">
        <v>107.66</v>
      </c>
      <c r="F212">
        <v>107.83</v>
      </c>
      <c r="G212">
        <v>150.34</v>
      </c>
      <c r="H212">
        <v>117.13200000000001</v>
      </c>
    </row>
    <row r="213" spans="1:8" x14ac:dyDescent="0.3">
      <c r="A213" s="1" t="s">
        <v>521</v>
      </c>
      <c r="B213" s="1" t="s">
        <v>522</v>
      </c>
      <c r="C213">
        <v>108.94</v>
      </c>
      <c r="D213">
        <v>101.75</v>
      </c>
      <c r="E213">
        <v>117.93</v>
      </c>
      <c r="F213">
        <v>124.93</v>
      </c>
      <c r="G213">
        <v>122.21</v>
      </c>
      <c r="H213">
        <v>115.152</v>
      </c>
    </row>
    <row r="214" spans="1:8" x14ac:dyDescent="0.3">
      <c r="A214" s="1" t="s">
        <v>126</v>
      </c>
      <c r="B214" s="1" t="s">
        <v>127</v>
      </c>
      <c r="C214">
        <v>102.76</v>
      </c>
      <c r="D214">
        <v>73.569999999999993</v>
      </c>
      <c r="E214">
        <v>99.11</v>
      </c>
      <c r="F214">
        <v>156.91999999999999</v>
      </c>
      <c r="G214">
        <v>124.91</v>
      </c>
      <c r="H214">
        <v>111.45399999999999</v>
      </c>
    </row>
    <row r="215" spans="1:8" x14ac:dyDescent="0.3">
      <c r="A215" s="1" t="s">
        <v>426</v>
      </c>
      <c r="B215" s="1" t="s">
        <v>427</v>
      </c>
      <c r="C215">
        <v>110.34</v>
      </c>
      <c r="D215">
        <v>104.05</v>
      </c>
      <c r="E215">
        <v>113.1</v>
      </c>
      <c r="F215">
        <v>106.32</v>
      </c>
      <c r="G215">
        <v>118.92</v>
      </c>
      <c r="H215">
        <v>110.54599999999999</v>
      </c>
    </row>
    <row r="216" spans="1:8" x14ac:dyDescent="0.3">
      <c r="A216" s="1" t="s">
        <v>636</v>
      </c>
      <c r="B216" s="1" t="s">
        <v>637</v>
      </c>
      <c r="C216">
        <v>83.75</v>
      </c>
      <c r="D216">
        <v>103.43</v>
      </c>
      <c r="E216">
        <v>106.06</v>
      </c>
      <c r="F216">
        <v>121.2</v>
      </c>
      <c r="G216">
        <v>135.85</v>
      </c>
      <c r="H216">
        <v>110.05800000000001</v>
      </c>
    </row>
    <row r="217" spans="1:8" x14ac:dyDescent="0.3">
      <c r="A217" s="1" t="s">
        <v>419</v>
      </c>
      <c r="B217" s="1" t="s">
        <v>420</v>
      </c>
      <c r="C217">
        <v>100.89</v>
      </c>
      <c r="D217">
        <v>107.08</v>
      </c>
      <c r="E217">
        <v>106.52</v>
      </c>
      <c r="F217">
        <v>99.34</v>
      </c>
      <c r="G217">
        <v>122</v>
      </c>
      <c r="H217">
        <v>107.166</v>
      </c>
    </row>
    <row r="218" spans="1:8" x14ac:dyDescent="0.3">
      <c r="A218" s="1" t="s">
        <v>22</v>
      </c>
      <c r="B218" s="1" t="s">
        <v>348</v>
      </c>
      <c r="C218">
        <v>105.71</v>
      </c>
      <c r="D218">
        <v>101.33</v>
      </c>
      <c r="E218">
        <v>104.38</v>
      </c>
      <c r="F218">
        <v>107.46</v>
      </c>
      <c r="G218">
        <v>111.8</v>
      </c>
      <c r="H218">
        <v>106.136</v>
      </c>
    </row>
    <row r="219" spans="1:8" x14ac:dyDescent="0.3">
      <c r="A219" s="1" t="s">
        <v>226</v>
      </c>
      <c r="B219" s="1" t="s">
        <v>227</v>
      </c>
      <c r="C219">
        <v>93.32</v>
      </c>
      <c r="D219">
        <v>94.61</v>
      </c>
      <c r="E219">
        <v>108.46</v>
      </c>
      <c r="F219">
        <v>106.47</v>
      </c>
      <c r="G219">
        <v>109.37</v>
      </c>
      <c r="H219">
        <v>102.446</v>
      </c>
    </row>
    <row r="220" spans="1:8" x14ac:dyDescent="0.3">
      <c r="A220" s="1" t="s">
        <v>613</v>
      </c>
      <c r="B220" s="1" t="s">
        <v>614</v>
      </c>
      <c r="C220">
        <v>89.46</v>
      </c>
      <c r="D220">
        <v>94.87</v>
      </c>
      <c r="E220">
        <v>94.34</v>
      </c>
      <c r="F220">
        <v>103.01</v>
      </c>
      <c r="G220">
        <v>118.92</v>
      </c>
      <c r="H220">
        <v>100.12</v>
      </c>
    </row>
    <row r="221" spans="1:8" x14ac:dyDescent="0.3">
      <c r="A221" s="1" t="s">
        <v>611</v>
      </c>
      <c r="B221" s="1" t="s">
        <v>612</v>
      </c>
      <c r="C221">
        <v>97.34</v>
      </c>
      <c r="D221">
        <v>103.84</v>
      </c>
      <c r="E221">
        <v>101.03</v>
      </c>
      <c r="F221">
        <v>81.06</v>
      </c>
      <c r="G221">
        <v>95.88</v>
      </c>
      <c r="H221">
        <v>95.83</v>
      </c>
    </row>
    <row r="222" spans="1:8" x14ac:dyDescent="0.3">
      <c r="A222" s="1" t="s">
        <v>628</v>
      </c>
      <c r="B222" s="1" t="s">
        <v>629</v>
      </c>
      <c r="E222">
        <v>78.930000000000007</v>
      </c>
      <c r="F222">
        <v>96.77</v>
      </c>
      <c r="G222">
        <v>103.02</v>
      </c>
      <c r="H222">
        <v>92.906666666666666</v>
      </c>
    </row>
    <row r="223" spans="1:8" x14ac:dyDescent="0.3">
      <c r="A223" s="1" t="s">
        <v>474</v>
      </c>
      <c r="B223" s="1" t="s">
        <v>475</v>
      </c>
      <c r="C223">
        <v>88.45</v>
      </c>
      <c r="D223">
        <v>91.04</v>
      </c>
      <c r="E223">
        <v>95.67</v>
      </c>
      <c r="F223">
        <v>90.85</v>
      </c>
      <c r="G223">
        <v>92.82</v>
      </c>
      <c r="H223">
        <v>91.766000000000005</v>
      </c>
    </row>
    <row r="224" spans="1:8" x14ac:dyDescent="0.3">
      <c r="A224" s="1" t="s">
        <v>652</v>
      </c>
      <c r="B224" s="1" t="s">
        <v>653</v>
      </c>
      <c r="C224">
        <v>143.91999999999999</v>
      </c>
      <c r="D224">
        <v>111.08</v>
      </c>
      <c r="E224">
        <v>72.02</v>
      </c>
      <c r="F224">
        <v>60.22</v>
      </c>
      <c r="G224">
        <v>63.14</v>
      </c>
      <c r="H224">
        <v>90.075999999999993</v>
      </c>
    </row>
    <row r="225" spans="1:8" x14ac:dyDescent="0.3">
      <c r="A225" s="1" t="s">
        <v>401</v>
      </c>
      <c r="B225" s="1" t="s">
        <v>402</v>
      </c>
      <c r="C225">
        <v>79.14</v>
      </c>
      <c r="D225">
        <v>83.53</v>
      </c>
      <c r="E225">
        <v>88.56</v>
      </c>
      <c r="F225">
        <v>78.540000000000006</v>
      </c>
      <c r="G225">
        <v>106.97</v>
      </c>
      <c r="H225">
        <v>87.347999999999999</v>
      </c>
    </row>
    <row r="226" spans="1:8" x14ac:dyDescent="0.3">
      <c r="A226" s="1" t="s">
        <v>67</v>
      </c>
      <c r="B226" s="1" t="s">
        <v>68</v>
      </c>
      <c r="C226">
        <v>78.28</v>
      </c>
      <c r="D226">
        <v>89.77</v>
      </c>
      <c r="E226">
        <v>82.54</v>
      </c>
      <c r="F226">
        <v>83.01</v>
      </c>
      <c r="G226">
        <v>97.19</v>
      </c>
      <c r="H226">
        <v>86.158000000000001</v>
      </c>
    </row>
    <row r="227" spans="1:8" x14ac:dyDescent="0.3">
      <c r="A227" s="1" t="s">
        <v>102</v>
      </c>
      <c r="B227" s="1" t="s">
        <v>103</v>
      </c>
      <c r="C227">
        <v>55.96</v>
      </c>
      <c r="D227">
        <v>98.71</v>
      </c>
      <c r="E227">
        <v>71.5</v>
      </c>
      <c r="F227">
        <v>82.36</v>
      </c>
      <c r="G227">
        <v>85.65</v>
      </c>
      <c r="H227">
        <v>78.835999999999999</v>
      </c>
    </row>
    <row r="228" spans="1:8" x14ac:dyDescent="0.3">
      <c r="A228" s="1" t="s">
        <v>570</v>
      </c>
      <c r="B228" s="1" t="s">
        <v>571</v>
      </c>
      <c r="C228">
        <v>74.02</v>
      </c>
      <c r="D228">
        <v>71.81</v>
      </c>
      <c r="E228">
        <v>72.63</v>
      </c>
      <c r="F228">
        <v>87.18</v>
      </c>
      <c r="G228">
        <v>81.38</v>
      </c>
      <c r="H228">
        <v>77.403999999999996</v>
      </c>
    </row>
    <row r="229" spans="1:8" x14ac:dyDescent="0.3">
      <c r="A229" s="1" t="s">
        <v>191</v>
      </c>
      <c r="B229" s="1" t="s">
        <v>192</v>
      </c>
      <c r="C229">
        <v>68.650000000000006</v>
      </c>
      <c r="D229">
        <v>69.930000000000007</v>
      </c>
      <c r="E229">
        <v>73.53</v>
      </c>
      <c r="F229">
        <v>82.72</v>
      </c>
      <c r="G229">
        <v>81.739999999999995</v>
      </c>
      <c r="H229">
        <v>75.314000000000007</v>
      </c>
    </row>
    <row r="230" spans="1:8" x14ac:dyDescent="0.3">
      <c r="A230" s="1" t="s">
        <v>182</v>
      </c>
      <c r="B230" s="1" t="s">
        <v>183</v>
      </c>
      <c r="C230">
        <v>61.62</v>
      </c>
      <c r="D230">
        <v>72.75</v>
      </c>
      <c r="E230">
        <v>84.17</v>
      </c>
      <c r="F230">
        <v>75.66</v>
      </c>
      <c r="G230">
        <v>79.75</v>
      </c>
      <c r="H230">
        <v>74.789999999999992</v>
      </c>
    </row>
    <row r="231" spans="1:8" x14ac:dyDescent="0.3">
      <c r="A231" s="1" t="s">
        <v>436</v>
      </c>
      <c r="B231" s="1" t="s">
        <v>437</v>
      </c>
      <c r="C231">
        <v>64.459999999999994</v>
      </c>
      <c r="D231">
        <v>64.790000000000006</v>
      </c>
      <c r="E231">
        <v>71.900000000000006</v>
      </c>
      <c r="F231">
        <v>79.040000000000006</v>
      </c>
      <c r="G231">
        <v>75.8</v>
      </c>
      <c r="H231">
        <v>71.198000000000008</v>
      </c>
    </row>
    <row r="232" spans="1:8" x14ac:dyDescent="0.3">
      <c r="A232" s="1" t="s">
        <v>228</v>
      </c>
      <c r="B232" s="1" t="s">
        <v>229</v>
      </c>
      <c r="C232">
        <v>64.64</v>
      </c>
      <c r="D232">
        <v>68.91</v>
      </c>
      <c r="E232">
        <v>68.58</v>
      </c>
      <c r="F232">
        <v>80.319999999999993</v>
      </c>
      <c r="G232">
        <v>72.77</v>
      </c>
      <c r="H232">
        <v>71.043999999999997</v>
      </c>
    </row>
    <row r="233" spans="1:8" x14ac:dyDescent="0.3">
      <c r="A233" s="1" t="s">
        <v>61</v>
      </c>
      <c r="B233" s="1" t="s">
        <v>62</v>
      </c>
      <c r="C233">
        <v>52.2</v>
      </c>
      <c r="D233">
        <v>55.3</v>
      </c>
      <c r="E233">
        <v>68.819999999999993</v>
      </c>
      <c r="F233">
        <v>80.42</v>
      </c>
      <c r="G233">
        <v>70.5</v>
      </c>
      <c r="H233">
        <v>65.447999999999993</v>
      </c>
    </row>
    <row r="234" spans="1:8" x14ac:dyDescent="0.3">
      <c r="A234" s="1" t="s">
        <v>385</v>
      </c>
      <c r="B234" s="1" t="s">
        <v>386</v>
      </c>
      <c r="C234">
        <v>74.349999999999994</v>
      </c>
      <c r="D234">
        <v>67.42</v>
      </c>
      <c r="E234">
        <v>51.25</v>
      </c>
      <c r="F234">
        <v>56.4</v>
      </c>
      <c r="G234">
        <v>56.67</v>
      </c>
      <c r="H234">
        <v>61.218000000000004</v>
      </c>
    </row>
    <row r="235" spans="1:8" x14ac:dyDescent="0.3">
      <c r="A235" s="1" t="s">
        <v>537</v>
      </c>
      <c r="B235" s="1" t="s">
        <v>538</v>
      </c>
      <c r="C235">
        <v>86.44</v>
      </c>
      <c r="D235">
        <v>55.97</v>
      </c>
      <c r="E235">
        <v>51.38</v>
      </c>
      <c r="F235">
        <v>50.12</v>
      </c>
      <c r="G235">
        <v>33.770000000000003</v>
      </c>
      <c r="H235">
        <v>55.536000000000001</v>
      </c>
    </row>
    <row r="236" spans="1:8" x14ac:dyDescent="0.3">
      <c r="A236" s="1" t="s">
        <v>123</v>
      </c>
      <c r="B236" s="1" t="s">
        <v>124</v>
      </c>
      <c r="C236">
        <v>42.54</v>
      </c>
      <c r="D236">
        <v>35.130000000000003</v>
      </c>
      <c r="E236">
        <v>38.090000000000003</v>
      </c>
      <c r="F236">
        <v>44.61</v>
      </c>
      <c r="G236">
        <v>45.61</v>
      </c>
      <c r="H236">
        <v>41.195999999999998</v>
      </c>
    </row>
    <row r="237" spans="1:8" x14ac:dyDescent="0.3">
      <c r="A237" s="1" t="s">
        <v>13</v>
      </c>
      <c r="B237" s="1" t="s">
        <v>14</v>
      </c>
    </row>
    <row r="238" spans="1:8" x14ac:dyDescent="0.3">
      <c r="A238" s="1" t="s">
        <v>50</v>
      </c>
      <c r="B238" s="1" t="s">
        <v>51</v>
      </c>
    </row>
    <row r="239" spans="1:8" x14ac:dyDescent="0.3">
      <c r="A239" s="1" t="s">
        <v>88</v>
      </c>
      <c r="B239" s="1" t="s">
        <v>89</v>
      </c>
    </row>
    <row r="240" spans="1:8" x14ac:dyDescent="0.3">
      <c r="A240" s="1" t="s">
        <v>112</v>
      </c>
      <c r="B240" s="1" t="s">
        <v>113</v>
      </c>
    </row>
    <row r="241" spans="1:2" x14ac:dyDescent="0.3">
      <c r="A241" s="1" t="s">
        <v>141</v>
      </c>
      <c r="B241" s="1" t="s">
        <v>142</v>
      </c>
    </row>
    <row r="242" spans="1:2" x14ac:dyDescent="0.3">
      <c r="A242" s="1" t="s">
        <v>143</v>
      </c>
      <c r="B242" s="1" t="s">
        <v>144</v>
      </c>
    </row>
    <row r="243" spans="1:2" x14ac:dyDescent="0.3">
      <c r="A243" s="1" t="s">
        <v>208</v>
      </c>
      <c r="B243" s="1" t="s">
        <v>209</v>
      </c>
    </row>
    <row r="244" spans="1:2" x14ac:dyDescent="0.3">
      <c r="A244" s="1" t="s">
        <v>223</v>
      </c>
      <c r="B244" s="1" t="s">
        <v>224</v>
      </c>
    </row>
    <row r="245" spans="1:2" x14ac:dyDescent="0.3">
      <c r="A245" s="1" t="s">
        <v>239</v>
      </c>
      <c r="B245" s="1" t="s">
        <v>240</v>
      </c>
    </row>
    <row r="246" spans="1:2" x14ac:dyDescent="0.3">
      <c r="A246" s="1" t="s">
        <v>244</v>
      </c>
      <c r="B246" s="1" t="s">
        <v>245</v>
      </c>
    </row>
    <row r="247" spans="1:2" x14ac:dyDescent="0.3">
      <c r="A247" s="1" t="s">
        <v>250</v>
      </c>
      <c r="B247" s="1" t="s">
        <v>251</v>
      </c>
    </row>
    <row r="248" spans="1:2" x14ac:dyDescent="0.3">
      <c r="A248" s="1" t="s">
        <v>285</v>
      </c>
      <c r="B248" s="1" t="s">
        <v>286</v>
      </c>
    </row>
    <row r="249" spans="1:2" x14ac:dyDescent="0.3">
      <c r="A249" s="1" t="s">
        <v>659</v>
      </c>
      <c r="B249" s="1" t="s">
        <v>660</v>
      </c>
    </row>
    <row r="250" spans="1:2" x14ac:dyDescent="0.3">
      <c r="A250" s="1" t="s">
        <v>341</v>
      </c>
      <c r="B250" s="1" t="s">
        <v>342</v>
      </c>
    </row>
    <row r="251" spans="1:2" x14ac:dyDescent="0.3">
      <c r="A251" s="1" t="s">
        <v>350</v>
      </c>
      <c r="B251" s="1" t="s">
        <v>351</v>
      </c>
    </row>
    <row r="252" spans="1:2" x14ac:dyDescent="0.3">
      <c r="A252" s="1" t="s">
        <v>373</v>
      </c>
      <c r="B252" s="1" t="s">
        <v>374</v>
      </c>
    </row>
    <row r="253" spans="1:2" x14ac:dyDescent="0.3">
      <c r="A253" s="1" t="s">
        <v>376</v>
      </c>
      <c r="B253" s="1" t="s">
        <v>377</v>
      </c>
    </row>
    <row r="254" spans="1:2" x14ac:dyDescent="0.3">
      <c r="A254" s="1" t="s">
        <v>417</v>
      </c>
      <c r="B254" s="1" t="s">
        <v>418</v>
      </c>
    </row>
    <row r="255" spans="1:2" x14ac:dyDescent="0.3">
      <c r="A255" s="1" t="s">
        <v>434</v>
      </c>
      <c r="B255" s="1" t="s">
        <v>435</v>
      </c>
    </row>
    <row r="256" spans="1:2" x14ac:dyDescent="0.3">
      <c r="A256" s="1" t="s">
        <v>481</v>
      </c>
      <c r="B256" s="1" t="s">
        <v>482</v>
      </c>
    </row>
    <row r="257" spans="1:2" x14ac:dyDescent="0.3">
      <c r="A257" s="1" t="s">
        <v>484</v>
      </c>
      <c r="B257" s="1" t="s">
        <v>485</v>
      </c>
    </row>
    <row r="258" spans="1:2" x14ac:dyDescent="0.3">
      <c r="A258" s="1" t="s">
        <v>492</v>
      </c>
      <c r="B258" s="1" t="s">
        <v>493</v>
      </c>
    </row>
    <row r="259" spans="1:2" x14ac:dyDescent="0.3">
      <c r="A259" s="1" t="s">
        <v>500</v>
      </c>
      <c r="B259" s="1" t="s">
        <v>501</v>
      </c>
    </row>
    <row r="260" spans="1:2" x14ac:dyDescent="0.3">
      <c r="A260" s="1" t="s">
        <v>529</v>
      </c>
      <c r="B260" s="1" t="s">
        <v>530</v>
      </c>
    </row>
    <row r="261" spans="1:2" x14ac:dyDescent="0.3">
      <c r="A261" s="1" t="s">
        <v>561</v>
      </c>
      <c r="B261" s="1" t="s">
        <v>562</v>
      </c>
    </row>
    <row r="262" spans="1:2" x14ac:dyDescent="0.3">
      <c r="A262" s="1" t="s">
        <v>565</v>
      </c>
      <c r="B262" s="1" t="s">
        <v>566</v>
      </c>
    </row>
    <row r="263" spans="1:2" x14ac:dyDescent="0.3">
      <c r="A263" s="1" t="s">
        <v>568</v>
      </c>
      <c r="B263" s="1" t="s">
        <v>569</v>
      </c>
    </row>
    <row r="264" spans="1:2" x14ac:dyDescent="0.3">
      <c r="A264" s="1" t="s">
        <v>630</v>
      </c>
      <c r="B264" s="1" t="s">
        <v>631</v>
      </c>
    </row>
    <row r="265" spans="1:2" x14ac:dyDescent="0.3">
      <c r="A265" s="1" t="s">
        <v>632</v>
      </c>
      <c r="B265" s="1" t="s">
        <v>633</v>
      </c>
    </row>
    <row r="266" spans="1:2" x14ac:dyDescent="0.3">
      <c r="A266" s="1" t="s">
        <v>642</v>
      </c>
      <c r="B266" s="1" t="s">
        <v>643</v>
      </c>
    </row>
    <row r="267" spans="1:2" x14ac:dyDescent="0.3">
      <c r="A267" s="1" t="s">
        <v>644</v>
      </c>
      <c r="B267" s="1" t="s">
        <v>645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CA682-9260-43DC-80CD-D6C2B652DC19}">
  <dimension ref="A1:K267"/>
  <sheetViews>
    <sheetView topLeftCell="A240" workbookViewId="0">
      <selection activeCell="K246" sqref="K246"/>
    </sheetView>
  </sheetViews>
  <sheetFormatPr defaultRowHeight="14.4" x14ac:dyDescent="0.3"/>
  <cols>
    <col min="1" max="1" width="45.33203125" bestFit="1" customWidth="1"/>
    <col min="2" max="2" width="14.88671875" bestFit="1" customWidth="1"/>
    <col min="3" max="4" width="12.109375" bestFit="1" customWidth="1"/>
    <col min="5" max="9" width="7.33203125" bestFit="1" customWidth="1"/>
    <col min="10" max="10" width="12.109375" bestFit="1" customWidth="1"/>
    <col min="11" max="11" width="22.33203125" bestFit="1" customWidth="1"/>
    <col min="12" max="13" width="51.109375" bestFit="1" customWidth="1"/>
    <col min="14" max="66" width="12" bestFit="1" customWidth="1"/>
    <col min="67" max="71" width="7.21875" bestFit="1" customWidth="1"/>
  </cols>
  <sheetData>
    <row r="1" spans="1:11" ht="43.2" x14ac:dyDescent="0.3">
      <c r="A1" t="s">
        <v>1</v>
      </c>
      <c r="B1" t="s">
        <v>2</v>
      </c>
      <c r="C1" t="s">
        <v>4</v>
      </c>
      <c r="D1" t="s">
        <v>5</v>
      </c>
      <c r="E1" t="s">
        <v>6</v>
      </c>
      <c r="F1" t="s">
        <v>7</v>
      </c>
      <c r="G1" t="s">
        <v>8</v>
      </c>
      <c r="H1" t="s">
        <v>9</v>
      </c>
      <c r="I1" t="s">
        <v>10</v>
      </c>
      <c r="J1" t="s">
        <v>662</v>
      </c>
      <c r="K1" s="2" t="s">
        <v>661</v>
      </c>
    </row>
    <row r="2" spans="1:11" x14ac:dyDescent="0.3">
      <c r="A2" s="1" t="s">
        <v>13</v>
      </c>
      <c r="B2" s="1" t="s">
        <v>14</v>
      </c>
      <c r="F2" s="1"/>
      <c r="G2" s="1"/>
      <c r="H2" s="1"/>
      <c r="I2" s="1"/>
    </row>
    <row r="3" spans="1:11" x14ac:dyDescent="0.3">
      <c r="A3" s="1" t="s">
        <v>16</v>
      </c>
      <c r="B3" s="1" t="s">
        <v>17</v>
      </c>
      <c r="F3" s="1"/>
      <c r="G3" s="1"/>
      <c r="H3" s="1"/>
      <c r="I3" s="1"/>
    </row>
    <row r="4" spans="1:11" x14ac:dyDescent="0.3">
      <c r="A4" s="1" t="s">
        <v>20</v>
      </c>
      <c r="B4" s="1" t="s">
        <v>21</v>
      </c>
      <c r="C4">
        <v>0.39</v>
      </c>
      <c r="F4" s="1"/>
      <c r="G4" s="1"/>
      <c r="H4" s="1"/>
      <c r="I4" s="1"/>
      <c r="J4">
        <v>0.39</v>
      </c>
      <c r="K4">
        <v>0.39</v>
      </c>
    </row>
    <row r="5" spans="1:11" x14ac:dyDescent="0.3">
      <c r="A5" s="1" t="s">
        <v>24</v>
      </c>
      <c r="B5" s="1" t="s">
        <v>25</v>
      </c>
      <c r="F5" s="1"/>
      <c r="G5" s="1"/>
      <c r="H5" s="1"/>
      <c r="I5" s="1"/>
    </row>
    <row r="6" spans="1:11" x14ac:dyDescent="0.3">
      <c r="A6" s="1" t="s">
        <v>28</v>
      </c>
      <c r="B6" s="1" t="s">
        <v>29</v>
      </c>
      <c r="F6" s="1"/>
      <c r="G6" s="1"/>
      <c r="H6" s="1"/>
      <c r="I6" s="1"/>
    </row>
    <row r="7" spans="1:11" x14ac:dyDescent="0.3">
      <c r="A7" s="1" t="s">
        <v>33</v>
      </c>
      <c r="B7" s="1" t="s">
        <v>34</v>
      </c>
      <c r="F7" s="1"/>
      <c r="G7" s="1"/>
      <c r="H7" s="1"/>
      <c r="I7" s="1"/>
    </row>
    <row r="8" spans="1:11" x14ac:dyDescent="0.3">
      <c r="A8" s="1" t="s">
        <v>36</v>
      </c>
      <c r="B8" s="1" t="s">
        <v>37</v>
      </c>
      <c r="F8" s="1"/>
      <c r="G8" s="1"/>
      <c r="H8" s="1"/>
      <c r="I8" s="1"/>
    </row>
    <row r="9" spans="1:11" x14ac:dyDescent="0.3">
      <c r="A9" s="1" t="s">
        <v>38</v>
      </c>
      <c r="B9" s="1" t="s">
        <v>39</v>
      </c>
      <c r="C9">
        <v>1.3768023448</v>
      </c>
      <c r="F9" s="1"/>
      <c r="G9" s="1"/>
      <c r="H9" s="1"/>
      <c r="I9" s="1"/>
      <c r="J9">
        <v>1.3768023448</v>
      </c>
      <c r="K9">
        <v>1.38</v>
      </c>
    </row>
    <row r="10" spans="1:11" x14ac:dyDescent="0.3">
      <c r="A10" s="1" t="s">
        <v>42</v>
      </c>
      <c r="B10" s="1" t="s">
        <v>43</v>
      </c>
      <c r="C10">
        <v>1.38</v>
      </c>
      <c r="F10" s="1"/>
      <c r="G10" s="1"/>
      <c r="H10" s="1"/>
      <c r="I10" s="1"/>
      <c r="J10">
        <v>1.38</v>
      </c>
      <c r="K10">
        <v>1.38</v>
      </c>
    </row>
    <row r="11" spans="1:11" x14ac:dyDescent="0.3">
      <c r="A11" s="1" t="s">
        <v>44</v>
      </c>
      <c r="B11" s="1" t="s">
        <v>45</v>
      </c>
      <c r="C11">
        <v>4.99</v>
      </c>
      <c r="F11" s="1"/>
      <c r="G11" s="1"/>
      <c r="H11" s="1"/>
      <c r="I11" s="1"/>
      <c r="J11">
        <v>4.99</v>
      </c>
      <c r="K11">
        <v>4.99</v>
      </c>
    </row>
    <row r="12" spans="1:11" x14ac:dyDescent="0.3">
      <c r="A12" s="1" t="s">
        <v>47</v>
      </c>
      <c r="B12" s="1" t="s">
        <v>48</v>
      </c>
      <c r="F12" s="1"/>
      <c r="G12" s="1"/>
      <c r="H12" s="1"/>
      <c r="I12" s="1"/>
    </row>
    <row r="13" spans="1:11" x14ac:dyDescent="0.3">
      <c r="A13" s="1" t="s">
        <v>50</v>
      </c>
      <c r="B13" s="1" t="s">
        <v>51</v>
      </c>
      <c r="F13" s="1"/>
      <c r="G13" s="1"/>
      <c r="H13" s="1"/>
      <c r="I13" s="1"/>
    </row>
    <row r="14" spans="1:11" x14ac:dyDescent="0.3">
      <c r="A14" s="1" t="s">
        <v>52</v>
      </c>
      <c r="B14" s="1" t="s">
        <v>53</v>
      </c>
      <c r="C14">
        <v>2.89</v>
      </c>
      <c r="F14" s="1"/>
      <c r="G14" s="1"/>
      <c r="H14" s="1"/>
      <c r="I14" s="1"/>
      <c r="J14">
        <v>2.89</v>
      </c>
      <c r="K14">
        <v>2.89</v>
      </c>
    </row>
    <row r="15" spans="1:11" x14ac:dyDescent="0.3">
      <c r="A15" s="1" t="s">
        <v>54</v>
      </c>
      <c r="B15" s="1" t="s">
        <v>55</v>
      </c>
      <c r="F15" s="1"/>
      <c r="G15" s="1"/>
      <c r="H15" s="1"/>
      <c r="I15" s="1"/>
    </row>
    <row r="16" spans="1:11" x14ac:dyDescent="0.3">
      <c r="A16" s="1" t="s">
        <v>56</v>
      </c>
      <c r="B16" s="1" t="s">
        <v>57</v>
      </c>
      <c r="C16">
        <v>7.37</v>
      </c>
      <c r="D16">
        <v>7.27</v>
      </c>
      <c r="F16" s="1"/>
      <c r="G16" s="1"/>
      <c r="H16" s="1"/>
      <c r="I16" s="1"/>
      <c r="J16">
        <v>7.37</v>
      </c>
      <c r="K16">
        <v>7.37</v>
      </c>
    </row>
    <row r="17" spans="1:11" x14ac:dyDescent="0.3">
      <c r="A17" s="1" t="s">
        <v>59</v>
      </c>
      <c r="B17" s="1" t="s">
        <v>60</v>
      </c>
      <c r="F17" s="1"/>
      <c r="G17" s="1"/>
      <c r="H17" s="1"/>
      <c r="I17" s="1"/>
    </row>
    <row r="18" spans="1:11" x14ac:dyDescent="0.3">
      <c r="A18" s="1" t="s">
        <v>61</v>
      </c>
      <c r="B18" s="1" t="s">
        <v>62</v>
      </c>
      <c r="F18" s="1"/>
      <c r="G18" s="1"/>
      <c r="H18" s="1"/>
      <c r="I18" s="1"/>
    </row>
    <row r="19" spans="1:11" x14ac:dyDescent="0.3">
      <c r="A19" s="1" t="s">
        <v>64</v>
      </c>
      <c r="B19" s="1" t="s">
        <v>65</v>
      </c>
      <c r="C19">
        <v>5.66</v>
      </c>
      <c r="D19">
        <v>5.62</v>
      </c>
      <c r="E19">
        <v>5.58</v>
      </c>
      <c r="F19" s="1"/>
      <c r="G19" s="1"/>
      <c r="H19" s="1"/>
      <c r="I19" s="1"/>
      <c r="J19">
        <v>5.66</v>
      </c>
      <c r="K19">
        <v>5.66</v>
      </c>
    </row>
    <row r="20" spans="1:11" x14ac:dyDescent="0.3">
      <c r="A20" s="1" t="s">
        <v>67</v>
      </c>
      <c r="B20" s="1" t="s">
        <v>68</v>
      </c>
      <c r="F20" s="1"/>
      <c r="G20" s="1"/>
      <c r="H20" s="1"/>
      <c r="I20" s="1"/>
    </row>
    <row r="21" spans="1:11" x14ac:dyDescent="0.3">
      <c r="A21" s="1" t="s">
        <v>69</v>
      </c>
      <c r="B21" s="1" t="s">
        <v>70</v>
      </c>
      <c r="F21" s="1"/>
      <c r="G21" s="1"/>
      <c r="H21" s="1"/>
      <c r="I21" s="1"/>
    </row>
    <row r="22" spans="1:11" x14ac:dyDescent="0.3">
      <c r="A22" s="1" t="s">
        <v>71</v>
      </c>
      <c r="B22" s="1" t="s">
        <v>72</v>
      </c>
      <c r="F22" s="1"/>
      <c r="G22" s="1"/>
      <c r="H22" s="1"/>
      <c r="I22" s="1"/>
    </row>
    <row r="23" spans="1:11" x14ac:dyDescent="0.3">
      <c r="A23" s="1" t="s">
        <v>74</v>
      </c>
      <c r="B23" s="1" t="s">
        <v>75</v>
      </c>
      <c r="C23">
        <v>7.45</v>
      </c>
      <c r="F23" s="1"/>
      <c r="G23" s="1"/>
      <c r="H23" s="1"/>
      <c r="I23" s="1"/>
      <c r="J23">
        <v>7.45</v>
      </c>
      <c r="K23">
        <v>7.45</v>
      </c>
    </row>
    <row r="24" spans="1:11" x14ac:dyDescent="0.3">
      <c r="A24" s="1" t="s">
        <v>76</v>
      </c>
      <c r="B24" s="1" t="s">
        <v>77</v>
      </c>
      <c r="C24">
        <v>1.74</v>
      </c>
      <c r="F24" s="1"/>
      <c r="G24" s="1"/>
      <c r="H24" s="1"/>
      <c r="I24" s="1"/>
      <c r="J24">
        <v>1.74</v>
      </c>
      <c r="K24">
        <v>1.74</v>
      </c>
    </row>
    <row r="25" spans="1:11" x14ac:dyDescent="0.3">
      <c r="A25" s="1" t="s">
        <v>78</v>
      </c>
      <c r="B25" s="1" t="s">
        <v>79</v>
      </c>
      <c r="C25">
        <v>2.96</v>
      </c>
      <c r="F25" s="1"/>
      <c r="G25" s="1"/>
      <c r="H25" s="1"/>
      <c r="I25" s="1"/>
      <c r="J25">
        <v>2.96</v>
      </c>
      <c r="K25">
        <v>2.96</v>
      </c>
    </row>
    <row r="26" spans="1:11" x14ac:dyDescent="0.3">
      <c r="A26" s="1" t="s">
        <v>80</v>
      </c>
      <c r="B26" s="1" t="s">
        <v>81</v>
      </c>
      <c r="F26" s="1"/>
      <c r="G26" s="1"/>
      <c r="H26" s="1"/>
      <c r="I26" s="1"/>
    </row>
    <row r="27" spans="1:11" x14ac:dyDescent="0.3">
      <c r="A27" s="1" t="s">
        <v>82</v>
      </c>
      <c r="B27" s="1" t="s">
        <v>83</v>
      </c>
      <c r="F27" s="1"/>
      <c r="G27" s="1"/>
      <c r="H27" s="1"/>
      <c r="I27" s="1"/>
    </row>
    <row r="28" spans="1:11" x14ac:dyDescent="0.3">
      <c r="A28" s="1" t="s">
        <v>85</v>
      </c>
      <c r="B28" s="1" t="s">
        <v>86</v>
      </c>
      <c r="C28">
        <v>1.04</v>
      </c>
      <c r="F28" s="1"/>
      <c r="G28" s="1"/>
      <c r="H28" s="1"/>
      <c r="I28" s="1"/>
      <c r="J28">
        <v>1.04</v>
      </c>
      <c r="K28">
        <v>1.04</v>
      </c>
    </row>
    <row r="29" spans="1:11" x14ac:dyDescent="0.3">
      <c r="A29" s="1" t="s">
        <v>88</v>
      </c>
      <c r="B29" s="1" t="s">
        <v>89</v>
      </c>
      <c r="F29" s="1"/>
      <c r="G29" s="1"/>
      <c r="H29" s="1"/>
      <c r="I29" s="1"/>
    </row>
    <row r="30" spans="1:11" x14ac:dyDescent="0.3">
      <c r="A30" s="1" t="s">
        <v>90</v>
      </c>
      <c r="B30" s="1" t="s">
        <v>91</v>
      </c>
      <c r="C30">
        <v>1.29</v>
      </c>
      <c r="F30" s="1"/>
      <c r="G30" s="1"/>
      <c r="H30" s="1"/>
      <c r="I30" s="1"/>
      <c r="J30">
        <v>1.29</v>
      </c>
      <c r="K30">
        <v>1.29</v>
      </c>
    </row>
    <row r="31" spans="1:11" x14ac:dyDescent="0.3">
      <c r="A31" s="1" t="s">
        <v>92</v>
      </c>
      <c r="B31" s="1" t="s">
        <v>93</v>
      </c>
      <c r="C31">
        <v>2.09</v>
      </c>
      <c r="F31" s="1"/>
      <c r="G31" s="1"/>
      <c r="H31" s="1"/>
      <c r="I31" s="1"/>
      <c r="J31">
        <v>2.09</v>
      </c>
      <c r="K31">
        <v>2.09</v>
      </c>
    </row>
    <row r="32" spans="1:11" x14ac:dyDescent="0.3">
      <c r="A32" s="1" t="s">
        <v>94</v>
      </c>
      <c r="B32" s="1" t="s">
        <v>95</v>
      </c>
      <c r="C32">
        <v>5.97</v>
      </c>
      <c r="F32" s="1"/>
      <c r="G32" s="1"/>
      <c r="H32" s="1"/>
      <c r="I32" s="1"/>
      <c r="J32">
        <v>5.97</v>
      </c>
      <c r="K32">
        <v>5.97</v>
      </c>
    </row>
    <row r="33" spans="1:11" x14ac:dyDescent="0.3">
      <c r="A33" s="1" t="s">
        <v>96</v>
      </c>
      <c r="B33" s="1" t="s">
        <v>97</v>
      </c>
      <c r="C33">
        <v>2.85</v>
      </c>
      <c r="F33" s="1"/>
      <c r="G33" s="1"/>
      <c r="H33" s="1"/>
      <c r="I33" s="1"/>
      <c r="J33">
        <v>2.85</v>
      </c>
      <c r="K33">
        <v>2.85</v>
      </c>
    </row>
    <row r="34" spans="1:11" x14ac:dyDescent="0.3">
      <c r="A34" s="1" t="s">
        <v>98</v>
      </c>
      <c r="B34" s="1" t="s">
        <v>99</v>
      </c>
      <c r="F34" s="1"/>
      <c r="G34" s="1"/>
      <c r="H34" s="1"/>
      <c r="I34" s="1"/>
    </row>
    <row r="35" spans="1:11" x14ac:dyDescent="0.3">
      <c r="A35" s="1" t="s">
        <v>100</v>
      </c>
      <c r="B35" s="1" t="s">
        <v>101</v>
      </c>
      <c r="F35" s="1"/>
      <c r="G35" s="1"/>
      <c r="H35" s="1"/>
      <c r="I35" s="1"/>
    </row>
    <row r="36" spans="1:11" x14ac:dyDescent="0.3">
      <c r="A36" s="1" t="s">
        <v>102</v>
      </c>
      <c r="B36" s="1" t="s">
        <v>103</v>
      </c>
      <c r="F36" s="1"/>
      <c r="G36" s="1"/>
      <c r="H36" s="1"/>
      <c r="I36" s="1"/>
    </row>
    <row r="37" spans="1:11" x14ac:dyDescent="0.3">
      <c r="A37" s="1" t="s">
        <v>104</v>
      </c>
      <c r="B37" s="1" t="s">
        <v>105</v>
      </c>
      <c r="C37">
        <v>2.5299999999999998</v>
      </c>
      <c r="D37">
        <v>2.5499999999999998</v>
      </c>
      <c r="E37">
        <v>2.52</v>
      </c>
      <c r="F37" s="1"/>
      <c r="G37" s="1"/>
      <c r="H37" s="1"/>
      <c r="I37" s="1"/>
      <c r="J37">
        <v>2.5499999999999998</v>
      </c>
      <c r="K37">
        <v>2.5499999999999998</v>
      </c>
    </row>
    <row r="38" spans="1:11" x14ac:dyDescent="0.3">
      <c r="A38" s="1" t="s">
        <v>107</v>
      </c>
      <c r="B38" s="1" t="s">
        <v>108</v>
      </c>
      <c r="C38">
        <v>6.5931836149</v>
      </c>
      <c r="D38">
        <v>6.4226670752999997</v>
      </c>
      <c r="F38" s="1"/>
      <c r="G38" s="1"/>
      <c r="H38" s="1"/>
      <c r="I38" s="1"/>
      <c r="J38">
        <v>6.5931836149</v>
      </c>
      <c r="K38">
        <v>6.59</v>
      </c>
    </row>
    <row r="39" spans="1:11" x14ac:dyDescent="0.3">
      <c r="A39" s="1" t="s">
        <v>110</v>
      </c>
      <c r="B39" s="1" t="s">
        <v>111</v>
      </c>
      <c r="C39">
        <v>4.6500000000000004</v>
      </c>
      <c r="D39">
        <v>4.63</v>
      </c>
      <c r="F39" s="1"/>
      <c r="G39" s="1"/>
      <c r="H39" s="1"/>
      <c r="I39" s="1"/>
      <c r="J39">
        <v>4.6500000000000004</v>
      </c>
      <c r="K39">
        <v>4.6500000000000004</v>
      </c>
    </row>
    <row r="40" spans="1:11" x14ac:dyDescent="0.3">
      <c r="A40" s="1" t="s">
        <v>112</v>
      </c>
      <c r="B40" s="1" t="s">
        <v>113</v>
      </c>
      <c r="F40" s="1"/>
      <c r="G40" s="1"/>
      <c r="H40" s="1"/>
      <c r="I40" s="1"/>
    </row>
    <row r="41" spans="1:11" x14ac:dyDescent="0.3">
      <c r="A41" s="1" t="s">
        <v>114</v>
      </c>
      <c r="B41" s="1" t="s">
        <v>115</v>
      </c>
      <c r="C41">
        <v>2.11</v>
      </c>
      <c r="D41">
        <v>2.06</v>
      </c>
      <c r="F41" s="1"/>
      <c r="G41" s="1"/>
      <c r="H41" s="1"/>
      <c r="I41" s="1"/>
      <c r="J41">
        <v>2.11</v>
      </c>
      <c r="K41">
        <v>2.11</v>
      </c>
    </row>
    <row r="42" spans="1:11" x14ac:dyDescent="0.3">
      <c r="A42" s="1" t="s">
        <v>116</v>
      </c>
      <c r="B42" s="1" t="s">
        <v>117</v>
      </c>
      <c r="C42">
        <v>4.3099999999999996</v>
      </c>
      <c r="F42" s="1"/>
      <c r="G42" s="1"/>
      <c r="H42" s="1"/>
      <c r="I42" s="1"/>
      <c r="J42">
        <v>4.3099999999999996</v>
      </c>
      <c r="K42">
        <v>4.3099999999999996</v>
      </c>
    </row>
    <row r="43" spans="1:11" x14ac:dyDescent="0.3">
      <c r="A43" s="1" t="s">
        <v>119</v>
      </c>
      <c r="B43" s="1" t="s">
        <v>120</v>
      </c>
      <c r="F43" s="1"/>
      <c r="G43" s="1"/>
      <c r="H43" s="1"/>
      <c r="I43" s="1"/>
    </row>
    <row r="44" spans="1:11" x14ac:dyDescent="0.3">
      <c r="A44" s="1" t="s">
        <v>121</v>
      </c>
      <c r="B44" s="1" t="s">
        <v>122</v>
      </c>
      <c r="F44" s="1"/>
      <c r="G44" s="1"/>
      <c r="H44" s="1"/>
      <c r="I44" s="1"/>
    </row>
    <row r="45" spans="1:11" x14ac:dyDescent="0.3">
      <c r="A45" s="1" t="s">
        <v>123</v>
      </c>
      <c r="B45" s="1" t="s">
        <v>124</v>
      </c>
      <c r="F45" s="1"/>
      <c r="G45" s="1"/>
      <c r="H45" s="1"/>
      <c r="I45" s="1"/>
    </row>
    <row r="46" spans="1:11" x14ac:dyDescent="0.3">
      <c r="A46" s="1" t="s">
        <v>126</v>
      </c>
      <c r="B46" s="1" t="s">
        <v>127</v>
      </c>
      <c r="F46" s="1"/>
      <c r="G46" s="1"/>
      <c r="H46" s="1"/>
      <c r="I46" s="1"/>
    </row>
    <row r="47" spans="1:11" x14ac:dyDescent="0.3">
      <c r="A47" s="1" t="s">
        <v>128</v>
      </c>
      <c r="B47" s="1" t="s">
        <v>129</v>
      </c>
      <c r="C47">
        <v>1.7</v>
      </c>
      <c r="D47">
        <v>1.71</v>
      </c>
      <c r="F47" s="1"/>
      <c r="G47" s="1"/>
      <c r="H47" s="1"/>
      <c r="I47" s="1"/>
      <c r="J47">
        <v>1.71</v>
      </c>
      <c r="K47">
        <v>1.71</v>
      </c>
    </row>
    <row r="48" spans="1:11" x14ac:dyDescent="0.3">
      <c r="A48" s="1" t="s">
        <v>130</v>
      </c>
      <c r="B48" s="1" t="s">
        <v>131</v>
      </c>
      <c r="F48" s="1"/>
      <c r="G48" s="1"/>
      <c r="H48" s="1"/>
      <c r="I48" s="1"/>
    </row>
    <row r="49" spans="1:11" x14ac:dyDescent="0.3">
      <c r="A49" s="1" t="s">
        <v>132</v>
      </c>
      <c r="B49" s="1" t="s">
        <v>133</v>
      </c>
      <c r="F49" s="1"/>
      <c r="G49" s="1"/>
      <c r="H49" s="1"/>
      <c r="I49" s="1"/>
    </row>
    <row r="50" spans="1:11" x14ac:dyDescent="0.3">
      <c r="A50" s="1" t="s">
        <v>134</v>
      </c>
      <c r="B50" s="1" t="s">
        <v>135</v>
      </c>
      <c r="C50">
        <v>1.1399999999999999</v>
      </c>
      <c r="D50">
        <v>1.1100000000000001</v>
      </c>
      <c r="E50">
        <v>1.1000000000000001</v>
      </c>
      <c r="F50" s="1"/>
      <c r="G50" s="1"/>
      <c r="H50" s="1"/>
      <c r="I50" s="1"/>
      <c r="J50">
        <v>1.1399999999999999</v>
      </c>
      <c r="K50">
        <v>1.1399999999999999</v>
      </c>
    </row>
    <row r="51" spans="1:11" x14ac:dyDescent="0.3">
      <c r="A51" s="1" t="s">
        <v>136</v>
      </c>
      <c r="B51" s="1" t="s">
        <v>137</v>
      </c>
      <c r="C51">
        <v>2.9194698871</v>
      </c>
      <c r="F51" s="1"/>
      <c r="G51" s="1"/>
      <c r="H51" s="1"/>
      <c r="I51" s="1"/>
      <c r="J51">
        <v>2.9194698871</v>
      </c>
      <c r="K51">
        <v>2.92</v>
      </c>
    </row>
    <row r="52" spans="1:11" x14ac:dyDescent="0.3">
      <c r="A52" s="1" t="s">
        <v>139</v>
      </c>
      <c r="B52" s="1" t="s">
        <v>140</v>
      </c>
      <c r="C52">
        <v>5.33</v>
      </c>
      <c r="F52" s="1"/>
      <c r="G52" s="1"/>
      <c r="H52" s="1"/>
      <c r="I52" s="1"/>
      <c r="J52">
        <v>5.33</v>
      </c>
      <c r="K52">
        <v>5.33</v>
      </c>
    </row>
    <row r="53" spans="1:11" x14ac:dyDescent="0.3">
      <c r="A53" s="1" t="s">
        <v>141</v>
      </c>
      <c r="B53" s="1" t="s">
        <v>142</v>
      </c>
      <c r="F53" s="1"/>
      <c r="G53" s="1"/>
      <c r="H53" s="1"/>
      <c r="I53" s="1"/>
    </row>
    <row r="54" spans="1:11" x14ac:dyDescent="0.3">
      <c r="A54" s="1" t="s">
        <v>143</v>
      </c>
      <c r="B54" s="1" t="s">
        <v>144</v>
      </c>
      <c r="F54" s="1"/>
      <c r="G54" s="1"/>
      <c r="H54" s="1"/>
      <c r="I54" s="1"/>
    </row>
    <row r="55" spans="1:11" x14ac:dyDescent="0.3">
      <c r="A55" s="1" t="s">
        <v>145</v>
      </c>
      <c r="B55" s="1" t="s">
        <v>146</v>
      </c>
      <c r="C55">
        <v>3.4</v>
      </c>
      <c r="F55" s="1"/>
      <c r="G55" s="1"/>
      <c r="H55" s="1"/>
      <c r="I55" s="1"/>
      <c r="J55">
        <v>3.4</v>
      </c>
      <c r="K55">
        <v>3.4</v>
      </c>
    </row>
    <row r="56" spans="1:11" x14ac:dyDescent="0.3">
      <c r="A56" s="1" t="s">
        <v>148</v>
      </c>
      <c r="B56" s="1" t="s">
        <v>149</v>
      </c>
      <c r="C56">
        <v>6.63</v>
      </c>
      <c r="D56">
        <v>6.62</v>
      </c>
      <c r="F56" s="1"/>
      <c r="G56" s="1"/>
      <c r="H56" s="1"/>
      <c r="I56" s="1"/>
      <c r="J56">
        <v>6.63</v>
      </c>
      <c r="K56">
        <v>6.63</v>
      </c>
    </row>
    <row r="57" spans="1:11" x14ac:dyDescent="0.3">
      <c r="A57" s="1" t="s">
        <v>150</v>
      </c>
      <c r="B57" s="1" t="s">
        <v>151</v>
      </c>
      <c r="C57">
        <v>8</v>
      </c>
      <c r="F57" s="1"/>
      <c r="G57" s="1"/>
      <c r="H57" s="1"/>
      <c r="I57" s="1"/>
      <c r="J57">
        <v>8</v>
      </c>
      <c r="K57">
        <v>8</v>
      </c>
    </row>
    <row r="58" spans="1:11" x14ac:dyDescent="0.3">
      <c r="A58" s="1" t="s">
        <v>153</v>
      </c>
      <c r="B58" s="1" t="s">
        <v>154</v>
      </c>
      <c r="C58">
        <v>1.4</v>
      </c>
      <c r="F58" s="1"/>
      <c r="G58" s="1"/>
      <c r="H58" s="1"/>
      <c r="I58" s="1"/>
      <c r="J58">
        <v>1.4</v>
      </c>
      <c r="K58">
        <v>1.4</v>
      </c>
    </row>
    <row r="59" spans="1:11" x14ac:dyDescent="0.3">
      <c r="A59" s="1" t="s">
        <v>155</v>
      </c>
      <c r="B59" s="1" t="s">
        <v>156</v>
      </c>
      <c r="F59" s="1"/>
      <c r="G59" s="1"/>
      <c r="H59" s="1"/>
      <c r="I59" s="1"/>
    </row>
    <row r="60" spans="1:11" x14ac:dyDescent="0.3">
      <c r="A60" s="1" t="s">
        <v>157</v>
      </c>
      <c r="B60" s="1" t="s">
        <v>158</v>
      </c>
      <c r="C60">
        <v>2.61</v>
      </c>
      <c r="D60">
        <v>2.4300000000000002</v>
      </c>
      <c r="E60">
        <v>2.6</v>
      </c>
      <c r="F60" s="1"/>
      <c r="G60" s="1"/>
      <c r="H60" s="1"/>
      <c r="I60" s="1"/>
      <c r="J60">
        <v>2.61</v>
      </c>
      <c r="K60">
        <v>2.61</v>
      </c>
    </row>
    <row r="61" spans="1:11" x14ac:dyDescent="0.3">
      <c r="A61" s="1" t="s">
        <v>159</v>
      </c>
      <c r="B61" s="1" t="s">
        <v>160</v>
      </c>
      <c r="C61">
        <v>1.56</v>
      </c>
      <c r="F61" s="1"/>
      <c r="G61" s="1"/>
      <c r="H61" s="1"/>
      <c r="I61" s="1"/>
      <c r="J61">
        <v>1.56</v>
      </c>
      <c r="K61">
        <v>1.56</v>
      </c>
    </row>
    <row r="62" spans="1:11" x14ac:dyDescent="0.3">
      <c r="A62" s="1" t="s">
        <v>161</v>
      </c>
      <c r="B62" s="1" t="s">
        <v>162</v>
      </c>
      <c r="F62" s="1"/>
      <c r="G62" s="1"/>
      <c r="H62" s="1"/>
      <c r="I62" s="1"/>
    </row>
    <row r="63" spans="1:11" x14ac:dyDescent="0.3">
      <c r="A63" s="1" t="s">
        <v>163</v>
      </c>
      <c r="B63" s="1" t="s">
        <v>164</v>
      </c>
      <c r="C63">
        <v>3.6794941056999999</v>
      </c>
      <c r="F63" s="1"/>
      <c r="G63" s="1"/>
      <c r="H63" s="1"/>
      <c r="I63" s="1"/>
      <c r="J63">
        <v>3.6794941056999999</v>
      </c>
      <c r="K63">
        <v>3.68</v>
      </c>
    </row>
    <row r="64" spans="1:11" x14ac:dyDescent="0.3">
      <c r="A64" s="1" t="s">
        <v>165</v>
      </c>
      <c r="B64" s="1" t="s">
        <v>166</v>
      </c>
      <c r="C64">
        <v>0.92178070141000001</v>
      </c>
      <c r="F64" s="1"/>
      <c r="G64" s="1"/>
      <c r="H64" s="1"/>
      <c r="I64" s="1"/>
      <c r="J64">
        <v>0.92178070141000001</v>
      </c>
      <c r="K64">
        <v>0.92</v>
      </c>
    </row>
    <row r="65" spans="1:11" x14ac:dyDescent="0.3">
      <c r="A65" s="1" t="s">
        <v>49</v>
      </c>
      <c r="B65" s="1" t="s">
        <v>168</v>
      </c>
      <c r="C65">
        <v>4.5154222383000002</v>
      </c>
      <c r="F65" s="1"/>
      <c r="G65" s="1"/>
      <c r="H65" s="1"/>
      <c r="I65" s="1"/>
      <c r="J65">
        <v>4.5154222383000002</v>
      </c>
      <c r="K65">
        <v>4.5199999999999996</v>
      </c>
    </row>
    <row r="66" spans="1:11" x14ac:dyDescent="0.3">
      <c r="A66" s="1" t="s">
        <v>170</v>
      </c>
      <c r="B66" s="1" t="s">
        <v>171</v>
      </c>
      <c r="F66" s="1"/>
      <c r="G66" s="1"/>
      <c r="H66" s="1"/>
      <c r="I66" s="1"/>
    </row>
    <row r="67" spans="1:11" x14ac:dyDescent="0.3">
      <c r="A67" s="1" t="s">
        <v>32</v>
      </c>
      <c r="B67" s="1" t="s">
        <v>172</v>
      </c>
      <c r="C67">
        <v>5.3666442694000001</v>
      </c>
      <c r="D67">
        <v>4.7195268596000002</v>
      </c>
      <c r="F67" s="1"/>
      <c r="G67" s="1"/>
      <c r="H67" s="1"/>
      <c r="I67" s="1"/>
      <c r="J67">
        <v>5.3666442694000001</v>
      </c>
      <c r="K67">
        <v>5.37</v>
      </c>
    </row>
    <row r="68" spans="1:11" x14ac:dyDescent="0.3">
      <c r="A68" s="1" t="s">
        <v>174</v>
      </c>
      <c r="B68" s="1" t="s">
        <v>175</v>
      </c>
      <c r="F68" s="1"/>
      <c r="G68" s="1"/>
      <c r="H68" s="1"/>
      <c r="I68" s="1"/>
    </row>
    <row r="69" spans="1:11" x14ac:dyDescent="0.3">
      <c r="A69" s="1" t="s">
        <v>176</v>
      </c>
      <c r="B69" s="1" t="s">
        <v>177</v>
      </c>
      <c r="C69">
        <v>1.43</v>
      </c>
      <c r="F69" s="1"/>
      <c r="G69" s="1"/>
      <c r="H69" s="1"/>
      <c r="I69" s="1"/>
      <c r="J69">
        <v>1.43</v>
      </c>
      <c r="K69">
        <v>1.43</v>
      </c>
    </row>
    <row r="70" spans="1:11" x14ac:dyDescent="0.3">
      <c r="A70" s="1" t="s">
        <v>179</v>
      </c>
      <c r="B70" s="1" t="s">
        <v>180</v>
      </c>
      <c r="C70">
        <v>5.2077737321999997</v>
      </c>
      <c r="D70">
        <v>4.2775089359000003</v>
      </c>
      <c r="F70" s="1"/>
      <c r="G70" s="1"/>
      <c r="H70" s="1"/>
      <c r="I70" s="1"/>
      <c r="J70">
        <v>5.2077737321999997</v>
      </c>
      <c r="K70">
        <v>5.21</v>
      </c>
    </row>
    <row r="71" spans="1:11" x14ac:dyDescent="0.3">
      <c r="A71" s="1" t="s">
        <v>182</v>
      </c>
      <c r="B71" s="1" t="s">
        <v>183</v>
      </c>
      <c r="F71" s="1"/>
      <c r="G71" s="1"/>
      <c r="H71" s="1"/>
      <c r="I71" s="1"/>
    </row>
    <row r="72" spans="1:11" x14ac:dyDescent="0.3">
      <c r="A72" s="1" t="s">
        <v>185</v>
      </c>
      <c r="B72" s="1" t="s">
        <v>186</v>
      </c>
      <c r="C72">
        <v>2.97</v>
      </c>
      <c r="D72">
        <v>2.97</v>
      </c>
      <c r="F72" s="1"/>
      <c r="G72" s="1"/>
      <c r="H72" s="1"/>
      <c r="I72" s="1"/>
      <c r="J72">
        <v>2.97</v>
      </c>
      <c r="K72">
        <v>2.97</v>
      </c>
    </row>
    <row r="73" spans="1:11" x14ac:dyDescent="0.3">
      <c r="A73" s="1" t="s">
        <v>188</v>
      </c>
      <c r="B73" s="1" t="s">
        <v>189</v>
      </c>
      <c r="C73">
        <v>4.6900000000000004</v>
      </c>
      <c r="D73">
        <v>4.57</v>
      </c>
      <c r="F73" s="1"/>
      <c r="G73" s="1"/>
      <c r="H73" s="1"/>
      <c r="I73" s="1"/>
      <c r="J73">
        <v>4.6900000000000004</v>
      </c>
      <c r="K73">
        <v>4.6900000000000004</v>
      </c>
    </row>
    <row r="74" spans="1:11" x14ac:dyDescent="0.3">
      <c r="A74" s="1" t="s">
        <v>191</v>
      </c>
      <c r="B74" s="1" t="s">
        <v>192</v>
      </c>
      <c r="F74" s="1"/>
      <c r="G74" s="1"/>
      <c r="H74" s="1"/>
      <c r="I74" s="1"/>
    </row>
    <row r="75" spans="1:11" x14ac:dyDescent="0.3">
      <c r="A75" s="1" t="s">
        <v>194</v>
      </c>
      <c r="B75" s="1" t="s">
        <v>195</v>
      </c>
      <c r="C75">
        <v>5.4097535307999998</v>
      </c>
      <c r="D75">
        <v>4.5941897509</v>
      </c>
      <c r="F75" s="1"/>
      <c r="G75" s="1"/>
      <c r="H75" s="1"/>
      <c r="I75" s="1"/>
      <c r="J75">
        <v>5.4097535307999998</v>
      </c>
      <c r="K75">
        <v>5.41</v>
      </c>
    </row>
    <row r="76" spans="1:11" x14ac:dyDescent="0.3">
      <c r="A76" s="1" t="s">
        <v>197</v>
      </c>
      <c r="B76" s="1" t="s">
        <v>198</v>
      </c>
      <c r="F76" s="1"/>
      <c r="G76" s="1"/>
      <c r="H76" s="1"/>
      <c r="I76" s="1"/>
    </row>
    <row r="77" spans="1:11" x14ac:dyDescent="0.3">
      <c r="A77" s="1" t="s">
        <v>200</v>
      </c>
      <c r="B77" s="1" t="s">
        <v>201</v>
      </c>
      <c r="C77">
        <v>3.28</v>
      </c>
      <c r="D77">
        <v>3.61</v>
      </c>
      <c r="F77" s="1"/>
      <c r="G77" s="1"/>
      <c r="H77" s="1"/>
      <c r="I77" s="1"/>
      <c r="J77">
        <v>3.61</v>
      </c>
      <c r="K77">
        <v>3.61</v>
      </c>
    </row>
    <row r="78" spans="1:11" x14ac:dyDescent="0.3">
      <c r="A78" s="1" t="s">
        <v>203</v>
      </c>
      <c r="B78" s="1" t="s">
        <v>204</v>
      </c>
      <c r="F78" s="1"/>
      <c r="G78" s="1"/>
      <c r="H78" s="1"/>
      <c r="I78" s="1"/>
    </row>
    <row r="79" spans="1:11" x14ac:dyDescent="0.3">
      <c r="A79" s="1" t="s">
        <v>205</v>
      </c>
      <c r="B79" s="1" t="s">
        <v>206</v>
      </c>
      <c r="C79">
        <v>5.98</v>
      </c>
      <c r="D79">
        <v>5.91</v>
      </c>
      <c r="F79" s="1"/>
      <c r="G79" s="1"/>
      <c r="H79" s="1"/>
      <c r="I79" s="1"/>
      <c r="J79">
        <v>5.98</v>
      </c>
      <c r="K79">
        <v>5.98</v>
      </c>
    </row>
    <row r="80" spans="1:11" x14ac:dyDescent="0.3">
      <c r="A80" s="1" t="s">
        <v>208</v>
      </c>
      <c r="B80" s="1" t="s">
        <v>209</v>
      </c>
      <c r="F80" s="1"/>
      <c r="G80" s="1"/>
      <c r="H80" s="1"/>
      <c r="I80" s="1"/>
    </row>
    <row r="81" spans="1:11" x14ac:dyDescent="0.3">
      <c r="A81" s="1" t="s">
        <v>210</v>
      </c>
      <c r="B81" s="1" t="s">
        <v>211</v>
      </c>
      <c r="F81" s="1"/>
      <c r="G81" s="1"/>
      <c r="H81" s="1"/>
      <c r="I81" s="1"/>
    </row>
    <row r="82" spans="1:11" x14ac:dyDescent="0.3">
      <c r="A82" s="1" t="s">
        <v>213</v>
      </c>
      <c r="B82" s="1" t="s">
        <v>214</v>
      </c>
      <c r="F82" s="1"/>
      <c r="G82" s="1"/>
      <c r="H82" s="1"/>
      <c r="I82" s="1"/>
    </row>
    <row r="83" spans="1:11" x14ac:dyDescent="0.3">
      <c r="A83" s="1" t="s">
        <v>215</v>
      </c>
      <c r="B83" s="1" t="s">
        <v>216</v>
      </c>
      <c r="C83">
        <v>2.54</v>
      </c>
      <c r="D83">
        <v>2.5</v>
      </c>
      <c r="E83">
        <v>2.46</v>
      </c>
      <c r="F83" s="1"/>
      <c r="G83" s="1"/>
      <c r="H83" s="1"/>
      <c r="I83" s="1"/>
      <c r="J83">
        <v>2.54</v>
      </c>
      <c r="K83">
        <v>2.54</v>
      </c>
    </row>
    <row r="84" spans="1:11" x14ac:dyDescent="0.3">
      <c r="A84" s="1" t="s">
        <v>217</v>
      </c>
      <c r="B84" s="1" t="s">
        <v>218</v>
      </c>
      <c r="F84" s="1"/>
      <c r="G84" s="1"/>
      <c r="H84" s="1"/>
      <c r="I84" s="1"/>
    </row>
    <row r="85" spans="1:11" x14ac:dyDescent="0.3">
      <c r="A85" s="1" t="s">
        <v>220</v>
      </c>
      <c r="B85" s="1" t="s">
        <v>221</v>
      </c>
      <c r="F85" s="1"/>
      <c r="G85" s="1"/>
      <c r="H85" s="1"/>
      <c r="I85" s="1"/>
    </row>
    <row r="86" spans="1:11" x14ac:dyDescent="0.3">
      <c r="A86" s="1" t="s">
        <v>223</v>
      </c>
      <c r="B86" s="1" t="s">
        <v>224</v>
      </c>
      <c r="F86" s="1"/>
      <c r="G86" s="1"/>
      <c r="H86" s="1"/>
      <c r="I86" s="1"/>
    </row>
    <row r="87" spans="1:11" x14ac:dyDescent="0.3">
      <c r="A87" s="1" t="s">
        <v>226</v>
      </c>
      <c r="B87" s="1" t="s">
        <v>227</v>
      </c>
      <c r="F87" s="1"/>
      <c r="G87" s="1"/>
      <c r="H87" s="1"/>
      <c r="I87" s="1"/>
    </row>
    <row r="88" spans="1:11" x14ac:dyDescent="0.3">
      <c r="A88" s="1" t="s">
        <v>228</v>
      </c>
      <c r="B88" s="1" t="s">
        <v>229</v>
      </c>
      <c r="F88" s="1"/>
      <c r="G88" s="1"/>
      <c r="H88" s="1"/>
      <c r="I88" s="1"/>
    </row>
    <row r="89" spans="1:11" x14ac:dyDescent="0.3">
      <c r="A89" s="1" t="s">
        <v>230</v>
      </c>
      <c r="B89" s="1" t="s">
        <v>231</v>
      </c>
      <c r="F89" s="1"/>
      <c r="G89" s="1"/>
      <c r="H89" s="1"/>
      <c r="I89" s="1"/>
    </row>
    <row r="90" spans="1:11" x14ac:dyDescent="0.3">
      <c r="A90" s="1" t="s">
        <v>232</v>
      </c>
      <c r="B90" s="1" t="s">
        <v>233</v>
      </c>
      <c r="F90" s="1"/>
      <c r="G90" s="1"/>
      <c r="H90" s="1"/>
      <c r="I90" s="1"/>
    </row>
    <row r="91" spans="1:11" x14ac:dyDescent="0.3">
      <c r="A91" s="1" t="s">
        <v>234</v>
      </c>
      <c r="B91" s="1" t="s">
        <v>235</v>
      </c>
      <c r="C91">
        <v>4.21</v>
      </c>
      <c r="D91">
        <v>4.2</v>
      </c>
      <c r="F91" s="1"/>
      <c r="G91" s="1"/>
      <c r="H91" s="1"/>
      <c r="I91" s="1"/>
      <c r="J91">
        <v>4.21</v>
      </c>
      <c r="K91">
        <v>4.21</v>
      </c>
    </row>
    <row r="92" spans="1:11" x14ac:dyDescent="0.3">
      <c r="A92" s="1" t="s">
        <v>237</v>
      </c>
      <c r="B92" s="1" t="s">
        <v>238</v>
      </c>
      <c r="C92">
        <v>3.57</v>
      </c>
      <c r="F92" s="1"/>
      <c r="G92" s="1"/>
      <c r="H92" s="1"/>
      <c r="I92" s="1"/>
      <c r="J92">
        <v>3.57</v>
      </c>
      <c r="K92">
        <v>3.57</v>
      </c>
    </row>
    <row r="93" spans="1:11" x14ac:dyDescent="0.3">
      <c r="A93" s="1" t="s">
        <v>239</v>
      </c>
      <c r="B93" s="1" t="s">
        <v>240</v>
      </c>
      <c r="F93" s="1"/>
      <c r="G93" s="1"/>
      <c r="H93" s="1"/>
      <c r="I93" s="1"/>
    </row>
    <row r="94" spans="1:11" x14ac:dyDescent="0.3">
      <c r="A94" s="1" t="s">
        <v>241</v>
      </c>
      <c r="B94" s="1" t="s">
        <v>242</v>
      </c>
      <c r="C94">
        <v>0.44</v>
      </c>
      <c r="F94" s="1"/>
      <c r="G94" s="1"/>
      <c r="H94" s="1"/>
      <c r="I94" s="1"/>
      <c r="J94">
        <v>0.44</v>
      </c>
      <c r="K94">
        <v>0.44</v>
      </c>
    </row>
    <row r="95" spans="1:11" x14ac:dyDescent="0.3">
      <c r="A95" s="1" t="s">
        <v>244</v>
      </c>
      <c r="B95" s="1" t="s">
        <v>245</v>
      </c>
      <c r="F95" s="1"/>
      <c r="G95" s="1"/>
      <c r="H95" s="1"/>
      <c r="I95" s="1"/>
    </row>
    <row r="96" spans="1:11" x14ac:dyDescent="0.3">
      <c r="A96" s="1" t="s">
        <v>246</v>
      </c>
      <c r="B96" s="1" t="s">
        <v>247</v>
      </c>
      <c r="F96" s="1"/>
      <c r="G96" s="1"/>
      <c r="H96" s="1"/>
      <c r="I96" s="1"/>
    </row>
    <row r="97" spans="1:11" x14ac:dyDescent="0.3">
      <c r="A97" s="1" t="s">
        <v>15</v>
      </c>
      <c r="B97" s="1" t="s">
        <v>248</v>
      </c>
      <c r="C97">
        <v>5.5994755408000003</v>
      </c>
      <c r="F97" s="1"/>
      <c r="G97" s="1"/>
      <c r="H97" s="1"/>
      <c r="I97" s="1"/>
      <c r="J97">
        <v>5.5994755408000003</v>
      </c>
      <c r="K97">
        <v>5.6</v>
      </c>
    </row>
    <row r="98" spans="1:11" x14ac:dyDescent="0.3">
      <c r="A98" s="1" t="s">
        <v>250</v>
      </c>
      <c r="B98" s="1" t="s">
        <v>251</v>
      </c>
      <c r="F98" s="1"/>
      <c r="G98" s="1"/>
      <c r="H98" s="1"/>
      <c r="I98" s="1"/>
    </row>
    <row r="99" spans="1:11" x14ac:dyDescent="0.3">
      <c r="A99" s="1" t="s">
        <v>253</v>
      </c>
      <c r="B99" s="1" t="s">
        <v>254</v>
      </c>
      <c r="C99">
        <v>0.64</v>
      </c>
      <c r="F99" s="1"/>
      <c r="G99" s="1"/>
      <c r="H99" s="1"/>
      <c r="I99" s="1"/>
      <c r="J99">
        <v>0.64</v>
      </c>
      <c r="K99">
        <v>0.64</v>
      </c>
    </row>
    <row r="100" spans="1:11" x14ac:dyDescent="0.3">
      <c r="A100" s="1" t="s">
        <v>256</v>
      </c>
      <c r="B100" s="1" t="s">
        <v>257</v>
      </c>
      <c r="F100" s="1"/>
      <c r="G100" s="1"/>
      <c r="H100" s="1"/>
      <c r="I100" s="1"/>
    </row>
    <row r="101" spans="1:11" x14ac:dyDescent="0.3">
      <c r="A101" s="1" t="s">
        <v>259</v>
      </c>
      <c r="B101" s="1" t="s">
        <v>260</v>
      </c>
      <c r="C101">
        <v>5.54</v>
      </c>
      <c r="F101" s="1"/>
      <c r="G101" s="1"/>
      <c r="H101" s="1"/>
      <c r="I101" s="1"/>
      <c r="J101">
        <v>5.54</v>
      </c>
      <c r="K101">
        <v>5.54</v>
      </c>
    </row>
    <row r="102" spans="1:11" x14ac:dyDescent="0.3">
      <c r="A102" s="1" t="s">
        <v>262</v>
      </c>
      <c r="B102" s="1" t="s">
        <v>263</v>
      </c>
      <c r="F102" s="1"/>
      <c r="G102" s="1"/>
      <c r="H102" s="1"/>
      <c r="I102" s="1"/>
    </row>
    <row r="103" spans="1:11" x14ac:dyDescent="0.3">
      <c r="A103" s="1" t="s">
        <v>265</v>
      </c>
      <c r="B103" s="1" t="s">
        <v>266</v>
      </c>
      <c r="C103">
        <v>7.02</v>
      </c>
      <c r="D103">
        <v>7.01</v>
      </c>
      <c r="F103" s="1"/>
      <c r="G103" s="1"/>
      <c r="H103" s="1"/>
      <c r="I103" s="1"/>
      <c r="J103">
        <v>7.02</v>
      </c>
      <c r="K103">
        <v>7.02</v>
      </c>
    </row>
    <row r="104" spans="1:11" x14ac:dyDescent="0.3">
      <c r="A104" s="1" t="s">
        <v>267</v>
      </c>
      <c r="B104" s="1" t="s">
        <v>268</v>
      </c>
      <c r="C104">
        <v>2.4911991826</v>
      </c>
      <c r="F104" s="1"/>
      <c r="G104" s="1"/>
      <c r="H104" s="1"/>
      <c r="I104" s="1"/>
      <c r="J104">
        <v>2.4911991826</v>
      </c>
      <c r="K104">
        <v>2.4900000000000002</v>
      </c>
    </row>
    <row r="105" spans="1:11" x14ac:dyDescent="0.3">
      <c r="A105" s="1" t="s">
        <v>270</v>
      </c>
      <c r="B105" s="1" t="s">
        <v>271</v>
      </c>
      <c r="C105">
        <v>2.3282944783000001</v>
      </c>
      <c r="F105" s="1"/>
      <c r="G105" s="1"/>
      <c r="H105" s="1"/>
      <c r="I105" s="1"/>
      <c r="J105">
        <v>2.3282944783000001</v>
      </c>
      <c r="K105">
        <v>2.33</v>
      </c>
    </row>
    <row r="106" spans="1:11" x14ac:dyDescent="0.3">
      <c r="A106" s="1" t="s">
        <v>273</v>
      </c>
      <c r="B106" s="1" t="s">
        <v>274</v>
      </c>
      <c r="F106" s="1"/>
      <c r="G106" s="1"/>
      <c r="H106" s="1"/>
      <c r="I106" s="1"/>
    </row>
    <row r="107" spans="1:11" x14ac:dyDescent="0.3">
      <c r="A107" s="1" t="s">
        <v>276</v>
      </c>
      <c r="B107" s="1" t="s">
        <v>277</v>
      </c>
      <c r="F107" s="1"/>
      <c r="G107" s="1"/>
      <c r="H107" s="1"/>
      <c r="I107" s="1"/>
    </row>
    <row r="108" spans="1:11" x14ac:dyDescent="0.3">
      <c r="A108" s="1" t="s">
        <v>279</v>
      </c>
      <c r="B108" s="1" t="s">
        <v>280</v>
      </c>
      <c r="C108">
        <v>1.04</v>
      </c>
      <c r="F108" s="1"/>
      <c r="G108" s="1"/>
      <c r="H108" s="1"/>
      <c r="I108" s="1"/>
      <c r="J108">
        <v>1.04</v>
      </c>
      <c r="K108">
        <v>1.04</v>
      </c>
    </row>
    <row r="109" spans="1:11" x14ac:dyDescent="0.3">
      <c r="A109" s="1" t="s">
        <v>282</v>
      </c>
      <c r="B109" s="1" t="s">
        <v>283</v>
      </c>
      <c r="F109" s="1"/>
      <c r="G109" s="1"/>
      <c r="H109" s="1"/>
      <c r="I109" s="1"/>
    </row>
    <row r="110" spans="1:11" x14ac:dyDescent="0.3">
      <c r="A110" s="1" t="s">
        <v>285</v>
      </c>
      <c r="B110" s="1" t="s">
        <v>286</v>
      </c>
      <c r="F110" s="1"/>
      <c r="G110" s="1"/>
      <c r="H110" s="1"/>
      <c r="I110" s="1"/>
    </row>
    <row r="111" spans="1:11" x14ac:dyDescent="0.3">
      <c r="A111" s="1" t="s">
        <v>288</v>
      </c>
      <c r="B111" s="1" t="s">
        <v>289</v>
      </c>
      <c r="C111">
        <v>0.53</v>
      </c>
      <c r="F111" s="1"/>
      <c r="G111" s="1"/>
      <c r="H111" s="1"/>
      <c r="I111" s="1"/>
      <c r="J111">
        <v>0.53</v>
      </c>
      <c r="K111">
        <v>0.53</v>
      </c>
    </row>
    <row r="112" spans="1:11" x14ac:dyDescent="0.3">
      <c r="A112" s="1" t="s">
        <v>659</v>
      </c>
      <c r="B112" s="1" t="s">
        <v>660</v>
      </c>
      <c r="F112" s="1"/>
      <c r="G112" s="1"/>
      <c r="H112" s="1"/>
      <c r="I112" s="1"/>
    </row>
    <row r="113" spans="1:11" x14ac:dyDescent="0.3">
      <c r="A113" s="1" t="s">
        <v>291</v>
      </c>
      <c r="B113" s="1" t="s">
        <v>292</v>
      </c>
      <c r="C113">
        <v>2.97</v>
      </c>
      <c r="D113">
        <v>2.97</v>
      </c>
      <c r="F113" s="1"/>
      <c r="G113" s="1"/>
      <c r="H113" s="1"/>
      <c r="I113" s="1"/>
      <c r="J113">
        <v>2.97</v>
      </c>
      <c r="K113">
        <v>2.97</v>
      </c>
    </row>
    <row r="114" spans="1:11" x14ac:dyDescent="0.3">
      <c r="A114" s="1" t="s">
        <v>294</v>
      </c>
      <c r="B114" s="1" t="s">
        <v>295</v>
      </c>
      <c r="C114">
        <v>1.56</v>
      </c>
      <c r="F114" s="1"/>
      <c r="G114" s="1"/>
      <c r="H114" s="1"/>
      <c r="I114" s="1"/>
      <c r="J114">
        <v>1.56</v>
      </c>
      <c r="K114">
        <v>1.56</v>
      </c>
    </row>
    <row r="115" spans="1:11" x14ac:dyDescent="0.3">
      <c r="A115" s="1" t="s">
        <v>297</v>
      </c>
      <c r="B115" s="1" t="s">
        <v>298</v>
      </c>
      <c r="C115">
        <v>1.32</v>
      </c>
      <c r="F115" s="1"/>
      <c r="G115" s="1"/>
      <c r="H115" s="1"/>
      <c r="I115" s="1"/>
      <c r="J115">
        <v>1.32</v>
      </c>
      <c r="K115">
        <v>1.32</v>
      </c>
    </row>
    <row r="116" spans="1:11" x14ac:dyDescent="0.3">
      <c r="A116" s="1" t="s">
        <v>299</v>
      </c>
      <c r="B116" s="1" t="s">
        <v>300</v>
      </c>
      <c r="C116">
        <v>3.06</v>
      </c>
      <c r="D116">
        <v>2.87</v>
      </c>
      <c r="E116">
        <v>2.83</v>
      </c>
      <c r="F116" s="1"/>
      <c r="G116" s="1"/>
      <c r="H116" s="1"/>
      <c r="I116" s="1"/>
      <c r="J116">
        <v>3.06</v>
      </c>
      <c r="K116">
        <v>3.06</v>
      </c>
    </row>
    <row r="117" spans="1:11" x14ac:dyDescent="0.3">
      <c r="A117" s="1" t="s">
        <v>301</v>
      </c>
      <c r="B117" s="1" t="s">
        <v>302</v>
      </c>
      <c r="C117">
        <v>3.02</v>
      </c>
      <c r="D117">
        <v>2.98</v>
      </c>
      <c r="F117" s="1"/>
      <c r="G117" s="1"/>
      <c r="H117" s="1"/>
      <c r="I117" s="1"/>
      <c r="J117">
        <v>3.02</v>
      </c>
      <c r="K117">
        <v>3.02</v>
      </c>
    </row>
    <row r="118" spans="1:11" x14ac:dyDescent="0.3">
      <c r="A118" s="1" t="s">
        <v>303</v>
      </c>
      <c r="B118" s="1" t="s">
        <v>304</v>
      </c>
      <c r="C118">
        <v>3.18</v>
      </c>
      <c r="D118">
        <v>3.14</v>
      </c>
      <c r="F118" s="1"/>
      <c r="G118" s="1"/>
      <c r="H118" s="1"/>
      <c r="I118" s="1"/>
      <c r="J118">
        <v>3.18</v>
      </c>
      <c r="K118">
        <v>3.18</v>
      </c>
    </row>
    <row r="119" spans="1:11" x14ac:dyDescent="0.3">
      <c r="A119" s="1" t="s">
        <v>306</v>
      </c>
      <c r="B119" s="1" t="s">
        <v>307</v>
      </c>
      <c r="C119">
        <v>1.72</v>
      </c>
      <c r="F119" s="1"/>
      <c r="G119" s="1"/>
      <c r="H119" s="1"/>
      <c r="I119" s="1"/>
      <c r="J119">
        <v>1.72</v>
      </c>
      <c r="K119">
        <v>1.72</v>
      </c>
    </row>
    <row r="120" spans="1:11" x14ac:dyDescent="0.3">
      <c r="A120" s="1" t="s">
        <v>308</v>
      </c>
      <c r="B120" s="1" t="s">
        <v>309</v>
      </c>
      <c r="C120">
        <v>1.47</v>
      </c>
      <c r="F120" s="1"/>
      <c r="G120" s="1"/>
      <c r="H120" s="1"/>
      <c r="I120" s="1"/>
      <c r="J120">
        <v>1.47</v>
      </c>
      <c r="K120">
        <v>1.47</v>
      </c>
    </row>
    <row r="121" spans="1:11" x14ac:dyDescent="0.3">
      <c r="A121" s="1" t="s">
        <v>310</v>
      </c>
      <c r="B121" s="1" t="s">
        <v>311</v>
      </c>
      <c r="C121">
        <v>13.05</v>
      </c>
      <c r="D121">
        <v>12.98</v>
      </c>
      <c r="F121" s="1"/>
      <c r="G121" s="1"/>
      <c r="H121" s="1"/>
      <c r="I121" s="1"/>
      <c r="J121">
        <v>13.05</v>
      </c>
      <c r="K121">
        <v>13.05</v>
      </c>
    </row>
    <row r="122" spans="1:11" x14ac:dyDescent="0.3">
      <c r="A122" s="1" t="s">
        <v>312</v>
      </c>
      <c r="B122" s="1" t="s">
        <v>313</v>
      </c>
      <c r="F122" s="1"/>
      <c r="G122" s="1"/>
      <c r="H122" s="1"/>
      <c r="I122" s="1"/>
    </row>
    <row r="123" spans="1:11" x14ac:dyDescent="0.3">
      <c r="A123" s="1" t="s">
        <v>314</v>
      </c>
      <c r="B123" s="1" t="s">
        <v>315</v>
      </c>
      <c r="F123" s="1"/>
      <c r="G123" s="1"/>
      <c r="H123" s="1"/>
      <c r="I123" s="1"/>
    </row>
    <row r="124" spans="1:11" x14ac:dyDescent="0.3">
      <c r="A124" s="1" t="s">
        <v>317</v>
      </c>
      <c r="B124" s="1" t="s">
        <v>318</v>
      </c>
      <c r="F124" s="1"/>
      <c r="G124" s="1"/>
      <c r="H124" s="1"/>
      <c r="I124" s="1"/>
    </row>
    <row r="125" spans="1:11" x14ac:dyDescent="0.3">
      <c r="A125" s="1" t="s">
        <v>319</v>
      </c>
      <c r="B125" s="1" t="s">
        <v>320</v>
      </c>
      <c r="F125" s="1"/>
      <c r="G125" s="1"/>
      <c r="H125" s="1"/>
      <c r="I125" s="1"/>
    </row>
    <row r="126" spans="1:11" x14ac:dyDescent="0.3">
      <c r="A126" s="1" t="s">
        <v>322</v>
      </c>
      <c r="B126" s="1" t="s">
        <v>323</v>
      </c>
      <c r="F126" s="1"/>
      <c r="G126" s="1"/>
      <c r="H126" s="1"/>
      <c r="I126" s="1"/>
    </row>
    <row r="127" spans="1:11" x14ac:dyDescent="0.3">
      <c r="A127" s="1" t="s">
        <v>324</v>
      </c>
      <c r="B127" s="1" t="s">
        <v>325</v>
      </c>
      <c r="F127" s="1"/>
      <c r="G127" s="1"/>
      <c r="H127" s="1"/>
      <c r="I127" s="1"/>
    </row>
    <row r="128" spans="1:11" x14ac:dyDescent="0.3">
      <c r="A128" s="1" t="s">
        <v>326</v>
      </c>
      <c r="B128" s="1" t="s">
        <v>327</v>
      </c>
      <c r="C128">
        <v>12.27</v>
      </c>
      <c r="D128">
        <v>12.43</v>
      </c>
      <c r="F128" s="1"/>
      <c r="G128" s="1"/>
      <c r="H128" s="1"/>
      <c r="I128" s="1"/>
      <c r="J128">
        <v>12.43</v>
      </c>
      <c r="K128">
        <v>12.43</v>
      </c>
    </row>
    <row r="129" spans="1:11" x14ac:dyDescent="0.3">
      <c r="A129" s="1" t="s">
        <v>328</v>
      </c>
      <c r="B129" s="1" t="s">
        <v>329</v>
      </c>
      <c r="C129">
        <v>2.04</v>
      </c>
      <c r="F129" s="1"/>
      <c r="G129" s="1"/>
      <c r="H129" s="1"/>
      <c r="I129" s="1"/>
      <c r="J129">
        <v>2.04</v>
      </c>
      <c r="K129">
        <v>2.04</v>
      </c>
    </row>
    <row r="130" spans="1:11" x14ac:dyDescent="0.3">
      <c r="A130" s="1" t="s">
        <v>330</v>
      </c>
      <c r="B130" s="1" t="s">
        <v>331</v>
      </c>
      <c r="C130">
        <v>1.9421031027</v>
      </c>
      <c r="F130" s="1"/>
      <c r="G130" s="1"/>
      <c r="H130" s="1"/>
      <c r="I130" s="1"/>
      <c r="J130">
        <v>1.9421031027</v>
      </c>
      <c r="K130">
        <v>1.94</v>
      </c>
    </row>
    <row r="131" spans="1:11" x14ac:dyDescent="0.3">
      <c r="A131" s="1" t="s">
        <v>332</v>
      </c>
      <c r="B131" s="1" t="s">
        <v>333</v>
      </c>
      <c r="F131" s="1"/>
      <c r="G131" s="1"/>
      <c r="H131" s="1"/>
      <c r="I131" s="1"/>
    </row>
    <row r="132" spans="1:11" x14ac:dyDescent="0.3">
      <c r="A132" s="1" t="s">
        <v>335</v>
      </c>
      <c r="B132" s="1" t="s">
        <v>336</v>
      </c>
      <c r="C132">
        <v>2.73</v>
      </c>
      <c r="F132" s="1"/>
      <c r="G132" s="1"/>
      <c r="H132" s="1"/>
      <c r="I132" s="1"/>
      <c r="J132">
        <v>2.73</v>
      </c>
      <c r="K132">
        <v>2.73</v>
      </c>
    </row>
    <row r="133" spans="1:11" x14ac:dyDescent="0.3">
      <c r="A133" s="1" t="s">
        <v>338</v>
      </c>
      <c r="B133" s="1" t="s">
        <v>339</v>
      </c>
      <c r="F133" s="1"/>
      <c r="G133" s="1"/>
      <c r="H133" s="1"/>
      <c r="I133" s="1"/>
    </row>
    <row r="134" spans="1:11" x14ac:dyDescent="0.3">
      <c r="A134" s="1" t="s">
        <v>341</v>
      </c>
      <c r="B134" s="1" t="s">
        <v>342</v>
      </c>
      <c r="C134">
        <v>3.2</v>
      </c>
      <c r="F134" s="1"/>
      <c r="G134" s="1"/>
      <c r="H134" s="1"/>
      <c r="I134" s="1"/>
      <c r="J134">
        <v>3.2</v>
      </c>
      <c r="K134">
        <v>3.2</v>
      </c>
    </row>
    <row r="135" spans="1:11" x14ac:dyDescent="0.3">
      <c r="A135" s="1" t="s">
        <v>343</v>
      </c>
      <c r="B135" s="1" t="s">
        <v>344</v>
      </c>
      <c r="C135">
        <v>1.3</v>
      </c>
      <c r="F135" s="1"/>
      <c r="G135" s="1"/>
      <c r="H135" s="1"/>
      <c r="I135" s="1"/>
      <c r="J135">
        <v>1.3</v>
      </c>
      <c r="K135">
        <v>1.3</v>
      </c>
    </row>
    <row r="136" spans="1:11" x14ac:dyDescent="0.3">
      <c r="A136" s="1" t="s">
        <v>12</v>
      </c>
      <c r="B136" s="1" t="s">
        <v>345</v>
      </c>
      <c r="C136">
        <v>1.9001282425999999</v>
      </c>
      <c r="F136" s="1"/>
      <c r="G136" s="1"/>
      <c r="H136" s="1"/>
      <c r="I136" s="1"/>
      <c r="J136">
        <v>1.9001282425999999</v>
      </c>
      <c r="K136">
        <v>1.9</v>
      </c>
    </row>
    <row r="137" spans="1:11" x14ac:dyDescent="0.3">
      <c r="A137" s="1" t="s">
        <v>346</v>
      </c>
      <c r="B137" s="1" t="s">
        <v>347</v>
      </c>
      <c r="F137" s="1"/>
      <c r="G137" s="1"/>
      <c r="H137" s="1"/>
      <c r="I137" s="1"/>
    </row>
    <row r="138" spans="1:11" x14ac:dyDescent="0.3">
      <c r="A138" s="1" t="s">
        <v>22</v>
      </c>
      <c r="B138" s="1" t="s">
        <v>348</v>
      </c>
      <c r="F138" s="1"/>
      <c r="G138" s="1"/>
      <c r="H138" s="1"/>
      <c r="I138" s="1"/>
    </row>
    <row r="139" spans="1:11" x14ac:dyDescent="0.3">
      <c r="A139" s="1" t="s">
        <v>350</v>
      </c>
      <c r="B139" s="1" t="s">
        <v>351</v>
      </c>
      <c r="F139" s="1"/>
      <c r="G139" s="1"/>
      <c r="H139" s="1"/>
      <c r="I139" s="1"/>
    </row>
    <row r="140" spans="1:11" x14ac:dyDescent="0.3">
      <c r="A140" s="1" t="s">
        <v>352</v>
      </c>
      <c r="B140" s="1" t="s">
        <v>353</v>
      </c>
      <c r="C140">
        <v>4.1500000000000004</v>
      </c>
      <c r="F140" s="1"/>
      <c r="G140" s="1"/>
      <c r="H140" s="1"/>
      <c r="I140" s="1"/>
      <c r="J140">
        <v>4.1500000000000004</v>
      </c>
      <c r="K140">
        <v>4.1500000000000004</v>
      </c>
    </row>
    <row r="141" spans="1:11" x14ac:dyDescent="0.3">
      <c r="A141" s="1" t="s">
        <v>30</v>
      </c>
      <c r="B141" s="1" t="s">
        <v>354</v>
      </c>
      <c r="F141" s="1"/>
      <c r="G141" s="1"/>
      <c r="H141" s="1"/>
      <c r="I141" s="1"/>
    </row>
    <row r="142" spans="1:11" x14ac:dyDescent="0.3">
      <c r="A142" s="1" t="s">
        <v>356</v>
      </c>
      <c r="B142" s="1" t="s">
        <v>357</v>
      </c>
      <c r="C142">
        <v>2.0903464332000001</v>
      </c>
      <c r="F142" s="1"/>
      <c r="G142" s="1"/>
      <c r="H142" s="1"/>
      <c r="I142" s="1"/>
      <c r="J142">
        <v>2.0903464332000001</v>
      </c>
      <c r="K142">
        <v>2.09</v>
      </c>
    </row>
    <row r="143" spans="1:11" x14ac:dyDescent="0.3">
      <c r="A143" s="1" t="s">
        <v>359</v>
      </c>
      <c r="B143" s="1" t="s">
        <v>360</v>
      </c>
      <c r="F143" s="1"/>
      <c r="G143" s="1"/>
      <c r="H143" s="1"/>
      <c r="I143" s="1"/>
    </row>
    <row r="144" spans="1:11" x14ac:dyDescent="0.3">
      <c r="A144" s="1" t="s">
        <v>361</v>
      </c>
      <c r="B144" s="1" t="s">
        <v>362</v>
      </c>
      <c r="C144">
        <v>4.1884899348999998</v>
      </c>
      <c r="F144" s="1"/>
      <c r="G144" s="1"/>
      <c r="H144" s="1"/>
      <c r="I144" s="1"/>
      <c r="J144">
        <v>4.1884899348999998</v>
      </c>
      <c r="K144">
        <v>4.1900000000000004</v>
      </c>
    </row>
    <row r="145" spans="1:11" x14ac:dyDescent="0.3">
      <c r="A145" s="1" t="s">
        <v>364</v>
      </c>
      <c r="B145" s="1" t="s">
        <v>365</v>
      </c>
      <c r="C145">
        <v>6.56</v>
      </c>
      <c r="D145">
        <v>6.43</v>
      </c>
      <c r="F145" s="1"/>
      <c r="G145" s="1"/>
      <c r="H145" s="1"/>
      <c r="I145" s="1"/>
      <c r="J145">
        <v>6.56</v>
      </c>
      <c r="K145">
        <v>6.56</v>
      </c>
    </row>
    <row r="146" spans="1:11" x14ac:dyDescent="0.3">
      <c r="A146" s="1" t="s">
        <v>367</v>
      </c>
      <c r="B146" s="1" t="s">
        <v>368</v>
      </c>
      <c r="C146">
        <v>4.66</v>
      </c>
      <c r="D146">
        <v>4.51</v>
      </c>
      <c r="E146">
        <v>4.26</v>
      </c>
      <c r="F146" s="1"/>
      <c r="G146" s="1"/>
      <c r="H146" s="1"/>
      <c r="I146" s="1"/>
      <c r="J146">
        <v>4.66</v>
      </c>
      <c r="K146">
        <v>4.66</v>
      </c>
    </row>
    <row r="147" spans="1:11" x14ac:dyDescent="0.3">
      <c r="A147" s="1" t="s">
        <v>370</v>
      </c>
      <c r="B147" s="1" t="s">
        <v>371</v>
      </c>
      <c r="C147">
        <v>5.57</v>
      </c>
      <c r="D147">
        <v>5.49</v>
      </c>
      <c r="F147" s="1"/>
      <c r="G147" s="1"/>
      <c r="H147" s="1"/>
      <c r="I147" s="1"/>
      <c r="J147">
        <v>5.57</v>
      </c>
      <c r="K147">
        <v>5.57</v>
      </c>
    </row>
    <row r="148" spans="1:11" x14ac:dyDescent="0.3">
      <c r="A148" s="1" t="s">
        <v>373</v>
      </c>
      <c r="B148" s="1" t="s">
        <v>374</v>
      </c>
      <c r="F148" s="1"/>
      <c r="G148" s="1"/>
      <c r="H148" s="1"/>
      <c r="I148" s="1"/>
    </row>
    <row r="149" spans="1:11" x14ac:dyDescent="0.3">
      <c r="A149" s="1" t="s">
        <v>376</v>
      </c>
      <c r="B149" s="1" t="s">
        <v>377</v>
      </c>
      <c r="F149" s="1"/>
      <c r="G149" s="1"/>
      <c r="H149" s="1"/>
      <c r="I149" s="1"/>
    </row>
    <row r="150" spans="1:11" x14ac:dyDescent="0.3">
      <c r="A150" s="1" t="s">
        <v>378</v>
      </c>
      <c r="B150" s="1" t="s">
        <v>379</v>
      </c>
      <c r="C150">
        <v>1</v>
      </c>
      <c r="F150" s="1"/>
      <c r="G150" s="1"/>
      <c r="H150" s="1"/>
      <c r="I150" s="1"/>
      <c r="J150">
        <v>1</v>
      </c>
      <c r="K150">
        <v>1</v>
      </c>
    </row>
    <row r="151" spans="1:11" x14ac:dyDescent="0.3">
      <c r="A151" s="1" t="s">
        <v>380</v>
      </c>
      <c r="B151" s="1" t="s">
        <v>381</v>
      </c>
      <c r="F151" s="1"/>
      <c r="G151" s="1"/>
      <c r="H151" s="1"/>
      <c r="I151" s="1"/>
    </row>
    <row r="152" spans="1:11" x14ac:dyDescent="0.3">
      <c r="A152" s="1" t="s">
        <v>382</v>
      </c>
      <c r="B152" s="1" t="s">
        <v>383</v>
      </c>
      <c r="F152" s="1"/>
      <c r="G152" s="1"/>
      <c r="H152" s="1"/>
      <c r="I152" s="1"/>
    </row>
    <row r="153" spans="1:11" x14ac:dyDescent="0.3">
      <c r="A153" s="1" t="s">
        <v>385</v>
      </c>
      <c r="B153" s="1" t="s">
        <v>386</v>
      </c>
      <c r="F153" s="1"/>
      <c r="G153" s="1"/>
      <c r="H153" s="1"/>
      <c r="I153" s="1"/>
    </row>
    <row r="154" spans="1:11" x14ac:dyDescent="0.3">
      <c r="A154" s="1" t="s">
        <v>387</v>
      </c>
      <c r="B154" s="1" t="s">
        <v>388</v>
      </c>
      <c r="F154" s="1"/>
      <c r="G154" s="1"/>
      <c r="H154" s="1"/>
      <c r="I154" s="1"/>
    </row>
    <row r="155" spans="1:11" x14ac:dyDescent="0.3">
      <c r="A155" s="1" t="s">
        <v>41</v>
      </c>
      <c r="B155" s="1" t="s">
        <v>389</v>
      </c>
      <c r="C155">
        <v>1.5340961297</v>
      </c>
      <c r="F155" s="1"/>
      <c r="G155" s="1"/>
      <c r="H155" s="1"/>
      <c r="I155" s="1"/>
      <c r="J155">
        <v>1.5340961297</v>
      </c>
      <c r="K155">
        <v>1.53</v>
      </c>
    </row>
    <row r="156" spans="1:11" x14ac:dyDescent="0.3">
      <c r="A156" s="1" t="s">
        <v>391</v>
      </c>
      <c r="B156" s="1" t="s">
        <v>392</v>
      </c>
      <c r="C156">
        <v>0.99</v>
      </c>
      <c r="D156">
        <v>0.98</v>
      </c>
      <c r="F156" s="1"/>
      <c r="G156" s="1"/>
      <c r="H156" s="1"/>
      <c r="I156" s="1"/>
      <c r="J156">
        <v>0.99</v>
      </c>
      <c r="K156">
        <v>0.99</v>
      </c>
    </row>
    <row r="157" spans="1:11" x14ac:dyDescent="0.3">
      <c r="A157" s="1" t="s">
        <v>393</v>
      </c>
      <c r="B157" s="1" t="s">
        <v>394</v>
      </c>
      <c r="F157" s="1"/>
      <c r="G157" s="1"/>
      <c r="H157" s="1"/>
      <c r="I157" s="1"/>
    </row>
    <row r="158" spans="1:11" x14ac:dyDescent="0.3">
      <c r="A158" s="1" t="s">
        <v>396</v>
      </c>
      <c r="B158" s="1" t="s">
        <v>397</v>
      </c>
      <c r="C158">
        <v>2.1431699652999998</v>
      </c>
      <c r="F158" s="1"/>
      <c r="G158" s="1"/>
      <c r="H158" s="1"/>
      <c r="I158" s="1"/>
      <c r="J158">
        <v>2.1431699652999998</v>
      </c>
      <c r="K158">
        <v>2.14</v>
      </c>
    </row>
    <row r="159" spans="1:11" x14ac:dyDescent="0.3">
      <c r="A159" s="1" t="s">
        <v>399</v>
      </c>
      <c r="B159" s="1" t="s">
        <v>400</v>
      </c>
      <c r="C159">
        <v>4.28</v>
      </c>
      <c r="F159" s="1"/>
      <c r="G159" s="1"/>
      <c r="H159" s="1"/>
      <c r="I159" s="1"/>
      <c r="J159">
        <v>4.28</v>
      </c>
      <c r="K159">
        <v>4.28</v>
      </c>
    </row>
    <row r="160" spans="1:11" x14ac:dyDescent="0.3">
      <c r="A160" s="1" t="s">
        <v>401</v>
      </c>
      <c r="B160" s="1" t="s">
        <v>402</v>
      </c>
      <c r="F160" s="1"/>
      <c r="G160" s="1"/>
      <c r="H160" s="1"/>
      <c r="I160" s="1"/>
    </row>
    <row r="161" spans="1:11" x14ac:dyDescent="0.3">
      <c r="A161" s="1" t="s">
        <v>403</v>
      </c>
      <c r="B161" s="1" t="s">
        <v>404</v>
      </c>
      <c r="C161">
        <v>4.49</v>
      </c>
      <c r="F161" s="1"/>
      <c r="G161" s="1"/>
      <c r="H161" s="1"/>
      <c r="I161" s="1"/>
      <c r="J161">
        <v>4.49</v>
      </c>
      <c r="K161">
        <v>4.49</v>
      </c>
    </row>
    <row r="162" spans="1:11" x14ac:dyDescent="0.3">
      <c r="A162" s="1" t="s">
        <v>406</v>
      </c>
      <c r="B162" s="1" t="s">
        <v>407</v>
      </c>
      <c r="C162">
        <v>1.04</v>
      </c>
      <c r="F162" s="1"/>
      <c r="G162" s="1"/>
      <c r="H162" s="1"/>
      <c r="I162" s="1"/>
      <c r="J162">
        <v>1.04</v>
      </c>
      <c r="K162">
        <v>1.04</v>
      </c>
    </row>
    <row r="163" spans="1:11" x14ac:dyDescent="0.3">
      <c r="A163" s="1" t="s">
        <v>409</v>
      </c>
      <c r="B163" s="1" t="s">
        <v>410</v>
      </c>
      <c r="C163">
        <v>1.4231318838</v>
      </c>
      <c r="F163" s="1"/>
      <c r="G163" s="1"/>
      <c r="H163" s="1"/>
      <c r="I163" s="1"/>
      <c r="J163">
        <v>1.4231318838</v>
      </c>
      <c r="K163">
        <v>1.42</v>
      </c>
    </row>
    <row r="164" spans="1:11" x14ac:dyDescent="0.3">
      <c r="A164" s="1" t="s">
        <v>411</v>
      </c>
      <c r="B164" s="1" t="s">
        <v>412</v>
      </c>
      <c r="C164">
        <v>3.86</v>
      </c>
      <c r="F164" s="1"/>
      <c r="G164" s="1"/>
      <c r="H164" s="1"/>
      <c r="I164" s="1"/>
      <c r="J164">
        <v>3.86</v>
      </c>
      <c r="K164">
        <v>3.86</v>
      </c>
    </row>
    <row r="165" spans="1:11" x14ac:dyDescent="0.3">
      <c r="A165" s="1" t="s">
        <v>414</v>
      </c>
      <c r="B165" s="1" t="s">
        <v>415</v>
      </c>
      <c r="C165">
        <v>8</v>
      </c>
      <c r="F165" s="1"/>
      <c r="G165" s="1"/>
      <c r="H165" s="1"/>
      <c r="I165" s="1"/>
      <c r="J165">
        <v>8</v>
      </c>
      <c r="K165">
        <v>8</v>
      </c>
    </row>
    <row r="166" spans="1:11" x14ac:dyDescent="0.3">
      <c r="A166" s="1" t="s">
        <v>417</v>
      </c>
      <c r="B166" s="1" t="s">
        <v>418</v>
      </c>
      <c r="F166" s="1"/>
      <c r="G166" s="1"/>
      <c r="H166" s="1"/>
      <c r="I166" s="1"/>
    </row>
    <row r="167" spans="1:11" x14ac:dyDescent="0.3">
      <c r="A167" s="1" t="s">
        <v>419</v>
      </c>
      <c r="B167" s="1" t="s">
        <v>420</v>
      </c>
      <c r="F167" s="1"/>
      <c r="G167" s="1"/>
      <c r="H167" s="1"/>
      <c r="I167" s="1"/>
    </row>
    <row r="168" spans="1:11" x14ac:dyDescent="0.3">
      <c r="A168" s="1" t="s">
        <v>421</v>
      </c>
      <c r="B168" s="1" t="s">
        <v>422</v>
      </c>
      <c r="F168" s="1"/>
      <c r="G168" s="1"/>
      <c r="H168" s="1"/>
      <c r="I168" s="1"/>
    </row>
    <row r="169" spans="1:11" x14ac:dyDescent="0.3">
      <c r="A169" s="1" t="s">
        <v>424</v>
      </c>
      <c r="B169" s="1" t="s">
        <v>425</v>
      </c>
      <c r="F169" s="1"/>
      <c r="G169" s="1"/>
      <c r="H169" s="1"/>
      <c r="I169" s="1"/>
    </row>
    <row r="170" spans="1:11" x14ac:dyDescent="0.3">
      <c r="A170" s="1" t="s">
        <v>426</v>
      </c>
      <c r="B170" s="1" t="s">
        <v>427</v>
      </c>
      <c r="F170" s="1"/>
      <c r="G170" s="1"/>
      <c r="H170" s="1"/>
      <c r="I170" s="1"/>
    </row>
    <row r="171" spans="1:11" x14ac:dyDescent="0.3">
      <c r="A171" s="1" t="s">
        <v>428</v>
      </c>
      <c r="B171" s="1" t="s">
        <v>429</v>
      </c>
      <c r="C171">
        <v>1.88</v>
      </c>
      <c r="F171" s="1"/>
      <c r="G171" s="1"/>
      <c r="H171" s="1"/>
      <c r="I171" s="1"/>
      <c r="J171">
        <v>1.88</v>
      </c>
      <c r="K171">
        <v>1.88</v>
      </c>
    </row>
    <row r="172" spans="1:11" x14ac:dyDescent="0.3">
      <c r="A172" s="1" t="s">
        <v>87</v>
      </c>
      <c r="B172" s="1" t="s">
        <v>430</v>
      </c>
      <c r="C172">
        <v>2.8356443121999999</v>
      </c>
      <c r="F172" s="1"/>
      <c r="G172" s="1"/>
      <c r="H172" s="1"/>
      <c r="I172" s="1"/>
      <c r="J172">
        <v>2.8356443121999999</v>
      </c>
      <c r="K172">
        <v>2.84</v>
      </c>
    </row>
    <row r="173" spans="1:11" x14ac:dyDescent="0.3">
      <c r="A173" s="1" t="s">
        <v>432</v>
      </c>
      <c r="B173" s="1" t="s">
        <v>433</v>
      </c>
      <c r="F173" s="1"/>
      <c r="G173" s="1"/>
      <c r="H173" s="1"/>
      <c r="I173" s="1"/>
    </row>
    <row r="174" spans="1:11" x14ac:dyDescent="0.3">
      <c r="A174" s="1" t="s">
        <v>434</v>
      </c>
      <c r="B174" s="1" t="s">
        <v>435</v>
      </c>
      <c r="F174" s="1"/>
      <c r="G174" s="1"/>
      <c r="H174" s="1"/>
      <c r="I174" s="1"/>
    </row>
    <row r="175" spans="1:11" x14ac:dyDescent="0.3">
      <c r="A175" s="1" t="s">
        <v>436</v>
      </c>
      <c r="B175" s="1" t="s">
        <v>437</v>
      </c>
      <c r="C175">
        <v>0.39</v>
      </c>
      <c r="F175" s="1"/>
      <c r="G175" s="1"/>
      <c r="H175" s="1"/>
      <c r="I175" s="1"/>
      <c r="J175">
        <v>0.39</v>
      </c>
      <c r="K175">
        <v>0.39</v>
      </c>
    </row>
    <row r="176" spans="1:11" x14ac:dyDescent="0.3">
      <c r="A176" s="1" t="s">
        <v>438</v>
      </c>
      <c r="B176" s="1" t="s">
        <v>439</v>
      </c>
      <c r="F176" s="1"/>
      <c r="G176" s="1"/>
      <c r="H176" s="1"/>
      <c r="I176" s="1"/>
    </row>
    <row r="177" spans="1:11" x14ac:dyDescent="0.3">
      <c r="A177" s="1" t="s">
        <v>441</v>
      </c>
      <c r="B177" s="1" t="s">
        <v>442</v>
      </c>
      <c r="C177">
        <v>0.93</v>
      </c>
      <c r="F177" s="1"/>
      <c r="G177" s="1"/>
      <c r="H177" s="1"/>
      <c r="I177" s="1"/>
      <c r="J177">
        <v>0.93</v>
      </c>
      <c r="K177">
        <v>0.93</v>
      </c>
    </row>
    <row r="178" spans="1:11" x14ac:dyDescent="0.3">
      <c r="A178" s="1" t="s">
        <v>444</v>
      </c>
      <c r="B178" s="1" t="s">
        <v>445</v>
      </c>
      <c r="C178">
        <v>3.28</v>
      </c>
      <c r="D178">
        <v>3.17</v>
      </c>
      <c r="F178" s="1"/>
      <c r="G178" s="1"/>
      <c r="H178" s="1"/>
      <c r="I178" s="1"/>
      <c r="J178">
        <v>3.28</v>
      </c>
      <c r="K178">
        <v>3.28</v>
      </c>
    </row>
    <row r="179" spans="1:11" x14ac:dyDescent="0.3">
      <c r="A179" s="1" t="s">
        <v>447</v>
      </c>
      <c r="B179" s="1" t="s">
        <v>448</v>
      </c>
      <c r="C179">
        <v>3.6</v>
      </c>
      <c r="D179">
        <v>3.53</v>
      </c>
      <c r="F179" s="1"/>
      <c r="G179" s="1"/>
      <c r="H179" s="1"/>
      <c r="I179" s="1"/>
      <c r="J179">
        <v>3.6</v>
      </c>
      <c r="K179">
        <v>3.6</v>
      </c>
    </row>
    <row r="180" spans="1:11" x14ac:dyDescent="0.3">
      <c r="A180" s="1" t="s">
        <v>449</v>
      </c>
      <c r="B180" s="1" t="s">
        <v>450</v>
      </c>
      <c r="F180" s="1"/>
      <c r="G180" s="1"/>
      <c r="H180" s="1"/>
      <c r="I180" s="1"/>
    </row>
    <row r="181" spans="1:11" x14ac:dyDescent="0.3">
      <c r="A181" s="1" t="s">
        <v>452</v>
      </c>
      <c r="B181" s="1" t="s">
        <v>453</v>
      </c>
      <c r="F181" s="1"/>
      <c r="G181" s="1"/>
      <c r="H181" s="1"/>
      <c r="I181" s="1"/>
    </row>
    <row r="182" spans="1:11" x14ac:dyDescent="0.3">
      <c r="A182" s="1" t="s">
        <v>454</v>
      </c>
      <c r="B182" s="1" t="s">
        <v>455</v>
      </c>
      <c r="C182">
        <v>2.73</v>
      </c>
      <c r="D182">
        <v>2.62</v>
      </c>
      <c r="E182">
        <v>2.57</v>
      </c>
      <c r="F182" s="1"/>
      <c r="G182" s="1"/>
      <c r="H182" s="1"/>
      <c r="I182" s="1"/>
      <c r="J182">
        <v>2.73</v>
      </c>
      <c r="K182">
        <v>2.73</v>
      </c>
    </row>
    <row r="183" spans="1:11" x14ac:dyDescent="0.3">
      <c r="A183" s="1" t="s">
        <v>456</v>
      </c>
      <c r="B183" s="1" t="s">
        <v>457</v>
      </c>
      <c r="C183">
        <v>4.7270502951999998</v>
      </c>
      <c r="D183">
        <v>5.0565244132</v>
      </c>
      <c r="F183" s="1"/>
      <c r="G183" s="1"/>
      <c r="H183" s="1"/>
      <c r="I183" s="1"/>
      <c r="J183">
        <v>5.0565244132</v>
      </c>
      <c r="K183">
        <v>5.0599999999999996</v>
      </c>
    </row>
    <row r="184" spans="1:11" x14ac:dyDescent="0.3">
      <c r="A184" s="1" t="s">
        <v>458</v>
      </c>
      <c r="B184" s="1" t="s">
        <v>459</v>
      </c>
      <c r="C184">
        <v>1.47</v>
      </c>
      <c r="F184" s="1"/>
      <c r="G184" s="1"/>
      <c r="H184" s="1"/>
      <c r="I184" s="1"/>
      <c r="J184">
        <v>1.47</v>
      </c>
      <c r="K184">
        <v>1.47</v>
      </c>
    </row>
    <row r="185" spans="1:11" x14ac:dyDescent="0.3">
      <c r="A185" s="1" t="s">
        <v>460</v>
      </c>
      <c r="B185" s="1" t="s">
        <v>461</v>
      </c>
      <c r="F185" s="1"/>
      <c r="G185" s="1"/>
      <c r="H185" s="1"/>
      <c r="I185" s="1"/>
    </row>
    <row r="186" spans="1:11" x14ac:dyDescent="0.3">
      <c r="A186" s="1" t="s">
        <v>463</v>
      </c>
      <c r="B186" s="1" t="s">
        <v>464</v>
      </c>
      <c r="C186">
        <v>0.63</v>
      </c>
      <c r="F186" s="1"/>
      <c r="G186" s="1"/>
      <c r="H186" s="1"/>
      <c r="I186" s="1"/>
      <c r="J186">
        <v>0.63</v>
      </c>
      <c r="K186">
        <v>0.63</v>
      </c>
    </row>
    <row r="187" spans="1:11" x14ac:dyDescent="0.3">
      <c r="A187" s="1" t="s">
        <v>465</v>
      </c>
      <c r="B187" s="1" t="s">
        <v>466</v>
      </c>
      <c r="F187" s="1"/>
      <c r="G187" s="1"/>
      <c r="H187" s="1"/>
      <c r="I187" s="1"/>
    </row>
    <row r="188" spans="1:11" x14ac:dyDescent="0.3">
      <c r="A188" s="1" t="s">
        <v>467</v>
      </c>
      <c r="B188" s="1" t="s">
        <v>468</v>
      </c>
      <c r="C188">
        <v>1.59</v>
      </c>
      <c r="F188" s="1"/>
      <c r="G188" s="1"/>
      <c r="H188" s="1"/>
      <c r="I188" s="1"/>
      <c r="J188">
        <v>1.59</v>
      </c>
      <c r="K188">
        <v>1.59</v>
      </c>
    </row>
    <row r="189" spans="1:11" x14ac:dyDescent="0.3">
      <c r="A189" s="1" t="s">
        <v>470</v>
      </c>
      <c r="B189" s="1" t="s">
        <v>471</v>
      </c>
      <c r="F189" s="1"/>
      <c r="G189" s="1"/>
      <c r="H189" s="1"/>
      <c r="I189" s="1"/>
    </row>
    <row r="190" spans="1:11" x14ac:dyDescent="0.3">
      <c r="A190" s="1" t="s">
        <v>472</v>
      </c>
      <c r="B190" s="1" t="s">
        <v>473</v>
      </c>
      <c r="F190" s="1"/>
      <c r="G190" s="1"/>
      <c r="H190" s="1"/>
      <c r="I190" s="1"/>
    </row>
    <row r="191" spans="1:11" x14ac:dyDescent="0.3">
      <c r="A191" s="1" t="s">
        <v>474</v>
      </c>
      <c r="B191" s="1" t="s">
        <v>475</v>
      </c>
      <c r="F191" s="1"/>
      <c r="G191" s="1"/>
      <c r="H191" s="1"/>
      <c r="I191" s="1"/>
    </row>
    <row r="192" spans="1:11" x14ac:dyDescent="0.3">
      <c r="A192" s="1" t="s">
        <v>476</v>
      </c>
      <c r="B192" s="1" t="s">
        <v>477</v>
      </c>
      <c r="C192">
        <v>6.62</v>
      </c>
      <c r="D192">
        <v>6.54</v>
      </c>
      <c r="F192" s="1"/>
      <c r="G192" s="1"/>
      <c r="H192" s="1"/>
      <c r="I192" s="1"/>
      <c r="J192">
        <v>6.62</v>
      </c>
      <c r="K192">
        <v>6.62</v>
      </c>
    </row>
    <row r="193" spans="1:11" x14ac:dyDescent="0.3">
      <c r="A193" s="1" t="s">
        <v>478</v>
      </c>
      <c r="B193" s="1" t="s">
        <v>479</v>
      </c>
      <c r="F193" s="1"/>
      <c r="G193" s="1"/>
      <c r="H193" s="1"/>
      <c r="I193" s="1"/>
    </row>
    <row r="194" spans="1:11" x14ac:dyDescent="0.3">
      <c r="A194" s="1" t="s">
        <v>481</v>
      </c>
      <c r="B194" s="1" t="s">
        <v>482</v>
      </c>
      <c r="F194" s="1"/>
      <c r="G194" s="1"/>
      <c r="H194" s="1"/>
      <c r="I194" s="1"/>
    </row>
    <row r="195" spans="1:11" x14ac:dyDescent="0.3">
      <c r="A195" s="1" t="s">
        <v>484</v>
      </c>
      <c r="B195" s="1" t="s">
        <v>485</v>
      </c>
      <c r="F195" s="1"/>
      <c r="G195" s="1"/>
      <c r="H195" s="1"/>
      <c r="I195" s="1"/>
    </row>
    <row r="196" spans="1:11" x14ac:dyDescent="0.3">
      <c r="A196" s="1" t="s">
        <v>486</v>
      </c>
      <c r="B196" s="1" t="s">
        <v>487</v>
      </c>
      <c r="C196">
        <v>3.39</v>
      </c>
      <c r="D196">
        <v>3.45</v>
      </c>
      <c r="F196" s="1"/>
      <c r="G196" s="1"/>
      <c r="H196" s="1"/>
      <c r="I196" s="1"/>
      <c r="J196">
        <v>3.45</v>
      </c>
      <c r="K196">
        <v>3.45</v>
      </c>
    </row>
    <row r="197" spans="1:11" x14ac:dyDescent="0.3">
      <c r="A197" s="1" t="s">
        <v>489</v>
      </c>
      <c r="B197" s="1" t="s">
        <v>490</v>
      </c>
      <c r="F197" s="1"/>
      <c r="G197" s="1"/>
      <c r="H197" s="1"/>
      <c r="I197" s="1"/>
    </row>
    <row r="198" spans="1:11" x14ac:dyDescent="0.3">
      <c r="A198" s="1" t="s">
        <v>492</v>
      </c>
      <c r="B198" s="1" t="s">
        <v>493</v>
      </c>
      <c r="F198" s="1"/>
      <c r="G198" s="1"/>
      <c r="H198" s="1"/>
      <c r="I198" s="1"/>
    </row>
    <row r="199" spans="1:11" x14ac:dyDescent="0.3">
      <c r="A199" s="1" t="s">
        <v>494</v>
      </c>
      <c r="B199" s="1" t="s">
        <v>495</v>
      </c>
      <c r="F199" s="1"/>
      <c r="G199" s="1"/>
      <c r="H199" s="1"/>
      <c r="I199" s="1"/>
    </row>
    <row r="200" spans="1:11" x14ac:dyDescent="0.3">
      <c r="A200" s="1" t="s">
        <v>497</v>
      </c>
      <c r="B200" s="1" t="s">
        <v>498</v>
      </c>
      <c r="C200">
        <v>5.5015804300999998</v>
      </c>
      <c r="F200" s="1"/>
      <c r="G200" s="1"/>
      <c r="H200" s="1"/>
      <c r="I200" s="1"/>
      <c r="J200">
        <v>5.5015804300999998</v>
      </c>
      <c r="K200">
        <v>5.5</v>
      </c>
    </row>
    <row r="201" spans="1:11" x14ac:dyDescent="0.3">
      <c r="A201" s="1" t="s">
        <v>500</v>
      </c>
      <c r="B201" s="1" t="s">
        <v>501</v>
      </c>
      <c r="F201" s="1"/>
      <c r="G201" s="1"/>
      <c r="H201" s="1"/>
      <c r="I201" s="1"/>
    </row>
    <row r="202" spans="1:11" x14ac:dyDescent="0.3">
      <c r="A202" s="1" t="s">
        <v>502</v>
      </c>
      <c r="B202" s="1" t="s">
        <v>503</v>
      </c>
      <c r="C202">
        <v>1.25</v>
      </c>
      <c r="F202" s="1"/>
      <c r="G202" s="1"/>
      <c r="H202" s="1"/>
      <c r="I202" s="1"/>
      <c r="J202">
        <v>1.25</v>
      </c>
      <c r="K202">
        <v>1.25</v>
      </c>
    </row>
    <row r="203" spans="1:11" x14ac:dyDescent="0.3">
      <c r="A203" s="1" t="s">
        <v>504</v>
      </c>
      <c r="B203" s="1" t="s">
        <v>505</v>
      </c>
      <c r="C203">
        <v>6.89</v>
      </c>
      <c r="F203" s="1"/>
      <c r="G203" s="1"/>
      <c r="H203" s="1"/>
      <c r="I203" s="1"/>
      <c r="J203">
        <v>6.89</v>
      </c>
      <c r="K203">
        <v>6.89</v>
      </c>
    </row>
    <row r="204" spans="1:11" x14ac:dyDescent="0.3">
      <c r="A204" s="1" t="s">
        <v>507</v>
      </c>
      <c r="B204" s="1" t="s">
        <v>508</v>
      </c>
      <c r="C204">
        <v>8.0500000000000007</v>
      </c>
      <c r="D204">
        <v>7.12</v>
      </c>
      <c r="F204" s="1"/>
      <c r="G204" s="1"/>
      <c r="H204" s="1"/>
      <c r="I204" s="1"/>
      <c r="J204">
        <v>8.0500000000000007</v>
      </c>
      <c r="K204">
        <v>8.0500000000000007</v>
      </c>
    </row>
    <row r="205" spans="1:11" x14ac:dyDescent="0.3">
      <c r="A205" s="1" t="s">
        <v>509</v>
      </c>
      <c r="B205" s="1" t="s">
        <v>510</v>
      </c>
      <c r="F205" s="1"/>
      <c r="G205" s="1"/>
      <c r="H205" s="1"/>
      <c r="I205" s="1"/>
    </row>
    <row r="206" spans="1:11" x14ac:dyDescent="0.3">
      <c r="A206" s="1" t="s">
        <v>19</v>
      </c>
      <c r="B206" s="1" t="s">
        <v>511</v>
      </c>
      <c r="C206">
        <v>0.58805803632999998</v>
      </c>
      <c r="F206" s="1"/>
      <c r="G206" s="1"/>
      <c r="H206" s="1"/>
      <c r="I206" s="1"/>
      <c r="J206">
        <v>0.58805803632999998</v>
      </c>
      <c r="K206">
        <v>0.59</v>
      </c>
    </row>
    <row r="207" spans="1:11" x14ac:dyDescent="0.3">
      <c r="A207" s="1" t="s">
        <v>512</v>
      </c>
      <c r="B207" s="1" t="s">
        <v>513</v>
      </c>
      <c r="C207">
        <v>2.2400000000000002</v>
      </c>
      <c r="F207" s="1"/>
      <c r="G207" s="1"/>
      <c r="H207" s="1"/>
      <c r="I207" s="1"/>
      <c r="J207">
        <v>2.2400000000000002</v>
      </c>
      <c r="K207">
        <v>2.2400000000000002</v>
      </c>
    </row>
    <row r="208" spans="1:11" x14ac:dyDescent="0.3">
      <c r="A208" s="1" t="s">
        <v>514</v>
      </c>
      <c r="B208" s="1" t="s">
        <v>515</v>
      </c>
      <c r="C208">
        <v>0.74</v>
      </c>
      <c r="F208" s="1"/>
      <c r="G208" s="1"/>
      <c r="H208" s="1"/>
      <c r="I208" s="1"/>
      <c r="J208">
        <v>0.74</v>
      </c>
      <c r="K208">
        <v>0.74</v>
      </c>
    </row>
    <row r="209" spans="1:11" x14ac:dyDescent="0.3">
      <c r="A209" s="1" t="s">
        <v>517</v>
      </c>
      <c r="B209" s="1" t="s">
        <v>518</v>
      </c>
      <c r="F209" s="1"/>
      <c r="G209" s="1"/>
      <c r="H209" s="1"/>
      <c r="I209" s="1"/>
    </row>
    <row r="210" spans="1:11" x14ac:dyDescent="0.3">
      <c r="A210" s="1" t="s">
        <v>519</v>
      </c>
      <c r="B210" s="1" t="s">
        <v>520</v>
      </c>
      <c r="C210">
        <v>2.4900000000000002</v>
      </c>
      <c r="F210" s="1"/>
      <c r="G210" s="1"/>
      <c r="H210" s="1"/>
      <c r="I210" s="1"/>
      <c r="J210">
        <v>2.4900000000000002</v>
      </c>
      <c r="K210">
        <v>2.4900000000000002</v>
      </c>
    </row>
    <row r="211" spans="1:11" x14ac:dyDescent="0.3">
      <c r="A211" s="1" t="s">
        <v>521</v>
      </c>
      <c r="B211" s="1" t="s">
        <v>522</v>
      </c>
      <c r="F211" s="1"/>
      <c r="G211" s="1"/>
      <c r="H211" s="1"/>
      <c r="I211" s="1"/>
    </row>
    <row r="212" spans="1:11" x14ac:dyDescent="0.3">
      <c r="A212" s="1" t="s">
        <v>523</v>
      </c>
      <c r="B212" s="1" t="s">
        <v>524</v>
      </c>
      <c r="F212" s="1"/>
      <c r="G212" s="1"/>
      <c r="H212" s="1"/>
      <c r="I212" s="1"/>
    </row>
    <row r="213" spans="1:11" x14ac:dyDescent="0.3">
      <c r="A213" s="1" t="s">
        <v>525</v>
      </c>
      <c r="B213" s="1" t="s">
        <v>526</v>
      </c>
      <c r="C213">
        <v>1.2</v>
      </c>
      <c r="F213" s="1"/>
      <c r="G213" s="1"/>
      <c r="H213" s="1"/>
      <c r="I213" s="1"/>
      <c r="J213">
        <v>1.2</v>
      </c>
      <c r="K213">
        <v>1.2</v>
      </c>
    </row>
    <row r="214" spans="1:11" x14ac:dyDescent="0.3">
      <c r="A214" s="1" t="s">
        <v>527</v>
      </c>
      <c r="B214" s="1" t="s">
        <v>528</v>
      </c>
      <c r="F214" s="1"/>
      <c r="G214" s="1"/>
      <c r="H214" s="1"/>
      <c r="I214" s="1"/>
    </row>
    <row r="215" spans="1:11" x14ac:dyDescent="0.3">
      <c r="A215" s="1" t="s">
        <v>529</v>
      </c>
      <c r="B215" s="1" t="s">
        <v>530</v>
      </c>
      <c r="C215">
        <v>0.87</v>
      </c>
      <c r="F215" s="1"/>
      <c r="G215" s="1"/>
      <c r="H215" s="1"/>
      <c r="I215" s="1"/>
      <c r="J215">
        <v>0.87</v>
      </c>
      <c r="K215">
        <v>0.87</v>
      </c>
    </row>
    <row r="216" spans="1:11" x14ac:dyDescent="0.3">
      <c r="A216" s="1" t="s">
        <v>532</v>
      </c>
      <c r="B216" s="1" t="s">
        <v>533</v>
      </c>
      <c r="C216">
        <v>5.61</v>
      </c>
      <c r="F216" s="1"/>
      <c r="G216" s="1"/>
      <c r="H216" s="1"/>
      <c r="I216" s="1"/>
      <c r="J216">
        <v>5.61</v>
      </c>
      <c r="K216">
        <v>5.61</v>
      </c>
    </row>
    <row r="217" spans="1:11" x14ac:dyDescent="0.3">
      <c r="A217" s="1" t="s">
        <v>535</v>
      </c>
      <c r="B217" s="1" t="s">
        <v>536</v>
      </c>
      <c r="F217" s="1"/>
      <c r="G217" s="1"/>
      <c r="H217" s="1"/>
      <c r="I217" s="1"/>
    </row>
    <row r="218" spans="1:11" x14ac:dyDescent="0.3">
      <c r="A218" s="1" t="s">
        <v>537</v>
      </c>
      <c r="B218" s="1" t="s">
        <v>538</v>
      </c>
      <c r="F218" s="1"/>
      <c r="G218" s="1"/>
      <c r="H218" s="1"/>
      <c r="I218" s="1"/>
    </row>
    <row r="219" spans="1:11" x14ac:dyDescent="0.3">
      <c r="A219" s="1" t="s">
        <v>27</v>
      </c>
      <c r="B219" s="1" t="s">
        <v>539</v>
      </c>
      <c r="F219" s="1"/>
      <c r="G219" s="1"/>
      <c r="H219" s="1"/>
      <c r="I219" s="1"/>
    </row>
    <row r="220" spans="1:11" x14ac:dyDescent="0.3">
      <c r="A220" s="1" t="s">
        <v>541</v>
      </c>
      <c r="B220" s="1" t="s">
        <v>542</v>
      </c>
      <c r="F220" s="1"/>
      <c r="G220" s="1"/>
      <c r="H220" s="1"/>
      <c r="I220" s="1"/>
    </row>
    <row r="221" spans="1:11" x14ac:dyDescent="0.3">
      <c r="A221" s="1" t="s">
        <v>544</v>
      </c>
      <c r="B221" s="1" t="s">
        <v>545</v>
      </c>
      <c r="F221" s="1"/>
      <c r="G221" s="1"/>
      <c r="H221" s="1"/>
      <c r="I221" s="1"/>
    </row>
    <row r="222" spans="1:11" x14ac:dyDescent="0.3">
      <c r="A222" s="1" t="s">
        <v>547</v>
      </c>
      <c r="B222" s="1" t="s">
        <v>548</v>
      </c>
      <c r="C222">
        <v>3</v>
      </c>
      <c r="F222" s="1"/>
      <c r="G222" s="1"/>
      <c r="H222" s="1"/>
      <c r="I222" s="1"/>
      <c r="J222">
        <v>3</v>
      </c>
      <c r="K222">
        <v>3</v>
      </c>
    </row>
    <row r="223" spans="1:11" x14ac:dyDescent="0.3">
      <c r="A223" s="1" t="s">
        <v>550</v>
      </c>
      <c r="B223" s="1" t="s">
        <v>551</v>
      </c>
      <c r="C223">
        <v>5.82</v>
      </c>
      <c r="D223">
        <v>5.7</v>
      </c>
      <c r="F223" s="1"/>
      <c r="G223" s="1"/>
      <c r="H223" s="1"/>
      <c r="I223" s="1"/>
      <c r="J223">
        <v>5.82</v>
      </c>
      <c r="K223">
        <v>5.82</v>
      </c>
    </row>
    <row r="224" spans="1:11" x14ac:dyDescent="0.3">
      <c r="A224" s="1" t="s">
        <v>553</v>
      </c>
      <c r="B224" s="1" t="s">
        <v>554</v>
      </c>
      <c r="C224">
        <v>4.5</v>
      </c>
      <c r="D224">
        <v>4.43</v>
      </c>
      <c r="F224" s="1"/>
      <c r="G224" s="1"/>
      <c r="H224" s="1"/>
      <c r="I224" s="1"/>
      <c r="J224">
        <v>4.5</v>
      </c>
      <c r="K224">
        <v>4.5</v>
      </c>
    </row>
    <row r="225" spans="1:11" x14ac:dyDescent="0.3">
      <c r="A225" s="1" t="s">
        <v>556</v>
      </c>
      <c r="B225" s="1" t="s">
        <v>557</v>
      </c>
      <c r="C225">
        <v>2.21</v>
      </c>
      <c r="D225">
        <v>2.14</v>
      </c>
      <c r="F225" s="1"/>
      <c r="G225" s="1"/>
      <c r="H225" s="1"/>
      <c r="I225" s="1"/>
      <c r="J225">
        <v>2.21</v>
      </c>
      <c r="K225">
        <v>2.21</v>
      </c>
    </row>
    <row r="226" spans="1:11" x14ac:dyDescent="0.3">
      <c r="A226" s="1" t="s">
        <v>558</v>
      </c>
      <c r="B226" s="1" t="s">
        <v>559</v>
      </c>
      <c r="F226" s="1"/>
      <c r="G226" s="1"/>
      <c r="H226" s="1"/>
      <c r="I226" s="1"/>
    </row>
    <row r="227" spans="1:11" x14ac:dyDescent="0.3">
      <c r="A227" s="1" t="s">
        <v>561</v>
      </c>
      <c r="B227" s="1" t="s">
        <v>562</v>
      </c>
      <c r="F227" s="1"/>
      <c r="G227" s="1"/>
      <c r="H227" s="1"/>
      <c r="I227" s="1"/>
    </row>
    <row r="228" spans="1:11" x14ac:dyDescent="0.3">
      <c r="A228" s="1" t="s">
        <v>563</v>
      </c>
      <c r="B228" s="1" t="s">
        <v>564</v>
      </c>
      <c r="F228" s="1"/>
      <c r="G228" s="1"/>
      <c r="H228" s="1"/>
      <c r="I228" s="1"/>
    </row>
    <row r="229" spans="1:11" x14ac:dyDescent="0.3">
      <c r="A229" s="1" t="s">
        <v>565</v>
      </c>
      <c r="B229" s="1" t="s">
        <v>566</v>
      </c>
      <c r="C229">
        <v>1.4</v>
      </c>
      <c r="F229" s="1"/>
      <c r="G229" s="1"/>
      <c r="H229" s="1"/>
      <c r="I229" s="1"/>
      <c r="J229">
        <v>1.4</v>
      </c>
      <c r="K229">
        <v>1.4</v>
      </c>
    </row>
    <row r="230" spans="1:11" x14ac:dyDescent="0.3">
      <c r="A230" s="1" t="s">
        <v>568</v>
      </c>
      <c r="B230" s="1" t="s">
        <v>569</v>
      </c>
      <c r="F230" s="1"/>
      <c r="G230" s="1"/>
      <c r="H230" s="1"/>
      <c r="I230" s="1"/>
    </row>
    <row r="231" spans="1:11" x14ac:dyDescent="0.3">
      <c r="A231" s="1" t="s">
        <v>570</v>
      </c>
      <c r="B231" s="1" t="s">
        <v>571</v>
      </c>
      <c r="F231" s="1"/>
      <c r="G231" s="1"/>
      <c r="H231" s="1"/>
      <c r="I231" s="1"/>
    </row>
    <row r="232" spans="1:11" x14ac:dyDescent="0.3">
      <c r="A232" s="1" t="s">
        <v>572</v>
      </c>
      <c r="B232" s="1" t="s">
        <v>573</v>
      </c>
      <c r="C232">
        <v>3.6794941056999999</v>
      </c>
      <c r="F232" s="1"/>
      <c r="G232" s="1"/>
      <c r="H232" s="1"/>
      <c r="I232" s="1"/>
      <c r="J232">
        <v>3.6794941056999999</v>
      </c>
      <c r="K232">
        <v>3.68</v>
      </c>
    </row>
    <row r="233" spans="1:11" x14ac:dyDescent="0.3">
      <c r="A233" s="1" t="s">
        <v>575</v>
      </c>
      <c r="B233" s="1" t="s">
        <v>576</v>
      </c>
      <c r="F233" s="1"/>
      <c r="G233" s="1"/>
      <c r="H233" s="1"/>
      <c r="I233" s="1"/>
    </row>
    <row r="234" spans="1:11" x14ac:dyDescent="0.3">
      <c r="A234" s="1" t="s">
        <v>578</v>
      </c>
      <c r="B234" s="1" t="s">
        <v>579</v>
      </c>
      <c r="F234" s="1"/>
      <c r="G234" s="1"/>
      <c r="H234" s="1"/>
      <c r="I234" s="1"/>
    </row>
    <row r="235" spans="1:11" x14ac:dyDescent="0.3">
      <c r="A235" s="1" t="s">
        <v>580</v>
      </c>
      <c r="B235" s="1" t="s">
        <v>581</v>
      </c>
      <c r="F235" s="1"/>
      <c r="G235" s="1"/>
      <c r="H235" s="1"/>
      <c r="I235" s="1"/>
    </row>
    <row r="236" spans="1:11" x14ac:dyDescent="0.3">
      <c r="A236" s="1" t="s">
        <v>583</v>
      </c>
      <c r="B236" s="1" t="s">
        <v>584</v>
      </c>
      <c r="F236" s="1"/>
      <c r="G236" s="1"/>
      <c r="H236" s="1"/>
      <c r="I236" s="1"/>
    </row>
    <row r="237" spans="1:11" x14ac:dyDescent="0.3">
      <c r="A237" s="1" t="s">
        <v>585</v>
      </c>
      <c r="B237" s="1" t="s">
        <v>586</v>
      </c>
      <c r="F237" s="1"/>
      <c r="G237" s="1"/>
      <c r="H237" s="1"/>
      <c r="I237" s="1"/>
    </row>
    <row r="238" spans="1:11" x14ac:dyDescent="0.3">
      <c r="A238" s="1" t="s">
        <v>587</v>
      </c>
      <c r="B238" s="1" t="s">
        <v>588</v>
      </c>
      <c r="C238">
        <v>1.8322616928</v>
      </c>
      <c r="F238" s="1"/>
      <c r="G238" s="1"/>
      <c r="H238" s="1"/>
      <c r="I238" s="1"/>
      <c r="J238">
        <v>1.8322616928</v>
      </c>
      <c r="K238">
        <v>1.83</v>
      </c>
    </row>
    <row r="239" spans="1:11" x14ac:dyDescent="0.3">
      <c r="A239" s="1" t="s">
        <v>590</v>
      </c>
      <c r="B239" s="1" t="s">
        <v>591</v>
      </c>
      <c r="F239" s="1"/>
      <c r="G239" s="1"/>
      <c r="H239" s="1"/>
      <c r="I239" s="1"/>
    </row>
    <row r="240" spans="1:11" x14ac:dyDescent="0.3">
      <c r="A240" s="1" t="s">
        <v>592</v>
      </c>
      <c r="B240" s="1" t="s">
        <v>593</v>
      </c>
      <c r="C240">
        <v>1.4231318838</v>
      </c>
      <c r="F240" s="1"/>
      <c r="G240" s="1"/>
      <c r="H240" s="1"/>
      <c r="I240" s="1"/>
      <c r="J240">
        <v>1.4231318838</v>
      </c>
      <c r="K240">
        <v>1.42</v>
      </c>
    </row>
    <row r="241" spans="1:11" x14ac:dyDescent="0.3">
      <c r="A241" s="1" t="s">
        <v>595</v>
      </c>
      <c r="B241" s="1" t="s">
        <v>596</v>
      </c>
      <c r="F241" s="1"/>
      <c r="G241" s="1"/>
      <c r="H241" s="1"/>
      <c r="I241" s="1"/>
    </row>
    <row r="242" spans="1:11" x14ac:dyDescent="0.3">
      <c r="A242" s="1" t="s">
        <v>597</v>
      </c>
      <c r="B242" s="1" t="s">
        <v>598</v>
      </c>
      <c r="C242">
        <v>0.58805803632999998</v>
      </c>
      <c r="F242" s="1"/>
      <c r="G242" s="1"/>
      <c r="H242" s="1"/>
      <c r="I242" s="1"/>
      <c r="J242">
        <v>0.58805803632999998</v>
      </c>
      <c r="K242">
        <v>0.59</v>
      </c>
    </row>
    <row r="243" spans="1:11" x14ac:dyDescent="0.3">
      <c r="A243" s="1" t="s">
        <v>600</v>
      </c>
      <c r="B243" s="1" t="s">
        <v>601</v>
      </c>
      <c r="F243" s="1"/>
      <c r="G243" s="1"/>
      <c r="H243" s="1"/>
      <c r="I243" s="1"/>
    </row>
    <row r="244" spans="1:11" x14ac:dyDescent="0.3">
      <c r="A244" s="1" t="s">
        <v>603</v>
      </c>
      <c r="B244" s="1" t="s">
        <v>604</v>
      </c>
      <c r="C244">
        <v>3.02</v>
      </c>
      <c r="F244" s="1"/>
      <c r="G244" s="1"/>
      <c r="H244" s="1"/>
      <c r="I244" s="1"/>
      <c r="J244">
        <v>3.02</v>
      </c>
      <c r="K244">
        <v>3.02</v>
      </c>
    </row>
    <row r="245" spans="1:11" x14ac:dyDescent="0.3">
      <c r="A245" s="1" t="s">
        <v>605</v>
      </c>
      <c r="B245" s="1" t="s">
        <v>606</v>
      </c>
      <c r="C245">
        <v>2.1800000000000002</v>
      </c>
      <c r="F245" s="1"/>
      <c r="G245" s="1"/>
      <c r="H245" s="1"/>
      <c r="I245" s="1"/>
      <c r="J245">
        <v>2.1800000000000002</v>
      </c>
      <c r="K245">
        <v>2.1800000000000002</v>
      </c>
    </row>
    <row r="246" spans="1:11" x14ac:dyDescent="0.3">
      <c r="A246" s="1" t="s">
        <v>607</v>
      </c>
      <c r="B246" s="1" t="s">
        <v>608</v>
      </c>
      <c r="C246">
        <v>2.81</v>
      </c>
      <c r="D246">
        <v>2.85</v>
      </c>
      <c r="F246" s="1"/>
      <c r="G246" s="1"/>
      <c r="H246" s="1"/>
      <c r="I246" s="1"/>
      <c r="J246">
        <v>2.85</v>
      </c>
      <c r="K246">
        <v>2.85</v>
      </c>
    </row>
    <row r="247" spans="1:11" x14ac:dyDescent="0.3">
      <c r="A247" s="1" t="s">
        <v>609</v>
      </c>
      <c r="B247" s="1" t="s">
        <v>610</v>
      </c>
      <c r="F247" s="1"/>
      <c r="G247" s="1"/>
      <c r="H247" s="1"/>
      <c r="I247" s="1"/>
    </row>
    <row r="248" spans="1:11" x14ac:dyDescent="0.3">
      <c r="A248" s="1" t="s">
        <v>611</v>
      </c>
      <c r="B248" s="1" t="s">
        <v>612</v>
      </c>
      <c r="F248" s="1"/>
      <c r="G248" s="1"/>
      <c r="H248" s="1"/>
      <c r="I248" s="1"/>
    </row>
    <row r="249" spans="1:11" x14ac:dyDescent="0.3">
      <c r="A249" s="1" t="s">
        <v>613</v>
      </c>
      <c r="B249" s="1" t="s">
        <v>614</v>
      </c>
      <c r="F249" s="1"/>
      <c r="G249" s="1"/>
      <c r="H249" s="1"/>
      <c r="I249" s="1"/>
    </row>
    <row r="250" spans="1:11" x14ac:dyDescent="0.3">
      <c r="A250" s="1" t="s">
        <v>616</v>
      </c>
      <c r="B250" s="1" t="s">
        <v>617</v>
      </c>
      <c r="F250" s="1"/>
      <c r="G250" s="1"/>
      <c r="H250" s="1"/>
      <c r="I250" s="1"/>
    </row>
    <row r="251" spans="1:11" x14ac:dyDescent="0.3">
      <c r="A251" s="1" t="s">
        <v>35</v>
      </c>
      <c r="B251" s="1" t="s">
        <v>618</v>
      </c>
      <c r="C251">
        <v>3.2464838130999998</v>
      </c>
      <c r="F251" s="1"/>
      <c r="G251" s="1"/>
      <c r="H251" s="1"/>
      <c r="I251" s="1"/>
      <c r="J251">
        <v>3.2464838130999998</v>
      </c>
      <c r="K251">
        <v>3.25</v>
      </c>
    </row>
    <row r="252" spans="1:11" x14ac:dyDescent="0.3">
      <c r="A252" s="1" t="s">
        <v>620</v>
      </c>
      <c r="B252" s="1" t="s">
        <v>621</v>
      </c>
      <c r="C252">
        <v>2.4300000000000002</v>
      </c>
      <c r="F252" s="1"/>
      <c r="G252" s="1"/>
      <c r="H252" s="1"/>
      <c r="I252" s="1"/>
      <c r="J252">
        <v>2.4300000000000002</v>
      </c>
      <c r="K252">
        <v>2.4300000000000002</v>
      </c>
    </row>
    <row r="253" spans="1:11" x14ac:dyDescent="0.3">
      <c r="A253" s="1" t="s">
        <v>622</v>
      </c>
      <c r="B253" s="1" t="s">
        <v>623</v>
      </c>
      <c r="C253">
        <v>2.87</v>
      </c>
      <c r="F253" s="1"/>
      <c r="G253" s="1"/>
      <c r="H253" s="1"/>
      <c r="I253" s="1"/>
      <c r="J253">
        <v>2.87</v>
      </c>
      <c r="K253">
        <v>2.87</v>
      </c>
    </row>
    <row r="254" spans="1:11" x14ac:dyDescent="0.3">
      <c r="A254" s="1" t="s">
        <v>624</v>
      </c>
      <c r="B254" s="1" t="s">
        <v>625</v>
      </c>
      <c r="F254" s="1"/>
      <c r="G254" s="1"/>
      <c r="H254" s="1"/>
      <c r="I254" s="1"/>
    </row>
    <row r="255" spans="1:11" x14ac:dyDescent="0.3">
      <c r="A255" s="1" t="s">
        <v>626</v>
      </c>
      <c r="B255" s="1" t="s">
        <v>627</v>
      </c>
      <c r="F255" s="1"/>
      <c r="G255" s="1"/>
      <c r="H255" s="1"/>
      <c r="I255" s="1"/>
    </row>
    <row r="256" spans="1:11" x14ac:dyDescent="0.3">
      <c r="A256" s="1" t="s">
        <v>628</v>
      </c>
      <c r="B256" s="1" t="s">
        <v>629</v>
      </c>
      <c r="C256">
        <v>0.87</v>
      </c>
      <c r="F256" s="1"/>
      <c r="G256" s="1"/>
      <c r="H256" s="1"/>
      <c r="I256" s="1"/>
      <c r="J256">
        <v>0.87</v>
      </c>
      <c r="K256">
        <v>0.87</v>
      </c>
    </row>
    <row r="257" spans="1:11" x14ac:dyDescent="0.3">
      <c r="A257" s="1" t="s">
        <v>630</v>
      </c>
      <c r="B257" s="1" t="s">
        <v>631</v>
      </c>
      <c r="F257" s="1"/>
      <c r="G257" s="1"/>
      <c r="H257" s="1"/>
      <c r="I257" s="1"/>
    </row>
    <row r="258" spans="1:11" x14ac:dyDescent="0.3">
      <c r="A258" s="1" t="s">
        <v>632</v>
      </c>
      <c r="B258" s="1" t="s">
        <v>633</v>
      </c>
      <c r="F258" s="1"/>
      <c r="G258" s="1"/>
      <c r="H258" s="1"/>
      <c r="I258" s="1"/>
    </row>
    <row r="259" spans="1:11" x14ac:dyDescent="0.3">
      <c r="A259" s="1" t="s">
        <v>634</v>
      </c>
      <c r="B259" s="1" t="s">
        <v>635</v>
      </c>
      <c r="F259" s="1"/>
      <c r="G259" s="1"/>
      <c r="H259" s="1"/>
      <c r="I259" s="1"/>
    </row>
    <row r="260" spans="1:11" x14ac:dyDescent="0.3">
      <c r="A260" s="1" t="s">
        <v>636</v>
      </c>
      <c r="B260" s="1" t="s">
        <v>637</v>
      </c>
      <c r="F260" s="1"/>
      <c r="G260" s="1"/>
      <c r="H260" s="1"/>
      <c r="I260" s="1"/>
    </row>
    <row r="261" spans="1:11" x14ac:dyDescent="0.3">
      <c r="A261" s="1" t="s">
        <v>638</v>
      </c>
      <c r="B261" s="1" t="s">
        <v>639</v>
      </c>
      <c r="C261">
        <v>2.8817914877000002</v>
      </c>
      <c r="F261" s="1"/>
      <c r="G261" s="1"/>
      <c r="H261" s="1"/>
      <c r="I261" s="1"/>
      <c r="J261">
        <v>2.8817914877000002</v>
      </c>
      <c r="K261">
        <v>2.88</v>
      </c>
    </row>
    <row r="262" spans="1:11" x14ac:dyDescent="0.3">
      <c r="A262" s="1" t="s">
        <v>640</v>
      </c>
      <c r="B262" s="1" t="s">
        <v>641</v>
      </c>
      <c r="F262" s="1"/>
      <c r="G262" s="1"/>
      <c r="H262" s="1"/>
      <c r="I262" s="1"/>
    </row>
    <row r="263" spans="1:11" x14ac:dyDescent="0.3">
      <c r="A263" s="1" t="s">
        <v>642</v>
      </c>
      <c r="B263" s="1" t="s">
        <v>643</v>
      </c>
      <c r="F263" s="1"/>
      <c r="G263" s="1"/>
      <c r="H263" s="1"/>
      <c r="I263" s="1"/>
    </row>
    <row r="264" spans="1:11" x14ac:dyDescent="0.3">
      <c r="A264" s="1" t="s">
        <v>644</v>
      </c>
      <c r="B264" s="1" t="s">
        <v>645</v>
      </c>
      <c r="C264">
        <v>0.71</v>
      </c>
      <c r="F264" s="1"/>
      <c r="G264" s="1"/>
      <c r="H264" s="1"/>
      <c r="I264" s="1"/>
      <c r="J264">
        <v>0.71</v>
      </c>
      <c r="K264">
        <v>0.71</v>
      </c>
    </row>
    <row r="265" spans="1:11" x14ac:dyDescent="0.3">
      <c r="A265" s="1" t="s">
        <v>647</v>
      </c>
      <c r="B265" s="1" t="s">
        <v>648</v>
      </c>
      <c r="F265" s="1"/>
      <c r="G265" s="1"/>
      <c r="H265" s="1"/>
      <c r="I265" s="1"/>
    </row>
    <row r="266" spans="1:11" x14ac:dyDescent="0.3">
      <c r="A266" s="1" t="s">
        <v>649</v>
      </c>
      <c r="B266" s="1" t="s">
        <v>650</v>
      </c>
      <c r="F266" s="1"/>
      <c r="G266" s="1"/>
      <c r="H266" s="1"/>
      <c r="I266" s="1"/>
    </row>
    <row r="267" spans="1:11" x14ac:dyDescent="0.3">
      <c r="A267" s="1" t="s">
        <v>652</v>
      </c>
      <c r="B267" s="1" t="s">
        <v>653</v>
      </c>
      <c r="F267" s="1"/>
      <c r="G267" s="1"/>
      <c r="H267" s="1"/>
      <c r="I267" s="1"/>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30A7-CEBD-4C73-9928-721F2A837657}">
  <dimension ref="A1:H267"/>
  <sheetViews>
    <sheetView topLeftCell="A2" workbookViewId="0">
      <selection activeCell="A2" sqref="A2"/>
    </sheetView>
  </sheetViews>
  <sheetFormatPr defaultRowHeight="14.4" x14ac:dyDescent="0.3"/>
  <cols>
    <col min="1" max="1" width="45.21875" bestFit="1" customWidth="1"/>
    <col min="2" max="2" width="14.77734375" bestFit="1" customWidth="1"/>
    <col min="3" max="4" width="7.21875" bestFit="1" customWidth="1"/>
    <col min="5" max="5" width="12" bestFit="1" customWidth="1"/>
    <col min="6" max="7" width="7.21875" bestFit="1" customWidth="1"/>
    <col min="8" max="8" width="36.6640625" bestFit="1" customWidth="1"/>
  </cols>
  <sheetData>
    <row r="1" spans="1:8" x14ac:dyDescent="0.3">
      <c r="A1" t="s">
        <v>1</v>
      </c>
      <c r="B1" t="s">
        <v>2</v>
      </c>
      <c r="C1" t="s">
        <v>4</v>
      </c>
      <c r="D1" t="s">
        <v>5</v>
      </c>
      <c r="E1" t="s">
        <v>6</v>
      </c>
      <c r="F1" t="s">
        <v>7</v>
      </c>
      <c r="G1" t="s">
        <v>8</v>
      </c>
      <c r="H1" t="s">
        <v>664</v>
      </c>
    </row>
    <row r="2" spans="1:8" x14ac:dyDescent="0.3">
      <c r="A2" s="1" t="s">
        <v>444</v>
      </c>
      <c r="B2" s="1" t="s">
        <v>445</v>
      </c>
      <c r="C2">
        <v>3.5880000000000001</v>
      </c>
      <c r="D2">
        <v>3.661</v>
      </c>
      <c r="E2">
        <v>3.7509999999999999</v>
      </c>
      <c r="F2">
        <v>3.8359999999999999</v>
      </c>
      <c r="H2">
        <v>3.71</v>
      </c>
    </row>
    <row r="3" spans="1:8" x14ac:dyDescent="0.3">
      <c r="A3" s="1" t="s">
        <v>447</v>
      </c>
      <c r="B3" s="1" t="s">
        <v>448</v>
      </c>
      <c r="C3">
        <v>4.7350000000000003</v>
      </c>
      <c r="D3">
        <v>4.8570000000000002</v>
      </c>
      <c r="E3">
        <v>4.968</v>
      </c>
      <c r="F3">
        <v>5.0860000000000003</v>
      </c>
      <c r="G3">
        <v>5.1680000000000001</v>
      </c>
      <c r="H3">
        <v>4.96</v>
      </c>
    </row>
    <row r="4" spans="1:8" x14ac:dyDescent="0.3">
      <c r="A4" s="1" t="s">
        <v>438</v>
      </c>
      <c r="B4" s="1" t="s">
        <v>439</v>
      </c>
      <c r="D4">
        <v>0.376</v>
      </c>
      <c r="E4">
        <v>0.36699999999999999</v>
      </c>
      <c r="G4">
        <v>0.39500000000000002</v>
      </c>
      <c r="H4">
        <v>0.38</v>
      </c>
    </row>
    <row r="5" spans="1:8" x14ac:dyDescent="0.3">
      <c r="A5" s="1" t="s">
        <v>441</v>
      </c>
      <c r="B5" s="1" t="s">
        <v>442</v>
      </c>
      <c r="C5">
        <v>0.97499999999999998</v>
      </c>
      <c r="D5">
        <v>0.66400000000000003</v>
      </c>
      <c r="H5">
        <v>0.82</v>
      </c>
    </row>
    <row r="6" spans="1:8" x14ac:dyDescent="0.3">
      <c r="A6" s="1" t="s">
        <v>454</v>
      </c>
      <c r="B6" s="1" t="s">
        <v>455</v>
      </c>
      <c r="C6">
        <v>3.2989999999999999</v>
      </c>
      <c r="D6">
        <v>3.3530000000000002</v>
      </c>
      <c r="E6">
        <v>3.39</v>
      </c>
      <c r="F6">
        <v>3.448</v>
      </c>
      <c r="G6">
        <v>3.516</v>
      </c>
      <c r="H6">
        <v>3.4</v>
      </c>
    </row>
    <row r="7" spans="1:8" x14ac:dyDescent="0.3">
      <c r="A7" s="1" t="s">
        <v>456</v>
      </c>
      <c r="B7" s="1" t="s">
        <v>457</v>
      </c>
      <c r="E7">
        <v>3.3942141866000002</v>
      </c>
      <c r="H7">
        <v>3.39</v>
      </c>
    </row>
    <row r="8" spans="1:8" x14ac:dyDescent="0.3">
      <c r="A8" s="1" t="s">
        <v>449</v>
      </c>
      <c r="B8" s="1" t="s">
        <v>450</v>
      </c>
      <c r="C8">
        <v>0.89200000000000002</v>
      </c>
      <c r="D8">
        <v>0.73799999999999999</v>
      </c>
      <c r="E8">
        <v>0.80300000000000005</v>
      </c>
      <c r="F8">
        <v>0.84599999999999997</v>
      </c>
      <c r="G8">
        <v>0.86699999999999999</v>
      </c>
      <c r="H8">
        <v>0.83</v>
      </c>
    </row>
    <row r="9" spans="1:8" x14ac:dyDescent="0.3">
      <c r="A9" s="1" t="s">
        <v>452</v>
      </c>
      <c r="B9" s="1" t="s">
        <v>453</v>
      </c>
    </row>
    <row r="10" spans="1:8" x14ac:dyDescent="0.3">
      <c r="A10" s="1" t="s">
        <v>426</v>
      </c>
      <c r="B10" s="1" t="s">
        <v>427</v>
      </c>
      <c r="D10">
        <v>0.15</v>
      </c>
      <c r="F10">
        <v>4.9000000000000002E-2</v>
      </c>
      <c r="H10">
        <v>0.1</v>
      </c>
    </row>
    <row r="11" spans="1:8" x14ac:dyDescent="0.3">
      <c r="A11" s="1" t="s">
        <v>428</v>
      </c>
      <c r="B11" s="1" t="s">
        <v>429</v>
      </c>
      <c r="C11">
        <v>1.8089999999999999</v>
      </c>
      <c r="D11">
        <v>1.8879999999999999</v>
      </c>
      <c r="E11">
        <v>2.06</v>
      </c>
      <c r="F11">
        <v>2.2280000000000002</v>
      </c>
      <c r="H11">
        <v>2</v>
      </c>
    </row>
    <row r="12" spans="1:8" x14ac:dyDescent="0.3">
      <c r="A12" s="1" t="s">
        <v>421</v>
      </c>
      <c r="B12" s="1" t="s">
        <v>422</v>
      </c>
      <c r="C12">
        <v>0.19</v>
      </c>
      <c r="D12">
        <v>0.192</v>
      </c>
      <c r="H12">
        <v>0.19</v>
      </c>
    </row>
    <row r="13" spans="1:8" x14ac:dyDescent="0.3">
      <c r="A13" s="1" t="s">
        <v>424</v>
      </c>
      <c r="B13" s="1" t="s">
        <v>425</v>
      </c>
      <c r="C13">
        <v>2.2610000000000001</v>
      </c>
      <c r="D13">
        <v>1.849</v>
      </c>
      <c r="E13">
        <v>2.5379999999999998</v>
      </c>
      <c r="F13">
        <v>2.6579999999999999</v>
      </c>
      <c r="H13">
        <v>2.33</v>
      </c>
    </row>
    <row r="14" spans="1:8" x14ac:dyDescent="0.3">
      <c r="A14" s="1" t="s">
        <v>434</v>
      </c>
      <c r="B14" s="1" t="s">
        <v>435</v>
      </c>
    </row>
    <row r="15" spans="1:8" x14ac:dyDescent="0.3">
      <c r="A15" s="1" t="s">
        <v>436</v>
      </c>
      <c r="B15" s="1" t="s">
        <v>437</v>
      </c>
      <c r="C15">
        <v>2.1999999999999999E-2</v>
      </c>
      <c r="D15">
        <v>3.5999999999999997E-2</v>
      </c>
      <c r="E15">
        <v>3.7999999999999999E-2</v>
      </c>
      <c r="F15">
        <v>3.4000000000000002E-2</v>
      </c>
      <c r="H15">
        <v>0.03</v>
      </c>
    </row>
    <row r="16" spans="1:8" x14ac:dyDescent="0.3">
      <c r="A16" s="1" t="s">
        <v>87</v>
      </c>
      <c r="B16" s="1" t="s">
        <v>430</v>
      </c>
      <c r="E16">
        <v>3.4428481976</v>
      </c>
      <c r="H16">
        <v>3.44</v>
      </c>
    </row>
    <row r="17" spans="1:8" x14ac:dyDescent="0.3">
      <c r="A17" s="1" t="s">
        <v>432</v>
      </c>
      <c r="B17" s="1" t="s">
        <v>433</v>
      </c>
      <c r="C17">
        <v>0.60099999999999998</v>
      </c>
      <c r="D17">
        <v>0.60099999999999998</v>
      </c>
      <c r="H17">
        <v>0.6</v>
      </c>
    </row>
    <row r="18" spans="1:8" x14ac:dyDescent="0.3">
      <c r="A18" s="1" t="s">
        <v>458</v>
      </c>
      <c r="B18" s="1" t="s">
        <v>459</v>
      </c>
      <c r="C18">
        <v>2.0110000000000001</v>
      </c>
      <c r="D18">
        <v>2.1030000000000002</v>
      </c>
      <c r="E18">
        <v>2.0859999999999999</v>
      </c>
      <c r="F18">
        <v>1.994</v>
      </c>
      <c r="H18">
        <v>2.0499999999999998</v>
      </c>
    </row>
    <row r="19" spans="1:8" x14ac:dyDescent="0.3">
      <c r="A19" s="1" t="s">
        <v>484</v>
      </c>
      <c r="B19" s="1" t="s">
        <v>485</v>
      </c>
      <c r="C19">
        <v>3.6709999999999998</v>
      </c>
      <c r="H19">
        <v>3.67</v>
      </c>
    </row>
    <row r="20" spans="1:8" x14ac:dyDescent="0.3">
      <c r="A20" s="1" t="s">
        <v>486</v>
      </c>
      <c r="B20" s="1" t="s">
        <v>487</v>
      </c>
      <c r="C20">
        <v>5.1150000000000002</v>
      </c>
      <c r="D20">
        <v>5.2939999999999996</v>
      </c>
      <c r="E20">
        <v>5.45</v>
      </c>
      <c r="F20">
        <v>5.6150000000000002</v>
      </c>
      <c r="H20">
        <v>5.37</v>
      </c>
    </row>
    <row r="21" spans="1:8" x14ac:dyDescent="0.3">
      <c r="A21" s="1" t="s">
        <v>478</v>
      </c>
      <c r="B21" s="1" t="s">
        <v>479</v>
      </c>
      <c r="E21">
        <v>0.25437329282999999</v>
      </c>
      <c r="H21">
        <v>0.25</v>
      </c>
    </row>
    <row r="22" spans="1:8" x14ac:dyDescent="0.3">
      <c r="A22" s="1" t="s">
        <v>481</v>
      </c>
      <c r="B22" s="1" t="s">
        <v>482</v>
      </c>
    </row>
    <row r="23" spans="1:8" x14ac:dyDescent="0.3">
      <c r="A23" s="1" t="s">
        <v>494</v>
      </c>
      <c r="B23" s="1" t="s">
        <v>495</v>
      </c>
      <c r="E23">
        <v>0.55596870390999997</v>
      </c>
      <c r="H23">
        <v>0.56000000000000005</v>
      </c>
    </row>
    <row r="24" spans="1:8" x14ac:dyDescent="0.3">
      <c r="A24" s="1" t="s">
        <v>497</v>
      </c>
      <c r="B24" s="1" t="s">
        <v>498</v>
      </c>
      <c r="E24">
        <v>3.7077199456000001</v>
      </c>
      <c r="H24">
        <v>3.71</v>
      </c>
    </row>
    <row r="25" spans="1:8" x14ac:dyDescent="0.3">
      <c r="A25" s="1" t="s">
        <v>489</v>
      </c>
      <c r="B25" s="1" t="s">
        <v>490</v>
      </c>
      <c r="D25">
        <v>1.462</v>
      </c>
      <c r="F25">
        <v>1.0515000000000001</v>
      </c>
      <c r="G25">
        <v>3.242</v>
      </c>
      <c r="H25">
        <v>1.92</v>
      </c>
    </row>
    <row r="26" spans="1:8" x14ac:dyDescent="0.3">
      <c r="A26" s="1" t="s">
        <v>492</v>
      </c>
      <c r="B26" s="1" t="s">
        <v>493</v>
      </c>
      <c r="C26">
        <v>1.774</v>
      </c>
      <c r="D26">
        <v>2.1680000000000001</v>
      </c>
      <c r="H26">
        <v>1.97</v>
      </c>
    </row>
    <row r="27" spans="1:8" x14ac:dyDescent="0.3">
      <c r="A27" s="1" t="s">
        <v>465</v>
      </c>
      <c r="B27" s="1" t="s">
        <v>466</v>
      </c>
      <c r="C27">
        <v>1.59</v>
      </c>
      <c r="D27">
        <v>1.61</v>
      </c>
      <c r="E27">
        <v>1.6379999999999999</v>
      </c>
      <c r="F27">
        <v>1.629</v>
      </c>
      <c r="H27">
        <v>1.62</v>
      </c>
    </row>
    <row r="28" spans="1:8" x14ac:dyDescent="0.3">
      <c r="A28" s="1" t="s">
        <v>467</v>
      </c>
      <c r="B28" s="1" t="s">
        <v>468</v>
      </c>
      <c r="D28">
        <v>1.36</v>
      </c>
      <c r="G28">
        <v>1.6459999999999999</v>
      </c>
      <c r="H28">
        <v>1.5</v>
      </c>
    </row>
    <row r="29" spans="1:8" x14ac:dyDescent="0.3">
      <c r="A29" s="1" t="s">
        <v>460</v>
      </c>
      <c r="B29" s="1" t="s">
        <v>461</v>
      </c>
      <c r="E29">
        <v>2.1148812365</v>
      </c>
      <c r="H29">
        <v>2.11</v>
      </c>
    </row>
    <row r="30" spans="1:8" x14ac:dyDescent="0.3">
      <c r="A30" s="1" t="s">
        <v>463</v>
      </c>
      <c r="B30" s="1" t="s">
        <v>464</v>
      </c>
      <c r="C30">
        <v>0.96099999999999997</v>
      </c>
      <c r="D30">
        <v>0.94699999999999995</v>
      </c>
      <c r="E30">
        <v>1.0840000000000001</v>
      </c>
      <c r="H30">
        <v>1</v>
      </c>
    </row>
    <row r="31" spans="1:8" x14ac:dyDescent="0.3">
      <c r="A31" s="1" t="s">
        <v>474</v>
      </c>
      <c r="B31" s="1" t="s">
        <v>475</v>
      </c>
      <c r="D31">
        <v>6.5000000000000002E-2</v>
      </c>
      <c r="E31">
        <v>6.0999999999999999E-2</v>
      </c>
      <c r="G31">
        <v>6.3E-2</v>
      </c>
      <c r="H31">
        <v>0.06</v>
      </c>
    </row>
    <row r="32" spans="1:8" x14ac:dyDescent="0.3">
      <c r="A32" s="1" t="s">
        <v>476</v>
      </c>
      <c r="B32" s="1" t="s">
        <v>477</v>
      </c>
      <c r="C32">
        <v>2.343</v>
      </c>
      <c r="F32">
        <v>3.714</v>
      </c>
      <c r="H32">
        <v>3.03</v>
      </c>
    </row>
    <row r="33" spans="1:8" x14ac:dyDescent="0.3">
      <c r="A33" s="1" t="s">
        <v>470</v>
      </c>
      <c r="B33" s="1" t="s">
        <v>471</v>
      </c>
      <c r="C33">
        <v>0.66900000000000004</v>
      </c>
      <c r="D33">
        <v>0.70099999999999996</v>
      </c>
      <c r="E33">
        <v>0.73499999999999999</v>
      </c>
      <c r="F33">
        <v>0.752</v>
      </c>
      <c r="G33">
        <v>0.78600000000000003</v>
      </c>
      <c r="H33">
        <v>0.73</v>
      </c>
    </row>
    <row r="34" spans="1:8" x14ac:dyDescent="0.3">
      <c r="A34" s="1" t="s">
        <v>472</v>
      </c>
      <c r="B34" s="1" t="s">
        <v>473</v>
      </c>
      <c r="F34">
        <v>1.778</v>
      </c>
      <c r="H34">
        <v>1.78</v>
      </c>
    </row>
    <row r="35" spans="1:8" x14ac:dyDescent="0.3">
      <c r="A35" s="1" t="s">
        <v>364</v>
      </c>
      <c r="B35" s="1" t="s">
        <v>365</v>
      </c>
      <c r="C35">
        <v>4.4370000000000003</v>
      </c>
      <c r="D35">
        <v>4.4790000000000001</v>
      </c>
      <c r="E35">
        <v>4.4809999999999999</v>
      </c>
      <c r="F35">
        <v>4.4420000000000002</v>
      </c>
      <c r="G35">
        <v>4.95</v>
      </c>
      <c r="H35">
        <v>4.5599999999999996</v>
      </c>
    </row>
    <row r="36" spans="1:8" x14ac:dyDescent="0.3">
      <c r="A36" s="1" t="s">
        <v>367</v>
      </c>
      <c r="B36" s="1" t="s">
        <v>368</v>
      </c>
      <c r="C36">
        <v>2.9849999999999999</v>
      </c>
      <c r="H36">
        <v>2.98</v>
      </c>
    </row>
    <row r="37" spans="1:8" x14ac:dyDescent="0.3">
      <c r="A37" s="1" t="s">
        <v>359</v>
      </c>
      <c r="B37" s="1" t="s">
        <v>360</v>
      </c>
      <c r="D37">
        <v>0.45400000000000001</v>
      </c>
      <c r="H37">
        <v>0.45</v>
      </c>
    </row>
    <row r="38" spans="1:8" x14ac:dyDescent="0.3">
      <c r="A38" s="1" t="s">
        <v>361</v>
      </c>
      <c r="B38" s="1" t="s">
        <v>362</v>
      </c>
      <c r="E38">
        <v>2.3943970216000001</v>
      </c>
      <c r="H38">
        <v>2.39</v>
      </c>
    </row>
    <row r="39" spans="1:8" x14ac:dyDescent="0.3">
      <c r="A39" s="1" t="s">
        <v>376</v>
      </c>
      <c r="B39" s="1" t="s">
        <v>377</v>
      </c>
    </row>
    <row r="40" spans="1:8" x14ac:dyDescent="0.3">
      <c r="A40" s="1" t="s">
        <v>378</v>
      </c>
      <c r="B40" s="1" t="s">
        <v>379</v>
      </c>
      <c r="C40">
        <v>0.73199999999999998</v>
      </c>
      <c r="H40">
        <v>0.73</v>
      </c>
    </row>
    <row r="41" spans="1:8" x14ac:dyDescent="0.3">
      <c r="A41" s="1" t="s">
        <v>370</v>
      </c>
      <c r="B41" s="1" t="s">
        <v>371</v>
      </c>
      <c r="C41">
        <v>3.1840000000000002</v>
      </c>
      <c r="D41">
        <v>3.2890000000000001</v>
      </c>
      <c r="E41">
        <v>3.2629999999999999</v>
      </c>
      <c r="F41">
        <v>3.3450000000000002</v>
      </c>
      <c r="H41">
        <v>3.27</v>
      </c>
    </row>
    <row r="42" spans="1:8" x14ac:dyDescent="0.3">
      <c r="A42" s="1" t="s">
        <v>373</v>
      </c>
      <c r="B42" s="1" t="s">
        <v>374</v>
      </c>
    </row>
    <row r="43" spans="1:8" x14ac:dyDescent="0.3">
      <c r="A43" s="1" t="s">
        <v>346</v>
      </c>
      <c r="B43" s="1" t="s">
        <v>347</v>
      </c>
      <c r="E43">
        <v>0.30045383581000001</v>
      </c>
      <c r="H43">
        <v>0.3</v>
      </c>
    </row>
    <row r="44" spans="1:8" x14ac:dyDescent="0.3">
      <c r="A44" s="1" t="s">
        <v>22</v>
      </c>
      <c r="B44" s="1" t="s">
        <v>348</v>
      </c>
      <c r="E44">
        <v>0.35044868889000003</v>
      </c>
      <c r="H44">
        <v>0.35</v>
      </c>
    </row>
    <row r="45" spans="1:8" x14ac:dyDescent="0.3">
      <c r="A45" s="1" t="s">
        <v>343</v>
      </c>
      <c r="B45" s="1" t="s">
        <v>344</v>
      </c>
      <c r="C45">
        <v>0.65500000000000003</v>
      </c>
      <c r="H45">
        <v>0.66</v>
      </c>
    </row>
    <row r="46" spans="1:8" x14ac:dyDescent="0.3">
      <c r="A46" s="1" t="s">
        <v>12</v>
      </c>
      <c r="B46" s="1" t="s">
        <v>345</v>
      </c>
      <c r="E46">
        <v>2.3367463214000002</v>
      </c>
      <c r="H46">
        <v>2.34</v>
      </c>
    </row>
    <row r="47" spans="1:8" x14ac:dyDescent="0.3">
      <c r="A47" s="1" t="s">
        <v>30</v>
      </c>
      <c r="B47" s="1" t="s">
        <v>354</v>
      </c>
      <c r="E47">
        <v>0.68610930675000004</v>
      </c>
      <c r="H47">
        <v>0.69</v>
      </c>
    </row>
    <row r="48" spans="1:8" x14ac:dyDescent="0.3">
      <c r="A48" s="1" t="s">
        <v>356</v>
      </c>
      <c r="B48" s="1" t="s">
        <v>357</v>
      </c>
      <c r="E48">
        <v>1.2820623618</v>
      </c>
      <c r="H48">
        <v>1.28</v>
      </c>
    </row>
    <row r="49" spans="1:8" x14ac:dyDescent="0.3">
      <c r="A49" s="1" t="s">
        <v>350</v>
      </c>
      <c r="B49" s="1" t="s">
        <v>351</v>
      </c>
    </row>
    <row r="50" spans="1:8" x14ac:dyDescent="0.3">
      <c r="A50" s="1" t="s">
        <v>352</v>
      </c>
      <c r="B50" s="1" t="s">
        <v>353</v>
      </c>
      <c r="C50">
        <v>0.91100000000000003</v>
      </c>
      <c r="D50">
        <v>0.98799999999999999</v>
      </c>
      <c r="E50">
        <v>1.137</v>
      </c>
      <c r="F50">
        <v>1.212</v>
      </c>
      <c r="G50">
        <v>1.1919999999999999</v>
      </c>
      <c r="H50">
        <v>1.0900000000000001</v>
      </c>
    </row>
    <row r="51" spans="1:8" x14ac:dyDescent="0.3">
      <c r="A51" s="1" t="s">
        <v>380</v>
      </c>
      <c r="B51" s="1" t="s">
        <v>381</v>
      </c>
    </row>
    <row r="52" spans="1:8" x14ac:dyDescent="0.3">
      <c r="A52" s="1" t="s">
        <v>406</v>
      </c>
      <c r="B52" s="1" t="s">
        <v>407</v>
      </c>
      <c r="C52">
        <v>0.88200000000000001</v>
      </c>
      <c r="D52">
        <v>0.69</v>
      </c>
      <c r="E52">
        <v>0.751</v>
      </c>
      <c r="H52">
        <v>0.77</v>
      </c>
    </row>
    <row r="53" spans="1:8" x14ac:dyDescent="0.3">
      <c r="A53" s="1" t="s">
        <v>409</v>
      </c>
      <c r="B53" s="1" t="s">
        <v>410</v>
      </c>
      <c r="E53">
        <v>1.2070803529</v>
      </c>
      <c r="H53">
        <v>1.21</v>
      </c>
    </row>
    <row r="54" spans="1:8" x14ac:dyDescent="0.3">
      <c r="A54" s="1" t="s">
        <v>401</v>
      </c>
      <c r="B54" s="1" t="s">
        <v>402</v>
      </c>
      <c r="C54">
        <v>0.11600000000000001</v>
      </c>
      <c r="D54">
        <v>0.123</v>
      </c>
      <c r="H54">
        <v>0.12</v>
      </c>
    </row>
    <row r="55" spans="1:8" x14ac:dyDescent="0.3">
      <c r="A55" s="1" t="s">
        <v>403</v>
      </c>
      <c r="B55" s="1" t="s">
        <v>404</v>
      </c>
      <c r="G55">
        <v>5.4850000000000003</v>
      </c>
      <c r="H55">
        <v>5.48</v>
      </c>
    </row>
    <row r="56" spans="1:8" x14ac:dyDescent="0.3">
      <c r="A56" s="1" t="s">
        <v>417</v>
      </c>
      <c r="B56" s="1" t="s">
        <v>418</v>
      </c>
    </row>
    <row r="57" spans="1:8" x14ac:dyDescent="0.3">
      <c r="A57" s="1" t="s">
        <v>419</v>
      </c>
      <c r="B57" s="1" t="s">
        <v>420</v>
      </c>
      <c r="C57">
        <v>7.5999999999999998E-2</v>
      </c>
      <c r="D57">
        <v>8.4000000000000005E-2</v>
      </c>
      <c r="E57">
        <v>8.5000000000000006E-2</v>
      </c>
      <c r="F57">
        <v>8.3000000000000004E-2</v>
      </c>
      <c r="G57">
        <v>8.1000000000000003E-2</v>
      </c>
      <c r="H57">
        <v>0.08</v>
      </c>
    </row>
    <row r="58" spans="1:8" x14ac:dyDescent="0.3">
      <c r="A58" s="1" t="s">
        <v>411</v>
      </c>
      <c r="B58" s="1" t="s">
        <v>412</v>
      </c>
      <c r="C58">
        <v>2.6230000000000002</v>
      </c>
      <c r="D58">
        <v>2.74</v>
      </c>
      <c r="E58">
        <v>2.7090000000000001</v>
      </c>
      <c r="F58">
        <v>2.7360000000000002</v>
      </c>
      <c r="G58">
        <v>2.7679999999999998</v>
      </c>
      <c r="H58">
        <v>2.72</v>
      </c>
    </row>
    <row r="59" spans="1:8" x14ac:dyDescent="0.3">
      <c r="A59" s="1" t="s">
        <v>414</v>
      </c>
      <c r="B59" s="1" t="s">
        <v>415</v>
      </c>
      <c r="D59">
        <v>3.859</v>
      </c>
      <c r="H59">
        <v>3.86</v>
      </c>
    </row>
    <row r="60" spans="1:8" x14ac:dyDescent="0.3">
      <c r="A60" s="1" t="s">
        <v>387</v>
      </c>
      <c r="B60" s="1" t="s">
        <v>388</v>
      </c>
      <c r="C60">
        <v>1.837</v>
      </c>
      <c r="D60">
        <v>1.7989999999999999</v>
      </c>
      <c r="E60">
        <v>2.161</v>
      </c>
      <c r="H60">
        <v>1.93</v>
      </c>
    </row>
    <row r="61" spans="1:8" x14ac:dyDescent="0.3">
      <c r="A61" s="1" t="s">
        <v>41</v>
      </c>
      <c r="B61" s="1" t="s">
        <v>389</v>
      </c>
      <c r="E61">
        <v>1.4520155476000001</v>
      </c>
      <c r="H61">
        <v>1.45</v>
      </c>
    </row>
    <row r="62" spans="1:8" x14ac:dyDescent="0.3">
      <c r="A62" s="1" t="s">
        <v>382</v>
      </c>
      <c r="B62" s="1" t="s">
        <v>383</v>
      </c>
      <c r="C62">
        <v>4.093</v>
      </c>
      <c r="E62">
        <v>3.327</v>
      </c>
      <c r="F62">
        <v>4.0570000000000004</v>
      </c>
      <c r="H62">
        <v>3.83</v>
      </c>
    </row>
    <row r="63" spans="1:8" x14ac:dyDescent="0.3">
      <c r="A63" s="1" t="s">
        <v>385</v>
      </c>
      <c r="B63" s="1" t="s">
        <v>386</v>
      </c>
      <c r="D63">
        <v>0.19500000000000001</v>
      </c>
      <c r="H63">
        <v>0.2</v>
      </c>
    </row>
    <row r="64" spans="1:8" x14ac:dyDescent="0.3">
      <c r="A64" s="1" t="s">
        <v>396</v>
      </c>
      <c r="B64" s="1" t="s">
        <v>397</v>
      </c>
      <c r="E64">
        <v>1.3824563084999999</v>
      </c>
      <c r="H64">
        <v>1.38</v>
      </c>
    </row>
    <row r="65" spans="1:8" x14ac:dyDescent="0.3">
      <c r="A65" s="1" t="s">
        <v>399</v>
      </c>
      <c r="B65" s="1" t="s">
        <v>400</v>
      </c>
    </row>
    <row r="66" spans="1:8" x14ac:dyDescent="0.3">
      <c r="A66" s="1" t="s">
        <v>391</v>
      </c>
      <c r="B66" s="1" t="s">
        <v>392</v>
      </c>
      <c r="C66">
        <v>2.42</v>
      </c>
      <c r="D66">
        <v>2.4670000000000001</v>
      </c>
      <c r="E66">
        <v>2.4740000000000002</v>
      </c>
      <c r="F66">
        <v>2.4409999999999998</v>
      </c>
      <c r="H66">
        <v>2.4500000000000002</v>
      </c>
    </row>
    <row r="67" spans="1:8" x14ac:dyDescent="0.3">
      <c r="A67" s="1" t="s">
        <v>393</v>
      </c>
      <c r="B67" s="1" t="s">
        <v>394</v>
      </c>
    </row>
    <row r="68" spans="1:8" x14ac:dyDescent="0.3">
      <c r="A68" s="1" t="s">
        <v>500</v>
      </c>
      <c r="B68" s="1" t="s">
        <v>501</v>
      </c>
    </row>
    <row r="69" spans="1:8" x14ac:dyDescent="0.3">
      <c r="A69" s="1" t="s">
        <v>605</v>
      </c>
      <c r="B69" s="1" t="s">
        <v>606</v>
      </c>
      <c r="C69">
        <v>1.2609999999999999</v>
      </c>
      <c r="H69">
        <v>1.26</v>
      </c>
    </row>
    <row r="70" spans="1:8" x14ac:dyDescent="0.3">
      <c r="A70" s="1" t="s">
        <v>607</v>
      </c>
      <c r="B70" s="1" t="s">
        <v>608</v>
      </c>
      <c r="C70">
        <v>1.827</v>
      </c>
      <c r="D70">
        <v>1.849</v>
      </c>
      <c r="E70">
        <v>1.9259999999999999</v>
      </c>
      <c r="F70">
        <v>2.036</v>
      </c>
      <c r="H70">
        <v>1.91</v>
      </c>
    </row>
    <row r="71" spans="1:8" x14ac:dyDescent="0.3">
      <c r="A71" s="1" t="s">
        <v>600</v>
      </c>
      <c r="B71" s="1" t="s">
        <v>601</v>
      </c>
      <c r="E71">
        <v>0.24274886478999999</v>
      </c>
      <c r="H71">
        <v>0.24</v>
      </c>
    </row>
    <row r="72" spans="1:8" x14ac:dyDescent="0.3">
      <c r="A72" s="1" t="s">
        <v>603</v>
      </c>
      <c r="B72" s="1" t="s">
        <v>604</v>
      </c>
      <c r="C72">
        <v>3.15</v>
      </c>
      <c r="D72">
        <v>3.8490000000000002</v>
      </c>
      <c r="E72">
        <v>4.1079999999999997</v>
      </c>
      <c r="G72">
        <v>3.4119999999999999</v>
      </c>
      <c r="H72">
        <v>3.63</v>
      </c>
    </row>
    <row r="73" spans="1:8" x14ac:dyDescent="0.3">
      <c r="A73" s="1" t="s">
        <v>613</v>
      </c>
      <c r="B73" s="1" t="s">
        <v>614</v>
      </c>
      <c r="C73">
        <v>0.17199999999999999</v>
      </c>
      <c r="D73">
        <v>0.41399999999999998</v>
      </c>
      <c r="F73">
        <v>0.158</v>
      </c>
      <c r="H73">
        <v>0.25</v>
      </c>
    </row>
    <row r="74" spans="1:8" x14ac:dyDescent="0.3">
      <c r="A74" s="1" t="s">
        <v>616</v>
      </c>
      <c r="B74" s="1" t="s">
        <v>617</v>
      </c>
    </row>
    <row r="75" spans="1:8" x14ac:dyDescent="0.3">
      <c r="A75" s="1" t="s">
        <v>609</v>
      </c>
      <c r="B75" s="1" t="s">
        <v>610</v>
      </c>
      <c r="F75">
        <v>1.2609999999999999</v>
      </c>
      <c r="H75">
        <v>1.26</v>
      </c>
    </row>
    <row r="76" spans="1:8" x14ac:dyDescent="0.3">
      <c r="A76" s="1" t="s">
        <v>611</v>
      </c>
      <c r="B76" s="1" t="s">
        <v>612</v>
      </c>
      <c r="D76">
        <v>0.05</v>
      </c>
      <c r="H76">
        <v>0.05</v>
      </c>
    </row>
    <row r="77" spans="1:8" x14ac:dyDescent="0.3">
      <c r="A77" s="1" t="s">
        <v>585</v>
      </c>
      <c r="B77" s="1" t="s">
        <v>586</v>
      </c>
    </row>
    <row r="78" spans="1:8" x14ac:dyDescent="0.3">
      <c r="A78" s="1" t="s">
        <v>587</v>
      </c>
      <c r="B78" s="1" t="s">
        <v>588</v>
      </c>
      <c r="E78">
        <v>2.22760282</v>
      </c>
      <c r="H78">
        <v>2.23</v>
      </c>
    </row>
    <row r="79" spans="1:8" x14ac:dyDescent="0.3">
      <c r="A79" s="1" t="s">
        <v>580</v>
      </c>
      <c r="B79" s="1" t="s">
        <v>581</v>
      </c>
      <c r="C79">
        <v>0.78800000000000003</v>
      </c>
      <c r="D79">
        <v>0.78600000000000003</v>
      </c>
      <c r="E79">
        <v>0.89700000000000002</v>
      </c>
      <c r="F79">
        <v>0.92800000000000005</v>
      </c>
      <c r="H79">
        <v>0.85</v>
      </c>
    </row>
    <row r="80" spans="1:8" x14ac:dyDescent="0.3">
      <c r="A80" s="1" t="s">
        <v>583</v>
      </c>
      <c r="B80" s="1" t="s">
        <v>584</v>
      </c>
    </row>
    <row r="81" spans="1:8" x14ac:dyDescent="0.3">
      <c r="A81" s="1" t="s">
        <v>595</v>
      </c>
      <c r="B81" s="1" t="s">
        <v>596</v>
      </c>
      <c r="E81">
        <v>1.0189999999999999</v>
      </c>
      <c r="F81">
        <v>0.95</v>
      </c>
      <c r="G81">
        <v>1.0089999999999999</v>
      </c>
      <c r="H81">
        <v>0.99</v>
      </c>
    </row>
    <row r="82" spans="1:8" x14ac:dyDescent="0.3">
      <c r="A82" s="1" t="s">
        <v>597</v>
      </c>
      <c r="B82" s="1" t="s">
        <v>598</v>
      </c>
      <c r="E82">
        <v>0.76309078221000004</v>
      </c>
      <c r="H82">
        <v>0.76</v>
      </c>
    </row>
    <row r="83" spans="1:8" x14ac:dyDescent="0.3">
      <c r="A83" s="1" t="s">
        <v>590</v>
      </c>
      <c r="B83" s="1" t="s">
        <v>591</v>
      </c>
      <c r="C83">
        <v>0.751</v>
      </c>
      <c r="D83">
        <v>0.72599999999999998</v>
      </c>
      <c r="E83">
        <v>0.77600000000000002</v>
      </c>
      <c r="F83">
        <v>0.76700000000000002</v>
      </c>
      <c r="H83">
        <v>0.76</v>
      </c>
    </row>
    <row r="84" spans="1:8" x14ac:dyDescent="0.3">
      <c r="A84" s="1" t="s">
        <v>592</v>
      </c>
      <c r="B84" s="1" t="s">
        <v>593</v>
      </c>
      <c r="E84">
        <v>1.1948445577</v>
      </c>
      <c r="H84">
        <v>1.19</v>
      </c>
    </row>
    <row r="85" spans="1:8" x14ac:dyDescent="0.3">
      <c r="A85" s="1" t="s">
        <v>35</v>
      </c>
      <c r="B85" s="1" t="s">
        <v>618</v>
      </c>
      <c r="E85">
        <v>2.1143479261000002</v>
      </c>
      <c r="H85">
        <v>2.11</v>
      </c>
    </row>
    <row r="86" spans="1:8" x14ac:dyDescent="0.3">
      <c r="A86" s="1" t="s">
        <v>640</v>
      </c>
      <c r="B86" s="1" t="s">
        <v>641</v>
      </c>
      <c r="F86">
        <v>0.55400000000000005</v>
      </c>
      <c r="H86">
        <v>0.55000000000000004</v>
      </c>
    </row>
    <row r="87" spans="1:8" x14ac:dyDescent="0.3">
      <c r="A87" s="1" t="s">
        <v>642</v>
      </c>
      <c r="B87" s="1" t="s">
        <v>643</v>
      </c>
    </row>
    <row r="88" spans="1:8" x14ac:dyDescent="0.3">
      <c r="A88" s="1" t="s">
        <v>636</v>
      </c>
      <c r="B88" s="1" t="s">
        <v>637</v>
      </c>
      <c r="E88">
        <v>0.158</v>
      </c>
      <c r="H88">
        <v>0.16</v>
      </c>
    </row>
    <row r="89" spans="1:8" x14ac:dyDescent="0.3">
      <c r="A89" s="1" t="s">
        <v>638</v>
      </c>
      <c r="B89" s="1" t="s">
        <v>639</v>
      </c>
      <c r="E89">
        <v>1.7008672345</v>
      </c>
      <c r="H89">
        <v>1.7</v>
      </c>
    </row>
    <row r="90" spans="1:8" x14ac:dyDescent="0.3">
      <c r="A90" s="1" t="s">
        <v>649</v>
      </c>
      <c r="B90" s="1" t="s">
        <v>650</v>
      </c>
      <c r="D90">
        <v>0.22500000000000001</v>
      </c>
      <c r="E90">
        <v>0.23899999999999999</v>
      </c>
      <c r="F90">
        <v>0.255</v>
      </c>
      <c r="G90">
        <v>0.29699999999999999</v>
      </c>
      <c r="H90">
        <v>0.25</v>
      </c>
    </row>
    <row r="91" spans="1:8" x14ac:dyDescent="0.3">
      <c r="A91" s="1" t="s">
        <v>652</v>
      </c>
      <c r="B91" s="1" t="s">
        <v>653</v>
      </c>
      <c r="C91">
        <v>0.17899999999999999</v>
      </c>
      <c r="D91">
        <v>0.20100000000000001</v>
      </c>
      <c r="F91">
        <v>0.189</v>
      </c>
      <c r="H91">
        <v>0.19</v>
      </c>
    </row>
    <row r="92" spans="1:8" x14ac:dyDescent="0.3">
      <c r="A92" s="1" t="s">
        <v>644</v>
      </c>
      <c r="B92" s="1" t="s">
        <v>645</v>
      </c>
    </row>
    <row r="93" spans="1:8" x14ac:dyDescent="0.3">
      <c r="A93" s="1" t="s">
        <v>647</v>
      </c>
      <c r="B93" s="1" t="s">
        <v>648</v>
      </c>
      <c r="C93">
        <v>0.78800000000000003</v>
      </c>
      <c r="D93">
        <v>0.75900000000000001</v>
      </c>
      <c r="E93">
        <v>0.79900000000000004</v>
      </c>
      <c r="G93">
        <v>0.80900000000000005</v>
      </c>
      <c r="H93">
        <v>0.79</v>
      </c>
    </row>
    <row r="94" spans="1:8" x14ac:dyDescent="0.3">
      <c r="A94" s="1" t="s">
        <v>624</v>
      </c>
      <c r="B94" s="1" t="s">
        <v>625</v>
      </c>
    </row>
    <row r="95" spans="1:8" x14ac:dyDescent="0.3">
      <c r="A95" s="1" t="s">
        <v>626</v>
      </c>
      <c r="B95" s="1" t="s">
        <v>627</v>
      </c>
    </row>
    <row r="96" spans="1:8" x14ac:dyDescent="0.3">
      <c r="A96" s="1" t="s">
        <v>620</v>
      </c>
      <c r="B96" s="1" t="s">
        <v>621</v>
      </c>
      <c r="C96">
        <v>4.9610000000000003</v>
      </c>
      <c r="G96">
        <v>6.2</v>
      </c>
      <c r="H96">
        <v>5.58</v>
      </c>
    </row>
    <row r="97" spans="1:8" x14ac:dyDescent="0.3">
      <c r="A97" s="1" t="s">
        <v>622</v>
      </c>
      <c r="B97" s="1" t="s">
        <v>623</v>
      </c>
      <c r="D97">
        <v>2.57</v>
      </c>
      <c r="E97">
        <v>3.5179999999999998</v>
      </c>
      <c r="F97">
        <v>3.5550000000000002</v>
      </c>
      <c r="H97">
        <v>3.21</v>
      </c>
    </row>
    <row r="98" spans="1:8" x14ac:dyDescent="0.3">
      <c r="A98" s="1" t="s">
        <v>632</v>
      </c>
      <c r="B98" s="1" t="s">
        <v>633</v>
      </c>
    </row>
    <row r="99" spans="1:8" x14ac:dyDescent="0.3">
      <c r="A99" s="1" t="s">
        <v>634</v>
      </c>
      <c r="B99" s="1" t="s">
        <v>635</v>
      </c>
    </row>
    <row r="100" spans="1:8" x14ac:dyDescent="0.3">
      <c r="A100" s="1" t="s">
        <v>628</v>
      </c>
      <c r="B100" s="1" t="s">
        <v>629</v>
      </c>
      <c r="C100">
        <v>1.6639999999999999</v>
      </c>
      <c r="H100">
        <v>1.66</v>
      </c>
    </row>
    <row r="101" spans="1:8" x14ac:dyDescent="0.3">
      <c r="A101" s="1" t="s">
        <v>630</v>
      </c>
      <c r="B101" s="1" t="s">
        <v>631</v>
      </c>
    </row>
    <row r="102" spans="1:8" x14ac:dyDescent="0.3">
      <c r="A102" s="1" t="s">
        <v>523</v>
      </c>
      <c r="B102" s="1" t="s">
        <v>524</v>
      </c>
      <c r="D102">
        <v>7.1999999999999995E-2</v>
      </c>
      <c r="F102">
        <v>7.0000000000000007E-2</v>
      </c>
      <c r="H102">
        <v>7.0000000000000007E-2</v>
      </c>
    </row>
    <row r="103" spans="1:8" x14ac:dyDescent="0.3">
      <c r="A103" s="1" t="s">
        <v>525</v>
      </c>
      <c r="B103" s="1" t="s">
        <v>526</v>
      </c>
      <c r="D103">
        <v>2.9359999999999999</v>
      </c>
      <c r="G103">
        <v>2.9129999999999998</v>
      </c>
      <c r="H103">
        <v>2.92</v>
      </c>
    </row>
    <row r="104" spans="1:8" x14ac:dyDescent="0.3">
      <c r="A104" s="1" t="s">
        <v>519</v>
      </c>
      <c r="B104" s="1" t="s">
        <v>520</v>
      </c>
      <c r="C104">
        <v>2.3220000000000001</v>
      </c>
      <c r="D104">
        <v>2.3679999999999999</v>
      </c>
      <c r="E104">
        <v>2.4340000000000002</v>
      </c>
      <c r="H104">
        <v>2.37</v>
      </c>
    </row>
    <row r="105" spans="1:8" x14ac:dyDescent="0.3">
      <c r="A105" s="1" t="s">
        <v>521</v>
      </c>
      <c r="B105" s="1" t="s">
        <v>522</v>
      </c>
    </row>
    <row r="106" spans="1:8" x14ac:dyDescent="0.3">
      <c r="A106" s="1" t="s">
        <v>532</v>
      </c>
      <c r="B106" s="1" t="s">
        <v>533</v>
      </c>
    </row>
    <row r="107" spans="1:8" x14ac:dyDescent="0.3">
      <c r="A107" s="1" t="s">
        <v>535</v>
      </c>
      <c r="B107" s="1" t="s">
        <v>536</v>
      </c>
      <c r="E107">
        <v>0.2425842312</v>
      </c>
      <c r="H107">
        <v>0.24</v>
      </c>
    </row>
    <row r="108" spans="1:8" x14ac:dyDescent="0.3">
      <c r="A108" s="1" t="s">
        <v>527</v>
      </c>
      <c r="B108" s="1" t="s">
        <v>528</v>
      </c>
    </row>
    <row r="109" spans="1:8" x14ac:dyDescent="0.3">
      <c r="A109" s="1" t="s">
        <v>529</v>
      </c>
      <c r="B109" s="1" t="s">
        <v>530</v>
      </c>
    </row>
    <row r="110" spans="1:8" x14ac:dyDescent="0.3">
      <c r="A110" s="1" t="s">
        <v>507</v>
      </c>
      <c r="B110" s="1" t="s">
        <v>508</v>
      </c>
      <c r="C110">
        <v>4.0780000000000003</v>
      </c>
      <c r="D110">
        <v>4.1189999999999998</v>
      </c>
      <c r="E110">
        <v>4.1870000000000003</v>
      </c>
      <c r="F110">
        <v>3.827</v>
      </c>
      <c r="H110">
        <v>4.05</v>
      </c>
    </row>
    <row r="111" spans="1:8" x14ac:dyDescent="0.3">
      <c r="A111" s="1" t="s">
        <v>509</v>
      </c>
      <c r="B111" s="1" t="s">
        <v>510</v>
      </c>
      <c r="C111">
        <v>0.13500000000000001</v>
      </c>
      <c r="D111">
        <v>0.13200000000000001</v>
      </c>
      <c r="E111">
        <v>0.11600000000000001</v>
      </c>
      <c r="H111">
        <v>0.13</v>
      </c>
    </row>
    <row r="112" spans="1:8" x14ac:dyDescent="0.3">
      <c r="A112" s="1" t="s">
        <v>502</v>
      </c>
      <c r="B112" s="1" t="s">
        <v>503</v>
      </c>
      <c r="D112">
        <v>2.4990000000000001</v>
      </c>
      <c r="H112">
        <v>2.5</v>
      </c>
    </row>
    <row r="113" spans="1:8" x14ac:dyDescent="0.3">
      <c r="A113" s="1" t="s">
        <v>504</v>
      </c>
      <c r="B113" s="1" t="s">
        <v>505</v>
      </c>
      <c r="C113">
        <v>2.9740000000000002</v>
      </c>
      <c r="H113">
        <v>2.97</v>
      </c>
    </row>
    <row r="114" spans="1:8" x14ac:dyDescent="0.3">
      <c r="A114" s="1" t="s">
        <v>514</v>
      </c>
      <c r="B114" s="1" t="s">
        <v>515</v>
      </c>
      <c r="C114">
        <v>0.26300000000000001</v>
      </c>
      <c r="H114">
        <v>0.26</v>
      </c>
    </row>
    <row r="115" spans="1:8" x14ac:dyDescent="0.3">
      <c r="A115" s="1" t="s">
        <v>517</v>
      </c>
      <c r="B115" s="1" t="s">
        <v>518</v>
      </c>
      <c r="C115">
        <v>7.0000000000000007E-2</v>
      </c>
      <c r="E115">
        <v>0.09</v>
      </c>
      <c r="F115">
        <v>8.4000000000000005E-2</v>
      </c>
      <c r="H115">
        <v>0.08</v>
      </c>
    </row>
    <row r="116" spans="1:8" x14ac:dyDescent="0.3">
      <c r="A116" s="1" t="s">
        <v>19</v>
      </c>
      <c r="B116" s="1" t="s">
        <v>511</v>
      </c>
      <c r="E116">
        <v>0.76309078221000004</v>
      </c>
      <c r="H116">
        <v>0.76</v>
      </c>
    </row>
    <row r="117" spans="1:8" x14ac:dyDescent="0.3">
      <c r="A117" s="1" t="s">
        <v>512</v>
      </c>
      <c r="B117" s="1" t="s">
        <v>513</v>
      </c>
      <c r="C117">
        <v>2.4089999999999998</v>
      </c>
      <c r="D117">
        <v>2.5139999999999998</v>
      </c>
      <c r="E117">
        <v>2.633</v>
      </c>
      <c r="F117">
        <v>2.6480000000000001</v>
      </c>
      <c r="G117">
        <v>2.7890000000000001</v>
      </c>
      <c r="H117">
        <v>2.6</v>
      </c>
    </row>
    <row r="118" spans="1:8" x14ac:dyDescent="0.3">
      <c r="A118" s="1" t="s">
        <v>537</v>
      </c>
      <c r="B118" s="1" t="s">
        <v>538</v>
      </c>
      <c r="D118">
        <v>0.04</v>
      </c>
      <c r="H118">
        <v>0.04</v>
      </c>
    </row>
    <row r="119" spans="1:8" x14ac:dyDescent="0.3">
      <c r="A119" s="1" t="s">
        <v>565</v>
      </c>
      <c r="B119" s="1" t="s">
        <v>566</v>
      </c>
    </row>
    <row r="120" spans="1:8" x14ac:dyDescent="0.3">
      <c r="A120" s="1" t="s">
        <v>568</v>
      </c>
      <c r="B120" s="1" t="s">
        <v>569</v>
      </c>
    </row>
    <row r="121" spans="1:8" x14ac:dyDescent="0.3">
      <c r="A121" s="1" t="s">
        <v>561</v>
      </c>
      <c r="B121" s="1" t="s">
        <v>562</v>
      </c>
    </row>
    <row r="122" spans="1:8" x14ac:dyDescent="0.3">
      <c r="A122" s="1" t="s">
        <v>563</v>
      </c>
      <c r="B122" s="1" t="s">
        <v>564</v>
      </c>
      <c r="D122">
        <v>2.3279999999999998</v>
      </c>
      <c r="E122">
        <v>2.1070000000000002</v>
      </c>
      <c r="H122">
        <v>2.2200000000000002</v>
      </c>
    </row>
    <row r="123" spans="1:8" x14ac:dyDescent="0.3">
      <c r="A123" s="1" t="s">
        <v>575</v>
      </c>
      <c r="B123" s="1" t="s">
        <v>576</v>
      </c>
      <c r="E123">
        <v>3.3275586540000002</v>
      </c>
      <c r="H123">
        <v>3.33</v>
      </c>
    </row>
    <row r="124" spans="1:8" x14ac:dyDescent="0.3">
      <c r="A124" s="1" t="s">
        <v>578</v>
      </c>
      <c r="B124" s="1" t="s">
        <v>579</v>
      </c>
      <c r="C124">
        <v>7.3999999999999996E-2</v>
      </c>
      <c r="D124">
        <v>7.5999999999999998E-2</v>
      </c>
      <c r="E124">
        <v>7.5999999999999998E-2</v>
      </c>
      <c r="F124">
        <v>8.1000000000000003E-2</v>
      </c>
      <c r="G124">
        <v>5.8999999999999997E-2</v>
      </c>
      <c r="H124">
        <v>7.0000000000000007E-2</v>
      </c>
    </row>
    <row r="125" spans="1:8" x14ac:dyDescent="0.3">
      <c r="A125" s="1" t="s">
        <v>570</v>
      </c>
      <c r="B125" s="1" t="s">
        <v>571</v>
      </c>
      <c r="C125">
        <v>4.2999999999999997E-2</v>
      </c>
      <c r="D125">
        <v>5.1999999999999998E-2</v>
      </c>
      <c r="E125">
        <v>5.2999999999999999E-2</v>
      </c>
      <c r="F125">
        <v>0.06</v>
      </c>
      <c r="G125">
        <v>5.8000000000000003E-2</v>
      </c>
      <c r="H125">
        <v>0.05</v>
      </c>
    </row>
    <row r="126" spans="1:8" x14ac:dyDescent="0.3">
      <c r="A126" s="1" t="s">
        <v>572</v>
      </c>
      <c r="B126" s="1" t="s">
        <v>573</v>
      </c>
      <c r="E126">
        <v>1.8815290742999999</v>
      </c>
      <c r="H126">
        <v>1.88</v>
      </c>
    </row>
    <row r="127" spans="1:8" x14ac:dyDescent="0.3">
      <c r="A127" s="1" t="s">
        <v>544</v>
      </c>
      <c r="B127" s="1" t="s">
        <v>545</v>
      </c>
      <c r="E127">
        <v>0.48899999999999999</v>
      </c>
      <c r="H127">
        <v>0.49</v>
      </c>
    </row>
    <row r="128" spans="1:8" x14ac:dyDescent="0.3">
      <c r="A128" s="1" t="s">
        <v>547</v>
      </c>
      <c r="B128" s="1" t="s">
        <v>548</v>
      </c>
      <c r="C128">
        <v>1.1499999999999999</v>
      </c>
      <c r="D128">
        <v>0.79500000000000004</v>
      </c>
      <c r="H128">
        <v>0.97</v>
      </c>
    </row>
    <row r="129" spans="1:8" x14ac:dyDescent="0.3">
      <c r="A129" s="1" t="s">
        <v>27</v>
      </c>
      <c r="B129" s="1" t="s">
        <v>539</v>
      </c>
      <c r="E129">
        <v>0.24274886478999999</v>
      </c>
      <c r="H129">
        <v>0.24</v>
      </c>
    </row>
    <row r="130" spans="1:8" x14ac:dyDescent="0.3">
      <c r="A130" s="1" t="s">
        <v>541</v>
      </c>
      <c r="B130" s="1" t="s">
        <v>542</v>
      </c>
      <c r="E130">
        <v>1.7953939864999999</v>
      </c>
      <c r="H130">
        <v>1.8</v>
      </c>
    </row>
    <row r="131" spans="1:8" x14ac:dyDescent="0.3">
      <c r="A131" s="1" t="s">
        <v>556</v>
      </c>
      <c r="B131" s="1" t="s">
        <v>557</v>
      </c>
      <c r="C131">
        <v>4.2699999999999996</v>
      </c>
      <c r="D131">
        <v>4.327</v>
      </c>
      <c r="E131">
        <v>4.29</v>
      </c>
      <c r="F131">
        <v>7.0620000000000003</v>
      </c>
      <c r="H131">
        <v>4.99</v>
      </c>
    </row>
    <row r="132" spans="1:8" x14ac:dyDescent="0.3">
      <c r="A132" s="1" t="s">
        <v>558</v>
      </c>
      <c r="B132" s="1" t="s">
        <v>559</v>
      </c>
      <c r="C132">
        <v>0.18099999999999999</v>
      </c>
      <c r="D132">
        <v>0.24</v>
      </c>
      <c r="F132">
        <v>0.14000000000000001</v>
      </c>
      <c r="H132">
        <v>0.19</v>
      </c>
    </row>
    <row r="133" spans="1:8" x14ac:dyDescent="0.3">
      <c r="A133" s="1" t="s">
        <v>550</v>
      </c>
      <c r="B133" s="1" t="s">
        <v>551</v>
      </c>
      <c r="C133">
        <v>3.4209999999999998</v>
      </c>
      <c r="D133">
        <v>3.5209999999999999</v>
      </c>
      <c r="E133">
        <v>3.5670000000000002</v>
      </c>
      <c r="F133">
        <v>3.67</v>
      </c>
      <c r="G133">
        <v>4.6289999999999996</v>
      </c>
      <c r="H133">
        <v>3.76</v>
      </c>
    </row>
    <row r="134" spans="1:8" x14ac:dyDescent="0.3">
      <c r="A134" s="1" t="s">
        <v>553</v>
      </c>
      <c r="B134" s="1" t="s">
        <v>554</v>
      </c>
      <c r="C134">
        <v>3.0539999999999998</v>
      </c>
      <c r="D134">
        <v>3.13</v>
      </c>
      <c r="E134">
        <v>3.2240000000000002</v>
      </c>
      <c r="F134">
        <v>3.2789999999999999</v>
      </c>
      <c r="H134">
        <v>3.17</v>
      </c>
    </row>
    <row r="135" spans="1:8" x14ac:dyDescent="0.3">
      <c r="A135" s="1" t="s">
        <v>123</v>
      </c>
      <c r="B135" s="1" t="s">
        <v>124</v>
      </c>
      <c r="D135">
        <v>0.36199999999999999</v>
      </c>
      <c r="H135">
        <v>0.36</v>
      </c>
    </row>
    <row r="136" spans="1:8" x14ac:dyDescent="0.3">
      <c r="A136" s="1" t="s">
        <v>126</v>
      </c>
      <c r="B136" s="1" t="s">
        <v>127</v>
      </c>
      <c r="D136">
        <v>0.1</v>
      </c>
      <c r="H136">
        <v>0.1</v>
      </c>
    </row>
    <row r="137" spans="1:8" x14ac:dyDescent="0.3">
      <c r="A137" s="1" t="s">
        <v>119</v>
      </c>
      <c r="B137" s="1" t="s">
        <v>120</v>
      </c>
      <c r="D137">
        <v>0.22</v>
      </c>
      <c r="E137">
        <v>0.16</v>
      </c>
      <c r="H137">
        <v>0.19</v>
      </c>
    </row>
    <row r="138" spans="1:8" x14ac:dyDescent="0.3">
      <c r="A138" s="1" t="s">
        <v>121</v>
      </c>
      <c r="B138" s="1" t="s">
        <v>122</v>
      </c>
      <c r="D138">
        <v>0.13</v>
      </c>
      <c r="F138">
        <v>9.7000000000000003E-2</v>
      </c>
      <c r="G138">
        <v>0.124</v>
      </c>
      <c r="H138">
        <v>0.12</v>
      </c>
    </row>
    <row r="139" spans="1:8" x14ac:dyDescent="0.3">
      <c r="A139" s="1" t="s">
        <v>132</v>
      </c>
      <c r="B139" s="1" t="s">
        <v>133</v>
      </c>
      <c r="D139">
        <v>0.79100000000000004</v>
      </c>
      <c r="H139">
        <v>0.79</v>
      </c>
    </row>
    <row r="140" spans="1:8" x14ac:dyDescent="0.3">
      <c r="A140" s="1" t="s">
        <v>134</v>
      </c>
      <c r="B140" s="1" t="s">
        <v>135</v>
      </c>
      <c r="C140">
        <v>2.9990000000000001</v>
      </c>
      <c r="D140">
        <v>2.87</v>
      </c>
      <c r="E140">
        <v>3.2080000000000002</v>
      </c>
      <c r="F140">
        <v>2.718</v>
      </c>
      <c r="G140">
        <v>2.77</v>
      </c>
      <c r="H140">
        <v>2.91</v>
      </c>
    </row>
    <row r="141" spans="1:8" x14ac:dyDescent="0.3">
      <c r="A141" s="1" t="s">
        <v>128</v>
      </c>
      <c r="B141" s="1" t="s">
        <v>129</v>
      </c>
      <c r="C141">
        <v>2.1309999999999998</v>
      </c>
      <c r="D141">
        <v>2.202</v>
      </c>
      <c r="E141">
        <v>2.2589999999999999</v>
      </c>
      <c r="F141">
        <v>2.3250000000000002</v>
      </c>
      <c r="G141">
        <v>2.3620000000000001</v>
      </c>
      <c r="H141">
        <v>2.2599999999999998</v>
      </c>
    </row>
    <row r="142" spans="1:8" x14ac:dyDescent="0.3">
      <c r="A142" s="1" t="s">
        <v>130</v>
      </c>
      <c r="B142" s="1" t="s">
        <v>131</v>
      </c>
      <c r="D142">
        <v>0.28299999999999997</v>
      </c>
      <c r="H142">
        <v>0.28000000000000003</v>
      </c>
    </row>
    <row r="143" spans="1:8" x14ac:dyDescent="0.3">
      <c r="A143" s="1" t="s">
        <v>104</v>
      </c>
      <c r="B143" s="1" t="s">
        <v>105</v>
      </c>
      <c r="C143">
        <v>2.6101999999999999</v>
      </c>
      <c r="D143">
        <v>2.4279999999999999</v>
      </c>
      <c r="E143">
        <v>2.4350000000000001</v>
      </c>
      <c r="F143">
        <v>2.4329999999999998</v>
      </c>
      <c r="G143">
        <v>2.464</v>
      </c>
      <c r="H143">
        <v>2.4700000000000002</v>
      </c>
    </row>
    <row r="144" spans="1:8" x14ac:dyDescent="0.3">
      <c r="A144" s="1" t="s">
        <v>107</v>
      </c>
      <c r="B144" s="1" t="s">
        <v>108</v>
      </c>
      <c r="E144">
        <v>3.8062561060000002</v>
      </c>
      <c r="H144">
        <v>3.81</v>
      </c>
    </row>
    <row r="145" spans="1:8" x14ac:dyDescent="0.3">
      <c r="A145" s="1" t="s">
        <v>100</v>
      </c>
      <c r="B145" s="1" t="s">
        <v>101</v>
      </c>
      <c r="D145">
        <v>0.34799999999999998</v>
      </c>
      <c r="H145">
        <v>0.35</v>
      </c>
    </row>
    <row r="146" spans="1:8" x14ac:dyDescent="0.3">
      <c r="A146" s="1" t="s">
        <v>102</v>
      </c>
      <c r="B146" s="1" t="s">
        <v>103</v>
      </c>
      <c r="D146">
        <v>6.6000000000000003E-2</v>
      </c>
      <c r="H146">
        <v>7.0000000000000007E-2</v>
      </c>
    </row>
    <row r="147" spans="1:8" x14ac:dyDescent="0.3">
      <c r="A147" s="1" t="s">
        <v>114</v>
      </c>
      <c r="B147" s="1" t="s">
        <v>115</v>
      </c>
      <c r="C147">
        <v>2.4550000000000001</v>
      </c>
      <c r="D147">
        <v>2.5950000000000002</v>
      </c>
      <c r="E147">
        <v>2.649</v>
      </c>
      <c r="F147">
        <v>2.8079999999999998</v>
      </c>
      <c r="G147">
        <v>2.9729999999999999</v>
      </c>
      <c r="H147">
        <v>2.7</v>
      </c>
    </row>
    <row r="148" spans="1:8" x14ac:dyDescent="0.3">
      <c r="A148" s="1" t="s">
        <v>116</v>
      </c>
      <c r="B148" s="1" t="s">
        <v>117</v>
      </c>
      <c r="C148">
        <v>2.0059999999999998</v>
      </c>
      <c r="D148">
        <v>2.1240000000000001</v>
      </c>
      <c r="E148">
        <v>2.258</v>
      </c>
      <c r="F148">
        <v>2.387</v>
      </c>
      <c r="H148">
        <v>2.19</v>
      </c>
    </row>
    <row r="149" spans="1:8" x14ac:dyDescent="0.3">
      <c r="A149" s="1" t="s">
        <v>110</v>
      </c>
      <c r="B149" s="1" t="s">
        <v>111</v>
      </c>
      <c r="C149">
        <v>4.298</v>
      </c>
      <c r="D149">
        <v>4.3390000000000004</v>
      </c>
      <c r="E149">
        <v>4.3499999999999996</v>
      </c>
      <c r="F149">
        <v>4.3890000000000002</v>
      </c>
      <c r="G149">
        <v>4.4429999999999996</v>
      </c>
      <c r="H149">
        <v>4.3600000000000003</v>
      </c>
    </row>
    <row r="150" spans="1:8" x14ac:dyDescent="0.3">
      <c r="A150" s="1" t="s">
        <v>112</v>
      </c>
      <c r="B150" s="1" t="s">
        <v>113</v>
      </c>
    </row>
    <row r="151" spans="1:8" x14ac:dyDescent="0.3">
      <c r="A151" s="1" t="s">
        <v>136</v>
      </c>
      <c r="B151" s="1" t="s">
        <v>137</v>
      </c>
      <c r="E151">
        <v>1.4251350090999999</v>
      </c>
      <c r="H151">
        <v>1.43</v>
      </c>
    </row>
    <row r="152" spans="1:8" x14ac:dyDescent="0.3">
      <c r="A152" s="1" t="s">
        <v>161</v>
      </c>
      <c r="B152" s="1" t="s">
        <v>162</v>
      </c>
      <c r="D152">
        <v>1.732</v>
      </c>
      <c r="H152">
        <v>1.73</v>
      </c>
    </row>
    <row r="153" spans="1:8" x14ac:dyDescent="0.3">
      <c r="A153" s="1" t="s">
        <v>163</v>
      </c>
      <c r="B153" s="1" t="s">
        <v>164</v>
      </c>
      <c r="E153">
        <v>1.9034158938000001</v>
      </c>
      <c r="H153">
        <v>1.9</v>
      </c>
    </row>
    <row r="154" spans="1:8" x14ac:dyDescent="0.3">
      <c r="A154" s="1" t="s">
        <v>157</v>
      </c>
      <c r="B154" s="1" t="s">
        <v>158</v>
      </c>
      <c r="C154">
        <v>4.1289999999999996</v>
      </c>
      <c r="D154">
        <v>4.2149999999999999</v>
      </c>
      <c r="E154">
        <v>4.2640000000000002</v>
      </c>
      <c r="H154">
        <v>4.2</v>
      </c>
    </row>
    <row r="155" spans="1:8" x14ac:dyDescent="0.3">
      <c r="A155" s="1" t="s">
        <v>159</v>
      </c>
      <c r="B155" s="1" t="s">
        <v>160</v>
      </c>
      <c r="D155">
        <v>1.3919999999999999</v>
      </c>
      <c r="E155">
        <v>1.4330000000000001</v>
      </c>
      <c r="H155">
        <v>1.41</v>
      </c>
    </row>
    <row r="156" spans="1:8" x14ac:dyDescent="0.3">
      <c r="A156" s="1" t="s">
        <v>170</v>
      </c>
      <c r="B156" s="1" t="s">
        <v>171</v>
      </c>
    </row>
    <row r="157" spans="1:8" x14ac:dyDescent="0.3">
      <c r="A157" s="1" t="s">
        <v>32</v>
      </c>
      <c r="B157" s="1" t="s">
        <v>172</v>
      </c>
      <c r="E157">
        <v>3.8380336114000002</v>
      </c>
      <c r="H157">
        <v>3.84</v>
      </c>
    </row>
    <row r="158" spans="1:8" x14ac:dyDescent="0.3">
      <c r="A158" s="1" t="s">
        <v>165</v>
      </c>
      <c r="B158" s="1" t="s">
        <v>166</v>
      </c>
      <c r="E158">
        <v>0.97343983817000002</v>
      </c>
      <c r="H158">
        <v>0.97</v>
      </c>
    </row>
    <row r="159" spans="1:8" x14ac:dyDescent="0.3">
      <c r="A159" s="1" t="s">
        <v>49</v>
      </c>
      <c r="B159" s="1" t="s">
        <v>168</v>
      </c>
      <c r="E159">
        <v>1.9844252792999999</v>
      </c>
      <c r="H159">
        <v>1.98</v>
      </c>
    </row>
    <row r="160" spans="1:8" x14ac:dyDescent="0.3">
      <c r="A160" s="1" t="s">
        <v>143</v>
      </c>
      <c r="B160" s="1" t="s">
        <v>144</v>
      </c>
    </row>
    <row r="161" spans="1:8" x14ac:dyDescent="0.3">
      <c r="A161" s="1" t="s">
        <v>145</v>
      </c>
      <c r="B161" s="1" t="s">
        <v>146</v>
      </c>
      <c r="C161">
        <v>2.7509999999999999</v>
      </c>
      <c r="D161">
        <v>2.9079999999999999</v>
      </c>
      <c r="E161">
        <v>3.0659999999999998</v>
      </c>
      <c r="G161">
        <v>5.375</v>
      </c>
      <c r="H161">
        <v>3.52</v>
      </c>
    </row>
    <row r="162" spans="1:8" x14ac:dyDescent="0.3">
      <c r="A162" s="1" t="s">
        <v>139</v>
      </c>
      <c r="B162" s="1" t="s">
        <v>140</v>
      </c>
      <c r="C162">
        <v>8.2970000000000006</v>
      </c>
      <c r="D162">
        <v>8.4269999999999996</v>
      </c>
      <c r="H162">
        <v>8.36</v>
      </c>
    </row>
    <row r="163" spans="1:8" x14ac:dyDescent="0.3">
      <c r="A163" s="1" t="s">
        <v>141</v>
      </c>
      <c r="B163" s="1" t="s">
        <v>142</v>
      </c>
    </row>
    <row r="164" spans="1:8" x14ac:dyDescent="0.3">
      <c r="A164" s="1" t="s">
        <v>153</v>
      </c>
      <c r="B164" s="1" t="s">
        <v>154</v>
      </c>
    </row>
    <row r="165" spans="1:8" x14ac:dyDescent="0.3">
      <c r="A165" s="1" t="s">
        <v>155</v>
      </c>
      <c r="B165" s="1" t="s">
        <v>156</v>
      </c>
      <c r="C165">
        <v>1.1359999999999999</v>
      </c>
      <c r="D165">
        <v>1.1160000000000001</v>
      </c>
      <c r="H165">
        <v>1.1299999999999999</v>
      </c>
    </row>
    <row r="166" spans="1:8" x14ac:dyDescent="0.3">
      <c r="A166" s="1" t="s">
        <v>148</v>
      </c>
      <c r="B166" s="1" t="s">
        <v>149</v>
      </c>
      <c r="C166">
        <v>4.0675999999999997</v>
      </c>
      <c r="D166">
        <v>4.0739999999999998</v>
      </c>
      <c r="E166">
        <v>4.1189999999999998</v>
      </c>
      <c r="F166">
        <v>4.16</v>
      </c>
      <c r="G166">
        <v>5.4690000000000003</v>
      </c>
      <c r="H166">
        <v>4.38</v>
      </c>
    </row>
    <row r="167" spans="1:8" x14ac:dyDescent="0.3">
      <c r="A167" s="1" t="s">
        <v>150</v>
      </c>
      <c r="B167" s="1" t="s">
        <v>151</v>
      </c>
      <c r="C167">
        <v>4.2510000000000003</v>
      </c>
      <c r="D167">
        <v>4.3109999999999999</v>
      </c>
      <c r="E167">
        <v>4.391</v>
      </c>
      <c r="F167">
        <v>4.4589999999999996</v>
      </c>
      <c r="G167">
        <v>4.5179999999999998</v>
      </c>
      <c r="H167">
        <v>4.3899999999999997</v>
      </c>
    </row>
    <row r="168" spans="1:8" x14ac:dyDescent="0.3">
      <c r="A168" s="1" t="s">
        <v>47</v>
      </c>
      <c r="B168" s="1" t="s">
        <v>48</v>
      </c>
      <c r="C168">
        <v>4.5460000000000003</v>
      </c>
      <c r="H168">
        <v>4.55</v>
      </c>
    </row>
    <row r="169" spans="1:8" x14ac:dyDescent="0.3">
      <c r="A169" s="1" t="s">
        <v>50</v>
      </c>
      <c r="B169" s="1" t="s">
        <v>51</v>
      </c>
    </row>
    <row r="170" spans="1:8" x14ac:dyDescent="0.3">
      <c r="A170" s="1" t="s">
        <v>42</v>
      </c>
      <c r="B170" s="1" t="s">
        <v>43</v>
      </c>
      <c r="C170">
        <v>2.548</v>
      </c>
      <c r="D170">
        <v>2.6640000000000001</v>
      </c>
      <c r="E170">
        <v>2.7589999999999999</v>
      </c>
      <c r="F170">
        <v>2.879</v>
      </c>
      <c r="H170">
        <v>2.71</v>
      </c>
    </row>
    <row r="171" spans="1:8" x14ac:dyDescent="0.3">
      <c r="A171" s="1" t="s">
        <v>44</v>
      </c>
      <c r="B171" s="1" t="s">
        <v>45</v>
      </c>
      <c r="C171">
        <v>3.9790000000000001</v>
      </c>
      <c r="E171">
        <v>4.0685000000000002</v>
      </c>
      <c r="F171">
        <v>3.895</v>
      </c>
      <c r="H171">
        <v>3.98</v>
      </c>
    </row>
    <row r="172" spans="1:8" x14ac:dyDescent="0.3">
      <c r="A172" s="1" t="s">
        <v>56</v>
      </c>
      <c r="B172" s="1" t="s">
        <v>57</v>
      </c>
      <c r="C172">
        <v>5.1829999999999998</v>
      </c>
      <c r="D172">
        <v>5.2409999999999997</v>
      </c>
      <c r="E172">
        <v>5.3179999999999996</v>
      </c>
      <c r="F172">
        <v>5.3520000000000003</v>
      </c>
      <c r="G172">
        <v>5.4589999999999996</v>
      </c>
      <c r="H172">
        <v>5.31</v>
      </c>
    </row>
    <row r="173" spans="1:8" x14ac:dyDescent="0.3">
      <c r="A173" s="1" t="s">
        <v>59</v>
      </c>
      <c r="B173" s="1" t="s">
        <v>60</v>
      </c>
      <c r="C173">
        <v>3.1640000000000001</v>
      </c>
      <c r="D173">
        <v>3.2</v>
      </c>
      <c r="E173">
        <v>3.1110000000000002</v>
      </c>
      <c r="H173">
        <v>3.16</v>
      </c>
    </row>
    <row r="174" spans="1:8" x14ac:dyDescent="0.3">
      <c r="A174" s="1" t="s">
        <v>52</v>
      </c>
      <c r="B174" s="1" t="s">
        <v>53</v>
      </c>
      <c r="C174">
        <v>2.8980000000000001</v>
      </c>
      <c r="H174">
        <v>2.9</v>
      </c>
    </row>
    <row r="175" spans="1:8" x14ac:dyDescent="0.3">
      <c r="A175" s="1" t="s">
        <v>54</v>
      </c>
      <c r="B175" s="1" t="s">
        <v>55</v>
      </c>
      <c r="C175">
        <v>3.677</v>
      </c>
      <c r="D175">
        <v>3.7469999999999999</v>
      </c>
      <c r="E175">
        <v>3.827</v>
      </c>
      <c r="F175">
        <v>4.1020000000000003</v>
      </c>
      <c r="H175">
        <v>3.84</v>
      </c>
    </row>
    <row r="176" spans="1:8" x14ac:dyDescent="0.3">
      <c r="A176" s="1" t="s">
        <v>20</v>
      </c>
      <c r="B176" s="1" t="s">
        <v>21</v>
      </c>
      <c r="C176">
        <v>0.245</v>
      </c>
      <c r="D176">
        <v>0.30399999999999999</v>
      </c>
      <c r="E176">
        <v>0.214</v>
      </c>
      <c r="F176">
        <v>0.254</v>
      </c>
      <c r="H176">
        <v>0.25</v>
      </c>
    </row>
    <row r="177" spans="1:8" x14ac:dyDescent="0.3">
      <c r="A177" s="1" t="s">
        <v>24</v>
      </c>
      <c r="B177" s="1" t="s">
        <v>25</v>
      </c>
      <c r="E177">
        <v>0.24210468015</v>
      </c>
      <c r="H177">
        <v>0.24</v>
      </c>
    </row>
    <row r="178" spans="1:8" x14ac:dyDescent="0.3">
      <c r="A178" s="1" t="s">
        <v>13</v>
      </c>
      <c r="B178" s="1" t="s">
        <v>14</v>
      </c>
    </row>
    <row r="179" spans="1:8" x14ac:dyDescent="0.3">
      <c r="A179" s="1" t="s">
        <v>16</v>
      </c>
      <c r="B179" s="1" t="s">
        <v>17</v>
      </c>
      <c r="E179">
        <v>0.24319823405999999</v>
      </c>
      <c r="H179">
        <v>0.24</v>
      </c>
    </row>
    <row r="180" spans="1:8" x14ac:dyDescent="0.3">
      <c r="A180" s="1" t="s">
        <v>36</v>
      </c>
      <c r="B180" s="1" t="s">
        <v>37</v>
      </c>
    </row>
    <row r="181" spans="1:8" x14ac:dyDescent="0.3">
      <c r="A181" s="1" t="s">
        <v>38</v>
      </c>
      <c r="B181" s="1" t="s">
        <v>39</v>
      </c>
      <c r="E181">
        <v>1.2351799014</v>
      </c>
      <c r="H181">
        <v>1.24</v>
      </c>
    </row>
    <row r="182" spans="1:8" x14ac:dyDescent="0.3">
      <c r="A182" s="1" t="s">
        <v>28</v>
      </c>
      <c r="B182" s="1" t="s">
        <v>29</v>
      </c>
      <c r="C182">
        <v>0.21199999999999999</v>
      </c>
      <c r="D182">
        <v>0.21099999999999999</v>
      </c>
      <c r="H182">
        <v>0.21</v>
      </c>
    </row>
    <row r="183" spans="1:8" x14ac:dyDescent="0.3">
      <c r="A183" s="1" t="s">
        <v>33</v>
      </c>
      <c r="B183" s="1" t="s">
        <v>34</v>
      </c>
      <c r="D183">
        <v>2.1629999999999998</v>
      </c>
      <c r="E183">
        <v>1.651</v>
      </c>
      <c r="F183">
        <v>1.883</v>
      </c>
      <c r="H183">
        <v>1.9</v>
      </c>
    </row>
    <row r="184" spans="1:8" x14ac:dyDescent="0.3">
      <c r="A184" s="1" t="s">
        <v>61</v>
      </c>
      <c r="B184" s="1" t="s">
        <v>62</v>
      </c>
      <c r="C184">
        <v>9.7000000000000003E-2</v>
      </c>
      <c r="D184">
        <v>9.4E-2</v>
      </c>
      <c r="F184">
        <v>7.0000000000000007E-2</v>
      </c>
      <c r="G184">
        <v>6.5000000000000002E-2</v>
      </c>
      <c r="H184">
        <v>0.08</v>
      </c>
    </row>
    <row r="185" spans="1:8" x14ac:dyDescent="0.3">
      <c r="A185" s="1" t="s">
        <v>88</v>
      </c>
      <c r="B185" s="1" t="s">
        <v>89</v>
      </c>
    </row>
    <row r="186" spans="1:8" x14ac:dyDescent="0.3">
      <c r="A186" s="1" t="s">
        <v>90</v>
      </c>
      <c r="B186" s="1" t="s">
        <v>91</v>
      </c>
      <c r="C186">
        <v>1.008</v>
      </c>
      <c r="H186">
        <v>1.01</v>
      </c>
    </row>
    <row r="187" spans="1:8" x14ac:dyDescent="0.3">
      <c r="A187" s="1" t="s">
        <v>82</v>
      </c>
      <c r="B187" s="1" t="s">
        <v>83</v>
      </c>
      <c r="C187">
        <v>4.33</v>
      </c>
      <c r="D187">
        <v>4.3860000000000001</v>
      </c>
      <c r="E187">
        <v>4.4340000000000002</v>
      </c>
      <c r="H187">
        <v>4.38</v>
      </c>
    </row>
    <row r="188" spans="1:8" x14ac:dyDescent="0.3">
      <c r="A188" s="1" t="s">
        <v>85</v>
      </c>
      <c r="B188" s="1" t="s">
        <v>86</v>
      </c>
      <c r="C188">
        <v>1.1259999999999999</v>
      </c>
      <c r="D188">
        <v>1.081</v>
      </c>
      <c r="H188">
        <v>1.1000000000000001</v>
      </c>
    </row>
    <row r="189" spans="1:8" x14ac:dyDescent="0.3">
      <c r="A189" s="1" t="s">
        <v>96</v>
      </c>
      <c r="B189" s="1" t="s">
        <v>97</v>
      </c>
      <c r="C189">
        <v>1.587</v>
      </c>
      <c r="G189">
        <v>1.913</v>
      </c>
      <c r="H189">
        <v>1.75</v>
      </c>
    </row>
    <row r="190" spans="1:8" x14ac:dyDescent="0.3">
      <c r="A190" s="1" t="s">
        <v>98</v>
      </c>
      <c r="B190" s="1" t="s">
        <v>99</v>
      </c>
      <c r="C190">
        <v>0.31</v>
      </c>
      <c r="D190">
        <v>0.42</v>
      </c>
      <c r="E190">
        <v>0.33500000000000002</v>
      </c>
      <c r="F190">
        <v>0.48399999999999999</v>
      </c>
      <c r="G190">
        <v>0.56000000000000005</v>
      </c>
      <c r="H190">
        <v>0.42</v>
      </c>
    </row>
    <row r="191" spans="1:8" x14ac:dyDescent="0.3">
      <c r="A191" s="1" t="s">
        <v>92</v>
      </c>
      <c r="B191" s="1" t="s">
        <v>93</v>
      </c>
      <c r="C191">
        <v>2.1579999999999999</v>
      </c>
      <c r="E191">
        <v>2.3029999999999999</v>
      </c>
      <c r="G191">
        <v>2.1419999999999999</v>
      </c>
      <c r="H191">
        <v>2.2000000000000002</v>
      </c>
    </row>
    <row r="192" spans="1:8" x14ac:dyDescent="0.3">
      <c r="A192" s="1" t="s">
        <v>94</v>
      </c>
      <c r="B192" s="1" t="s">
        <v>95</v>
      </c>
      <c r="C192">
        <v>2.5499999999999998</v>
      </c>
      <c r="H192">
        <v>2.5499999999999998</v>
      </c>
    </row>
    <row r="193" spans="1:8" x14ac:dyDescent="0.3">
      <c r="A193" s="1" t="s">
        <v>69</v>
      </c>
      <c r="B193" s="1" t="s">
        <v>70</v>
      </c>
      <c r="C193">
        <v>8.2000000000000003E-2</v>
      </c>
      <c r="D193">
        <v>8.3000000000000004E-2</v>
      </c>
      <c r="E193">
        <v>9.0999999999999998E-2</v>
      </c>
      <c r="H193">
        <v>0.09</v>
      </c>
    </row>
    <row r="194" spans="1:8" x14ac:dyDescent="0.3">
      <c r="A194" s="1" t="s">
        <v>71</v>
      </c>
      <c r="B194" s="1" t="s">
        <v>72</v>
      </c>
      <c r="C194">
        <v>0.53600000000000003</v>
      </c>
      <c r="D194">
        <v>0.57299999999999995</v>
      </c>
      <c r="E194">
        <v>0.627</v>
      </c>
      <c r="F194">
        <v>0.65600000000000003</v>
      </c>
      <c r="G194">
        <v>0.67</v>
      </c>
      <c r="H194">
        <v>0.61</v>
      </c>
    </row>
    <row r="195" spans="1:8" x14ac:dyDescent="0.3">
      <c r="A195" s="1" t="s">
        <v>64</v>
      </c>
      <c r="B195" s="1" t="s">
        <v>65</v>
      </c>
      <c r="C195">
        <v>3.08</v>
      </c>
      <c r="D195">
        <v>3.1240000000000001</v>
      </c>
      <c r="E195">
        <v>3.157</v>
      </c>
      <c r="F195">
        <v>3.2080000000000002</v>
      </c>
      <c r="G195">
        <v>6.2569999999999997</v>
      </c>
      <c r="H195">
        <v>3.77</v>
      </c>
    </row>
    <row r="196" spans="1:8" x14ac:dyDescent="0.3">
      <c r="A196" s="1" t="s">
        <v>67</v>
      </c>
      <c r="B196" s="1" t="s">
        <v>68</v>
      </c>
      <c r="D196">
        <v>7.5999999999999998E-2</v>
      </c>
      <c r="E196">
        <v>6.2E-2</v>
      </c>
      <c r="H196">
        <v>7.0000000000000007E-2</v>
      </c>
    </row>
    <row r="197" spans="1:8" x14ac:dyDescent="0.3">
      <c r="A197" s="1" t="s">
        <v>78</v>
      </c>
      <c r="B197" s="1" t="s">
        <v>79</v>
      </c>
      <c r="C197">
        <v>1.855</v>
      </c>
      <c r="H197">
        <v>1.86</v>
      </c>
    </row>
    <row r="198" spans="1:8" x14ac:dyDescent="0.3">
      <c r="A198" s="1" t="s">
        <v>80</v>
      </c>
      <c r="B198" s="1" t="s">
        <v>81</v>
      </c>
    </row>
    <row r="199" spans="1:8" x14ac:dyDescent="0.3">
      <c r="A199" s="1" t="s">
        <v>74</v>
      </c>
      <c r="B199" s="1" t="s">
        <v>75</v>
      </c>
      <c r="D199">
        <v>4.1680000000000001</v>
      </c>
      <c r="H199">
        <v>4.17</v>
      </c>
    </row>
    <row r="200" spans="1:8" x14ac:dyDescent="0.3">
      <c r="A200" s="1" t="s">
        <v>76</v>
      </c>
      <c r="B200" s="1" t="s">
        <v>77</v>
      </c>
    </row>
    <row r="201" spans="1:8" x14ac:dyDescent="0.3">
      <c r="A201" s="1" t="s">
        <v>174</v>
      </c>
      <c r="B201" s="1" t="s">
        <v>175</v>
      </c>
      <c r="C201">
        <v>2.2320000000000002</v>
      </c>
      <c r="H201">
        <v>2.23</v>
      </c>
    </row>
    <row r="202" spans="1:8" x14ac:dyDescent="0.3">
      <c r="A202" s="1" t="s">
        <v>659</v>
      </c>
      <c r="B202" s="1" t="s">
        <v>660</v>
      </c>
    </row>
    <row r="203" spans="1:8" x14ac:dyDescent="0.3">
      <c r="A203" s="1" t="s">
        <v>291</v>
      </c>
      <c r="B203" s="1" t="s">
        <v>292</v>
      </c>
      <c r="C203">
        <v>3.282</v>
      </c>
      <c r="D203">
        <v>3.302</v>
      </c>
      <c r="E203">
        <v>3.343</v>
      </c>
      <c r="F203">
        <v>3.484</v>
      </c>
      <c r="G203">
        <v>4.0620000000000003</v>
      </c>
      <c r="H203">
        <v>3.49</v>
      </c>
    </row>
    <row r="204" spans="1:8" x14ac:dyDescent="0.3">
      <c r="A204" s="1" t="s">
        <v>285</v>
      </c>
      <c r="B204" s="1" t="s">
        <v>286</v>
      </c>
    </row>
    <row r="205" spans="1:8" x14ac:dyDescent="0.3">
      <c r="A205" s="1" t="s">
        <v>288</v>
      </c>
      <c r="B205" s="1" t="s">
        <v>289</v>
      </c>
      <c r="D205">
        <v>0.67800000000000005</v>
      </c>
      <c r="F205">
        <v>0.72699999999999998</v>
      </c>
      <c r="H205">
        <v>0.7</v>
      </c>
    </row>
    <row r="206" spans="1:8" x14ac:dyDescent="0.3">
      <c r="A206" s="1" t="s">
        <v>299</v>
      </c>
      <c r="B206" s="1" t="s">
        <v>300</v>
      </c>
      <c r="C206">
        <v>3.871</v>
      </c>
      <c r="D206">
        <v>3.891</v>
      </c>
      <c r="E206">
        <v>3.891</v>
      </c>
      <c r="H206">
        <v>3.88</v>
      </c>
    </row>
    <row r="207" spans="1:8" x14ac:dyDescent="0.3">
      <c r="A207" s="1" t="s">
        <v>301</v>
      </c>
      <c r="B207" s="1" t="s">
        <v>302</v>
      </c>
      <c r="C207">
        <v>3.452</v>
      </c>
      <c r="D207">
        <v>3.4990000000000001</v>
      </c>
      <c r="E207">
        <v>3.5419999999999998</v>
      </c>
      <c r="F207">
        <v>3.5840000000000001</v>
      </c>
      <c r="G207">
        <v>3.6539999999999999</v>
      </c>
      <c r="H207">
        <v>3.55</v>
      </c>
    </row>
    <row r="208" spans="1:8" x14ac:dyDescent="0.3">
      <c r="A208" s="1" t="s">
        <v>294</v>
      </c>
      <c r="B208" s="1" t="s">
        <v>295</v>
      </c>
      <c r="C208">
        <v>1.0780000000000001</v>
      </c>
      <c r="D208">
        <v>1.514</v>
      </c>
      <c r="H208">
        <v>1.3</v>
      </c>
    </row>
    <row r="209" spans="1:8" x14ac:dyDescent="0.3">
      <c r="A209" s="1" t="s">
        <v>297</v>
      </c>
      <c r="B209" s="1" t="s">
        <v>298</v>
      </c>
      <c r="C209">
        <v>0.79400000000000004</v>
      </c>
      <c r="D209">
        <v>0.67</v>
      </c>
      <c r="F209">
        <v>0.91300000000000003</v>
      </c>
      <c r="H209">
        <v>0.79</v>
      </c>
    </row>
    <row r="210" spans="1:8" x14ac:dyDescent="0.3">
      <c r="A210" s="1" t="s">
        <v>267</v>
      </c>
      <c r="B210" s="1" t="s">
        <v>268</v>
      </c>
      <c r="E210">
        <v>1.6605397532999999</v>
      </c>
      <c r="H210">
        <v>1.66</v>
      </c>
    </row>
    <row r="211" spans="1:8" x14ac:dyDescent="0.3">
      <c r="A211" s="1" t="s">
        <v>270</v>
      </c>
      <c r="B211" s="1" t="s">
        <v>271</v>
      </c>
      <c r="E211">
        <v>1.3512171740000001</v>
      </c>
      <c r="H211">
        <v>1.35</v>
      </c>
    </row>
    <row r="212" spans="1:8" x14ac:dyDescent="0.3">
      <c r="A212" s="1" t="s">
        <v>262</v>
      </c>
      <c r="B212" s="1" t="s">
        <v>263</v>
      </c>
      <c r="D212">
        <v>0.23699999999999999</v>
      </c>
      <c r="H212">
        <v>0.24</v>
      </c>
    </row>
    <row r="213" spans="1:8" x14ac:dyDescent="0.3">
      <c r="A213" s="1" t="s">
        <v>265</v>
      </c>
      <c r="B213" s="1" t="s">
        <v>266</v>
      </c>
      <c r="C213">
        <v>3.3250000000000002</v>
      </c>
      <c r="D213">
        <v>3.3839999999999999</v>
      </c>
      <c r="E213">
        <v>3.4929999999999999</v>
      </c>
      <c r="F213">
        <v>3.1389999999999998</v>
      </c>
      <c r="G213">
        <v>3.2909999999999999</v>
      </c>
      <c r="H213">
        <v>3.33</v>
      </c>
    </row>
    <row r="214" spans="1:8" x14ac:dyDescent="0.3">
      <c r="A214" s="1" t="s">
        <v>279</v>
      </c>
      <c r="B214" s="1" t="s">
        <v>280</v>
      </c>
      <c r="C214">
        <v>0.377</v>
      </c>
      <c r="D214">
        <v>0.42499999999999999</v>
      </c>
      <c r="E214">
        <v>0.46700000000000003</v>
      </c>
      <c r="F214">
        <v>0.627</v>
      </c>
      <c r="G214">
        <v>0.69499999999999995</v>
      </c>
      <c r="H214">
        <v>0.52</v>
      </c>
    </row>
    <row r="215" spans="1:8" x14ac:dyDescent="0.3">
      <c r="A215" s="1" t="s">
        <v>282</v>
      </c>
      <c r="B215" s="1" t="s">
        <v>283</v>
      </c>
      <c r="E215">
        <v>0.34639107565999999</v>
      </c>
      <c r="H215">
        <v>0.35</v>
      </c>
    </row>
    <row r="216" spans="1:8" x14ac:dyDescent="0.3">
      <c r="A216" s="1" t="s">
        <v>273</v>
      </c>
      <c r="B216" s="1" t="s">
        <v>274</v>
      </c>
      <c r="E216">
        <v>0.44321090495999999</v>
      </c>
      <c r="H216">
        <v>0.44</v>
      </c>
    </row>
    <row r="217" spans="1:8" x14ac:dyDescent="0.3">
      <c r="A217" s="1" t="s">
        <v>276</v>
      </c>
      <c r="B217" s="1" t="s">
        <v>277</v>
      </c>
      <c r="E217">
        <v>0.63927879826</v>
      </c>
      <c r="H217">
        <v>0.64</v>
      </c>
    </row>
    <row r="218" spans="1:8" x14ac:dyDescent="0.3">
      <c r="A218" s="1" t="s">
        <v>303</v>
      </c>
      <c r="B218" s="1" t="s">
        <v>304</v>
      </c>
      <c r="C218">
        <v>4.0250000000000004</v>
      </c>
      <c r="D218">
        <v>4.0129999999999999</v>
      </c>
      <c r="E218">
        <v>4.0510000000000002</v>
      </c>
      <c r="F218">
        <v>3.9969999999999999</v>
      </c>
      <c r="G218">
        <v>4.1260000000000003</v>
      </c>
      <c r="H218">
        <v>4.04</v>
      </c>
    </row>
    <row r="219" spans="1:8" x14ac:dyDescent="0.3">
      <c r="A219" s="1" t="s">
        <v>328</v>
      </c>
      <c r="B219" s="1" t="s">
        <v>329</v>
      </c>
      <c r="F219">
        <v>2.2930000000000001</v>
      </c>
      <c r="H219">
        <v>2.29</v>
      </c>
    </row>
    <row r="220" spans="1:8" x14ac:dyDescent="0.3">
      <c r="A220" s="1" t="s">
        <v>330</v>
      </c>
      <c r="B220" s="1" t="s">
        <v>331</v>
      </c>
      <c r="E220">
        <v>2.3303739374000001</v>
      </c>
      <c r="H220">
        <v>2.33</v>
      </c>
    </row>
    <row r="221" spans="1:8" x14ac:dyDescent="0.3">
      <c r="A221" s="1" t="s">
        <v>324</v>
      </c>
      <c r="B221" s="1" t="s">
        <v>325</v>
      </c>
      <c r="D221">
        <v>3.0339999999999998</v>
      </c>
      <c r="H221">
        <v>3.03</v>
      </c>
    </row>
    <row r="222" spans="1:8" x14ac:dyDescent="0.3">
      <c r="A222" s="1" t="s">
        <v>326</v>
      </c>
      <c r="B222" s="1" t="s">
        <v>327</v>
      </c>
      <c r="C222">
        <v>2.3420000000000001</v>
      </c>
      <c r="D222">
        <v>2.3849999999999998</v>
      </c>
      <c r="E222">
        <v>2.4569999999999999</v>
      </c>
      <c r="F222">
        <v>2.508</v>
      </c>
      <c r="H222">
        <v>2.42</v>
      </c>
    </row>
    <row r="223" spans="1:8" x14ac:dyDescent="0.3">
      <c r="A223" s="1" t="s">
        <v>338</v>
      </c>
      <c r="B223" s="1" t="s">
        <v>339</v>
      </c>
      <c r="D223">
        <v>0.05</v>
      </c>
      <c r="H223">
        <v>0.05</v>
      </c>
    </row>
    <row r="224" spans="1:8" x14ac:dyDescent="0.3">
      <c r="A224" s="1" t="s">
        <v>341</v>
      </c>
      <c r="B224" s="1" t="s">
        <v>342</v>
      </c>
      <c r="C224">
        <v>2.157</v>
      </c>
      <c r="H224">
        <v>2.16</v>
      </c>
    </row>
    <row r="225" spans="1:8" x14ac:dyDescent="0.3">
      <c r="A225" s="1" t="s">
        <v>332</v>
      </c>
      <c r="B225" s="1" t="s">
        <v>333</v>
      </c>
      <c r="C225">
        <v>0.441</v>
      </c>
      <c r="D225">
        <v>0.36199999999999999</v>
      </c>
      <c r="E225">
        <v>0.36399999999999999</v>
      </c>
      <c r="F225">
        <v>0.35699999999999998</v>
      </c>
      <c r="G225">
        <v>0.32700000000000001</v>
      </c>
      <c r="H225">
        <v>0.37</v>
      </c>
    </row>
    <row r="226" spans="1:8" x14ac:dyDescent="0.3">
      <c r="A226" s="1" t="s">
        <v>335</v>
      </c>
      <c r="B226" s="1" t="s">
        <v>336</v>
      </c>
      <c r="C226">
        <v>2.2610000000000001</v>
      </c>
      <c r="D226">
        <v>2.4249999999999998</v>
      </c>
      <c r="E226">
        <v>2.617</v>
      </c>
      <c r="H226">
        <v>2.4300000000000002</v>
      </c>
    </row>
    <row r="227" spans="1:8" x14ac:dyDescent="0.3">
      <c r="A227" s="1" t="s">
        <v>310</v>
      </c>
      <c r="B227" s="1" t="s">
        <v>311</v>
      </c>
      <c r="D227">
        <v>2.4980000000000002</v>
      </c>
      <c r="F227">
        <v>2.6139999999999999</v>
      </c>
      <c r="H227">
        <v>2.56</v>
      </c>
    </row>
    <row r="228" spans="1:8" x14ac:dyDescent="0.3">
      <c r="A228" s="1" t="s">
        <v>312</v>
      </c>
      <c r="B228" s="1" t="s">
        <v>313</v>
      </c>
      <c r="C228">
        <v>3.9390000000000001</v>
      </c>
      <c r="D228">
        <v>3.931</v>
      </c>
      <c r="E228">
        <v>3.948</v>
      </c>
      <c r="F228">
        <v>4.0279999999999996</v>
      </c>
      <c r="H228">
        <v>3.96</v>
      </c>
    </row>
    <row r="229" spans="1:8" x14ac:dyDescent="0.3">
      <c r="A229" s="1" t="s">
        <v>306</v>
      </c>
      <c r="B229" s="1" t="s">
        <v>307</v>
      </c>
      <c r="D229">
        <v>0.55000000000000004</v>
      </c>
      <c r="H229">
        <v>0.55000000000000004</v>
      </c>
    </row>
    <row r="230" spans="1:8" x14ac:dyDescent="0.3">
      <c r="A230" s="1" t="s">
        <v>308</v>
      </c>
      <c r="B230" s="1" t="s">
        <v>309</v>
      </c>
      <c r="C230">
        <v>2.226</v>
      </c>
      <c r="E230">
        <v>2.5129999999999999</v>
      </c>
      <c r="H230">
        <v>2.37</v>
      </c>
    </row>
    <row r="231" spans="1:8" x14ac:dyDescent="0.3">
      <c r="A231" s="1" t="s">
        <v>319</v>
      </c>
      <c r="B231" s="1" t="s">
        <v>320</v>
      </c>
      <c r="E231">
        <v>0.214</v>
      </c>
      <c r="H231">
        <v>0.21</v>
      </c>
    </row>
    <row r="232" spans="1:8" x14ac:dyDescent="0.3">
      <c r="A232" s="1" t="s">
        <v>322</v>
      </c>
      <c r="B232" s="1" t="s">
        <v>323</v>
      </c>
    </row>
    <row r="233" spans="1:8" x14ac:dyDescent="0.3">
      <c r="A233" s="1" t="s">
        <v>314</v>
      </c>
      <c r="B233" s="1" t="s">
        <v>315</v>
      </c>
      <c r="D233">
        <v>0.161</v>
      </c>
      <c r="G233">
        <v>0.22600000000000001</v>
      </c>
      <c r="H233">
        <v>0.19</v>
      </c>
    </row>
    <row r="234" spans="1:8" x14ac:dyDescent="0.3">
      <c r="A234" s="1" t="s">
        <v>317</v>
      </c>
      <c r="B234" s="1" t="s">
        <v>318</v>
      </c>
      <c r="E234">
        <v>2.1680000000000001</v>
      </c>
      <c r="H234">
        <v>2.17</v>
      </c>
    </row>
    <row r="235" spans="1:8" x14ac:dyDescent="0.3">
      <c r="A235" s="1" t="s">
        <v>205</v>
      </c>
      <c r="B235" s="1" t="s">
        <v>206</v>
      </c>
      <c r="C235">
        <v>3.2749999999999999</v>
      </c>
      <c r="D235">
        <v>3.2759999999999998</v>
      </c>
      <c r="E235">
        <v>3.3109999999999999</v>
      </c>
      <c r="F235">
        <v>3.3239999999999998</v>
      </c>
      <c r="H235">
        <v>3.3</v>
      </c>
    </row>
    <row r="236" spans="1:8" x14ac:dyDescent="0.3">
      <c r="A236" s="1" t="s">
        <v>208</v>
      </c>
      <c r="B236" s="1" t="s">
        <v>209</v>
      </c>
    </row>
    <row r="237" spans="1:8" x14ac:dyDescent="0.3">
      <c r="A237" s="1" t="s">
        <v>200</v>
      </c>
      <c r="B237" s="1" t="s">
        <v>201</v>
      </c>
      <c r="C237">
        <v>3.4609999999999999</v>
      </c>
      <c r="D237">
        <v>3.48</v>
      </c>
      <c r="E237">
        <v>4.2960000000000003</v>
      </c>
      <c r="F237">
        <v>4.3250000000000002</v>
      </c>
      <c r="H237">
        <v>3.89</v>
      </c>
    </row>
    <row r="238" spans="1:8" x14ac:dyDescent="0.3">
      <c r="A238" s="1" t="s">
        <v>203</v>
      </c>
      <c r="B238" s="1" t="s">
        <v>204</v>
      </c>
    </row>
    <row r="239" spans="1:8" x14ac:dyDescent="0.3">
      <c r="A239" s="1" t="s">
        <v>215</v>
      </c>
      <c r="B239" s="1" t="s">
        <v>216</v>
      </c>
      <c r="C239">
        <v>2.8140000000000001</v>
      </c>
      <c r="D239">
        <v>2.8340000000000001</v>
      </c>
      <c r="E239">
        <v>2.9420000000000002</v>
      </c>
      <c r="F239">
        <v>3.0409999999999999</v>
      </c>
      <c r="G239">
        <v>3.1709999999999998</v>
      </c>
      <c r="H239">
        <v>2.96</v>
      </c>
    </row>
    <row r="240" spans="1:8" x14ac:dyDescent="0.3">
      <c r="A240" s="1" t="s">
        <v>217</v>
      </c>
      <c r="B240" s="1" t="s">
        <v>218</v>
      </c>
      <c r="C240">
        <v>6.5149999999999997</v>
      </c>
      <c r="D240">
        <v>7.5549999999999997</v>
      </c>
      <c r="E240">
        <v>7.5030000000000001</v>
      </c>
      <c r="F240">
        <v>4.8209999999999997</v>
      </c>
      <c r="G240">
        <v>5.4050000000000002</v>
      </c>
      <c r="H240">
        <v>6.36</v>
      </c>
    </row>
    <row r="241" spans="1:8" x14ac:dyDescent="0.3">
      <c r="A241" s="1" t="s">
        <v>210</v>
      </c>
      <c r="B241" s="1" t="s">
        <v>211</v>
      </c>
      <c r="F241">
        <v>0.96299999999999997</v>
      </c>
      <c r="H241">
        <v>0.96</v>
      </c>
    </row>
    <row r="242" spans="1:8" x14ac:dyDescent="0.3">
      <c r="A242" s="1" t="s">
        <v>213</v>
      </c>
      <c r="B242" s="1" t="s">
        <v>214</v>
      </c>
      <c r="C242">
        <v>0.65800000000000003</v>
      </c>
      <c r="D242">
        <v>0.624</v>
      </c>
      <c r="E242">
        <v>0.61</v>
      </c>
      <c r="F242">
        <v>0.59399999999999997</v>
      </c>
      <c r="H242">
        <v>0.62</v>
      </c>
    </row>
    <row r="243" spans="1:8" x14ac:dyDescent="0.3">
      <c r="A243" s="1" t="s">
        <v>182</v>
      </c>
      <c r="B243" s="1" t="s">
        <v>183</v>
      </c>
      <c r="C243">
        <v>6.6000000000000003E-2</v>
      </c>
      <c r="D243">
        <v>8.1000000000000003E-2</v>
      </c>
      <c r="E243">
        <v>7.0999999999999994E-2</v>
      </c>
      <c r="F243">
        <v>8.2000000000000003E-2</v>
      </c>
      <c r="H243">
        <v>0.08</v>
      </c>
    </row>
    <row r="244" spans="1:8" x14ac:dyDescent="0.3">
      <c r="A244" s="1" t="s">
        <v>185</v>
      </c>
      <c r="B244" s="1" t="s">
        <v>186</v>
      </c>
      <c r="C244">
        <v>3.8780000000000001</v>
      </c>
      <c r="D244">
        <v>4.0209999999999999</v>
      </c>
      <c r="E244">
        <v>4.4039999999999999</v>
      </c>
      <c r="F244">
        <v>4.577</v>
      </c>
      <c r="H244">
        <v>4.22</v>
      </c>
    </row>
    <row r="245" spans="1:8" x14ac:dyDescent="0.3">
      <c r="A245" s="1" t="s">
        <v>176</v>
      </c>
      <c r="B245" s="1" t="s">
        <v>177</v>
      </c>
      <c r="C245">
        <v>0.75700000000000001</v>
      </c>
      <c r="D245">
        <v>0.73</v>
      </c>
      <c r="E245">
        <v>0.70899999999999996</v>
      </c>
      <c r="H245">
        <v>0.73</v>
      </c>
    </row>
    <row r="246" spans="1:8" x14ac:dyDescent="0.3">
      <c r="A246" s="1" t="s">
        <v>179</v>
      </c>
      <c r="B246" s="1" t="s">
        <v>180</v>
      </c>
      <c r="E246">
        <v>4.3303470549999998</v>
      </c>
      <c r="H246">
        <v>4.33</v>
      </c>
    </row>
    <row r="247" spans="1:8" x14ac:dyDescent="0.3">
      <c r="A247" s="1" t="s">
        <v>194</v>
      </c>
      <c r="B247" s="1" t="s">
        <v>195</v>
      </c>
      <c r="E247">
        <v>4.283140757</v>
      </c>
      <c r="H247">
        <v>4.28</v>
      </c>
    </row>
    <row r="248" spans="1:8" x14ac:dyDescent="0.3">
      <c r="A248" s="1" t="s">
        <v>197</v>
      </c>
      <c r="B248" s="1" t="s">
        <v>198</v>
      </c>
      <c r="E248">
        <v>0.41359158030999998</v>
      </c>
      <c r="H248">
        <v>0.41</v>
      </c>
    </row>
    <row r="249" spans="1:8" x14ac:dyDescent="0.3">
      <c r="A249" s="1" t="s">
        <v>188</v>
      </c>
      <c r="B249" s="1" t="s">
        <v>189</v>
      </c>
      <c r="C249">
        <v>3.468</v>
      </c>
      <c r="D249">
        <v>3.4830000000000001</v>
      </c>
      <c r="E249">
        <v>3.4689999999999999</v>
      </c>
      <c r="F249">
        <v>3.863</v>
      </c>
      <c r="H249">
        <v>3.57</v>
      </c>
    </row>
    <row r="250" spans="1:8" x14ac:dyDescent="0.3">
      <c r="A250" s="1" t="s">
        <v>191</v>
      </c>
      <c r="B250" s="1" t="s">
        <v>192</v>
      </c>
      <c r="D250">
        <v>7.5999999999999998E-2</v>
      </c>
      <c r="F250">
        <v>0.104</v>
      </c>
      <c r="H250">
        <v>0.09</v>
      </c>
    </row>
    <row r="251" spans="1:8" x14ac:dyDescent="0.3">
      <c r="A251" s="1" t="s">
        <v>220</v>
      </c>
      <c r="B251" s="1" t="s">
        <v>221</v>
      </c>
      <c r="C251">
        <v>8.8999999999999996E-2</v>
      </c>
      <c r="D251">
        <v>0.14299999999999999</v>
      </c>
      <c r="E251">
        <v>0.10299999999999999</v>
      </c>
      <c r="F251">
        <v>0.16400000000000001</v>
      </c>
      <c r="H251">
        <v>0.12</v>
      </c>
    </row>
    <row r="252" spans="1:8" x14ac:dyDescent="0.3">
      <c r="A252" s="1" t="s">
        <v>246</v>
      </c>
      <c r="B252" s="1" t="s">
        <v>247</v>
      </c>
      <c r="D252">
        <v>1.804</v>
      </c>
      <c r="F252">
        <v>1.405</v>
      </c>
      <c r="H252">
        <v>1.6</v>
      </c>
    </row>
    <row r="253" spans="1:8" x14ac:dyDescent="0.3">
      <c r="A253" s="1" t="s">
        <v>15</v>
      </c>
      <c r="B253" s="1" t="s">
        <v>248</v>
      </c>
      <c r="E253">
        <v>3.6158065135999999</v>
      </c>
      <c r="H253">
        <v>3.62</v>
      </c>
    </row>
    <row r="254" spans="1:8" x14ac:dyDescent="0.3">
      <c r="A254" s="1" t="s">
        <v>241</v>
      </c>
      <c r="B254" s="1" t="s">
        <v>242</v>
      </c>
      <c r="C254">
        <v>0.28599999999999998</v>
      </c>
      <c r="D254">
        <v>0.36299999999999999</v>
      </c>
      <c r="F254">
        <v>1.28</v>
      </c>
      <c r="H254">
        <v>0.64</v>
      </c>
    </row>
    <row r="255" spans="1:8" x14ac:dyDescent="0.3">
      <c r="A255" s="1" t="s">
        <v>244</v>
      </c>
      <c r="B255" s="1" t="s">
        <v>245</v>
      </c>
    </row>
    <row r="256" spans="1:8" x14ac:dyDescent="0.3">
      <c r="A256" s="1" t="s">
        <v>256</v>
      </c>
      <c r="B256" s="1" t="s">
        <v>257</v>
      </c>
      <c r="E256">
        <v>0.18085603401</v>
      </c>
      <c r="H256">
        <v>0.18</v>
      </c>
    </row>
    <row r="257" spans="1:8" x14ac:dyDescent="0.3">
      <c r="A257" s="1" t="s">
        <v>259</v>
      </c>
      <c r="B257" s="1" t="s">
        <v>260</v>
      </c>
      <c r="C257">
        <v>3.3119999999999998</v>
      </c>
      <c r="D257">
        <v>3.383</v>
      </c>
      <c r="E257">
        <v>3.4660000000000002</v>
      </c>
      <c r="H257">
        <v>3.39</v>
      </c>
    </row>
    <row r="258" spans="1:8" x14ac:dyDescent="0.3">
      <c r="A258" s="1" t="s">
        <v>250</v>
      </c>
      <c r="B258" s="1" t="s">
        <v>251</v>
      </c>
    </row>
    <row r="259" spans="1:8" x14ac:dyDescent="0.3">
      <c r="A259" s="1" t="s">
        <v>253</v>
      </c>
      <c r="B259" s="1" t="s">
        <v>254</v>
      </c>
      <c r="C259">
        <v>0.30299999999999999</v>
      </c>
      <c r="F259">
        <v>0.48899999999999999</v>
      </c>
      <c r="H259">
        <v>0.4</v>
      </c>
    </row>
    <row r="260" spans="1:8" x14ac:dyDescent="0.3">
      <c r="A260" s="1" t="s">
        <v>228</v>
      </c>
      <c r="B260" s="1" t="s">
        <v>229</v>
      </c>
      <c r="C260">
        <v>9.7000000000000003E-2</v>
      </c>
      <c r="D260">
        <v>0.122</v>
      </c>
      <c r="E260">
        <v>0.1</v>
      </c>
      <c r="F260">
        <v>7.6999999999999999E-2</v>
      </c>
      <c r="H260">
        <v>0.1</v>
      </c>
    </row>
    <row r="261" spans="1:8" x14ac:dyDescent="0.3">
      <c r="A261" s="1" t="s">
        <v>230</v>
      </c>
      <c r="B261" s="1" t="s">
        <v>231</v>
      </c>
      <c r="D261">
        <v>0.16500000000000001</v>
      </c>
      <c r="F261">
        <v>0.191</v>
      </c>
      <c r="G261">
        <v>0.22</v>
      </c>
      <c r="H261">
        <v>0.19</v>
      </c>
    </row>
    <row r="262" spans="1:8" x14ac:dyDescent="0.3">
      <c r="A262" s="1" t="s">
        <v>223</v>
      </c>
      <c r="B262" s="1" t="s">
        <v>224</v>
      </c>
    </row>
    <row r="263" spans="1:8" x14ac:dyDescent="0.3">
      <c r="A263" s="1" t="s">
        <v>226</v>
      </c>
      <c r="B263" s="1" t="s">
        <v>227</v>
      </c>
      <c r="D263">
        <v>0.222</v>
      </c>
      <c r="H263">
        <v>0.22</v>
      </c>
    </row>
    <row r="264" spans="1:8" x14ac:dyDescent="0.3">
      <c r="A264" s="1" t="s">
        <v>237</v>
      </c>
      <c r="B264" s="1" t="s">
        <v>238</v>
      </c>
      <c r="C264">
        <v>1.29</v>
      </c>
      <c r="D264">
        <v>1.3140000000000001</v>
      </c>
      <c r="H264">
        <v>1.3</v>
      </c>
    </row>
    <row r="265" spans="1:8" x14ac:dyDescent="0.3">
      <c r="A265" s="1" t="s">
        <v>239</v>
      </c>
      <c r="B265" s="1" t="s">
        <v>240</v>
      </c>
    </row>
    <row r="266" spans="1:8" x14ac:dyDescent="0.3">
      <c r="A266" s="1" t="s">
        <v>232</v>
      </c>
      <c r="B266" s="1" t="s">
        <v>233</v>
      </c>
      <c r="C266">
        <v>0.35</v>
      </c>
      <c r="H266">
        <v>0.35</v>
      </c>
    </row>
    <row r="267" spans="1:8" x14ac:dyDescent="0.3">
      <c r="A267" s="1" t="s">
        <v>234</v>
      </c>
      <c r="B267" s="1" t="s">
        <v>235</v>
      </c>
      <c r="C267">
        <v>6.1020000000000003</v>
      </c>
      <c r="D267">
        <v>6.1609999999999996</v>
      </c>
      <c r="E267">
        <v>6.2469999999999999</v>
      </c>
      <c r="F267">
        <v>6.306</v>
      </c>
      <c r="H267">
        <v>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CE01-F915-4366-9196-0D22325238BE}">
  <dimension ref="A1:I267"/>
  <sheetViews>
    <sheetView topLeftCell="A241" workbookViewId="0">
      <selection activeCell="K8" sqref="K8"/>
    </sheetView>
  </sheetViews>
  <sheetFormatPr defaultRowHeight="14.4" x14ac:dyDescent="0.3"/>
  <cols>
    <col min="1" max="1" width="45.21875" bestFit="1" customWidth="1"/>
    <col min="2" max="2" width="14.77734375" bestFit="1" customWidth="1"/>
    <col min="3" max="8" width="12" bestFit="1" customWidth="1"/>
    <col min="9" max="9" width="11.88671875" customWidth="1"/>
  </cols>
  <sheetData>
    <row r="1" spans="1:9" ht="43.2" x14ac:dyDescent="0.3">
      <c r="A1" t="s">
        <v>1</v>
      </c>
      <c r="B1" t="s">
        <v>2</v>
      </c>
      <c r="C1" t="s">
        <v>4</v>
      </c>
      <c r="D1" t="s">
        <v>5</v>
      </c>
      <c r="E1" t="s">
        <v>6</v>
      </c>
      <c r="F1" t="s">
        <v>7</v>
      </c>
      <c r="G1" t="s">
        <v>8</v>
      </c>
      <c r="H1" t="s">
        <v>9</v>
      </c>
      <c r="I1" s="2" t="s">
        <v>663</v>
      </c>
    </row>
    <row r="2" spans="1:9" x14ac:dyDescent="0.3">
      <c r="A2" s="1" t="s">
        <v>13</v>
      </c>
      <c r="B2" s="1" t="s">
        <v>14</v>
      </c>
      <c r="C2">
        <v>75.903000000000006</v>
      </c>
      <c r="D2">
        <v>76.072000000000003</v>
      </c>
      <c r="E2">
        <v>76.248000000000005</v>
      </c>
      <c r="F2">
        <v>75.722999999999999</v>
      </c>
      <c r="G2">
        <v>74.626000000000005</v>
      </c>
      <c r="H2">
        <v>74.992000000000004</v>
      </c>
      <c r="I2">
        <v>75.59</v>
      </c>
    </row>
    <row r="3" spans="1:9" x14ac:dyDescent="0.3">
      <c r="A3" s="1" t="s">
        <v>16</v>
      </c>
      <c r="B3" s="1" t="s">
        <v>17</v>
      </c>
      <c r="C3">
        <v>62.922389623000001</v>
      </c>
      <c r="D3">
        <v>63.365862610999997</v>
      </c>
      <c r="E3">
        <v>63.755677918000004</v>
      </c>
      <c r="F3">
        <v>63.313860331000001</v>
      </c>
      <c r="G3">
        <v>62.454589644999999</v>
      </c>
      <c r="H3">
        <v>62.899030648999997</v>
      </c>
      <c r="I3">
        <v>63.12</v>
      </c>
    </row>
    <row r="4" spans="1:9" x14ac:dyDescent="0.3">
      <c r="A4" s="1" t="s">
        <v>20</v>
      </c>
      <c r="B4" s="1" t="s">
        <v>21</v>
      </c>
      <c r="C4">
        <v>63.015999999999998</v>
      </c>
      <c r="D4">
        <v>63.081000000000003</v>
      </c>
      <c r="E4">
        <v>63.564999999999998</v>
      </c>
      <c r="F4">
        <v>62.575000000000003</v>
      </c>
      <c r="G4">
        <v>61.981999999999999</v>
      </c>
      <c r="H4">
        <v>62.878999999999998</v>
      </c>
      <c r="I4">
        <v>62.85</v>
      </c>
    </row>
    <row r="5" spans="1:9" x14ac:dyDescent="0.3">
      <c r="A5" s="1" t="s">
        <v>24</v>
      </c>
      <c r="B5" s="1" t="s">
        <v>25</v>
      </c>
      <c r="C5">
        <v>56.888445830000002</v>
      </c>
      <c r="D5">
        <v>57.189139267999998</v>
      </c>
      <c r="E5">
        <v>57.555795551999999</v>
      </c>
      <c r="F5">
        <v>57.226372730999998</v>
      </c>
      <c r="G5">
        <v>56.988656782</v>
      </c>
      <c r="H5">
        <v>57.626176164</v>
      </c>
      <c r="I5">
        <v>57.25</v>
      </c>
    </row>
    <row r="6" spans="1:9" x14ac:dyDescent="0.3">
      <c r="A6" s="1" t="s">
        <v>28</v>
      </c>
      <c r="B6" s="1" t="s">
        <v>29</v>
      </c>
      <c r="C6">
        <v>61.68</v>
      </c>
      <c r="D6">
        <v>62.143999999999998</v>
      </c>
      <c r="E6">
        <v>62.448</v>
      </c>
      <c r="F6">
        <v>62.261000000000003</v>
      </c>
      <c r="G6">
        <v>61.643000000000001</v>
      </c>
      <c r="H6">
        <v>61.929000000000002</v>
      </c>
      <c r="I6">
        <v>62.02</v>
      </c>
    </row>
    <row r="7" spans="1:9" x14ac:dyDescent="0.3">
      <c r="A7" s="1" t="s">
        <v>33</v>
      </c>
      <c r="B7" s="1" t="s">
        <v>34</v>
      </c>
      <c r="C7">
        <v>79.046999999999997</v>
      </c>
      <c r="D7">
        <v>79.183999999999997</v>
      </c>
      <c r="E7">
        <v>79.281999999999996</v>
      </c>
      <c r="F7">
        <v>76.989000000000004</v>
      </c>
      <c r="G7">
        <v>76.462999999999994</v>
      </c>
      <c r="H7">
        <v>76.832999999999998</v>
      </c>
      <c r="I7">
        <v>77.97</v>
      </c>
    </row>
    <row r="8" spans="1:9" x14ac:dyDescent="0.3">
      <c r="A8" s="1" t="s">
        <v>36</v>
      </c>
      <c r="B8" s="1" t="s">
        <v>37</v>
      </c>
    </row>
    <row r="9" spans="1:9" x14ac:dyDescent="0.3">
      <c r="A9" s="1" t="s">
        <v>38</v>
      </c>
      <c r="B9" s="1" t="s">
        <v>39</v>
      </c>
      <c r="C9">
        <v>71.429596003</v>
      </c>
      <c r="D9">
        <v>71.633016655000006</v>
      </c>
      <c r="E9">
        <v>71.844626024999997</v>
      </c>
      <c r="F9">
        <v>70.923359586999993</v>
      </c>
      <c r="G9">
        <v>70.814483021000001</v>
      </c>
      <c r="H9">
        <v>71.227274455</v>
      </c>
      <c r="I9">
        <v>71.31</v>
      </c>
    </row>
    <row r="10" spans="1:9" x14ac:dyDescent="0.3">
      <c r="A10" s="1" t="s">
        <v>42</v>
      </c>
      <c r="B10" s="1" t="s">
        <v>43</v>
      </c>
      <c r="C10">
        <v>79.504000000000005</v>
      </c>
      <c r="D10">
        <v>79.626999999999995</v>
      </c>
      <c r="E10">
        <v>79.725999999999999</v>
      </c>
      <c r="F10">
        <v>78.945999999999998</v>
      </c>
      <c r="G10">
        <v>78.709999999999994</v>
      </c>
      <c r="H10">
        <v>79.195999999999998</v>
      </c>
      <c r="I10">
        <v>79.28</v>
      </c>
    </row>
    <row r="11" spans="1:9" x14ac:dyDescent="0.3">
      <c r="A11" s="1" t="s">
        <v>44</v>
      </c>
      <c r="B11" s="1" t="s">
        <v>45</v>
      </c>
      <c r="C11">
        <v>76.832999999999998</v>
      </c>
      <c r="D11">
        <v>76.998999999999995</v>
      </c>
      <c r="E11">
        <v>77.284000000000006</v>
      </c>
      <c r="F11">
        <v>75.891999999999996</v>
      </c>
      <c r="G11">
        <v>75.39</v>
      </c>
      <c r="H11">
        <v>76.063999999999993</v>
      </c>
      <c r="I11">
        <v>76.41</v>
      </c>
    </row>
    <row r="12" spans="1:9" x14ac:dyDescent="0.3">
      <c r="A12" s="1" t="s">
        <v>47</v>
      </c>
      <c r="B12" s="1" t="s">
        <v>48</v>
      </c>
      <c r="C12">
        <v>74.906000000000006</v>
      </c>
      <c r="D12">
        <v>75.063999999999993</v>
      </c>
      <c r="E12">
        <v>75.438999999999993</v>
      </c>
      <c r="F12">
        <v>72.173000000000002</v>
      </c>
      <c r="G12">
        <v>72.043000000000006</v>
      </c>
      <c r="H12">
        <v>73.372</v>
      </c>
      <c r="I12">
        <v>73.83</v>
      </c>
    </row>
    <row r="13" spans="1:9" x14ac:dyDescent="0.3">
      <c r="A13" s="1" t="s">
        <v>50</v>
      </c>
      <c r="B13" s="1" t="s">
        <v>51</v>
      </c>
    </row>
    <row r="14" spans="1:9" x14ac:dyDescent="0.3">
      <c r="A14" s="1" t="s">
        <v>52</v>
      </c>
      <c r="B14" s="1" t="s">
        <v>53</v>
      </c>
      <c r="C14">
        <v>78.268000000000001</v>
      </c>
      <c r="D14">
        <v>78.510999999999996</v>
      </c>
      <c r="E14">
        <v>78.691000000000003</v>
      </c>
      <c r="F14">
        <v>78.840999999999994</v>
      </c>
      <c r="G14">
        <v>78.497</v>
      </c>
      <c r="H14">
        <v>79.236000000000004</v>
      </c>
      <c r="I14">
        <v>78.67</v>
      </c>
    </row>
    <row r="15" spans="1:9" x14ac:dyDescent="0.3">
      <c r="A15" s="1" t="s">
        <v>54</v>
      </c>
      <c r="B15" s="1" t="s">
        <v>55</v>
      </c>
      <c r="C15">
        <v>82.5</v>
      </c>
      <c r="D15">
        <v>82.748780487999994</v>
      </c>
      <c r="E15">
        <v>82.9</v>
      </c>
      <c r="F15">
        <v>83.2</v>
      </c>
      <c r="G15">
        <v>83.3</v>
      </c>
      <c r="H15">
        <v>83.2</v>
      </c>
      <c r="I15">
        <v>82.97</v>
      </c>
    </row>
    <row r="16" spans="1:9" x14ac:dyDescent="0.3">
      <c r="A16" s="1" t="s">
        <v>56</v>
      </c>
      <c r="B16" s="1" t="s">
        <v>57</v>
      </c>
      <c r="C16">
        <v>81.643902439000001</v>
      </c>
      <c r="D16">
        <v>81.692682927000007</v>
      </c>
      <c r="E16">
        <v>81.895121950999993</v>
      </c>
      <c r="F16">
        <v>81.192682927000007</v>
      </c>
      <c r="G16">
        <v>81.190243902000006</v>
      </c>
      <c r="H16">
        <v>81.092682926999998</v>
      </c>
      <c r="I16">
        <v>81.45</v>
      </c>
    </row>
    <row r="17" spans="1:9" x14ac:dyDescent="0.3">
      <c r="A17" s="1" t="s">
        <v>59</v>
      </c>
      <c r="B17" s="1" t="s">
        <v>60</v>
      </c>
      <c r="C17">
        <v>72.248000000000005</v>
      </c>
      <c r="D17">
        <v>72.760000000000005</v>
      </c>
      <c r="E17">
        <v>73.102000000000004</v>
      </c>
      <c r="F17">
        <v>66.867999999999995</v>
      </c>
      <c r="G17">
        <v>69.366</v>
      </c>
      <c r="H17">
        <v>73.488</v>
      </c>
      <c r="I17">
        <v>71.31</v>
      </c>
    </row>
    <row r="18" spans="1:9" x14ac:dyDescent="0.3">
      <c r="A18" s="1" t="s">
        <v>61</v>
      </c>
      <c r="B18" s="1" t="s">
        <v>62</v>
      </c>
      <c r="C18">
        <v>61.552999999999997</v>
      </c>
      <c r="D18">
        <v>61.688000000000002</v>
      </c>
      <c r="E18">
        <v>62.350999999999999</v>
      </c>
      <c r="F18">
        <v>61.566000000000003</v>
      </c>
      <c r="G18">
        <v>61.662999999999997</v>
      </c>
      <c r="H18">
        <v>61.976999999999997</v>
      </c>
      <c r="I18">
        <v>61.8</v>
      </c>
    </row>
    <row r="19" spans="1:9" x14ac:dyDescent="0.3">
      <c r="A19" s="1" t="s">
        <v>64</v>
      </c>
      <c r="B19" s="1" t="s">
        <v>65</v>
      </c>
      <c r="C19">
        <v>81.492682927000004</v>
      </c>
      <c r="D19">
        <v>81.595121950999996</v>
      </c>
      <c r="E19">
        <v>81.995121951000002</v>
      </c>
      <c r="F19">
        <v>80.695121951000004</v>
      </c>
      <c r="G19">
        <v>81.790243902</v>
      </c>
      <c r="H19">
        <v>81.697560976000005</v>
      </c>
      <c r="I19">
        <v>81.540000000000006</v>
      </c>
    </row>
    <row r="20" spans="1:9" x14ac:dyDescent="0.3">
      <c r="A20" s="1" t="s">
        <v>67</v>
      </c>
      <c r="B20" s="1" t="s">
        <v>68</v>
      </c>
      <c r="C20">
        <v>59.856000000000002</v>
      </c>
      <c r="D20">
        <v>60.14</v>
      </c>
      <c r="E20">
        <v>60.454000000000001</v>
      </c>
      <c r="F20">
        <v>60.088000000000001</v>
      </c>
      <c r="G20">
        <v>59.820999999999998</v>
      </c>
      <c r="H20">
        <v>59.954000000000001</v>
      </c>
      <c r="I20">
        <v>60.05</v>
      </c>
    </row>
    <row r="21" spans="1:9" x14ac:dyDescent="0.3">
      <c r="A21" s="1" t="s">
        <v>69</v>
      </c>
      <c r="B21" s="1" t="s">
        <v>70</v>
      </c>
      <c r="C21">
        <v>59.536000000000001</v>
      </c>
      <c r="D21">
        <v>60.046999999999997</v>
      </c>
      <c r="E21">
        <v>60.039000000000001</v>
      </c>
      <c r="F21">
        <v>59.731000000000002</v>
      </c>
      <c r="G21">
        <v>59.27</v>
      </c>
      <c r="H21">
        <v>59.765999999999998</v>
      </c>
      <c r="I21">
        <v>59.73</v>
      </c>
    </row>
    <row r="22" spans="1:9" x14ac:dyDescent="0.3">
      <c r="A22" s="1" t="s">
        <v>71</v>
      </c>
      <c r="B22" s="1" t="s">
        <v>72</v>
      </c>
      <c r="C22">
        <v>71.787999999999997</v>
      </c>
      <c r="D22">
        <v>72.566999999999993</v>
      </c>
      <c r="E22">
        <v>72.805999999999997</v>
      </c>
      <c r="F22">
        <v>71.968000000000004</v>
      </c>
      <c r="G22">
        <v>72.381</v>
      </c>
      <c r="H22">
        <v>73.697999999999993</v>
      </c>
      <c r="I22">
        <v>72.53</v>
      </c>
    </row>
    <row r="23" spans="1:9" x14ac:dyDescent="0.3">
      <c r="A23" s="1" t="s">
        <v>74</v>
      </c>
      <c r="B23" s="1" t="s">
        <v>75</v>
      </c>
      <c r="C23">
        <v>74.814634146000003</v>
      </c>
      <c r="D23">
        <v>74.963414634000003</v>
      </c>
      <c r="E23">
        <v>75.112195122000003</v>
      </c>
      <c r="F23">
        <v>73.658536584999993</v>
      </c>
      <c r="G23">
        <v>71.463414634000003</v>
      </c>
      <c r="H23">
        <v>74.360975609999997</v>
      </c>
      <c r="I23">
        <v>74.06</v>
      </c>
    </row>
    <row r="24" spans="1:9" x14ac:dyDescent="0.3">
      <c r="A24" s="1" t="s">
        <v>76</v>
      </c>
      <c r="B24" s="1" t="s">
        <v>77</v>
      </c>
      <c r="C24">
        <v>79.688999999999993</v>
      </c>
      <c r="D24">
        <v>79.856999999999999</v>
      </c>
      <c r="E24">
        <v>80.019000000000005</v>
      </c>
      <c r="F24">
        <v>79.174000000000007</v>
      </c>
      <c r="G24">
        <v>78.760000000000005</v>
      </c>
      <c r="H24">
        <v>79.245999999999995</v>
      </c>
      <c r="I24">
        <v>79.459999999999994</v>
      </c>
    </row>
    <row r="25" spans="1:9" x14ac:dyDescent="0.3">
      <c r="A25" s="1" t="s">
        <v>78</v>
      </c>
      <c r="B25" s="1" t="s">
        <v>79</v>
      </c>
      <c r="C25">
        <v>73.632000000000005</v>
      </c>
      <c r="D25">
        <v>73.805999999999997</v>
      </c>
      <c r="E25">
        <v>71.204999999999998</v>
      </c>
      <c r="F25">
        <v>72.677000000000007</v>
      </c>
      <c r="G25">
        <v>71.597999999999999</v>
      </c>
      <c r="H25">
        <v>74.358000000000004</v>
      </c>
      <c r="I25">
        <v>72.88</v>
      </c>
    </row>
    <row r="26" spans="1:9" x14ac:dyDescent="0.3">
      <c r="A26" s="1" t="s">
        <v>80</v>
      </c>
      <c r="B26" s="1" t="s">
        <v>81</v>
      </c>
      <c r="C26">
        <v>76.935000000000002</v>
      </c>
      <c r="D26">
        <v>77.093000000000004</v>
      </c>
      <c r="E26">
        <v>77.241</v>
      </c>
      <c r="F26">
        <v>76.224999999999994</v>
      </c>
      <c r="G26">
        <v>75.3</v>
      </c>
      <c r="H26">
        <v>75.293000000000006</v>
      </c>
      <c r="I26">
        <v>76.349999999999994</v>
      </c>
    </row>
    <row r="27" spans="1:9" x14ac:dyDescent="0.3">
      <c r="A27" s="1" t="s">
        <v>82</v>
      </c>
      <c r="B27" s="1" t="s">
        <v>83</v>
      </c>
      <c r="C27">
        <v>74.129268292999996</v>
      </c>
      <c r="D27">
        <v>74.175609756</v>
      </c>
      <c r="E27">
        <v>74.226829268000003</v>
      </c>
      <c r="F27">
        <v>72.457219511999995</v>
      </c>
      <c r="G27">
        <v>72.370682927000004</v>
      </c>
      <c r="H27">
        <v>73.111463415000003</v>
      </c>
      <c r="I27">
        <v>73.41</v>
      </c>
    </row>
    <row r="28" spans="1:9" x14ac:dyDescent="0.3">
      <c r="A28" s="1" t="s">
        <v>85</v>
      </c>
      <c r="B28" s="1" t="s">
        <v>86</v>
      </c>
      <c r="C28">
        <v>73.561999999999998</v>
      </c>
      <c r="D28">
        <v>73.703000000000003</v>
      </c>
      <c r="E28">
        <v>73.930999999999997</v>
      </c>
      <c r="F28">
        <v>72.853999999999999</v>
      </c>
      <c r="G28">
        <v>70.47</v>
      </c>
      <c r="H28">
        <v>70.962000000000003</v>
      </c>
      <c r="I28">
        <v>72.58</v>
      </c>
    </row>
    <row r="29" spans="1:9" x14ac:dyDescent="0.3">
      <c r="A29" s="1" t="s">
        <v>88</v>
      </c>
      <c r="B29" s="1" t="s">
        <v>89</v>
      </c>
      <c r="C29">
        <v>82.350999999999999</v>
      </c>
      <c r="D29">
        <v>80.825000000000003</v>
      </c>
      <c r="E29">
        <v>81.033000000000001</v>
      </c>
      <c r="F29">
        <v>81.135999999999996</v>
      </c>
      <c r="G29">
        <v>79.28</v>
      </c>
      <c r="H29">
        <v>81.570999999999998</v>
      </c>
      <c r="I29">
        <v>81.03</v>
      </c>
    </row>
    <row r="30" spans="1:9" x14ac:dyDescent="0.3">
      <c r="A30" s="1" t="s">
        <v>90</v>
      </c>
      <c r="B30" s="1" t="s">
        <v>91</v>
      </c>
      <c r="C30">
        <v>67.700999999999993</v>
      </c>
      <c r="D30">
        <v>67.748000000000005</v>
      </c>
      <c r="E30">
        <v>67.840999999999994</v>
      </c>
      <c r="F30">
        <v>64.466999999999999</v>
      </c>
      <c r="G30">
        <v>63.63</v>
      </c>
      <c r="H30">
        <v>64.927999999999997</v>
      </c>
      <c r="I30">
        <v>66.05</v>
      </c>
    </row>
    <row r="31" spans="1:9" x14ac:dyDescent="0.3">
      <c r="A31" s="1" t="s">
        <v>92</v>
      </c>
      <c r="B31" s="1" t="s">
        <v>93</v>
      </c>
      <c r="C31">
        <v>74.826999999999998</v>
      </c>
      <c r="D31">
        <v>75.108999999999995</v>
      </c>
      <c r="E31">
        <v>75.337999999999994</v>
      </c>
      <c r="F31">
        <v>74.009</v>
      </c>
      <c r="G31">
        <v>72.75</v>
      </c>
      <c r="H31">
        <v>73.424999999999997</v>
      </c>
      <c r="I31">
        <v>74.239999999999995</v>
      </c>
    </row>
    <row r="32" spans="1:9" x14ac:dyDescent="0.3">
      <c r="A32" s="1" t="s">
        <v>94</v>
      </c>
      <c r="B32" s="1" t="s">
        <v>95</v>
      </c>
      <c r="C32">
        <v>76.936000000000007</v>
      </c>
      <c r="D32">
        <v>77.066999999999993</v>
      </c>
      <c r="E32">
        <v>77.257000000000005</v>
      </c>
      <c r="F32">
        <v>77.393000000000001</v>
      </c>
      <c r="G32">
        <v>77.570999999999998</v>
      </c>
      <c r="H32">
        <v>77.706000000000003</v>
      </c>
      <c r="I32">
        <v>77.319999999999993</v>
      </c>
    </row>
    <row r="33" spans="1:9" x14ac:dyDescent="0.3">
      <c r="A33" s="1" t="s">
        <v>96</v>
      </c>
      <c r="B33" s="1" t="s">
        <v>97</v>
      </c>
      <c r="C33">
        <v>74.721999999999994</v>
      </c>
      <c r="D33">
        <v>74.712000000000003</v>
      </c>
      <c r="E33">
        <v>74.748000000000005</v>
      </c>
      <c r="F33">
        <v>74.795000000000002</v>
      </c>
      <c r="G33">
        <v>74.641999999999996</v>
      </c>
      <c r="H33">
        <v>74.551000000000002</v>
      </c>
      <c r="I33">
        <v>74.7</v>
      </c>
    </row>
    <row r="34" spans="1:9" x14ac:dyDescent="0.3">
      <c r="A34" s="1" t="s">
        <v>98</v>
      </c>
      <c r="B34" s="1" t="s">
        <v>99</v>
      </c>
      <c r="C34">
        <v>70.846999999999994</v>
      </c>
      <c r="D34">
        <v>71.129000000000005</v>
      </c>
      <c r="E34">
        <v>71.391000000000005</v>
      </c>
      <c r="F34">
        <v>71.608999999999995</v>
      </c>
      <c r="G34">
        <v>71.814999999999998</v>
      </c>
      <c r="H34">
        <v>72.228999999999999</v>
      </c>
      <c r="I34">
        <v>71.5</v>
      </c>
    </row>
    <row r="35" spans="1:9" x14ac:dyDescent="0.3">
      <c r="A35" s="1" t="s">
        <v>100</v>
      </c>
      <c r="B35" s="1" t="s">
        <v>101</v>
      </c>
      <c r="C35">
        <v>66.753</v>
      </c>
      <c r="D35">
        <v>65.421999999999997</v>
      </c>
      <c r="E35">
        <v>65.463999999999999</v>
      </c>
      <c r="F35">
        <v>65.647000000000006</v>
      </c>
      <c r="G35">
        <v>61.140999999999998</v>
      </c>
      <c r="H35">
        <v>65.912999999999997</v>
      </c>
      <c r="I35">
        <v>65.06</v>
      </c>
    </row>
    <row r="36" spans="1:9" x14ac:dyDescent="0.3">
      <c r="A36" s="1" t="s">
        <v>102</v>
      </c>
      <c r="B36" s="1" t="s">
        <v>103</v>
      </c>
      <c r="C36">
        <v>53.720999999999997</v>
      </c>
      <c r="D36">
        <v>54.369</v>
      </c>
      <c r="E36">
        <v>55.024999999999999</v>
      </c>
      <c r="F36">
        <v>54.603999999999999</v>
      </c>
      <c r="G36">
        <v>53.895000000000003</v>
      </c>
      <c r="H36">
        <v>54.476999999999997</v>
      </c>
      <c r="I36">
        <v>54.35</v>
      </c>
    </row>
    <row r="37" spans="1:9" x14ac:dyDescent="0.3">
      <c r="A37" s="1" t="s">
        <v>104</v>
      </c>
      <c r="B37" s="1" t="s">
        <v>105</v>
      </c>
      <c r="C37">
        <v>81.832926829000002</v>
      </c>
      <c r="D37">
        <v>81.843902439000004</v>
      </c>
      <c r="E37">
        <v>82.223902439</v>
      </c>
      <c r="F37">
        <v>81.660487805000002</v>
      </c>
      <c r="G37">
        <v>81.587073171</v>
      </c>
      <c r="H37">
        <v>81.295609756000005</v>
      </c>
      <c r="I37">
        <v>81.739999999999995</v>
      </c>
    </row>
    <row r="38" spans="1:9" x14ac:dyDescent="0.3">
      <c r="A38" s="1" t="s">
        <v>107</v>
      </c>
      <c r="B38" s="1" t="s">
        <v>108</v>
      </c>
      <c r="C38">
        <v>76.928376356000001</v>
      </c>
      <c r="D38">
        <v>76.976822682000005</v>
      </c>
      <c r="E38">
        <v>77.266844665999997</v>
      </c>
      <c r="F38">
        <v>76.082354362999993</v>
      </c>
      <c r="G38">
        <v>74.797401096000002</v>
      </c>
      <c r="H38">
        <v>76.790083213000003</v>
      </c>
      <c r="I38">
        <v>76.47</v>
      </c>
    </row>
    <row r="39" spans="1:9" x14ac:dyDescent="0.3">
      <c r="A39" s="1" t="s">
        <v>110</v>
      </c>
      <c r="B39" s="1" t="s">
        <v>111</v>
      </c>
      <c r="C39">
        <v>83.551219512000003</v>
      </c>
      <c r="D39">
        <v>83.753658537000007</v>
      </c>
      <c r="E39">
        <v>83.904878049000004</v>
      </c>
      <c r="F39">
        <v>83</v>
      </c>
      <c r="G39">
        <v>83.751219512000006</v>
      </c>
      <c r="H39">
        <v>83.453658536999995</v>
      </c>
      <c r="I39">
        <v>83.57</v>
      </c>
    </row>
    <row r="40" spans="1:9" x14ac:dyDescent="0.3">
      <c r="A40" s="1" t="s">
        <v>112</v>
      </c>
      <c r="B40" s="1" t="s">
        <v>113</v>
      </c>
      <c r="C40">
        <v>81.331000000000003</v>
      </c>
      <c r="D40">
        <v>81.375</v>
      </c>
      <c r="E40">
        <v>81.39</v>
      </c>
      <c r="F40">
        <v>81.263999999999996</v>
      </c>
      <c r="G40">
        <v>81.231999999999999</v>
      </c>
      <c r="H40">
        <v>81.582999999999998</v>
      </c>
      <c r="I40">
        <v>81.36</v>
      </c>
    </row>
    <row r="41" spans="1:9" x14ac:dyDescent="0.3">
      <c r="A41" s="1" t="s">
        <v>114</v>
      </c>
      <c r="B41" s="1" t="s">
        <v>115</v>
      </c>
      <c r="C41">
        <v>80.349999999999994</v>
      </c>
      <c r="D41">
        <v>80.132999999999996</v>
      </c>
      <c r="E41">
        <v>80.325999999999993</v>
      </c>
      <c r="F41">
        <v>79.376999999999995</v>
      </c>
      <c r="G41">
        <v>78.944000000000003</v>
      </c>
      <c r="H41">
        <v>79.519000000000005</v>
      </c>
      <c r="I41">
        <v>79.77</v>
      </c>
    </row>
    <row r="42" spans="1:9" x14ac:dyDescent="0.3">
      <c r="A42" s="1" t="s">
        <v>116</v>
      </c>
      <c r="B42" s="1" t="s">
        <v>117</v>
      </c>
      <c r="C42">
        <v>77.248000000000005</v>
      </c>
      <c r="D42">
        <v>77.744</v>
      </c>
      <c r="E42">
        <v>77.968000000000004</v>
      </c>
      <c r="F42">
        <v>78.076999999999998</v>
      </c>
      <c r="G42">
        <v>78.210999999999999</v>
      </c>
      <c r="H42">
        <v>78.587000000000003</v>
      </c>
      <c r="I42">
        <v>77.97</v>
      </c>
    </row>
    <row r="43" spans="1:9" x14ac:dyDescent="0.3">
      <c r="A43" s="1" t="s">
        <v>119</v>
      </c>
      <c r="B43" s="1" t="s">
        <v>120</v>
      </c>
      <c r="C43">
        <v>58.48</v>
      </c>
      <c r="D43">
        <v>58.848999999999997</v>
      </c>
      <c r="E43">
        <v>59.319000000000003</v>
      </c>
      <c r="F43">
        <v>59.031999999999996</v>
      </c>
      <c r="G43">
        <v>58.597999999999999</v>
      </c>
      <c r="H43">
        <v>58.915999999999997</v>
      </c>
      <c r="I43">
        <v>58.87</v>
      </c>
    </row>
    <row r="44" spans="1:9" x14ac:dyDescent="0.3">
      <c r="A44" s="1" t="s">
        <v>121</v>
      </c>
      <c r="B44" s="1" t="s">
        <v>122</v>
      </c>
      <c r="C44">
        <v>60.81</v>
      </c>
      <c r="D44">
        <v>61.18</v>
      </c>
      <c r="E44">
        <v>61.584000000000003</v>
      </c>
      <c r="F44">
        <v>60.832999999999998</v>
      </c>
      <c r="G44">
        <v>60.332999999999998</v>
      </c>
      <c r="H44">
        <v>60.957999999999998</v>
      </c>
      <c r="I44">
        <v>60.95</v>
      </c>
    </row>
    <row r="45" spans="1:9" x14ac:dyDescent="0.3">
      <c r="A45" s="1" t="s">
        <v>123</v>
      </c>
      <c r="B45" s="1" t="s">
        <v>124</v>
      </c>
      <c r="C45">
        <v>59.411000000000001</v>
      </c>
      <c r="D45">
        <v>59.942</v>
      </c>
      <c r="E45">
        <v>60.276000000000003</v>
      </c>
      <c r="F45">
        <v>59.738999999999997</v>
      </c>
      <c r="G45">
        <v>59.192999999999998</v>
      </c>
      <c r="H45">
        <v>59.743000000000002</v>
      </c>
      <c r="I45">
        <v>59.72</v>
      </c>
    </row>
    <row r="46" spans="1:9" x14ac:dyDescent="0.3">
      <c r="A46" s="1" t="s">
        <v>126</v>
      </c>
      <c r="B46" s="1" t="s">
        <v>127</v>
      </c>
      <c r="C46">
        <v>63.76</v>
      </c>
      <c r="D46">
        <v>64.052999999999997</v>
      </c>
      <c r="E46">
        <v>62.747</v>
      </c>
      <c r="F46">
        <v>63.784999999999997</v>
      </c>
      <c r="G46">
        <v>63.518999999999998</v>
      </c>
      <c r="H46">
        <v>63.052999999999997</v>
      </c>
      <c r="I46">
        <v>63.49</v>
      </c>
    </row>
    <row r="47" spans="1:9" x14ac:dyDescent="0.3">
      <c r="A47" s="1" t="s">
        <v>128</v>
      </c>
      <c r="B47" s="1" t="s">
        <v>129</v>
      </c>
      <c r="C47">
        <v>76.646000000000001</v>
      </c>
      <c r="D47">
        <v>76.748000000000005</v>
      </c>
      <c r="E47">
        <v>76.751999999999995</v>
      </c>
      <c r="F47">
        <v>74.769000000000005</v>
      </c>
      <c r="G47">
        <v>72.83</v>
      </c>
      <c r="H47">
        <v>73.659000000000006</v>
      </c>
      <c r="I47">
        <v>75.23</v>
      </c>
    </row>
    <row r="48" spans="1:9" x14ac:dyDescent="0.3">
      <c r="A48" s="1" t="s">
        <v>130</v>
      </c>
      <c r="B48" s="1" t="s">
        <v>131</v>
      </c>
      <c r="C48">
        <v>63.625</v>
      </c>
      <c r="D48">
        <v>63.911999999999999</v>
      </c>
      <c r="E48">
        <v>64.067999999999998</v>
      </c>
      <c r="F48">
        <v>64.165999999999997</v>
      </c>
      <c r="G48">
        <v>63.417000000000002</v>
      </c>
      <c r="H48">
        <v>63.68</v>
      </c>
      <c r="I48">
        <v>63.81</v>
      </c>
    </row>
    <row r="49" spans="1:9" x14ac:dyDescent="0.3">
      <c r="A49" s="1" t="s">
        <v>132</v>
      </c>
      <c r="B49" s="1" t="s">
        <v>133</v>
      </c>
      <c r="C49">
        <v>76.593000000000004</v>
      </c>
      <c r="D49">
        <v>75.733000000000004</v>
      </c>
      <c r="E49">
        <v>76.004000000000005</v>
      </c>
      <c r="F49">
        <v>74.808000000000007</v>
      </c>
      <c r="G49">
        <v>74.052000000000007</v>
      </c>
      <c r="H49">
        <v>74.721999999999994</v>
      </c>
      <c r="I49">
        <v>75.319999999999993</v>
      </c>
    </row>
    <row r="50" spans="1:9" x14ac:dyDescent="0.3">
      <c r="A50" s="1" t="s">
        <v>134</v>
      </c>
      <c r="B50" s="1" t="s">
        <v>135</v>
      </c>
      <c r="C50">
        <v>79.376999999999995</v>
      </c>
      <c r="D50">
        <v>79.483999999999995</v>
      </c>
      <c r="E50">
        <v>79.427000000000007</v>
      </c>
      <c r="F50">
        <v>79.277000000000001</v>
      </c>
      <c r="G50">
        <v>77.022999999999996</v>
      </c>
      <c r="H50">
        <v>77.319999999999993</v>
      </c>
      <c r="I50">
        <v>78.650000000000006</v>
      </c>
    </row>
    <row r="51" spans="1:9" x14ac:dyDescent="0.3">
      <c r="A51" s="1" t="s">
        <v>136</v>
      </c>
      <c r="B51" s="1" t="s">
        <v>137</v>
      </c>
      <c r="C51">
        <v>72.444653990000006</v>
      </c>
      <c r="D51">
        <v>72.711241075000004</v>
      </c>
      <c r="E51">
        <v>72.373740607000002</v>
      </c>
      <c r="F51">
        <v>72.331227514000005</v>
      </c>
      <c r="G51">
        <v>70.481791094000002</v>
      </c>
      <c r="H51">
        <v>71.034677087000006</v>
      </c>
      <c r="I51">
        <v>71.900000000000006</v>
      </c>
    </row>
    <row r="52" spans="1:9" x14ac:dyDescent="0.3">
      <c r="A52" s="1" t="s">
        <v>139</v>
      </c>
      <c r="B52" s="1" t="s">
        <v>140</v>
      </c>
      <c r="C52">
        <v>77.528999999999996</v>
      </c>
      <c r="D52">
        <v>77.495999999999995</v>
      </c>
      <c r="E52">
        <v>77.611000000000004</v>
      </c>
      <c r="F52">
        <v>77.566999999999993</v>
      </c>
      <c r="G52">
        <v>73.683000000000007</v>
      </c>
      <c r="H52">
        <v>78.155000000000001</v>
      </c>
      <c r="I52">
        <v>77.010000000000005</v>
      </c>
    </row>
    <row r="53" spans="1:9" x14ac:dyDescent="0.3">
      <c r="A53" s="1" t="s">
        <v>141</v>
      </c>
      <c r="B53" s="1" t="s">
        <v>142</v>
      </c>
      <c r="C53">
        <v>78.017073171000007</v>
      </c>
      <c r="I53">
        <v>78.02</v>
      </c>
    </row>
    <row r="54" spans="1:9" x14ac:dyDescent="0.3">
      <c r="A54" s="1" t="s">
        <v>143</v>
      </c>
      <c r="B54" s="1" t="s">
        <v>144</v>
      </c>
      <c r="G54">
        <v>82.009756097999997</v>
      </c>
      <c r="I54">
        <v>82.01</v>
      </c>
    </row>
    <row r="55" spans="1:9" x14ac:dyDescent="0.3">
      <c r="A55" s="1" t="s">
        <v>145</v>
      </c>
      <c r="B55" s="1" t="s">
        <v>146</v>
      </c>
      <c r="C55">
        <v>81.328000000000003</v>
      </c>
      <c r="D55">
        <v>81.382000000000005</v>
      </c>
      <c r="E55">
        <v>81.397000000000006</v>
      </c>
      <c r="F55">
        <v>81.391000000000005</v>
      </c>
      <c r="G55">
        <v>81.203000000000003</v>
      </c>
      <c r="H55">
        <v>81.888999999999996</v>
      </c>
      <c r="I55">
        <v>81.430000000000007</v>
      </c>
    </row>
    <row r="56" spans="1:9" x14ac:dyDescent="0.3">
      <c r="A56" s="1" t="s">
        <v>148</v>
      </c>
      <c r="B56" s="1" t="s">
        <v>149</v>
      </c>
      <c r="C56">
        <v>78.978048779999995</v>
      </c>
      <c r="D56">
        <v>79.029268293000001</v>
      </c>
      <c r="E56">
        <v>79.229268293000004</v>
      </c>
      <c r="F56">
        <v>78.175609756</v>
      </c>
      <c r="G56">
        <v>77.221951219999994</v>
      </c>
      <c r="H56">
        <v>79.029268293000001</v>
      </c>
      <c r="I56">
        <v>78.61</v>
      </c>
    </row>
    <row r="57" spans="1:9" x14ac:dyDescent="0.3">
      <c r="A57" s="1" t="s">
        <v>150</v>
      </c>
      <c r="B57" s="1" t="s">
        <v>151</v>
      </c>
      <c r="C57">
        <v>80.992682927000004</v>
      </c>
      <c r="D57">
        <v>80.892682926999996</v>
      </c>
      <c r="E57">
        <v>81.292682927000001</v>
      </c>
      <c r="F57">
        <v>81.041463414999996</v>
      </c>
      <c r="G57">
        <v>80.790243902</v>
      </c>
      <c r="H57">
        <v>80.705609756000001</v>
      </c>
      <c r="I57">
        <v>80.95</v>
      </c>
    </row>
    <row r="58" spans="1:9" x14ac:dyDescent="0.3">
      <c r="A58" s="1" t="s">
        <v>153</v>
      </c>
      <c r="B58" s="1" t="s">
        <v>154</v>
      </c>
      <c r="C58">
        <v>62.796999999999997</v>
      </c>
      <c r="D58">
        <v>63.037999999999997</v>
      </c>
      <c r="E58">
        <v>63.085000000000001</v>
      </c>
      <c r="F58">
        <v>62.694000000000003</v>
      </c>
      <c r="G58">
        <v>62.305</v>
      </c>
      <c r="H58">
        <v>62.859000000000002</v>
      </c>
      <c r="I58">
        <v>62.8</v>
      </c>
    </row>
    <row r="59" spans="1:9" x14ac:dyDescent="0.3">
      <c r="A59" s="1" t="s">
        <v>155</v>
      </c>
      <c r="B59" s="1" t="s">
        <v>156</v>
      </c>
      <c r="C59">
        <v>67.525000000000006</v>
      </c>
      <c r="D59">
        <v>73.59</v>
      </c>
      <c r="E59">
        <v>73.558999999999997</v>
      </c>
      <c r="F59">
        <v>73.649000000000001</v>
      </c>
      <c r="G59">
        <v>72.813999999999993</v>
      </c>
      <c r="H59">
        <v>72.980999999999995</v>
      </c>
      <c r="I59">
        <v>72.349999999999994</v>
      </c>
    </row>
    <row r="60" spans="1:9" x14ac:dyDescent="0.3">
      <c r="A60" s="1" t="s">
        <v>157</v>
      </c>
      <c r="B60" s="1" t="s">
        <v>158</v>
      </c>
      <c r="C60">
        <v>81.102439024000006</v>
      </c>
      <c r="D60">
        <v>80.953658536999995</v>
      </c>
      <c r="E60">
        <v>81.451219511999994</v>
      </c>
      <c r="F60">
        <v>81.602439024000006</v>
      </c>
      <c r="G60">
        <v>81.404878049000004</v>
      </c>
      <c r="H60">
        <v>81.304878048999996</v>
      </c>
      <c r="I60">
        <v>81.3</v>
      </c>
    </row>
    <row r="61" spans="1:9" x14ac:dyDescent="0.3">
      <c r="A61" s="1" t="s">
        <v>159</v>
      </c>
      <c r="B61" s="1" t="s">
        <v>160</v>
      </c>
      <c r="C61">
        <v>73.063000000000002</v>
      </c>
      <c r="D61">
        <v>73.231999999999999</v>
      </c>
      <c r="E61">
        <v>73.576999999999998</v>
      </c>
      <c r="F61">
        <v>72.888999999999996</v>
      </c>
      <c r="G61">
        <v>72.614999999999995</v>
      </c>
      <c r="H61">
        <v>74.17</v>
      </c>
      <c r="I61">
        <v>73.260000000000005</v>
      </c>
    </row>
    <row r="62" spans="1:9" x14ac:dyDescent="0.3">
      <c r="A62" s="1" t="s">
        <v>161</v>
      </c>
      <c r="B62" s="1" t="s">
        <v>162</v>
      </c>
      <c r="C62">
        <v>75.742999999999995</v>
      </c>
      <c r="D62">
        <v>76.066000000000003</v>
      </c>
      <c r="E62">
        <v>76.474000000000004</v>
      </c>
      <c r="F62">
        <v>74.453000000000003</v>
      </c>
      <c r="G62">
        <v>76.376999999999995</v>
      </c>
      <c r="H62">
        <v>77.129000000000005</v>
      </c>
      <c r="I62">
        <v>76.040000000000006</v>
      </c>
    </row>
    <row r="63" spans="1:9" x14ac:dyDescent="0.3">
      <c r="A63" s="1" t="s">
        <v>163</v>
      </c>
      <c r="B63" s="1" t="s">
        <v>164</v>
      </c>
      <c r="C63">
        <v>75.385911316000005</v>
      </c>
      <c r="D63">
        <v>75.801433724999995</v>
      </c>
      <c r="E63">
        <v>76.002020299999998</v>
      </c>
      <c r="F63">
        <v>75.936024637000003</v>
      </c>
      <c r="G63">
        <v>75.543291298</v>
      </c>
      <c r="H63">
        <v>76.178511583000002</v>
      </c>
      <c r="I63">
        <v>75.81</v>
      </c>
    </row>
    <row r="64" spans="1:9" x14ac:dyDescent="0.3">
      <c r="A64" s="1" t="s">
        <v>165</v>
      </c>
      <c r="B64" s="1" t="s">
        <v>166</v>
      </c>
      <c r="C64">
        <v>70.538449030999999</v>
      </c>
      <c r="D64">
        <v>70.794825025999998</v>
      </c>
      <c r="E64">
        <v>71.014738883999996</v>
      </c>
      <c r="F64">
        <v>70.028693414000003</v>
      </c>
      <c r="G64">
        <v>68.466040591999999</v>
      </c>
      <c r="H64">
        <v>69.316437472000004</v>
      </c>
      <c r="I64">
        <v>70.03</v>
      </c>
    </row>
    <row r="65" spans="1:9" x14ac:dyDescent="0.3">
      <c r="A65" s="1" t="s">
        <v>49</v>
      </c>
      <c r="B65" s="1" t="s">
        <v>168</v>
      </c>
      <c r="C65">
        <v>76.212440060999995</v>
      </c>
      <c r="D65">
        <v>76.593958850000007</v>
      </c>
      <c r="E65">
        <v>76.797682284999993</v>
      </c>
      <c r="F65">
        <v>76.759701688000007</v>
      </c>
      <c r="G65">
        <v>76.393295019000007</v>
      </c>
      <c r="H65">
        <v>76.902046061999997</v>
      </c>
      <c r="I65">
        <v>76.61</v>
      </c>
    </row>
    <row r="66" spans="1:9" x14ac:dyDescent="0.3">
      <c r="A66" s="1" t="s">
        <v>170</v>
      </c>
      <c r="B66" s="1" t="s">
        <v>171</v>
      </c>
      <c r="C66">
        <v>73.906206920000002</v>
      </c>
      <c r="D66">
        <v>74.103735877000005</v>
      </c>
      <c r="E66">
        <v>74.331424838000004</v>
      </c>
      <c r="F66">
        <v>72.671454327000006</v>
      </c>
      <c r="G66">
        <v>72.593125021000006</v>
      </c>
      <c r="H66">
        <v>74.106513939999999</v>
      </c>
      <c r="I66">
        <v>73.62</v>
      </c>
    </row>
    <row r="67" spans="1:9" x14ac:dyDescent="0.3">
      <c r="A67" s="1" t="s">
        <v>32</v>
      </c>
      <c r="B67" s="1" t="s">
        <v>172</v>
      </c>
      <c r="C67">
        <v>77.773128826000004</v>
      </c>
      <c r="D67">
        <v>77.906512448000001</v>
      </c>
      <c r="E67">
        <v>78.180506985999997</v>
      </c>
      <c r="F67">
        <v>76.952488125000002</v>
      </c>
      <c r="G67">
        <v>76.666423789999996</v>
      </c>
      <c r="H67">
        <v>77.841318700000002</v>
      </c>
      <c r="I67">
        <v>77.55</v>
      </c>
    </row>
    <row r="68" spans="1:9" x14ac:dyDescent="0.3">
      <c r="A68" s="1" t="s">
        <v>174</v>
      </c>
      <c r="B68" s="1" t="s">
        <v>175</v>
      </c>
      <c r="C68">
        <v>76.971999999999994</v>
      </c>
      <c r="D68">
        <v>77.093999999999994</v>
      </c>
      <c r="E68">
        <v>77.296999999999997</v>
      </c>
      <c r="F68">
        <v>72.153000000000006</v>
      </c>
      <c r="G68">
        <v>73.67</v>
      </c>
      <c r="H68">
        <v>77.894000000000005</v>
      </c>
      <c r="I68">
        <v>75.849999999999994</v>
      </c>
    </row>
    <row r="69" spans="1:9" x14ac:dyDescent="0.3">
      <c r="A69" s="1" t="s">
        <v>176</v>
      </c>
      <c r="B69" s="1" t="s">
        <v>177</v>
      </c>
      <c r="C69">
        <v>71.302000000000007</v>
      </c>
      <c r="D69">
        <v>71.367000000000004</v>
      </c>
      <c r="E69">
        <v>71.358000000000004</v>
      </c>
      <c r="F69">
        <v>70.989999999999995</v>
      </c>
      <c r="G69">
        <v>70.221000000000004</v>
      </c>
      <c r="H69">
        <v>70.159000000000006</v>
      </c>
      <c r="I69">
        <v>70.900000000000006</v>
      </c>
    </row>
    <row r="70" spans="1:9" x14ac:dyDescent="0.3">
      <c r="A70" s="1" t="s">
        <v>179</v>
      </c>
      <c r="B70" s="1" t="s">
        <v>180</v>
      </c>
      <c r="C70">
        <v>81.885477503999994</v>
      </c>
      <c r="D70">
        <v>82.004541888999995</v>
      </c>
      <c r="E70">
        <v>82.281962811</v>
      </c>
      <c r="F70">
        <v>81.493431232999995</v>
      </c>
      <c r="G70">
        <v>81.594946972000002</v>
      </c>
      <c r="H70">
        <v>81.701384106999996</v>
      </c>
      <c r="I70">
        <v>81.83</v>
      </c>
    </row>
    <row r="71" spans="1:9" x14ac:dyDescent="0.3">
      <c r="A71" s="1" t="s">
        <v>182</v>
      </c>
      <c r="B71" s="1" t="s">
        <v>183</v>
      </c>
      <c r="C71">
        <v>66.576999999999998</v>
      </c>
      <c r="D71">
        <v>67.066999999999993</v>
      </c>
      <c r="E71">
        <v>67.3</v>
      </c>
      <c r="F71">
        <v>67.132999999999996</v>
      </c>
      <c r="G71">
        <v>66.536000000000001</v>
      </c>
      <c r="H71">
        <v>66.603999999999999</v>
      </c>
      <c r="I71">
        <v>66.87</v>
      </c>
    </row>
    <row r="72" spans="1:9" x14ac:dyDescent="0.3">
      <c r="A72" s="1" t="s">
        <v>185</v>
      </c>
      <c r="B72" s="1" t="s">
        <v>186</v>
      </c>
      <c r="C72">
        <v>83.282926829000004</v>
      </c>
      <c r="D72">
        <v>83.431707317000004</v>
      </c>
      <c r="E72">
        <v>83.831707316999996</v>
      </c>
      <c r="F72">
        <v>82.331707316999996</v>
      </c>
      <c r="G72">
        <v>83.229268293000004</v>
      </c>
      <c r="H72">
        <v>83.082926829000002</v>
      </c>
      <c r="I72">
        <v>83.2</v>
      </c>
    </row>
    <row r="73" spans="1:9" x14ac:dyDescent="0.3">
      <c r="A73" s="1" t="s">
        <v>188</v>
      </c>
      <c r="B73" s="1" t="s">
        <v>189</v>
      </c>
      <c r="C73">
        <v>78.092682926999998</v>
      </c>
      <c r="D73">
        <v>78.243902438999996</v>
      </c>
      <c r="E73">
        <v>78.646341462999999</v>
      </c>
      <c r="F73">
        <v>78.595121950999996</v>
      </c>
      <c r="G73">
        <v>76.943902438999999</v>
      </c>
      <c r="H73">
        <v>77.943902438999999</v>
      </c>
      <c r="I73">
        <v>78.08</v>
      </c>
    </row>
    <row r="74" spans="1:9" x14ac:dyDescent="0.3">
      <c r="A74" s="1" t="s">
        <v>191</v>
      </c>
      <c r="B74" s="1" t="s">
        <v>192</v>
      </c>
      <c r="C74">
        <v>64.837999999999994</v>
      </c>
      <c r="D74">
        <v>65.412000000000006</v>
      </c>
      <c r="E74">
        <v>65.837999999999994</v>
      </c>
      <c r="F74">
        <v>65.370999999999995</v>
      </c>
      <c r="G74">
        <v>64.974999999999994</v>
      </c>
      <c r="H74">
        <v>65.644999999999996</v>
      </c>
      <c r="I74">
        <v>65.349999999999994</v>
      </c>
    </row>
    <row r="75" spans="1:9" x14ac:dyDescent="0.3">
      <c r="A75" s="1" t="s">
        <v>194</v>
      </c>
      <c r="B75" s="1" t="s">
        <v>195</v>
      </c>
      <c r="C75">
        <v>80.928208647000005</v>
      </c>
      <c r="D75">
        <v>81.028728998999995</v>
      </c>
      <c r="E75">
        <v>81.314857963999998</v>
      </c>
      <c r="F75">
        <v>80.450869132999998</v>
      </c>
      <c r="G75">
        <v>80.316613226000001</v>
      </c>
      <c r="H75">
        <v>80.802621106999993</v>
      </c>
      <c r="I75">
        <v>80.81</v>
      </c>
    </row>
    <row r="76" spans="1:9" x14ac:dyDescent="0.3">
      <c r="A76" s="1" t="s">
        <v>197</v>
      </c>
      <c r="B76" s="1" t="s">
        <v>198</v>
      </c>
      <c r="C76">
        <v>61.657084412000003</v>
      </c>
      <c r="D76">
        <v>61.972051528000001</v>
      </c>
      <c r="E76">
        <v>62.269780742999998</v>
      </c>
      <c r="F76">
        <v>61.762486987999999</v>
      </c>
      <c r="G76">
        <v>61.253265734999999</v>
      </c>
      <c r="H76">
        <v>61.792588301000002</v>
      </c>
      <c r="I76">
        <v>61.78</v>
      </c>
    </row>
    <row r="77" spans="1:9" x14ac:dyDescent="0.3">
      <c r="A77" s="1" t="s">
        <v>200</v>
      </c>
      <c r="B77" s="1" t="s">
        <v>201</v>
      </c>
      <c r="C77">
        <v>81.631707316999993</v>
      </c>
      <c r="D77">
        <v>81.734146340999999</v>
      </c>
      <c r="E77">
        <v>81.982926828999993</v>
      </c>
      <c r="F77">
        <v>81.931707317000004</v>
      </c>
      <c r="G77">
        <v>81.885365854</v>
      </c>
      <c r="H77">
        <v>81.187804877999994</v>
      </c>
      <c r="I77">
        <v>81.73</v>
      </c>
    </row>
    <row r="78" spans="1:9" x14ac:dyDescent="0.3">
      <c r="A78" s="1" t="s">
        <v>203</v>
      </c>
      <c r="B78" s="1" t="s">
        <v>204</v>
      </c>
      <c r="C78">
        <v>67.790000000000006</v>
      </c>
      <c r="D78">
        <v>67.81</v>
      </c>
      <c r="E78">
        <v>67.893000000000001</v>
      </c>
      <c r="F78">
        <v>67.924000000000007</v>
      </c>
      <c r="G78">
        <v>67.114000000000004</v>
      </c>
      <c r="H78">
        <v>68.311999999999998</v>
      </c>
      <c r="I78">
        <v>67.81</v>
      </c>
    </row>
    <row r="79" spans="1:9" x14ac:dyDescent="0.3">
      <c r="A79" s="1" t="s">
        <v>205</v>
      </c>
      <c r="B79" s="1" t="s">
        <v>206</v>
      </c>
      <c r="C79">
        <v>82.575609756000006</v>
      </c>
      <c r="D79">
        <v>82.675609756</v>
      </c>
      <c r="E79">
        <v>82.826829267999997</v>
      </c>
      <c r="F79">
        <v>82.175609756</v>
      </c>
      <c r="G79">
        <v>82.324390244</v>
      </c>
      <c r="H79">
        <v>82.229268293000004</v>
      </c>
      <c r="I79">
        <v>82.47</v>
      </c>
    </row>
    <row r="80" spans="1:9" x14ac:dyDescent="0.3">
      <c r="A80" s="1" t="s">
        <v>208</v>
      </c>
      <c r="B80" s="1" t="s">
        <v>209</v>
      </c>
      <c r="C80">
        <v>82.243902438999996</v>
      </c>
      <c r="D80">
        <v>82.495121951000002</v>
      </c>
      <c r="E80">
        <v>82.646341462999999</v>
      </c>
      <c r="F80">
        <v>82.897560975999994</v>
      </c>
      <c r="G80">
        <v>83.097560975999997</v>
      </c>
      <c r="H80">
        <v>83.3</v>
      </c>
      <c r="I80">
        <v>82.78</v>
      </c>
    </row>
    <row r="81" spans="1:9" x14ac:dyDescent="0.3">
      <c r="A81" s="1" t="s">
        <v>210</v>
      </c>
      <c r="B81" s="1" t="s">
        <v>211</v>
      </c>
      <c r="C81">
        <v>71.466999999999999</v>
      </c>
      <c r="D81">
        <v>71.317999999999998</v>
      </c>
      <c r="E81">
        <v>71.076999999999998</v>
      </c>
      <c r="F81">
        <v>70.674000000000007</v>
      </c>
      <c r="G81">
        <v>70.709999999999994</v>
      </c>
      <c r="H81">
        <v>70.924999999999997</v>
      </c>
      <c r="I81">
        <v>71.03</v>
      </c>
    </row>
    <row r="82" spans="1:9" x14ac:dyDescent="0.3">
      <c r="A82" s="1" t="s">
        <v>213</v>
      </c>
      <c r="B82" s="1" t="s">
        <v>214</v>
      </c>
      <c r="C82">
        <v>66.188999999999993</v>
      </c>
      <c r="D82">
        <v>66.305999999999997</v>
      </c>
      <c r="E82">
        <v>66.602999999999994</v>
      </c>
      <c r="F82">
        <v>66.531000000000006</v>
      </c>
      <c r="G82">
        <v>65.820999999999998</v>
      </c>
      <c r="H82">
        <v>65.694000000000003</v>
      </c>
      <c r="I82">
        <v>66.19</v>
      </c>
    </row>
    <row r="83" spans="1:9" x14ac:dyDescent="0.3">
      <c r="A83" s="1" t="s">
        <v>215</v>
      </c>
      <c r="B83" s="1" t="s">
        <v>216</v>
      </c>
      <c r="C83">
        <v>81.256097561000004</v>
      </c>
      <c r="D83">
        <v>81.256097561000004</v>
      </c>
      <c r="E83">
        <v>81.404878049000004</v>
      </c>
      <c r="F83">
        <v>80.351219512</v>
      </c>
      <c r="G83">
        <v>80.7</v>
      </c>
      <c r="H83">
        <v>82.058536584999999</v>
      </c>
      <c r="I83">
        <v>81.17</v>
      </c>
    </row>
    <row r="84" spans="1:9" x14ac:dyDescent="0.3">
      <c r="A84" s="1" t="s">
        <v>217</v>
      </c>
      <c r="B84" s="1" t="s">
        <v>218</v>
      </c>
      <c r="C84">
        <v>73.569999999999993</v>
      </c>
      <c r="D84">
        <v>73.340999999999994</v>
      </c>
      <c r="E84">
        <v>73.47</v>
      </c>
      <c r="F84">
        <v>72.765000000000001</v>
      </c>
      <c r="G84">
        <v>71.694000000000003</v>
      </c>
      <c r="H84">
        <v>71.587000000000003</v>
      </c>
      <c r="I84">
        <v>72.739999999999995</v>
      </c>
    </row>
    <row r="85" spans="1:9" x14ac:dyDescent="0.3">
      <c r="A85" s="1" t="s">
        <v>220</v>
      </c>
      <c r="B85" s="1" t="s">
        <v>221</v>
      </c>
      <c r="C85">
        <v>64.013000000000005</v>
      </c>
      <c r="D85">
        <v>64.122</v>
      </c>
      <c r="E85">
        <v>64.739999999999995</v>
      </c>
      <c r="F85">
        <v>64.114000000000004</v>
      </c>
      <c r="G85">
        <v>63.795000000000002</v>
      </c>
      <c r="H85">
        <v>63.945</v>
      </c>
      <c r="I85">
        <v>64.12</v>
      </c>
    </row>
    <row r="86" spans="1:9" x14ac:dyDescent="0.3">
      <c r="A86" s="1" t="s">
        <v>223</v>
      </c>
      <c r="B86" s="1" t="s">
        <v>224</v>
      </c>
      <c r="C86">
        <v>81.83</v>
      </c>
      <c r="D86">
        <v>82.153999999999996</v>
      </c>
      <c r="E86">
        <v>82.363</v>
      </c>
      <c r="F86">
        <v>82.197999999999993</v>
      </c>
      <c r="G86">
        <v>79.328999999999994</v>
      </c>
      <c r="H86">
        <v>82.83</v>
      </c>
      <c r="I86">
        <v>81.78</v>
      </c>
    </row>
    <row r="87" spans="1:9" x14ac:dyDescent="0.3">
      <c r="A87" s="1" t="s">
        <v>226</v>
      </c>
      <c r="B87" s="1" t="s">
        <v>227</v>
      </c>
      <c r="C87">
        <v>59.109000000000002</v>
      </c>
      <c r="D87">
        <v>59.348999999999997</v>
      </c>
      <c r="E87">
        <v>59.72</v>
      </c>
      <c r="F87">
        <v>59.326999999999998</v>
      </c>
      <c r="G87">
        <v>58.892000000000003</v>
      </c>
      <c r="H87">
        <v>58.984999999999999</v>
      </c>
      <c r="I87">
        <v>59.23</v>
      </c>
    </row>
    <row r="88" spans="1:9" x14ac:dyDescent="0.3">
      <c r="A88" s="1" t="s">
        <v>228</v>
      </c>
      <c r="B88" s="1" t="s">
        <v>229</v>
      </c>
      <c r="C88">
        <v>62.994999999999997</v>
      </c>
      <c r="D88">
        <v>63.04</v>
      </c>
      <c r="E88">
        <v>63.755000000000003</v>
      </c>
      <c r="F88">
        <v>62.612000000000002</v>
      </c>
      <c r="G88">
        <v>62.082999999999998</v>
      </c>
      <c r="H88">
        <v>62.905999999999999</v>
      </c>
      <c r="I88">
        <v>62.9</v>
      </c>
    </row>
    <row r="89" spans="1:9" x14ac:dyDescent="0.3">
      <c r="A89" s="1" t="s">
        <v>230</v>
      </c>
      <c r="B89" s="1" t="s">
        <v>231</v>
      </c>
      <c r="C89">
        <v>60.066000000000003</v>
      </c>
      <c r="D89">
        <v>60.502000000000002</v>
      </c>
      <c r="E89">
        <v>60.881999999999998</v>
      </c>
      <c r="F89">
        <v>59.999000000000002</v>
      </c>
      <c r="G89">
        <v>59.652000000000001</v>
      </c>
      <c r="H89">
        <v>59.860999999999997</v>
      </c>
      <c r="I89">
        <v>60.16</v>
      </c>
    </row>
    <row r="90" spans="1:9" x14ac:dyDescent="0.3">
      <c r="A90" s="1" t="s">
        <v>232</v>
      </c>
      <c r="B90" s="1" t="s">
        <v>233</v>
      </c>
      <c r="C90">
        <v>60.820999999999998</v>
      </c>
      <c r="D90">
        <v>61.191000000000003</v>
      </c>
      <c r="E90">
        <v>61.643999999999998</v>
      </c>
      <c r="F90">
        <v>60.707999999999998</v>
      </c>
      <c r="G90">
        <v>60.594000000000001</v>
      </c>
      <c r="H90">
        <v>61.19</v>
      </c>
      <c r="I90">
        <v>61.02</v>
      </c>
    </row>
    <row r="91" spans="1:9" x14ac:dyDescent="0.3">
      <c r="A91" s="1" t="s">
        <v>234</v>
      </c>
      <c r="B91" s="1" t="s">
        <v>235</v>
      </c>
      <c r="C91">
        <v>81.287804878000003</v>
      </c>
      <c r="D91">
        <v>81.787804878000003</v>
      </c>
      <c r="E91">
        <v>81.639024390000003</v>
      </c>
      <c r="F91">
        <v>81.287804878000003</v>
      </c>
      <c r="G91">
        <v>80.082926829000002</v>
      </c>
      <c r="H91">
        <v>80.636585366000006</v>
      </c>
      <c r="I91">
        <v>81.12</v>
      </c>
    </row>
    <row r="92" spans="1:9" x14ac:dyDescent="0.3">
      <c r="A92" s="1" t="s">
        <v>237</v>
      </c>
      <c r="B92" s="1" t="s">
        <v>238</v>
      </c>
      <c r="C92">
        <v>74.765000000000001</v>
      </c>
      <c r="D92">
        <v>74.808000000000007</v>
      </c>
      <c r="E92">
        <v>74.863</v>
      </c>
      <c r="F92">
        <v>74.924000000000007</v>
      </c>
      <c r="G92">
        <v>74.936000000000007</v>
      </c>
      <c r="H92">
        <v>75.334999999999994</v>
      </c>
      <c r="I92">
        <v>74.94</v>
      </c>
    </row>
    <row r="93" spans="1:9" x14ac:dyDescent="0.3">
      <c r="A93" s="1" t="s">
        <v>239</v>
      </c>
      <c r="B93" s="1" t="s">
        <v>240</v>
      </c>
      <c r="C93">
        <v>71.932195121999996</v>
      </c>
      <c r="D93">
        <v>71.967560976000001</v>
      </c>
      <c r="E93">
        <v>71.944390244000004</v>
      </c>
      <c r="F93">
        <v>71.850731706999994</v>
      </c>
      <c r="G93">
        <v>71.813902439000003</v>
      </c>
      <c r="H93">
        <v>71.540487804999998</v>
      </c>
      <c r="I93">
        <v>71.84</v>
      </c>
    </row>
    <row r="94" spans="1:9" x14ac:dyDescent="0.3">
      <c r="A94" s="1" t="s">
        <v>241</v>
      </c>
      <c r="B94" s="1" t="s">
        <v>242</v>
      </c>
      <c r="C94">
        <v>72.551000000000002</v>
      </c>
      <c r="D94">
        <v>72.725999999999999</v>
      </c>
      <c r="E94">
        <v>73.129000000000005</v>
      </c>
      <c r="F94">
        <v>71.796999999999997</v>
      </c>
      <c r="G94">
        <v>69.236999999999995</v>
      </c>
      <c r="H94">
        <v>68.674000000000007</v>
      </c>
      <c r="I94">
        <v>71.349999999999994</v>
      </c>
    </row>
    <row r="95" spans="1:9" x14ac:dyDescent="0.3">
      <c r="A95" s="1" t="s">
        <v>244</v>
      </c>
      <c r="B95" s="1" t="s">
        <v>245</v>
      </c>
      <c r="C95">
        <v>77.155000000000001</v>
      </c>
      <c r="D95">
        <v>77.438999999999993</v>
      </c>
      <c r="E95">
        <v>77.716999999999999</v>
      </c>
      <c r="F95">
        <v>76.611999999999995</v>
      </c>
      <c r="G95">
        <v>76.656000000000006</v>
      </c>
      <c r="H95">
        <v>78.33</v>
      </c>
      <c r="I95">
        <v>77.319999999999993</v>
      </c>
    </row>
    <row r="96" spans="1:9" x14ac:dyDescent="0.3">
      <c r="A96" s="1" t="s">
        <v>246</v>
      </c>
      <c r="B96" s="1" t="s">
        <v>247</v>
      </c>
      <c r="C96">
        <v>68.667000000000002</v>
      </c>
      <c r="D96">
        <v>68.896000000000001</v>
      </c>
      <c r="E96">
        <v>69.123999999999995</v>
      </c>
      <c r="F96">
        <v>68.486000000000004</v>
      </c>
      <c r="G96">
        <v>65.673000000000002</v>
      </c>
      <c r="H96">
        <v>65.989000000000004</v>
      </c>
      <c r="I96">
        <v>67.81</v>
      </c>
    </row>
    <row r="97" spans="1:9" x14ac:dyDescent="0.3">
      <c r="A97" s="1" t="s">
        <v>15</v>
      </c>
      <c r="B97" s="1" t="s">
        <v>248</v>
      </c>
      <c r="C97">
        <v>79.782727942999998</v>
      </c>
      <c r="D97">
        <v>79.887224435999997</v>
      </c>
      <c r="E97">
        <v>80.127037708000003</v>
      </c>
      <c r="F97">
        <v>79.133254371000007</v>
      </c>
      <c r="G97">
        <v>78.788398959999995</v>
      </c>
      <c r="H97">
        <v>79.502113147000003</v>
      </c>
      <c r="I97">
        <v>79.540000000000006</v>
      </c>
    </row>
    <row r="98" spans="1:9" x14ac:dyDescent="0.3">
      <c r="A98" s="1" t="s">
        <v>250</v>
      </c>
      <c r="B98" s="1" t="s">
        <v>251</v>
      </c>
      <c r="C98">
        <v>84.695609755999996</v>
      </c>
      <c r="D98">
        <v>84.869756097999996</v>
      </c>
      <c r="E98">
        <v>85.155853659000002</v>
      </c>
      <c r="F98">
        <v>85.496341462999993</v>
      </c>
      <c r="G98">
        <v>85.532682926999996</v>
      </c>
      <c r="H98">
        <v>83.660975609999994</v>
      </c>
      <c r="I98">
        <v>84.9</v>
      </c>
    </row>
    <row r="99" spans="1:9" x14ac:dyDescent="0.3">
      <c r="A99" s="1" t="s">
        <v>253</v>
      </c>
      <c r="B99" s="1" t="s">
        <v>254</v>
      </c>
      <c r="C99">
        <v>72.691999999999993</v>
      </c>
      <c r="D99">
        <v>72.813999999999993</v>
      </c>
      <c r="E99">
        <v>72.881</v>
      </c>
      <c r="F99">
        <v>71.462000000000003</v>
      </c>
      <c r="G99">
        <v>70.123000000000005</v>
      </c>
      <c r="H99">
        <v>70.727999999999994</v>
      </c>
      <c r="I99">
        <v>71.78</v>
      </c>
    </row>
    <row r="100" spans="1:9" x14ac:dyDescent="0.3">
      <c r="A100" s="1" t="s">
        <v>256</v>
      </c>
      <c r="B100" s="1" t="s">
        <v>257</v>
      </c>
      <c r="C100">
        <v>62.549760468999999</v>
      </c>
      <c r="D100">
        <v>62.947575946999997</v>
      </c>
      <c r="E100">
        <v>63.338056946999998</v>
      </c>
      <c r="F100">
        <v>62.761720181000001</v>
      </c>
      <c r="G100">
        <v>62.302785399999998</v>
      </c>
      <c r="H100">
        <v>62.843246260999997</v>
      </c>
      <c r="I100">
        <v>62.79</v>
      </c>
    </row>
    <row r="101" spans="1:9" x14ac:dyDescent="0.3">
      <c r="A101" s="1" t="s">
        <v>259</v>
      </c>
      <c r="B101" s="1" t="s">
        <v>260</v>
      </c>
      <c r="C101">
        <v>77.826829267999997</v>
      </c>
      <c r="D101">
        <v>78.070731706999993</v>
      </c>
      <c r="E101">
        <v>78.424390243999994</v>
      </c>
      <c r="F101">
        <v>77.724390244000006</v>
      </c>
      <c r="G101">
        <v>76.424390243999994</v>
      </c>
      <c r="H101">
        <v>77.575609756000006</v>
      </c>
      <c r="I101">
        <v>77.67</v>
      </c>
    </row>
    <row r="102" spans="1:9" x14ac:dyDescent="0.3">
      <c r="A102" s="1" t="s">
        <v>262</v>
      </c>
      <c r="B102" s="1" t="s">
        <v>263</v>
      </c>
      <c r="C102">
        <v>63.853999999999999</v>
      </c>
      <c r="D102">
        <v>64.019000000000005</v>
      </c>
      <c r="E102">
        <v>64.254999999999995</v>
      </c>
      <c r="F102">
        <v>64.052000000000007</v>
      </c>
      <c r="G102">
        <v>63.192</v>
      </c>
      <c r="H102">
        <v>63.728000000000002</v>
      </c>
      <c r="I102">
        <v>63.85</v>
      </c>
    </row>
    <row r="103" spans="1:9" x14ac:dyDescent="0.3">
      <c r="A103" s="1" t="s">
        <v>265</v>
      </c>
      <c r="B103" s="1" t="s">
        <v>266</v>
      </c>
      <c r="C103">
        <v>75.817073171000004</v>
      </c>
      <c r="D103">
        <v>76.065853658999998</v>
      </c>
      <c r="E103">
        <v>76.319512195000001</v>
      </c>
      <c r="F103">
        <v>75.568292682999996</v>
      </c>
      <c r="G103">
        <v>74.163414634000006</v>
      </c>
      <c r="H103">
        <v>76.017073171000007</v>
      </c>
      <c r="I103">
        <v>75.66</v>
      </c>
    </row>
    <row r="104" spans="1:9" x14ac:dyDescent="0.3">
      <c r="A104" s="1" t="s">
        <v>267</v>
      </c>
      <c r="B104" s="1" t="s">
        <v>268</v>
      </c>
      <c r="C104">
        <v>73.643210772000003</v>
      </c>
      <c r="D104">
        <v>73.935981107999993</v>
      </c>
      <c r="E104">
        <v>74.132228357000002</v>
      </c>
      <c r="F104">
        <v>73.382338481000005</v>
      </c>
      <c r="G104">
        <v>72.141852950000001</v>
      </c>
      <c r="H104">
        <v>72.935046459000006</v>
      </c>
      <c r="I104">
        <v>73.36</v>
      </c>
    </row>
    <row r="105" spans="1:9" x14ac:dyDescent="0.3">
      <c r="A105" s="1" t="s">
        <v>270</v>
      </c>
      <c r="B105" s="1" t="s">
        <v>271</v>
      </c>
      <c r="C105">
        <v>71.042287780999999</v>
      </c>
      <c r="D105">
        <v>71.321394424999994</v>
      </c>
      <c r="E105">
        <v>71.525438369</v>
      </c>
      <c r="F105">
        <v>70.821718770999993</v>
      </c>
      <c r="G105">
        <v>69.789967168000004</v>
      </c>
      <c r="H105">
        <v>70.511910538999999</v>
      </c>
      <c r="I105">
        <v>70.84</v>
      </c>
    </row>
    <row r="106" spans="1:9" x14ac:dyDescent="0.3">
      <c r="A106" s="1" t="s">
        <v>273</v>
      </c>
      <c r="B106" s="1" t="s">
        <v>274</v>
      </c>
      <c r="C106">
        <v>63.541169457999999</v>
      </c>
      <c r="D106">
        <v>63.881101197</v>
      </c>
      <c r="E106">
        <v>64.212406439999995</v>
      </c>
      <c r="F106">
        <v>63.748248345</v>
      </c>
      <c r="G106">
        <v>63.400664245999998</v>
      </c>
      <c r="H106">
        <v>64.048923521000006</v>
      </c>
      <c r="I106">
        <v>63.81</v>
      </c>
    </row>
    <row r="107" spans="1:9" x14ac:dyDescent="0.3">
      <c r="A107" s="1" t="s">
        <v>276</v>
      </c>
      <c r="B107" s="1" t="s">
        <v>277</v>
      </c>
      <c r="C107">
        <v>60.879519338999998</v>
      </c>
      <c r="D107">
        <v>61.082474175000002</v>
      </c>
      <c r="E107">
        <v>61.338564048000002</v>
      </c>
      <c r="F107">
        <v>61.011640769000003</v>
      </c>
      <c r="G107">
        <v>60.679592538000001</v>
      </c>
      <c r="H107">
        <v>61.283822444000002</v>
      </c>
      <c r="I107">
        <v>61.05</v>
      </c>
    </row>
    <row r="108" spans="1:9" x14ac:dyDescent="0.3">
      <c r="A108" s="1" t="s">
        <v>279</v>
      </c>
      <c r="B108" s="1" t="s">
        <v>280</v>
      </c>
      <c r="C108">
        <v>69.936000000000007</v>
      </c>
      <c r="D108">
        <v>70.337999999999994</v>
      </c>
      <c r="E108">
        <v>70.518000000000001</v>
      </c>
      <c r="F108">
        <v>68.808000000000007</v>
      </c>
      <c r="G108">
        <v>67.569999999999993</v>
      </c>
      <c r="H108">
        <v>68.25</v>
      </c>
      <c r="I108">
        <v>69.239999999999995</v>
      </c>
    </row>
    <row r="109" spans="1:9" x14ac:dyDescent="0.3">
      <c r="A109" s="1" t="s">
        <v>282</v>
      </c>
      <c r="B109" s="1" t="s">
        <v>283</v>
      </c>
      <c r="C109">
        <v>64.872728648999995</v>
      </c>
      <c r="D109">
        <v>65.277193060000002</v>
      </c>
      <c r="E109">
        <v>65.641793397000001</v>
      </c>
      <c r="F109">
        <v>65.10590483</v>
      </c>
      <c r="G109">
        <v>64.747785143000002</v>
      </c>
      <c r="H109">
        <v>65.416074487000003</v>
      </c>
      <c r="I109">
        <v>65.180000000000007</v>
      </c>
    </row>
    <row r="110" spans="1:9" x14ac:dyDescent="0.3">
      <c r="A110" s="1" t="s">
        <v>285</v>
      </c>
      <c r="B110" s="1" t="s">
        <v>286</v>
      </c>
      <c r="C110">
        <v>80.456999999999994</v>
      </c>
      <c r="D110">
        <v>80.596000000000004</v>
      </c>
      <c r="E110">
        <v>80.736999999999995</v>
      </c>
      <c r="F110">
        <v>80.587999999999994</v>
      </c>
      <c r="G110">
        <v>80.525000000000006</v>
      </c>
      <c r="H110">
        <v>80.762</v>
      </c>
      <c r="I110">
        <v>80.61</v>
      </c>
    </row>
    <row r="111" spans="1:9" x14ac:dyDescent="0.3">
      <c r="A111" s="1" t="s">
        <v>288</v>
      </c>
      <c r="B111" s="1" t="s">
        <v>289</v>
      </c>
      <c r="C111">
        <v>70.466999999999999</v>
      </c>
      <c r="D111">
        <v>70.709999999999994</v>
      </c>
      <c r="E111">
        <v>70.91</v>
      </c>
      <c r="F111">
        <v>70.150000000000006</v>
      </c>
      <c r="G111">
        <v>67.239999999999995</v>
      </c>
      <c r="H111">
        <v>67.744</v>
      </c>
      <c r="I111">
        <v>69.540000000000006</v>
      </c>
    </row>
    <row r="112" spans="1:9" x14ac:dyDescent="0.3">
      <c r="A112" s="1" t="s">
        <v>659</v>
      </c>
      <c r="B112" s="1" t="s">
        <v>660</v>
      </c>
    </row>
    <row r="113" spans="1:9" x14ac:dyDescent="0.3">
      <c r="A113" s="1" t="s">
        <v>291</v>
      </c>
      <c r="B113" s="1" t="s">
        <v>292</v>
      </c>
      <c r="C113">
        <v>82.156097560999996</v>
      </c>
      <c r="D113">
        <v>82.204878049000001</v>
      </c>
      <c r="E113">
        <v>82.702439024</v>
      </c>
      <c r="F113">
        <v>82.556097561000001</v>
      </c>
      <c r="G113">
        <v>82.353658537000001</v>
      </c>
      <c r="H113">
        <v>83.056097561000001</v>
      </c>
      <c r="I113">
        <v>82.5</v>
      </c>
    </row>
    <row r="114" spans="1:9" x14ac:dyDescent="0.3">
      <c r="A114" s="1" t="s">
        <v>294</v>
      </c>
      <c r="B114" s="1" t="s">
        <v>295</v>
      </c>
      <c r="C114">
        <v>75.971000000000004</v>
      </c>
      <c r="D114">
        <v>76.194999999999993</v>
      </c>
      <c r="E114">
        <v>76.102999999999994</v>
      </c>
      <c r="F114">
        <v>74.831999999999994</v>
      </c>
      <c r="G114">
        <v>73.875</v>
      </c>
      <c r="H114">
        <v>74.555999999999997</v>
      </c>
      <c r="I114">
        <v>75.260000000000005</v>
      </c>
    </row>
    <row r="115" spans="1:9" x14ac:dyDescent="0.3">
      <c r="A115" s="1" t="s">
        <v>297</v>
      </c>
      <c r="B115" s="1" t="s">
        <v>298</v>
      </c>
      <c r="C115">
        <v>70.412999999999997</v>
      </c>
      <c r="D115">
        <v>71.513999999999996</v>
      </c>
      <c r="E115">
        <v>71.575999999999993</v>
      </c>
      <c r="F115">
        <v>69.123000000000005</v>
      </c>
      <c r="G115">
        <v>70.378</v>
      </c>
      <c r="H115">
        <v>71.335999999999999</v>
      </c>
      <c r="I115">
        <v>70.72</v>
      </c>
    </row>
    <row r="116" spans="1:9" x14ac:dyDescent="0.3">
      <c r="A116" s="1" t="s">
        <v>299</v>
      </c>
      <c r="B116" s="1" t="s">
        <v>300</v>
      </c>
      <c r="C116">
        <v>82.660975609999994</v>
      </c>
      <c r="D116">
        <v>82.860975609999997</v>
      </c>
      <c r="E116">
        <v>83.163414634000006</v>
      </c>
      <c r="F116">
        <v>83.063414633999997</v>
      </c>
      <c r="G116">
        <v>83.165853659000007</v>
      </c>
      <c r="H116">
        <v>82.170731707000002</v>
      </c>
      <c r="I116">
        <v>82.85</v>
      </c>
    </row>
    <row r="117" spans="1:9" x14ac:dyDescent="0.3">
      <c r="A117" s="1" t="s">
        <v>301</v>
      </c>
      <c r="B117" s="1" t="s">
        <v>302</v>
      </c>
      <c r="C117">
        <v>82.551219512000003</v>
      </c>
      <c r="D117">
        <v>82.802439023999995</v>
      </c>
      <c r="E117">
        <v>82.804878048999996</v>
      </c>
      <c r="F117">
        <v>82.648780488</v>
      </c>
      <c r="G117">
        <v>82.5</v>
      </c>
      <c r="H117">
        <v>82.7</v>
      </c>
      <c r="I117">
        <v>82.67</v>
      </c>
    </row>
    <row r="118" spans="1:9" x14ac:dyDescent="0.3">
      <c r="A118" s="1" t="s">
        <v>303</v>
      </c>
      <c r="B118" s="1" t="s">
        <v>304</v>
      </c>
      <c r="C118">
        <v>82.946341462999996</v>
      </c>
      <c r="D118">
        <v>83.346341463000002</v>
      </c>
      <c r="E118">
        <v>83.497560976000003</v>
      </c>
      <c r="F118">
        <v>82.195121951000004</v>
      </c>
      <c r="G118">
        <v>82.646341462999999</v>
      </c>
      <c r="H118">
        <v>82.9</v>
      </c>
      <c r="I118">
        <v>82.92</v>
      </c>
    </row>
    <row r="119" spans="1:9" x14ac:dyDescent="0.3">
      <c r="A119" s="1" t="s">
        <v>306</v>
      </c>
      <c r="B119" s="1" t="s">
        <v>307</v>
      </c>
      <c r="C119">
        <v>71.911000000000001</v>
      </c>
      <c r="D119">
        <v>71.793000000000006</v>
      </c>
      <c r="E119">
        <v>71.766999999999996</v>
      </c>
      <c r="F119">
        <v>71.869</v>
      </c>
      <c r="G119">
        <v>70.5</v>
      </c>
      <c r="H119">
        <v>70.629000000000005</v>
      </c>
      <c r="I119">
        <v>71.41</v>
      </c>
    </row>
    <row r="120" spans="1:9" x14ac:dyDescent="0.3">
      <c r="A120" s="1" t="s">
        <v>308</v>
      </c>
      <c r="B120" s="1" t="s">
        <v>309</v>
      </c>
      <c r="C120">
        <v>75.501999999999995</v>
      </c>
      <c r="D120">
        <v>75.774000000000001</v>
      </c>
      <c r="E120">
        <v>76.043999999999997</v>
      </c>
      <c r="F120">
        <v>75.183999999999997</v>
      </c>
      <c r="G120">
        <v>74.256</v>
      </c>
      <c r="H120">
        <v>74.215000000000003</v>
      </c>
      <c r="I120">
        <v>75.16</v>
      </c>
    </row>
    <row r="121" spans="1:9" x14ac:dyDescent="0.3">
      <c r="A121" s="1" t="s">
        <v>310</v>
      </c>
      <c r="B121" s="1" t="s">
        <v>311</v>
      </c>
      <c r="C121">
        <v>84.099756098</v>
      </c>
      <c r="D121">
        <v>84.210975610000006</v>
      </c>
      <c r="E121">
        <v>84.356341463000007</v>
      </c>
      <c r="F121">
        <v>84.56</v>
      </c>
      <c r="G121">
        <v>84.445609755999996</v>
      </c>
      <c r="H121">
        <v>83.996341462999993</v>
      </c>
      <c r="I121">
        <v>84.28</v>
      </c>
    </row>
    <row r="122" spans="1:9" x14ac:dyDescent="0.3">
      <c r="A122" s="1" t="s">
        <v>312</v>
      </c>
      <c r="B122" s="1" t="s">
        <v>313</v>
      </c>
      <c r="C122">
        <v>72.95</v>
      </c>
      <c r="D122">
        <v>73.150000000000006</v>
      </c>
      <c r="E122">
        <v>73.180000000000007</v>
      </c>
      <c r="F122">
        <v>71.37</v>
      </c>
      <c r="G122">
        <v>70.23</v>
      </c>
      <c r="H122">
        <v>74.44</v>
      </c>
      <c r="I122">
        <v>72.55</v>
      </c>
    </row>
    <row r="123" spans="1:9" x14ac:dyDescent="0.3">
      <c r="A123" s="1" t="s">
        <v>314</v>
      </c>
      <c r="B123" s="1" t="s">
        <v>315</v>
      </c>
      <c r="C123">
        <v>62.481000000000002</v>
      </c>
      <c r="D123">
        <v>62.676000000000002</v>
      </c>
      <c r="E123">
        <v>62.942999999999998</v>
      </c>
      <c r="F123">
        <v>62.674999999999997</v>
      </c>
      <c r="G123">
        <v>61.427</v>
      </c>
      <c r="H123">
        <v>62.055</v>
      </c>
      <c r="I123">
        <v>62.38</v>
      </c>
    </row>
    <row r="124" spans="1:9" x14ac:dyDescent="0.3">
      <c r="A124" s="1" t="s">
        <v>317</v>
      </c>
      <c r="B124" s="1" t="s">
        <v>318</v>
      </c>
      <c r="C124">
        <v>71.2</v>
      </c>
      <c r="D124">
        <v>71.400000000000006</v>
      </c>
      <c r="E124">
        <v>71.599999999999994</v>
      </c>
      <c r="F124">
        <v>71.8</v>
      </c>
      <c r="G124">
        <v>71.900000000000006</v>
      </c>
      <c r="H124">
        <v>72.048780488000006</v>
      </c>
      <c r="I124">
        <v>71.66</v>
      </c>
    </row>
    <row r="125" spans="1:9" x14ac:dyDescent="0.3">
      <c r="A125" s="1" t="s">
        <v>319</v>
      </c>
      <c r="B125" s="1" t="s">
        <v>320</v>
      </c>
      <c r="C125">
        <v>70.515000000000001</v>
      </c>
      <c r="D125">
        <v>70.561000000000007</v>
      </c>
      <c r="E125">
        <v>70.691999999999993</v>
      </c>
      <c r="F125">
        <v>70.415999999999997</v>
      </c>
      <c r="G125">
        <v>69.584000000000003</v>
      </c>
      <c r="H125">
        <v>69.896000000000001</v>
      </c>
      <c r="I125">
        <v>70.28</v>
      </c>
    </row>
    <row r="126" spans="1:9" x14ac:dyDescent="0.3">
      <c r="A126" s="1" t="s">
        <v>322</v>
      </c>
      <c r="B126" s="1" t="s">
        <v>323</v>
      </c>
      <c r="C126">
        <v>66.596999999999994</v>
      </c>
      <c r="D126">
        <v>66.855000000000004</v>
      </c>
      <c r="E126">
        <v>67.150000000000006</v>
      </c>
      <c r="F126">
        <v>67.266000000000005</v>
      </c>
      <c r="G126">
        <v>67.417000000000002</v>
      </c>
      <c r="H126">
        <v>67.661000000000001</v>
      </c>
      <c r="I126">
        <v>67.16</v>
      </c>
    </row>
    <row r="127" spans="1:9" x14ac:dyDescent="0.3">
      <c r="A127" s="1" t="s">
        <v>324</v>
      </c>
      <c r="B127" s="1" t="s">
        <v>325</v>
      </c>
      <c r="C127">
        <v>71.84</v>
      </c>
      <c r="D127">
        <v>71.466999999999999</v>
      </c>
      <c r="E127">
        <v>71.572000000000003</v>
      </c>
      <c r="F127">
        <v>71.626999999999995</v>
      </c>
      <c r="G127">
        <v>71.682000000000002</v>
      </c>
      <c r="H127">
        <v>72.027000000000001</v>
      </c>
      <c r="I127">
        <v>71.7</v>
      </c>
    </row>
    <row r="128" spans="1:9" x14ac:dyDescent="0.3">
      <c r="A128" s="1" t="s">
        <v>326</v>
      </c>
      <c r="B128" s="1" t="s">
        <v>327</v>
      </c>
      <c r="C128">
        <v>82.626829267999994</v>
      </c>
      <c r="D128">
        <v>82.626829267999994</v>
      </c>
      <c r="E128">
        <v>83.226829268000003</v>
      </c>
      <c r="F128">
        <v>83.426829268000006</v>
      </c>
      <c r="G128">
        <v>83.526829268</v>
      </c>
      <c r="H128">
        <v>82.680487804999999</v>
      </c>
      <c r="I128">
        <v>83.02</v>
      </c>
    </row>
    <row r="129" spans="1:9" x14ac:dyDescent="0.3">
      <c r="A129" s="1" t="s">
        <v>328</v>
      </c>
      <c r="B129" s="1" t="s">
        <v>329</v>
      </c>
      <c r="C129">
        <v>79.781000000000006</v>
      </c>
      <c r="D129">
        <v>79.721999999999994</v>
      </c>
      <c r="E129">
        <v>79.685000000000002</v>
      </c>
      <c r="F129">
        <v>76.92</v>
      </c>
      <c r="G129">
        <v>78.673000000000002</v>
      </c>
      <c r="H129">
        <v>80.263999999999996</v>
      </c>
      <c r="I129">
        <v>79.17</v>
      </c>
    </row>
    <row r="130" spans="1:9" x14ac:dyDescent="0.3">
      <c r="A130" s="1" t="s">
        <v>330</v>
      </c>
      <c r="B130" s="1" t="s">
        <v>331</v>
      </c>
      <c r="C130">
        <v>74.642822785000007</v>
      </c>
      <c r="D130">
        <v>74.771981077000007</v>
      </c>
      <c r="E130">
        <v>74.961996873999993</v>
      </c>
      <c r="F130">
        <v>72.836303318999995</v>
      </c>
      <c r="G130">
        <v>71.907356144000005</v>
      </c>
      <c r="H130">
        <v>73.612445879999996</v>
      </c>
      <c r="I130">
        <v>73.790000000000006</v>
      </c>
    </row>
    <row r="131" spans="1:9" x14ac:dyDescent="0.3">
      <c r="A131" s="1" t="s">
        <v>332</v>
      </c>
      <c r="B131" s="1" t="s">
        <v>333</v>
      </c>
      <c r="C131">
        <v>67.433999999999997</v>
      </c>
      <c r="D131">
        <v>67.634</v>
      </c>
      <c r="E131">
        <v>68.138000000000005</v>
      </c>
      <c r="F131">
        <v>68.497</v>
      </c>
      <c r="G131">
        <v>68.061000000000007</v>
      </c>
      <c r="H131">
        <v>68.998999999999995</v>
      </c>
      <c r="I131">
        <v>68.13</v>
      </c>
    </row>
    <row r="132" spans="1:9" x14ac:dyDescent="0.3">
      <c r="A132" s="1" t="s">
        <v>335</v>
      </c>
      <c r="B132" s="1" t="s">
        <v>336</v>
      </c>
      <c r="C132">
        <v>79.653999999999996</v>
      </c>
      <c r="D132">
        <v>79.728999999999999</v>
      </c>
      <c r="E132">
        <v>79.236000000000004</v>
      </c>
      <c r="F132">
        <v>77.804000000000002</v>
      </c>
      <c r="G132">
        <v>75.046999999999997</v>
      </c>
      <c r="H132">
        <v>74.415999999999997</v>
      </c>
      <c r="I132">
        <v>77.650000000000006</v>
      </c>
    </row>
    <row r="133" spans="1:9" x14ac:dyDescent="0.3">
      <c r="A133" s="1" t="s">
        <v>338</v>
      </c>
      <c r="B133" s="1" t="s">
        <v>339</v>
      </c>
      <c r="C133">
        <v>60.552999999999997</v>
      </c>
      <c r="D133">
        <v>60.853000000000002</v>
      </c>
      <c r="E133">
        <v>61.103999999999999</v>
      </c>
      <c r="F133">
        <v>60.948</v>
      </c>
      <c r="G133">
        <v>60.747</v>
      </c>
      <c r="H133">
        <v>61.1</v>
      </c>
      <c r="I133">
        <v>60.88</v>
      </c>
    </row>
    <row r="134" spans="1:9" x14ac:dyDescent="0.3">
      <c r="A134" s="1" t="s">
        <v>341</v>
      </c>
      <c r="B134" s="1" t="s">
        <v>342</v>
      </c>
      <c r="C134">
        <v>72.481999999999999</v>
      </c>
      <c r="D134">
        <v>72.793999999999997</v>
      </c>
      <c r="E134">
        <v>72.462999999999994</v>
      </c>
      <c r="F134">
        <v>72.471999999999994</v>
      </c>
      <c r="G134">
        <v>71.911000000000001</v>
      </c>
      <c r="H134">
        <v>72.150999999999996</v>
      </c>
      <c r="I134">
        <v>72.38</v>
      </c>
    </row>
    <row r="135" spans="1:9" x14ac:dyDescent="0.3">
      <c r="A135" s="1" t="s">
        <v>343</v>
      </c>
      <c r="B135" s="1" t="s">
        <v>344</v>
      </c>
      <c r="C135">
        <v>73.126999999999995</v>
      </c>
      <c r="D135">
        <v>73.356999999999999</v>
      </c>
      <c r="E135">
        <v>73.444999999999993</v>
      </c>
      <c r="F135">
        <v>73.415999999999997</v>
      </c>
      <c r="G135">
        <v>71.111000000000004</v>
      </c>
      <c r="H135">
        <v>71.293999999999997</v>
      </c>
      <c r="I135">
        <v>72.62</v>
      </c>
    </row>
    <row r="136" spans="1:9" x14ac:dyDescent="0.3">
      <c r="A136" s="1" t="s">
        <v>12</v>
      </c>
      <c r="B136" s="1" t="s">
        <v>345</v>
      </c>
      <c r="C136">
        <v>74.733492584000004</v>
      </c>
      <c r="D136">
        <v>74.851497925000004</v>
      </c>
      <c r="E136">
        <v>75.038348259000003</v>
      </c>
      <c r="F136">
        <v>73.038469512000006</v>
      </c>
      <c r="G136">
        <v>72.148455067</v>
      </c>
      <c r="H136">
        <v>73.752568527999998</v>
      </c>
      <c r="I136">
        <v>73.930000000000007</v>
      </c>
    </row>
    <row r="137" spans="1:9" x14ac:dyDescent="0.3">
      <c r="A137" s="1" t="s">
        <v>346</v>
      </c>
      <c r="B137" s="1" t="s">
        <v>347</v>
      </c>
      <c r="C137">
        <v>64.409596254999997</v>
      </c>
      <c r="D137">
        <v>64.813797535000006</v>
      </c>
      <c r="E137">
        <v>65.151004990000004</v>
      </c>
      <c r="F137">
        <v>64.629721543000002</v>
      </c>
      <c r="G137">
        <v>64.210490485999998</v>
      </c>
      <c r="H137">
        <v>64.922578582</v>
      </c>
      <c r="I137">
        <v>64.69</v>
      </c>
    </row>
    <row r="138" spans="1:9" x14ac:dyDescent="0.3">
      <c r="A138" s="1" t="s">
        <v>22</v>
      </c>
      <c r="B138" s="1" t="s">
        <v>348</v>
      </c>
      <c r="C138">
        <v>62.623713909000003</v>
      </c>
      <c r="D138">
        <v>62.995203918000001</v>
      </c>
      <c r="E138">
        <v>63.423990943</v>
      </c>
      <c r="F138">
        <v>62.954532536000002</v>
      </c>
      <c r="G138">
        <v>62.496109508000004</v>
      </c>
      <c r="H138">
        <v>63.011310391999999</v>
      </c>
      <c r="I138">
        <v>62.92</v>
      </c>
    </row>
    <row r="139" spans="1:9" x14ac:dyDescent="0.3">
      <c r="A139" s="1" t="s">
        <v>350</v>
      </c>
      <c r="B139" s="1" t="s">
        <v>351</v>
      </c>
      <c r="C139">
        <v>83.746341462999993</v>
      </c>
      <c r="D139">
        <v>83.041463414999996</v>
      </c>
      <c r="E139">
        <v>84.160975609999994</v>
      </c>
      <c r="F139">
        <v>81.658536584999993</v>
      </c>
      <c r="G139">
        <v>84.402439024000003</v>
      </c>
      <c r="H139">
        <v>84.319512195000001</v>
      </c>
      <c r="I139">
        <v>83.55</v>
      </c>
    </row>
    <row r="140" spans="1:9" x14ac:dyDescent="0.3">
      <c r="A140" s="1" t="s">
        <v>352</v>
      </c>
      <c r="B140" s="1" t="s">
        <v>353</v>
      </c>
      <c r="C140">
        <v>75.403000000000006</v>
      </c>
      <c r="D140">
        <v>75.748000000000005</v>
      </c>
      <c r="E140">
        <v>76.007999999999996</v>
      </c>
      <c r="F140">
        <v>76.393000000000001</v>
      </c>
      <c r="G140">
        <v>76.399000000000001</v>
      </c>
      <c r="H140">
        <v>76.61</v>
      </c>
      <c r="I140">
        <v>76.09</v>
      </c>
    </row>
    <row r="141" spans="1:9" x14ac:dyDescent="0.3">
      <c r="A141" s="1" t="s">
        <v>30</v>
      </c>
      <c r="B141" s="1" t="s">
        <v>354</v>
      </c>
      <c r="C141">
        <v>68.333481290999998</v>
      </c>
      <c r="D141">
        <v>68.576304371999996</v>
      </c>
      <c r="E141">
        <v>68.779640517000004</v>
      </c>
      <c r="F141">
        <v>68.244641815999998</v>
      </c>
      <c r="G141">
        <v>66.532812618999998</v>
      </c>
      <c r="H141">
        <v>67.196979489</v>
      </c>
      <c r="I141">
        <v>67.94</v>
      </c>
    </row>
    <row r="142" spans="1:9" x14ac:dyDescent="0.3">
      <c r="A142" s="1" t="s">
        <v>356</v>
      </c>
      <c r="B142" s="1" t="s">
        <v>357</v>
      </c>
      <c r="C142">
        <v>70.927148731000003</v>
      </c>
      <c r="D142">
        <v>71.213672540999994</v>
      </c>
      <c r="E142">
        <v>71.413279992</v>
      </c>
      <c r="F142">
        <v>70.747022725999997</v>
      </c>
      <c r="G142">
        <v>69.724084383000005</v>
      </c>
      <c r="H142">
        <v>70.395587040999999</v>
      </c>
      <c r="I142">
        <v>70.739999999999995</v>
      </c>
    </row>
    <row r="143" spans="1:9" x14ac:dyDescent="0.3">
      <c r="A143" s="1" t="s">
        <v>359</v>
      </c>
      <c r="B143" s="1" t="s">
        <v>360</v>
      </c>
      <c r="C143">
        <v>53.064</v>
      </c>
      <c r="D143">
        <v>53.732999999999997</v>
      </c>
      <c r="E143">
        <v>54.173000000000002</v>
      </c>
      <c r="F143">
        <v>54.692999999999998</v>
      </c>
      <c r="G143">
        <v>53.061999999999998</v>
      </c>
      <c r="H143">
        <v>53.036000000000001</v>
      </c>
      <c r="I143">
        <v>53.63</v>
      </c>
    </row>
    <row r="144" spans="1:9" x14ac:dyDescent="0.3">
      <c r="A144" s="1" t="s">
        <v>361</v>
      </c>
      <c r="B144" s="1" t="s">
        <v>362</v>
      </c>
      <c r="C144">
        <v>76.398139145000002</v>
      </c>
      <c r="D144">
        <v>76.769000022</v>
      </c>
      <c r="E144">
        <v>76.991168770000002</v>
      </c>
      <c r="F144">
        <v>76.720401730000006</v>
      </c>
      <c r="G144">
        <v>76.367817226</v>
      </c>
      <c r="H144">
        <v>77.098154675999993</v>
      </c>
      <c r="I144">
        <v>76.72</v>
      </c>
    </row>
    <row r="145" spans="1:9" x14ac:dyDescent="0.3">
      <c r="A145" s="1" t="s">
        <v>364</v>
      </c>
      <c r="B145" s="1" t="s">
        <v>365</v>
      </c>
      <c r="C145">
        <v>75.480487804999996</v>
      </c>
      <c r="D145">
        <v>75.680487804999999</v>
      </c>
      <c r="E145">
        <v>76.282926829000004</v>
      </c>
      <c r="F145">
        <v>74.978048779999995</v>
      </c>
      <c r="G145">
        <v>74.036585365999997</v>
      </c>
      <c r="H145">
        <v>75.792682927000001</v>
      </c>
      <c r="I145">
        <v>75.38</v>
      </c>
    </row>
    <row r="146" spans="1:9" x14ac:dyDescent="0.3">
      <c r="A146" s="1" t="s">
        <v>367</v>
      </c>
      <c r="B146" s="1" t="s">
        <v>368</v>
      </c>
      <c r="C146">
        <v>82.095121950999996</v>
      </c>
      <c r="D146">
        <v>82.295121950999999</v>
      </c>
      <c r="E146">
        <v>82.639024390000003</v>
      </c>
      <c r="F146">
        <v>82.143902439000001</v>
      </c>
      <c r="G146">
        <v>82.597560975999997</v>
      </c>
      <c r="H146">
        <v>83.046341463000005</v>
      </c>
      <c r="I146">
        <v>82.47</v>
      </c>
    </row>
    <row r="147" spans="1:9" x14ac:dyDescent="0.3">
      <c r="A147" s="1" t="s">
        <v>370</v>
      </c>
      <c r="B147" s="1" t="s">
        <v>371</v>
      </c>
      <c r="C147">
        <v>74.629268292999996</v>
      </c>
      <c r="D147">
        <v>74.782926829000004</v>
      </c>
      <c r="E147">
        <v>75.387804877999997</v>
      </c>
      <c r="F147">
        <v>75.185365853999997</v>
      </c>
      <c r="G147">
        <v>72.980487804999996</v>
      </c>
      <c r="H147">
        <v>74.580487805000004</v>
      </c>
      <c r="I147">
        <v>74.59</v>
      </c>
    </row>
    <row r="148" spans="1:9" x14ac:dyDescent="0.3">
      <c r="A148" s="1" t="s">
        <v>373</v>
      </c>
      <c r="B148" s="1" t="s">
        <v>374</v>
      </c>
      <c r="C148">
        <v>84.563000000000002</v>
      </c>
      <c r="D148">
        <v>84.927999999999997</v>
      </c>
      <c r="E148">
        <v>84.977999999999994</v>
      </c>
      <c r="F148">
        <v>85.183999999999997</v>
      </c>
      <c r="G148">
        <v>85.399000000000001</v>
      </c>
      <c r="H148">
        <v>85.376999999999995</v>
      </c>
      <c r="I148">
        <v>85.07</v>
      </c>
    </row>
    <row r="149" spans="1:9" x14ac:dyDescent="0.3">
      <c r="A149" s="1" t="s">
        <v>376</v>
      </c>
      <c r="B149" s="1" t="s">
        <v>377</v>
      </c>
      <c r="C149">
        <v>78.59</v>
      </c>
      <c r="D149">
        <v>80.614000000000004</v>
      </c>
      <c r="E149">
        <v>79.983000000000004</v>
      </c>
      <c r="F149">
        <v>80.149000000000001</v>
      </c>
      <c r="G149">
        <v>80.379000000000005</v>
      </c>
      <c r="H149">
        <v>80.55</v>
      </c>
      <c r="I149">
        <v>80.040000000000006</v>
      </c>
    </row>
    <row r="150" spans="1:9" x14ac:dyDescent="0.3">
      <c r="A150" s="1" t="s">
        <v>378</v>
      </c>
      <c r="B150" s="1" t="s">
        <v>379</v>
      </c>
      <c r="C150">
        <v>73.66</v>
      </c>
      <c r="D150">
        <v>73.986000000000004</v>
      </c>
      <c r="E150">
        <v>74.27</v>
      </c>
      <c r="F150">
        <v>73.92</v>
      </c>
      <c r="G150">
        <v>74.042000000000002</v>
      </c>
      <c r="H150">
        <v>74.972999999999999</v>
      </c>
      <c r="I150">
        <v>74.14</v>
      </c>
    </row>
    <row r="151" spans="1:9" x14ac:dyDescent="0.3">
      <c r="A151" s="1" t="s">
        <v>380</v>
      </c>
      <c r="B151" s="1" t="s">
        <v>381</v>
      </c>
    </row>
    <row r="152" spans="1:9" x14ac:dyDescent="0.3">
      <c r="A152" s="1" t="s">
        <v>382</v>
      </c>
      <c r="B152" s="1" t="s">
        <v>383</v>
      </c>
      <c r="C152">
        <v>70.516000000000005</v>
      </c>
      <c r="D152">
        <v>70.492000000000004</v>
      </c>
      <c r="E152">
        <v>70.935000000000002</v>
      </c>
      <c r="F152">
        <v>70.165999999999997</v>
      </c>
      <c r="G152">
        <v>68.846000000000004</v>
      </c>
      <c r="H152">
        <v>68.620999999999995</v>
      </c>
      <c r="I152">
        <v>69.930000000000007</v>
      </c>
    </row>
    <row r="153" spans="1:9" x14ac:dyDescent="0.3">
      <c r="A153" s="1" t="s">
        <v>385</v>
      </c>
      <c r="B153" s="1" t="s">
        <v>386</v>
      </c>
      <c r="C153">
        <v>65.093999999999994</v>
      </c>
      <c r="D153">
        <v>65.27</v>
      </c>
      <c r="E153">
        <v>65.882000000000005</v>
      </c>
      <c r="F153">
        <v>65.182000000000002</v>
      </c>
      <c r="G153">
        <v>64.484999999999999</v>
      </c>
      <c r="H153">
        <v>65.23</v>
      </c>
      <c r="I153">
        <v>65.19</v>
      </c>
    </row>
    <row r="154" spans="1:9" x14ac:dyDescent="0.3">
      <c r="A154" s="1" t="s">
        <v>387</v>
      </c>
      <c r="B154" s="1" t="s">
        <v>388</v>
      </c>
      <c r="C154">
        <v>79.942999999999998</v>
      </c>
      <c r="D154">
        <v>80.013000000000005</v>
      </c>
      <c r="E154">
        <v>80.116</v>
      </c>
      <c r="F154">
        <v>79.875</v>
      </c>
      <c r="G154">
        <v>79.918000000000006</v>
      </c>
      <c r="H154">
        <v>80.838999999999999</v>
      </c>
      <c r="I154">
        <v>80.12</v>
      </c>
    </row>
    <row r="155" spans="1:9" x14ac:dyDescent="0.3">
      <c r="A155" s="1" t="s">
        <v>41</v>
      </c>
      <c r="B155" s="1" t="s">
        <v>389</v>
      </c>
      <c r="C155">
        <v>73.609742854000004</v>
      </c>
      <c r="D155">
        <v>73.811517125999998</v>
      </c>
      <c r="E155">
        <v>73.959115010999994</v>
      </c>
      <c r="F155">
        <v>72.949768332000005</v>
      </c>
      <c r="G155">
        <v>72.745678007999999</v>
      </c>
      <c r="H155">
        <v>73.211263248999998</v>
      </c>
      <c r="I155">
        <v>73.38</v>
      </c>
    </row>
    <row r="156" spans="1:9" x14ac:dyDescent="0.3">
      <c r="A156" s="1" t="s">
        <v>391</v>
      </c>
      <c r="B156" s="1" t="s">
        <v>392</v>
      </c>
      <c r="C156">
        <v>74.138000000000005</v>
      </c>
      <c r="D156">
        <v>74.015000000000001</v>
      </c>
      <c r="E156">
        <v>74.201999999999998</v>
      </c>
      <c r="F156">
        <v>70.132999999999996</v>
      </c>
      <c r="G156">
        <v>70.212999999999994</v>
      </c>
      <c r="H156">
        <v>74.831999999999994</v>
      </c>
      <c r="I156">
        <v>72.92</v>
      </c>
    </row>
    <row r="157" spans="1:9" x14ac:dyDescent="0.3">
      <c r="A157" s="1" t="s">
        <v>393</v>
      </c>
      <c r="B157" s="1" t="s">
        <v>394</v>
      </c>
      <c r="C157">
        <v>64.27</v>
      </c>
      <c r="D157">
        <v>64.5</v>
      </c>
      <c r="E157">
        <v>64.745999999999995</v>
      </c>
      <c r="F157">
        <v>64.977000000000004</v>
      </c>
      <c r="G157">
        <v>65.269000000000005</v>
      </c>
      <c r="H157">
        <v>65.146000000000001</v>
      </c>
      <c r="I157">
        <v>64.819999999999993</v>
      </c>
    </row>
    <row r="158" spans="1:9" x14ac:dyDescent="0.3">
      <c r="A158" s="1" t="s">
        <v>396</v>
      </c>
      <c r="B158" s="1" t="s">
        <v>397</v>
      </c>
      <c r="C158">
        <v>71.844911103000001</v>
      </c>
      <c r="D158">
        <v>72.136795905</v>
      </c>
      <c r="E158">
        <v>72.326467840000007</v>
      </c>
      <c r="F158">
        <v>71.653898448000007</v>
      </c>
      <c r="G158">
        <v>70.580621817999997</v>
      </c>
      <c r="H158">
        <v>71.287904370000007</v>
      </c>
      <c r="I158">
        <v>71.64</v>
      </c>
    </row>
    <row r="159" spans="1:9" x14ac:dyDescent="0.3">
      <c r="A159" s="1" t="s">
        <v>399</v>
      </c>
      <c r="B159" s="1" t="s">
        <v>400</v>
      </c>
      <c r="C159">
        <v>75.953658536999995</v>
      </c>
      <c r="D159">
        <v>76.648780488</v>
      </c>
      <c r="E159">
        <v>76.602439024000006</v>
      </c>
      <c r="F159">
        <v>74.395121950999993</v>
      </c>
      <c r="G159">
        <v>73.246341462999993</v>
      </c>
      <c r="H159">
        <v>74.424878049</v>
      </c>
      <c r="I159">
        <v>75.209999999999994</v>
      </c>
    </row>
    <row r="160" spans="1:9" x14ac:dyDescent="0.3">
      <c r="A160" s="1" t="s">
        <v>401</v>
      </c>
      <c r="B160" s="1" t="s">
        <v>402</v>
      </c>
      <c r="C160">
        <v>59.131999999999998</v>
      </c>
      <c r="D160">
        <v>59.393000000000001</v>
      </c>
      <c r="E160">
        <v>59.664000000000001</v>
      </c>
      <c r="F160">
        <v>58.633000000000003</v>
      </c>
      <c r="G160">
        <v>58.941000000000003</v>
      </c>
      <c r="H160">
        <v>59.417000000000002</v>
      </c>
      <c r="I160">
        <v>59.2</v>
      </c>
    </row>
    <row r="161" spans="1:9" x14ac:dyDescent="0.3">
      <c r="A161" s="1" t="s">
        <v>403</v>
      </c>
      <c r="B161" s="1" t="s">
        <v>404</v>
      </c>
      <c r="C161">
        <v>82.346341463000002</v>
      </c>
      <c r="D161">
        <v>82.448780487999997</v>
      </c>
      <c r="E161">
        <v>82.858536584999996</v>
      </c>
      <c r="F161">
        <v>82.348780488000003</v>
      </c>
      <c r="G161">
        <v>82.507317072999996</v>
      </c>
      <c r="H161">
        <v>82.7</v>
      </c>
      <c r="I161">
        <v>82.53</v>
      </c>
    </row>
    <row r="162" spans="1:9" x14ac:dyDescent="0.3">
      <c r="A162" s="1" t="s">
        <v>406</v>
      </c>
      <c r="B162" s="1" t="s">
        <v>407</v>
      </c>
      <c r="C162">
        <v>65.843000000000004</v>
      </c>
      <c r="D162">
        <v>66.465000000000003</v>
      </c>
      <c r="E162">
        <v>66.61</v>
      </c>
      <c r="F162">
        <v>66.796999999999997</v>
      </c>
      <c r="G162">
        <v>65.671999999999997</v>
      </c>
      <c r="H162">
        <v>67.256</v>
      </c>
      <c r="I162">
        <v>66.44</v>
      </c>
    </row>
    <row r="163" spans="1:9" x14ac:dyDescent="0.3">
      <c r="A163" s="1" t="s">
        <v>409</v>
      </c>
      <c r="B163" s="1" t="s">
        <v>410</v>
      </c>
      <c r="C163">
        <v>72.767001140000005</v>
      </c>
      <c r="D163">
        <v>72.984373417</v>
      </c>
      <c r="E163">
        <v>73.143918592999995</v>
      </c>
      <c r="F163">
        <v>72.172696997000003</v>
      </c>
      <c r="G163">
        <v>71.899875726000005</v>
      </c>
      <c r="H163">
        <v>72.297050865000003</v>
      </c>
      <c r="I163">
        <v>72.540000000000006</v>
      </c>
    </row>
    <row r="164" spans="1:9" x14ac:dyDescent="0.3">
      <c r="A164" s="1" t="s">
        <v>411</v>
      </c>
      <c r="B164" s="1" t="s">
        <v>412</v>
      </c>
      <c r="C164">
        <v>76.485365853999994</v>
      </c>
      <c r="D164">
        <v>76.841463415000007</v>
      </c>
      <c r="E164">
        <v>76.682926828999996</v>
      </c>
      <c r="F164">
        <v>75.931707317000004</v>
      </c>
      <c r="G164">
        <v>73.824390244</v>
      </c>
      <c r="H164">
        <v>76.187804877999994</v>
      </c>
      <c r="I164">
        <v>75.989999999999995</v>
      </c>
    </row>
    <row r="165" spans="1:9" x14ac:dyDescent="0.3">
      <c r="A165" s="1" t="s">
        <v>414</v>
      </c>
      <c r="B165" s="1" t="s">
        <v>415</v>
      </c>
      <c r="C165">
        <v>70.236999999999995</v>
      </c>
      <c r="D165">
        <v>71.198999999999998</v>
      </c>
      <c r="E165">
        <v>71.822000000000003</v>
      </c>
      <c r="F165">
        <v>72.141000000000005</v>
      </c>
      <c r="G165">
        <v>70.974999999999994</v>
      </c>
      <c r="H165">
        <v>72.667000000000002</v>
      </c>
      <c r="I165">
        <v>71.510000000000005</v>
      </c>
    </row>
    <row r="166" spans="1:9" x14ac:dyDescent="0.3">
      <c r="A166" s="1" t="s">
        <v>417</v>
      </c>
      <c r="B166" s="1" t="s">
        <v>418</v>
      </c>
    </row>
    <row r="167" spans="1:9" x14ac:dyDescent="0.3">
      <c r="A167" s="1" t="s">
        <v>419</v>
      </c>
      <c r="B167" s="1" t="s">
        <v>420</v>
      </c>
      <c r="C167">
        <v>59.771000000000001</v>
      </c>
      <c r="D167">
        <v>60.526000000000003</v>
      </c>
      <c r="E167">
        <v>61.165999999999997</v>
      </c>
      <c r="F167">
        <v>61.171999999999997</v>
      </c>
      <c r="G167">
        <v>59.325000000000003</v>
      </c>
      <c r="H167">
        <v>59.625</v>
      </c>
      <c r="I167">
        <v>60.26</v>
      </c>
    </row>
    <row r="168" spans="1:9" x14ac:dyDescent="0.3">
      <c r="A168" s="1" t="s">
        <v>421</v>
      </c>
      <c r="B168" s="1" t="s">
        <v>422</v>
      </c>
      <c r="C168">
        <v>65.082999999999998</v>
      </c>
      <c r="D168">
        <v>65.31</v>
      </c>
      <c r="E168">
        <v>65.686999999999998</v>
      </c>
      <c r="F168">
        <v>64.531999999999996</v>
      </c>
      <c r="G168">
        <v>64.364000000000004</v>
      </c>
      <c r="H168">
        <v>64.691000000000003</v>
      </c>
      <c r="I168">
        <v>64.94</v>
      </c>
    </row>
    <row r="169" spans="1:9" x14ac:dyDescent="0.3">
      <c r="A169" s="1" t="s">
        <v>424</v>
      </c>
      <c r="B169" s="1" t="s">
        <v>425</v>
      </c>
      <c r="C169">
        <v>74.514634146000006</v>
      </c>
      <c r="D169">
        <v>74.416341462999995</v>
      </c>
      <c r="E169">
        <v>74.235853659</v>
      </c>
      <c r="F169">
        <v>74.177073171000004</v>
      </c>
      <c r="G169">
        <v>73.680243902000001</v>
      </c>
      <c r="H169">
        <v>73.514634146000006</v>
      </c>
      <c r="I169">
        <v>74.09</v>
      </c>
    </row>
    <row r="170" spans="1:9" x14ac:dyDescent="0.3">
      <c r="A170" s="1" t="s">
        <v>426</v>
      </c>
      <c r="B170" s="1" t="s">
        <v>427</v>
      </c>
      <c r="C170">
        <v>62.976999999999997</v>
      </c>
      <c r="D170">
        <v>63.276000000000003</v>
      </c>
      <c r="E170">
        <v>64.119</v>
      </c>
      <c r="F170">
        <v>63.716999999999999</v>
      </c>
      <c r="G170">
        <v>62.904000000000003</v>
      </c>
      <c r="H170">
        <v>62.898000000000003</v>
      </c>
      <c r="I170">
        <v>63.32</v>
      </c>
    </row>
    <row r="171" spans="1:9" x14ac:dyDescent="0.3">
      <c r="A171" s="1" t="s">
        <v>428</v>
      </c>
      <c r="B171" s="1" t="s">
        <v>429</v>
      </c>
      <c r="C171">
        <v>75.475999999999999</v>
      </c>
      <c r="D171">
        <v>75.644000000000005</v>
      </c>
      <c r="E171">
        <v>75.760000000000005</v>
      </c>
      <c r="F171">
        <v>75.938000000000002</v>
      </c>
      <c r="G171">
        <v>74.884</v>
      </c>
      <c r="H171">
        <v>76.260000000000005</v>
      </c>
      <c r="I171">
        <v>75.66</v>
      </c>
    </row>
    <row r="172" spans="1:9" x14ac:dyDescent="0.3">
      <c r="A172" s="1" t="s">
        <v>87</v>
      </c>
      <c r="B172" s="1" t="s">
        <v>430</v>
      </c>
      <c r="C172">
        <v>78.872474851000007</v>
      </c>
      <c r="D172">
        <v>78.965840889000006</v>
      </c>
      <c r="E172">
        <v>79.141356631999997</v>
      </c>
      <c r="F172">
        <v>77.462712230999998</v>
      </c>
      <c r="G172">
        <v>76.872658271000006</v>
      </c>
      <c r="H172">
        <v>77.838753695999998</v>
      </c>
      <c r="I172">
        <v>78.19</v>
      </c>
    </row>
    <row r="173" spans="1:9" x14ac:dyDescent="0.3">
      <c r="A173" s="1" t="s">
        <v>432</v>
      </c>
      <c r="B173" s="1" t="s">
        <v>433</v>
      </c>
      <c r="C173">
        <v>62.292999999999999</v>
      </c>
      <c r="D173">
        <v>62.585999999999999</v>
      </c>
      <c r="E173">
        <v>63.075000000000003</v>
      </c>
      <c r="F173">
        <v>62.829000000000001</v>
      </c>
      <c r="G173">
        <v>59.268999999999998</v>
      </c>
      <c r="H173">
        <v>58.058999999999997</v>
      </c>
      <c r="I173">
        <v>61.35</v>
      </c>
    </row>
    <row r="174" spans="1:9" x14ac:dyDescent="0.3">
      <c r="A174" s="1" t="s">
        <v>434</v>
      </c>
      <c r="B174" s="1" t="s">
        <v>435</v>
      </c>
      <c r="C174">
        <v>77.539024389999994</v>
      </c>
      <c r="D174">
        <v>80.003097561000004</v>
      </c>
      <c r="E174">
        <v>80.419707317000004</v>
      </c>
      <c r="F174">
        <v>80.834951219999994</v>
      </c>
      <c r="G174">
        <v>79.127341462999993</v>
      </c>
      <c r="H174">
        <v>80.982073170999996</v>
      </c>
      <c r="I174">
        <v>79.819999999999993</v>
      </c>
    </row>
    <row r="175" spans="1:9" x14ac:dyDescent="0.3">
      <c r="A175" s="1" t="s">
        <v>436</v>
      </c>
      <c r="B175" s="1" t="s">
        <v>437</v>
      </c>
      <c r="C175">
        <v>62.16</v>
      </c>
      <c r="D175">
        <v>62.454000000000001</v>
      </c>
      <c r="E175">
        <v>62.896999999999998</v>
      </c>
      <c r="F175">
        <v>61.451000000000001</v>
      </c>
      <c r="G175">
        <v>61.576000000000001</v>
      </c>
      <c r="H175">
        <v>62.08</v>
      </c>
      <c r="I175">
        <v>62.1</v>
      </c>
    </row>
    <row r="176" spans="1:9" x14ac:dyDescent="0.3">
      <c r="A176" s="1" t="s">
        <v>438</v>
      </c>
      <c r="B176" s="1" t="s">
        <v>439</v>
      </c>
      <c r="C176">
        <v>52.305</v>
      </c>
      <c r="D176">
        <v>52.554000000000002</v>
      </c>
      <c r="E176">
        <v>52.91</v>
      </c>
      <c r="F176">
        <v>52.887</v>
      </c>
      <c r="G176">
        <v>52.676000000000002</v>
      </c>
      <c r="H176">
        <v>53.633000000000003</v>
      </c>
      <c r="I176">
        <v>52.83</v>
      </c>
    </row>
    <row r="177" spans="1:9" x14ac:dyDescent="0.3">
      <c r="A177" s="1" t="s">
        <v>441</v>
      </c>
      <c r="B177" s="1" t="s">
        <v>442</v>
      </c>
      <c r="C177">
        <v>73.554000000000002</v>
      </c>
      <c r="D177">
        <v>73.849999999999994</v>
      </c>
      <c r="E177">
        <v>74.054000000000002</v>
      </c>
      <c r="F177">
        <v>71.795000000000002</v>
      </c>
      <c r="G177">
        <v>73.837000000000003</v>
      </c>
      <c r="H177">
        <v>74.614999999999995</v>
      </c>
      <c r="I177">
        <v>73.62</v>
      </c>
    </row>
    <row r="178" spans="1:9" x14ac:dyDescent="0.3">
      <c r="A178" s="1" t="s">
        <v>444</v>
      </c>
      <c r="B178" s="1" t="s">
        <v>445</v>
      </c>
      <c r="C178">
        <v>81.760975610000003</v>
      </c>
      <c r="D178">
        <v>81.812195122000006</v>
      </c>
      <c r="E178">
        <v>82.112195122000003</v>
      </c>
      <c r="F178">
        <v>81.358536584999996</v>
      </c>
      <c r="G178">
        <v>81.309756097999994</v>
      </c>
      <c r="H178">
        <v>81.714634145999995</v>
      </c>
      <c r="I178">
        <v>81.680000000000007</v>
      </c>
    </row>
    <row r="179" spans="1:9" x14ac:dyDescent="0.3">
      <c r="A179" s="1" t="s">
        <v>447</v>
      </c>
      <c r="B179" s="1" t="s">
        <v>448</v>
      </c>
      <c r="C179">
        <v>82.609756098000005</v>
      </c>
      <c r="D179">
        <v>82.758536585000002</v>
      </c>
      <c r="E179">
        <v>82.958536585000004</v>
      </c>
      <c r="F179">
        <v>83.209756098</v>
      </c>
      <c r="G179">
        <v>83.163414634000006</v>
      </c>
      <c r="H179">
        <v>82.56097561</v>
      </c>
      <c r="I179">
        <v>82.88</v>
      </c>
    </row>
    <row r="180" spans="1:9" x14ac:dyDescent="0.3">
      <c r="A180" s="1" t="s">
        <v>449</v>
      </c>
      <c r="B180" s="1" t="s">
        <v>450</v>
      </c>
      <c r="C180">
        <v>68.91</v>
      </c>
      <c r="D180">
        <v>68.978999999999999</v>
      </c>
      <c r="E180">
        <v>69.558000000000007</v>
      </c>
      <c r="F180">
        <v>69.245999999999995</v>
      </c>
      <c r="G180">
        <v>68.45</v>
      </c>
      <c r="H180">
        <v>70.483999999999995</v>
      </c>
      <c r="I180">
        <v>69.27</v>
      </c>
    </row>
    <row r="181" spans="1:9" x14ac:dyDescent="0.3">
      <c r="A181" s="1" t="s">
        <v>452</v>
      </c>
      <c r="B181" s="1" t="s">
        <v>453</v>
      </c>
      <c r="C181">
        <v>62.988</v>
      </c>
      <c r="D181">
        <v>63.234000000000002</v>
      </c>
      <c r="E181">
        <v>63.484000000000002</v>
      </c>
      <c r="F181">
        <v>63.436999999999998</v>
      </c>
      <c r="G181">
        <v>63.616999999999997</v>
      </c>
      <c r="H181">
        <v>64.013999999999996</v>
      </c>
      <c r="I181">
        <v>63.46</v>
      </c>
    </row>
    <row r="182" spans="1:9" x14ac:dyDescent="0.3">
      <c r="A182" s="1" t="s">
        <v>454</v>
      </c>
      <c r="B182" s="1" t="s">
        <v>455</v>
      </c>
      <c r="C182">
        <v>81.858536584999996</v>
      </c>
      <c r="D182">
        <v>81.707317072999999</v>
      </c>
      <c r="E182">
        <v>82.056097561000001</v>
      </c>
      <c r="F182">
        <v>82.256097561000004</v>
      </c>
      <c r="G182">
        <v>82.207317072999999</v>
      </c>
      <c r="H182">
        <v>82.760975610000003</v>
      </c>
      <c r="I182">
        <v>82.14</v>
      </c>
    </row>
    <row r="183" spans="1:9" x14ac:dyDescent="0.3">
      <c r="A183" s="1" t="s">
        <v>456</v>
      </c>
      <c r="B183" s="1" t="s">
        <v>457</v>
      </c>
      <c r="C183">
        <v>79.933335146000005</v>
      </c>
      <c r="D183">
        <v>80.011571747000005</v>
      </c>
      <c r="E183">
        <v>80.223541877000002</v>
      </c>
      <c r="F183">
        <v>78.899383576000005</v>
      </c>
      <c r="G183">
        <v>78.666205485999996</v>
      </c>
      <c r="H183">
        <v>79.630798745000007</v>
      </c>
      <c r="I183">
        <v>79.56</v>
      </c>
    </row>
    <row r="184" spans="1:9" x14ac:dyDescent="0.3">
      <c r="A184" s="1" t="s">
        <v>458</v>
      </c>
      <c r="B184" s="1" t="s">
        <v>459</v>
      </c>
      <c r="C184">
        <v>77.924000000000007</v>
      </c>
      <c r="D184">
        <v>77.965999999999994</v>
      </c>
      <c r="E184">
        <v>78.001999999999995</v>
      </c>
      <c r="F184">
        <v>74.757000000000005</v>
      </c>
      <c r="G184">
        <v>72.540999999999997</v>
      </c>
      <c r="H184">
        <v>73.935000000000002</v>
      </c>
      <c r="I184">
        <v>75.849999999999994</v>
      </c>
    </row>
    <row r="185" spans="1:9" x14ac:dyDescent="0.3">
      <c r="A185" s="1" t="s">
        <v>460</v>
      </c>
      <c r="B185" s="1" t="s">
        <v>461</v>
      </c>
      <c r="C185">
        <v>73.013354643</v>
      </c>
      <c r="D185">
        <v>73.240148312000002</v>
      </c>
      <c r="E185">
        <v>73.470063311999994</v>
      </c>
      <c r="F185">
        <v>73.173396440000005</v>
      </c>
      <c r="G185">
        <v>72.366898700999997</v>
      </c>
      <c r="H185">
        <v>72.870262556</v>
      </c>
      <c r="I185">
        <v>73.02</v>
      </c>
    </row>
    <row r="186" spans="1:9" x14ac:dyDescent="0.3">
      <c r="A186" s="1" t="s">
        <v>463</v>
      </c>
      <c r="B186" s="1" t="s">
        <v>464</v>
      </c>
      <c r="C186">
        <v>66.296999999999997</v>
      </c>
      <c r="D186">
        <v>66.481999999999999</v>
      </c>
      <c r="E186">
        <v>66.756</v>
      </c>
      <c r="F186">
        <v>66.269000000000005</v>
      </c>
      <c r="G186">
        <v>66.097999999999999</v>
      </c>
      <c r="H186">
        <v>66.430999999999997</v>
      </c>
      <c r="I186">
        <v>66.39</v>
      </c>
    </row>
    <row r="187" spans="1:9" x14ac:dyDescent="0.3">
      <c r="A187" s="1" t="s">
        <v>465</v>
      </c>
      <c r="B187" s="1" t="s">
        <v>466</v>
      </c>
      <c r="C187">
        <v>77.795000000000002</v>
      </c>
      <c r="D187">
        <v>77.863</v>
      </c>
      <c r="E187">
        <v>77.81</v>
      </c>
      <c r="F187">
        <v>76.656999999999996</v>
      </c>
      <c r="G187">
        <v>76.222999999999999</v>
      </c>
      <c r="H187">
        <v>76.825999999999993</v>
      </c>
      <c r="I187">
        <v>77.2</v>
      </c>
    </row>
    <row r="188" spans="1:9" x14ac:dyDescent="0.3">
      <c r="A188" s="1" t="s">
        <v>467</v>
      </c>
      <c r="B188" s="1" t="s">
        <v>468</v>
      </c>
      <c r="C188">
        <v>75.879000000000005</v>
      </c>
      <c r="D188">
        <v>76.009</v>
      </c>
      <c r="E188">
        <v>76.156000000000006</v>
      </c>
      <c r="F188">
        <v>73.665000000000006</v>
      </c>
      <c r="G188">
        <v>72.376999999999995</v>
      </c>
      <c r="H188">
        <v>73.385000000000005</v>
      </c>
      <c r="I188">
        <v>74.58</v>
      </c>
    </row>
    <row r="189" spans="1:9" x14ac:dyDescent="0.3">
      <c r="A189" s="1" t="s">
        <v>470</v>
      </c>
      <c r="B189" s="1" t="s">
        <v>471</v>
      </c>
      <c r="C189">
        <v>71.516000000000005</v>
      </c>
      <c r="D189">
        <v>71.688999999999993</v>
      </c>
      <c r="E189">
        <v>71.864999999999995</v>
      </c>
      <c r="F189">
        <v>72.119</v>
      </c>
      <c r="G189">
        <v>69.266000000000005</v>
      </c>
      <c r="H189">
        <v>72.186999999999998</v>
      </c>
      <c r="I189">
        <v>71.44</v>
      </c>
    </row>
    <row r="190" spans="1:9" x14ac:dyDescent="0.3">
      <c r="A190" s="1" t="s">
        <v>472</v>
      </c>
      <c r="B190" s="1" t="s">
        <v>473</v>
      </c>
    </row>
    <row r="191" spans="1:9" x14ac:dyDescent="0.3">
      <c r="A191" s="1" t="s">
        <v>474</v>
      </c>
      <c r="B191" s="1" t="s">
        <v>475</v>
      </c>
      <c r="C191">
        <v>65.102999999999994</v>
      </c>
      <c r="D191">
        <v>65.182000000000002</v>
      </c>
      <c r="E191">
        <v>65.474000000000004</v>
      </c>
      <c r="F191">
        <v>65.787000000000006</v>
      </c>
      <c r="G191">
        <v>65.350999999999999</v>
      </c>
      <c r="H191">
        <v>65.957999999999998</v>
      </c>
      <c r="I191">
        <v>65.48</v>
      </c>
    </row>
    <row r="192" spans="1:9" x14ac:dyDescent="0.3">
      <c r="A192" s="1" t="s">
        <v>476</v>
      </c>
      <c r="B192" s="1" t="s">
        <v>477</v>
      </c>
      <c r="C192">
        <v>77.753658537000007</v>
      </c>
      <c r="D192">
        <v>77.602439024000006</v>
      </c>
      <c r="E192">
        <v>77.904878049000004</v>
      </c>
      <c r="F192">
        <v>76.5</v>
      </c>
      <c r="G192">
        <v>75.502439023999997</v>
      </c>
      <c r="H192">
        <v>77.304878048999996</v>
      </c>
      <c r="I192">
        <v>77.09</v>
      </c>
    </row>
    <row r="193" spans="1:9" x14ac:dyDescent="0.3">
      <c r="A193" s="1" t="s">
        <v>478</v>
      </c>
      <c r="B193" s="1" t="s">
        <v>479</v>
      </c>
      <c r="C193">
        <v>59.950611346999999</v>
      </c>
      <c r="D193">
        <v>60.354838774999997</v>
      </c>
      <c r="E193">
        <v>60.721657370999999</v>
      </c>
      <c r="F193">
        <v>60.249531838999999</v>
      </c>
      <c r="G193">
        <v>59.872580632000002</v>
      </c>
      <c r="H193">
        <v>60.503021171999997</v>
      </c>
      <c r="I193">
        <v>60.28</v>
      </c>
    </row>
    <row r="194" spans="1:9" x14ac:dyDescent="0.3">
      <c r="A194" s="1" t="s">
        <v>481</v>
      </c>
      <c r="B194" s="1" t="s">
        <v>482</v>
      </c>
      <c r="C194">
        <v>79.257999999999996</v>
      </c>
      <c r="D194">
        <v>79.77</v>
      </c>
      <c r="E194">
        <v>79.063000000000002</v>
      </c>
      <c r="F194">
        <v>78.040999999999997</v>
      </c>
      <c r="G194">
        <v>80.162000000000006</v>
      </c>
      <c r="H194">
        <v>79.72</v>
      </c>
      <c r="I194">
        <v>79.34</v>
      </c>
    </row>
    <row r="195" spans="1:9" x14ac:dyDescent="0.3">
      <c r="A195" s="1" t="s">
        <v>484</v>
      </c>
      <c r="B195" s="1" t="s">
        <v>485</v>
      </c>
      <c r="C195">
        <v>72.977999999999994</v>
      </c>
      <c r="D195">
        <v>73.031000000000006</v>
      </c>
      <c r="E195">
        <v>73.197999999999993</v>
      </c>
      <c r="F195">
        <v>73.274000000000001</v>
      </c>
      <c r="G195">
        <v>73.284000000000006</v>
      </c>
      <c r="H195">
        <v>73.578000000000003</v>
      </c>
      <c r="I195">
        <v>73.22</v>
      </c>
    </row>
    <row r="196" spans="1:9" x14ac:dyDescent="0.3">
      <c r="A196" s="1" t="s">
        <v>486</v>
      </c>
      <c r="B196" s="1" t="s">
        <v>487</v>
      </c>
      <c r="C196">
        <v>81.424390243999994</v>
      </c>
      <c r="D196">
        <v>81.324390244</v>
      </c>
      <c r="E196">
        <v>81.675609756</v>
      </c>
      <c r="F196">
        <v>80.975609755999997</v>
      </c>
      <c r="G196">
        <v>81.37804878</v>
      </c>
      <c r="H196">
        <v>81.580487805000004</v>
      </c>
      <c r="I196">
        <v>81.39</v>
      </c>
    </row>
    <row r="197" spans="1:9" x14ac:dyDescent="0.3">
      <c r="A197" s="1" t="s">
        <v>489</v>
      </c>
      <c r="B197" s="1" t="s">
        <v>490</v>
      </c>
      <c r="C197">
        <v>73.644000000000005</v>
      </c>
      <c r="D197">
        <v>73.567999999999998</v>
      </c>
      <c r="E197">
        <v>73.620999999999995</v>
      </c>
      <c r="F197">
        <v>73.182000000000002</v>
      </c>
      <c r="G197">
        <v>70.262</v>
      </c>
      <c r="H197">
        <v>70.474999999999994</v>
      </c>
      <c r="I197">
        <v>72.459999999999994</v>
      </c>
    </row>
    <row r="198" spans="1:9" x14ac:dyDescent="0.3">
      <c r="A198" s="1" t="s">
        <v>492</v>
      </c>
      <c r="B198" s="1" t="s">
        <v>493</v>
      </c>
      <c r="C198">
        <v>74.832999999999998</v>
      </c>
      <c r="D198">
        <v>74.793000000000006</v>
      </c>
      <c r="E198">
        <v>75.241</v>
      </c>
      <c r="F198">
        <v>74.403000000000006</v>
      </c>
      <c r="G198">
        <v>73.472999999999999</v>
      </c>
      <c r="H198">
        <v>73.444000000000003</v>
      </c>
      <c r="I198">
        <v>74.36</v>
      </c>
    </row>
    <row r="199" spans="1:9" x14ac:dyDescent="0.3">
      <c r="A199" s="1" t="s">
        <v>494</v>
      </c>
      <c r="B199" s="1" t="s">
        <v>495</v>
      </c>
      <c r="C199">
        <v>69.118864892000005</v>
      </c>
      <c r="D199">
        <v>69.213748285999998</v>
      </c>
      <c r="E199">
        <v>69.294251408999997</v>
      </c>
      <c r="F199">
        <v>69.364921100000004</v>
      </c>
      <c r="G199">
        <v>69.163594183000001</v>
      </c>
      <c r="H199">
        <v>69.734834839000001</v>
      </c>
      <c r="I199">
        <v>69.319999999999993</v>
      </c>
    </row>
    <row r="200" spans="1:9" x14ac:dyDescent="0.3">
      <c r="A200" s="1" t="s">
        <v>497</v>
      </c>
      <c r="B200" s="1" t="s">
        <v>498</v>
      </c>
      <c r="C200">
        <v>80.583392605</v>
      </c>
      <c r="D200">
        <v>80.670139711999994</v>
      </c>
      <c r="E200">
        <v>80.898043744000006</v>
      </c>
      <c r="F200">
        <v>79.998321387999994</v>
      </c>
      <c r="G200">
        <v>79.737944905000006</v>
      </c>
      <c r="H200">
        <v>80.167615190999996</v>
      </c>
      <c r="I200">
        <v>80.34</v>
      </c>
    </row>
    <row r="201" spans="1:9" x14ac:dyDescent="0.3">
      <c r="A201" s="1" t="s">
        <v>500</v>
      </c>
      <c r="B201" s="1" t="s">
        <v>501</v>
      </c>
      <c r="C201">
        <v>82.617999999999995</v>
      </c>
      <c r="D201">
        <v>82.783000000000001</v>
      </c>
      <c r="E201">
        <v>82.995999999999995</v>
      </c>
      <c r="F201">
        <v>82.216999999999999</v>
      </c>
      <c r="G201">
        <v>79.486000000000004</v>
      </c>
      <c r="H201">
        <v>83.55</v>
      </c>
      <c r="I201">
        <v>82.28</v>
      </c>
    </row>
    <row r="202" spans="1:9" x14ac:dyDescent="0.3">
      <c r="A202" s="1" t="s">
        <v>502</v>
      </c>
      <c r="B202" s="1" t="s">
        <v>503</v>
      </c>
      <c r="C202">
        <v>80.716999999999999</v>
      </c>
      <c r="D202">
        <v>80.897999999999996</v>
      </c>
      <c r="E202">
        <v>80.989999999999995</v>
      </c>
      <c r="F202">
        <v>79.099000000000004</v>
      </c>
      <c r="G202">
        <v>79.272000000000006</v>
      </c>
      <c r="H202">
        <v>81.558999999999997</v>
      </c>
      <c r="I202">
        <v>80.42</v>
      </c>
    </row>
    <row r="203" spans="1:9" x14ac:dyDescent="0.3">
      <c r="A203" s="1" t="s">
        <v>504</v>
      </c>
      <c r="B203" s="1" t="s">
        <v>505</v>
      </c>
      <c r="C203">
        <v>75.209756098</v>
      </c>
      <c r="D203">
        <v>75.358536584999996</v>
      </c>
      <c r="E203">
        <v>75.607317073000004</v>
      </c>
      <c r="F203">
        <v>74.253658537000007</v>
      </c>
      <c r="G203">
        <v>72.809756097999994</v>
      </c>
      <c r="H203">
        <v>75.304878048999996</v>
      </c>
      <c r="I203">
        <v>74.760000000000005</v>
      </c>
    </row>
    <row r="204" spans="1:9" x14ac:dyDescent="0.3">
      <c r="A204" s="1" t="s">
        <v>507</v>
      </c>
      <c r="B204" s="1" t="s">
        <v>508</v>
      </c>
      <c r="C204">
        <v>72.451463415000006</v>
      </c>
      <c r="D204">
        <v>72.662195122</v>
      </c>
      <c r="E204">
        <v>73.083902438999999</v>
      </c>
      <c r="F204">
        <v>71.338780487999998</v>
      </c>
      <c r="G204">
        <v>69.900243902</v>
      </c>
      <c r="H204">
        <v>72.545609756000005</v>
      </c>
      <c r="I204">
        <v>72</v>
      </c>
    </row>
    <row r="205" spans="1:9" x14ac:dyDescent="0.3">
      <c r="A205" s="1" t="s">
        <v>509</v>
      </c>
      <c r="B205" s="1" t="s">
        <v>510</v>
      </c>
      <c r="C205">
        <v>65.941000000000003</v>
      </c>
      <c r="D205">
        <v>66.251000000000005</v>
      </c>
      <c r="E205">
        <v>66.436999999999998</v>
      </c>
      <c r="F205">
        <v>66.774000000000001</v>
      </c>
      <c r="G205">
        <v>66.072000000000003</v>
      </c>
      <c r="H205">
        <v>67.129000000000005</v>
      </c>
      <c r="I205">
        <v>66.430000000000007</v>
      </c>
    </row>
    <row r="206" spans="1:9" x14ac:dyDescent="0.3">
      <c r="A206" s="1" t="s">
        <v>19</v>
      </c>
      <c r="B206" s="1" t="s">
        <v>511</v>
      </c>
      <c r="C206">
        <v>69.979289378999994</v>
      </c>
      <c r="D206">
        <v>70.253478611000006</v>
      </c>
      <c r="E206">
        <v>70.472754973999997</v>
      </c>
      <c r="F206">
        <v>69.748330916</v>
      </c>
      <c r="G206">
        <v>67.579129046000006</v>
      </c>
      <c r="H206">
        <v>68.160933021000005</v>
      </c>
      <c r="I206">
        <v>69.37</v>
      </c>
    </row>
    <row r="207" spans="1:9" x14ac:dyDescent="0.3">
      <c r="A207" s="1" t="s">
        <v>512</v>
      </c>
      <c r="B207" s="1" t="s">
        <v>513</v>
      </c>
      <c r="C207">
        <v>77.16</v>
      </c>
      <c r="D207">
        <v>77.212000000000003</v>
      </c>
      <c r="E207">
        <v>77.304000000000002</v>
      </c>
      <c r="F207">
        <v>76.239000000000004</v>
      </c>
      <c r="G207">
        <v>76.936000000000007</v>
      </c>
      <c r="H207">
        <v>77.905000000000001</v>
      </c>
      <c r="I207">
        <v>77.13</v>
      </c>
    </row>
    <row r="208" spans="1:9" x14ac:dyDescent="0.3">
      <c r="A208" s="1" t="s">
        <v>514</v>
      </c>
      <c r="B208" s="1" t="s">
        <v>515</v>
      </c>
      <c r="C208">
        <v>65.444999999999993</v>
      </c>
      <c r="D208">
        <v>65.680999999999997</v>
      </c>
      <c r="E208">
        <v>65.876000000000005</v>
      </c>
      <c r="F208">
        <v>65.614000000000004</v>
      </c>
      <c r="G208">
        <v>65.266999999999996</v>
      </c>
      <c r="H208">
        <v>65.578000000000003</v>
      </c>
      <c r="I208">
        <v>65.58</v>
      </c>
    </row>
    <row r="209" spans="1:9" x14ac:dyDescent="0.3">
      <c r="A209" s="1" t="s">
        <v>517</v>
      </c>
      <c r="B209" s="1" t="s">
        <v>518</v>
      </c>
      <c r="C209">
        <v>67.75</v>
      </c>
      <c r="D209">
        <v>68.096999999999994</v>
      </c>
      <c r="E209">
        <v>68.525999999999996</v>
      </c>
      <c r="F209">
        <v>68.006</v>
      </c>
      <c r="G209">
        <v>67.093000000000004</v>
      </c>
      <c r="H209">
        <v>67.912999999999997</v>
      </c>
      <c r="I209">
        <v>67.900000000000006</v>
      </c>
    </row>
    <row r="210" spans="1:9" x14ac:dyDescent="0.3">
      <c r="A210" s="1" t="s">
        <v>519</v>
      </c>
      <c r="B210" s="1" t="s">
        <v>520</v>
      </c>
      <c r="C210">
        <v>83.095121950999996</v>
      </c>
      <c r="D210">
        <v>83.297560976</v>
      </c>
      <c r="E210">
        <v>83.595121950999996</v>
      </c>
      <c r="F210">
        <v>83.543902438999993</v>
      </c>
      <c r="G210">
        <v>83.092682926999998</v>
      </c>
      <c r="H210">
        <v>82.895121950999993</v>
      </c>
      <c r="I210">
        <v>83.25</v>
      </c>
    </row>
    <row r="211" spans="1:9" x14ac:dyDescent="0.3">
      <c r="A211" s="1" t="s">
        <v>521</v>
      </c>
      <c r="B211" s="1" t="s">
        <v>522</v>
      </c>
      <c r="C211">
        <v>69.988</v>
      </c>
      <c r="D211">
        <v>70.173000000000002</v>
      </c>
      <c r="E211">
        <v>70.382000000000005</v>
      </c>
      <c r="F211">
        <v>70.198999999999998</v>
      </c>
      <c r="G211">
        <v>70.347999999999999</v>
      </c>
      <c r="H211">
        <v>70.742000000000004</v>
      </c>
      <c r="I211">
        <v>70.31</v>
      </c>
    </row>
    <row r="212" spans="1:9" x14ac:dyDescent="0.3">
      <c r="A212" s="1" t="s">
        <v>523</v>
      </c>
      <c r="B212" s="1" t="s">
        <v>524</v>
      </c>
      <c r="C212">
        <v>58.652000000000001</v>
      </c>
      <c r="D212">
        <v>59.795999999999999</v>
      </c>
      <c r="E212">
        <v>60.255000000000003</v>
      </c>
      <c r="F212">
        <v>59.762999999999998</v>
      </c>
      <c r="G212">
        <v>60.061999999999998</v>
      </c>
      <c r="H212">
        <v>60.411000000000001</v>
      </c>
      <c r="I212">
        <v>59.82</v>
      </c>
    </row>
    <row r="213" spans="1:9" x14ac:dyDescent="0.3">
      <c r="A213" s="1" t="s">
        <v>525</v>
      </c>
      <c r="B213" s="1" t="s">
        <v>526</v>
      </c>
      <c r="C213">
        <v>72.311000000000007</v>
      </c>
      <c r="D213">
        <v>72.555000000000007</v>
      </c>
      <c r="E213">
        <v>72.558999999999997</v>
      </c>
      <c r="F213">
        <v>71.061000000000007</v>
      </c>
      <c r="G213">
        <v>70.748000000000005</v>
      </c>
      <c r="H213">
        <v>71.474999999999994</v>
      </c>
      <c r="I213">
        <v>71.78</v>
      </c>
    </row>
    <row r="214" spans="1:9" x14ac:dyDescent="0.3">
      <c r="A214" s="1" t="s">
        <v>527</v>
      </c>
      <c r="B214" s="1" t="s">
        <v>528</v>
      </c>
    </row>
    <row r="215" spans="1:9" x14ac:dyDescent="0.3">
      <c r="A215" s="1" t="s">
        <v>529</v>
      </c>
      <c r="B215" s="1" t="s">
        <v>530</v>
      </c>
      <c r="C215">
        <v>55.654000000000003</v>
      </c>
      <c r="D215">
        <v>56.375</v>
      </c>
      <c r="E215">
        <v>57.078000000000003</v>
      </c>
      <c r="F215">
        <v>55.966999999999999</v>
      </c>
      <c r="G215">
        <v>55.28</v>
      </c>
      <c r="H215">
        <v>56.106999999999999</v>
      </c>
      <c r="I215">
        <v>56.08</v>
      </c>
    </row>
    <row r="216" spans="1:9" x14ac:dyDescent="0.3">
      <c r="A216" s="1" t="s">
        <v>532</v>
      </c>
      <c r="B216" s="1" t="s">
        <v>533</v>
      </c>
      <c r="C216">
        <v>75.539024389999994</v>
      </c>
      <c r="D216">
        <v>75.890243901999995</v>
      </c>
      <c r="E216">
        <v>75.936585366000003</v>
      </c>
      <c r="F216">
        <v>74.478048779999995</v>
      </c>
      <c r="G216">
        <v>72.780487805000007</v>
      </c>
      <c r="H216">
        <v>75.482195121999993</v>
      </c>
      <c r="I216">
        <v>75.02</v>
      </c>
    </row>
    <row r="217" spans="1:9" x14ac:dyDescent="0.3">
      <c r="A217" s="1" t="s">
        <v>535</v>
      </c>
      <c r="B217" s="1" t="s">
        <v>536</v>
      </c>
      <c r="C217">
        <v>60.475893075000002</v>
      </c>
      <c r="D217">
        <v>60.861966430000003</v>
      </c>
      <c r="E217">
        <v>61.243176069999997</v>
      </c>
      <c r="F217">
        <v>60.847492791999997</v>
      </c>
      <c r="G217">
        <v>60.240637833000001</v>
      </c>
      <c r="H217">
        <v>60.763104818000002</v>
      </c>
      <c r="I217">
        <v>60.74</v>
      </c>
    </row>
    <row r="218" spans="1:9" x14ac:dyDescent="0.3">
      <c r="A218" s="1" t="s">
        <v>537</v>
      </c>
      <c r="B218" s="1" t="s">
        <v>538</v>
      </c>
      <c r="C218">
        <v>55.308999999999997</v>
      </c>
      <c r="D218">
        <v>55.95</v>
      </c>
      <c r="E218">
        <v>55.911999999999999</v>
      </c>
      <c r="F218">
        <v>55.48</v>
      </c>
      <c r="G218">
        <v>54.975000000000001</v>
      </c>
      <c r="H218">
        <v>55.567</v>
      </c>
      <c r="I218">
        <v>55.53</v>
      </c>
    </row>
    <row r="219" spans="1:9" x14ac:dyDescent="0.3">
      <c r="A219" s="1" t="s">
        <v>27</v>
      </c>
      <c r="B219" s="1" t="s">
        <v>539</v>
      </c>
      <c r="C219">
        <v>60.477138457000002</v>
      </c>
      <c r="D219">
        <v>60.863027539000001</v>
      </c>
      <c r="E219">
        <v>61.244290519000003</v>
      </c>
      <c r="F219">
        <v>60.848894424000001</v>
      </c>
      <c r="G219">
        <v>60.241743462999999</v>
      </c>
      <c r="H219">
        <v>60.764399978</v>
      </c>
      <c r="I219">
        <v>60.74</v>
      </c>
    </row>
    <row r="220" spans="1:9" x14ac:dyDescent="0.3">
      <c r="A220" s="1" t="s">
        <v>541</v>
      </c>
      <c r="B220" s="1" t="s">
        <v>542</v>
      </c>
      <c r="C220">
        <v>72.413998437999993</v>
      </c>
      <c r="D220">
        <v>72.630856480000006</v>
      </c>
      <c r="E220">
        <v>72.750627064</v>
      </c>
      <c r="F220">
        <v>72.540598036999995</v>
      </c>
      <c r="G220">
        <v>71.644498437999999</v>
      </c>
      <c r="H220">
        <v>72.164525523999998</v>
      </c>
      <c r="I220">
        <v>72.36</v>
      </c>
    </row>
    <row r="221" spans="1:9" x14ac:dyDescent="0.3">
      <c r="A221" s="1" t="s">
        <v>544</v>
      </c>
      <c r="B221" s="1" t="s">
        <v>545</v>
      </c>
      <c r="C221">
        <v>68.266999999999996</v>
      </c>
      <c r="D221">
        <v>68.355000000000004</v>
      </c>
      <c r="E221">
        <v>68.522999999999996</v>
      </c>
      <c r="F221">
        <v>67.784999999999997</v>
      </c>
      <c r="G221">
        <v>67.590999999999994</v>
      </c>
      <c r="H221">
        <v>68.793999999999997</v>
      </c>
      <c r="I221">
        <v>68.22</v>
      </c>
    </row>
    <row r="222" spans="1:9" x14ac:dyDescent="0.3">
      <c r="A222" s="1" t="s">
        <v>547</v>
      </c>
      <c r="B222" s="1" t="s">
        <v>548</v>
      </c>
      <c r="C222">
        <v>72.417000000000002</v>
      </c>
      <c r="D222">
        <v>72.552999999999997</v>
      </c>
      <c r="E222">
        <v>72.242000000000004</v>
      </c>
      <c r="F222">
        <v>72.561000000000007</v>
      </c>
      <c r="G222">
        <v>70.274000000000001</v>
      </c>
      <c r="H222">
        <v>70.289000000000001</v>
      </c>
      <c r="I222">
        <v>71.72</v>
      </c>
    </row>
    <row r="223" spans="1:9" x14ac:dyDescent="0.3">
      <c r="A223" s="1" t="s">
        <v>550</v>
      </c>
      <c r="B223" s="1" t="s">
        <v>551</v>
      </c>
      <c r="C223">
        <v>77.165853659000007</v>
      </c>
      <c r="D223">
        <v>77.265853659000001</v>
      </c>
      <c r="E223">
        <v>77.665853659000007</v>
      </c>
      <c r="F223">
        <v>76.865853658999995</v>
      </c>
      <c r="G223">
        <v>74.614634146</v>
      </c>
      <c r="H223">
        <v>77.065853658999998</v>
      </c>
      <c r="I223">
        <v>76.77</v>
      </c>
    </row>
    <row r="224" spans="1:9" x14ac:dyDescent="0.3">
      <c r="A224" s="1" t="s">
        <v>553</v>
      </c>
      <c r="B224" s="1" t="s">
        <v>554</v>
      </c>
      <c r="C224">
        <v>81.029268293000001</v>
      </c>
      <c r="D224">
        <v>81.37804878</v>
      </c>
      <c r="E224">
        <v>81.529268293000001</v>
      </c>
      <c r="F224">
        <v>80.531707316999999</v>
      </c>
      <c r="G224">
        <v>80.675609756</v>
      </c>
      <c r="H224">
        <v>81.282926829000004</v>
      </c>
      <c r="I224">
        <v>81.069999999999993</v>
      </c>
    </row>
    <row r="225" spans="1:9" x14ac:dyDescent="0.3">
      <c r="A225" s="1" t="s">
        <v>556</v>
      </c>
      <c r="B225" s="1" t="s">
        <v>557</v>
      </c>
      <c r="C225">
        <v>82.409756098000003</v>
      </c>
      <c r="D225">
        <v>82.558536584999999</v>
      </c>
      <c r="E225">
        <v>83.109756098000005</v>
      </c>
      <c r="F225">
        <v>82.356097560999999</v>
      </c>
      <c r="G225">
        <v>83.056097561000001</v>
      </c>
      <c r="H225">
        <v>83.109756098000005</v>
      </c>
      <c r="I225">
        <v>82.77</v>
      </c>
    </row>
    <row r="226" spans="1:9" x14ac:dyDescent="0.3">
      <c r="A226" s="1" t="s">
        <v>558</v>
      </c>
      <c r="B226" s="1" t="s">
        <v>559</v>
      </c>
      <c r="C226">
        <v>57.895000000000003</v>
      </c>
      <c r="D226">
        <v>59.411000000000001</v>
      </c>
      <c r="E226">
        <v>60.548999999999999</v>
      </c>
      <c r="F226">
        <v>59.692</v>
      </c>
      <c r="G226">
        <v>57.066000000000003</v>
      </c>
      <c r="H226">
        <v>56.36</v>
      </c>
      <c r="I226">
        <v>58.5</v>
      </c>
    </row>
    <row r="227" spans="1:9" x14ac:dyDescent="0.3">
      <c r="A227" s="1" t="s">
        <v>561</v>
      </c>
      <c r="B227" s="1" t="s">
        <v>562</v>
      </c>
      <c r="C227">
        <v>75.03</v>
      </c>
      <c r="D227">
        <v>75.131</v>
      </c>
      <c r="E227">
        <v>75.436999999999998</v>
      </c>
      <c r="F227">
        <v>74.584000000000003</v>
      </c>
      <c r="G227">
        <v>73.971999999999994</v>
      </c>
      <c r="H227">
        <v>74.409000000000006</v>
      </c>
      <c r="I227">
        <v>74.760000000000005</v>
      </c>
    </row>
    <row r="228" spans="1:9" x14ac:dyDescent="0.3">
      <c r="A228" s="1" t="s">
        <v>563</v>
      </c>
      <c r="B228" s="1" t="s">
        <v>564</v>
      </c>
      <c r="C228">
        <v>74.3</v>
      </c>
      <c r="D228">
        <v>72.841463415000007</v>
      </c>
      <c r="E228">
        <v>74.046341463000005</v>
      </c>
      <c r="F228">
        <v>77.236585366</v>
      </c>
      <c r="G228">
        <v>73.397560975999994</v>
      </c>
      <c r="H228">
        <v>73.848780488000003</v>
      </c>
      <c r="I228">
        <v>74.28</v>
      </c>
    </row>
    <row r="229" spans="1:9" x14ac:dyDescent="0.3">
      <c r="A229" s="1" t="s">
        <v>565</v>
      </c>
      <c r="B229" s="1" t="s">
        <v>566</v>
      </c>
      <c r="C229">
        <v>68.480999999999995</v>
      </c>
      <c r="D229">
        <v>70.144999999999996</v>
      </c>
      <c r="E229">
        <v>71.822000000000003</v>
      </c>
      <c r="F229">
        <v>72.14</v>
      </c>
      <c r="G229">
        <v>72.063000000000002</v>
      </c>
      <c r="H229">
        <v>72.3</v>
      </c>
      <c r="I229">
        <v>71.16</v>
      </c>
    </row>
    <row r="230" spans="1:9" x14ac:dyDescent="0.3">
      <c r="A230" s="1" t="s">
        <v>568</v>
      </c>
      <c r="B230" s="1" t="s">
        <v>569</v>
      </c>
      <c r="C230">
        <v>76.701999999999998</v>
      </c>
      <c r="D230">
        <v>76.442999999999998</v>
      </c>
      <c r="E230">
        <v>75.325999999999993</v>
      </c>
      <c r="F230">
        <v>75.001000000000005</v>
      </c>
      <c r="G230">
        <v>74.587000000000003</v>
      </c>
      <c r="H230">
        <v>74.924999999999997</v>
      </c>
      <c r="I230">
        <v>75.5</v>
      </c>
    </row>
    <row r="231" spans="1:9" x14ac:dyDescent="0.3">
      <c r="A231" s="1" t="s">
        <v>570</v>
      </c>
      <c r="B231" s="1" t="s">
        <v>571</v>
      </c>
      <c r="C231">
        <v>52.308</v>
      </c>
      <c r="D231">
        <v>52.825000000000003</v>
      </c>
      <c r="E231">
        <v>53.259</v>
      </c>
      <c r="F231">
        <v>52.777000000000001</v>
      </c>
      <c r="G231">
        <v>52.524999999999999</v>
      </c>
      <c r="H231">
        <v>52.997</v>
      </c>
      <c r="I231">
        <v>52.78</v>
      </c>
    </row>
    <row r="232" spans="1:9" x14ac:dyDescent="0.3">
      <c r="A232" s="1" t="s">
        <v>572</v>
      </c>
      <c r="B232" s="1" t="s">
        <v>573</v>
      </c>
      <c r="C232">
        <v>75.415733394</v>
      </c>
      <c r="D232">
        <v>75.835693281999994</v>
      </c>
      <c r="E232">
        <v>76.036657351000002</v>
      </c>
      <c r="F232">
        <v>75.968890328000001</v>
      </c>
      <c r="G232">
        <v>75.571193412</v>
      </c>
      <c r="H232">
        <v>76.210674453999999</v>
      </c>
      <c r="I232">
        <v>75.84</v>
      </c>
    </row>
    <row r="233" spans="1:9" x14ac:dyDescent="0.3">
      <c r="A233" s="1" t="s">
        <v>575</v>
      </c>
      <c r="B233" s="1" t="s">
        <v>576</v>
      </c>
      <c r="C233">
        <v>73.868740469000002</v>
      </c>
      <c r="D233">
        <v>74.038283969999995</v>
      </c>
      <c r="E233">
        <v>74.333622434000006</v>
      </c>
      <c r="F233">
        <v>72.691598162000005</v>
      </c>
      <c r="G233">
        <v>72.012751707999996</v>
      </c>
      <c r="H233">
        <v>73.954494937999996</v>
      </c>
      <c r="I233">
        <v>73.48</v>
      </c>
    </row>
    <row r="234" spans="1:9" x14ac:dyDescent="0.3">
      <c r="A234" s="1" t="s">
        <v>578</v>
      </c>
      <c r="B234" s="1" t="s">
        <v>579</v>
      </c>
      <c r="C234">
        <v>60.154000000000003</v>
      </c>
      <c r="D234">
        <v>60.244</v>
      </c>
      <c r="E234">
        <v>60.901000000000003</v>
      </c>
      <c r="F234">
        <v>61.034999999999997</v>
      </c>
      <c r="G234">
        <v>61.619</v>
      </c>
      <c r="H234">
        <v>61.588000000000001</v>
      </c>
      <c r="I234">
        <v>60.92</v>
      </c>
    </row>
    <row r="235" spans="1:9" x14ac:dyDescent="0.3">
      <c r="A235" s="1" t="s">
        <v>580</v>
      </c>
      <c r="B235" s="1" t="s">
        <v>581</v>
      </c>
      <c r="C235">
        <v>78.394000000000005</v>
      </c>
      <c r="D235">
        <v>78.662000000000006</v>
      </c>
      <c r="E235">
        <v>78.974999999999994</v>
      </c>
      <c r="F235">
        <v>79.274000000000001</v>
      </c>
      <c r="G235">
        <v>78.715000000000003</v>
      </c>
      <c r="H235">
        <v>79.680000000000007</v>
      </c>
      <c r="I235">
        <v>78.95</v>
      </c>
    </row>
    <row r="236" spans="1:9" x14ac:dyDescent="0.3">
      <c r="A236" s="1" t="s">
        <v>583</v>
      </c>
      <c r="B236" s="1" t="s">
        <v>584</v>
      </c>
      <c r="C236">
        <v>69.905000000000001</v>
      </c>
      <c r="D236">
        <v>70.352999999999994</v>
      </c>
      <c r="E236">
        <v>70.867000000000004</v>
      </c>
      <c r="F236">
        <v>67.994</v>
      </c>
      <c r="G236">
        <v>71.593999999999994</v>
      </c>
      <c r="H236">
        <v>71.287999999999997</v>
      </c>
      <c r="I236">
        <v>70.33</v>
      </c>
    </row>
    <row r="237" spans="1:9" x14ac:dyDescent="0.3">
      <c r="A237" s="1" t="s">
        <v>585</v>
      </c>
      <c r="B237" s="1" t="s">
        <v>586</v>
      </c>
      <c r="C237">
        <v>68.915999999999997</v>
      </c>
      <c r="D237">
        <v>68.796000000000006</v>
      </c>
      <c r="E237">
        <v>69.001999999999995</v>
      </c>
      <c r="F237">
        <v>68.686999999999998</v>
      </c>
      <c r="G237">
        <v>69.263999999999996</v>
      </c>
      <c r="H237">
        <v>69.41</v>
      </c>
      <c r="I237">
        <v>69.010000000000005</v>
      </c>
    </row>
    <row r="238" spans="1:9" x14ac:dyDescent="0.3">
      <c r="A238" s="1" t="s">
        <v>587</v>
      </c>
      <c r="B238" s="1" t="s">
        <v>588</v>
      </c>
      <c r="C238">
        <v>74.656379697999995</v>
      </c>
      <c r="D238">
        <v>74.777514840999999</v>
      </c>
      <c r="E238">
        <v>74.972840575999996</v>
      </c>
      <c r="F238">
        <v>72.929928681999996</v>
      </c>
      <c r="G238">
        <v>72.077319368999994</v>
      </c>
      <c r="H238">
        <v>73.643810418000001</v>
      </c>
      <c r="I238">
        <v>73.84</v>
      </c>
    </row>
    <row r="239" spans="1:9" x14ac:dyDescent="0.3">
      <c r="A239" s="1" t="s">
        <v>590</v>
      </c>
      <c r="B239" s="1" t="s">
        <v>591</v>
      </c>
      <c r="C239">
        <v>67.745000000000005</v>
      </c>
      <c r="D239">
        <v>68.016999999999996</v>
      </c>
      <c r="E239">
        <v>68.268000000000001</v>
      </c>
      <c r="F239">
        <v>68.474999999999994</v>
      </c>
      <c r="G239">
        <v>67.736999999999995</v>
      </c>
      <c r="H239">
        <v>69.055999999999997</v>
      </c>
      <c r="I239">
        <v>68.22</v>
      </c>
    </row>
    <row r="240" spans="1:9" x14ac:dyDescent="0.3">
      <c r="A240" s="1" t="s">
        <v>592</v>
      </c>
      <c r="B240" s="1" t="s">
        <v>593</v>
      </c>
      <c r="C240">
        <v>72.743228545999997</v>
      </c>
      <c r="D240">
        <v>72.963389058000004</v>
      </c>
      <c r="E240">
        <v>73.119390127000003</v>
      </c>
      <c r="F240">
        <v>72.146376197999999</v>
      </c>
      <c r="G240">
        <v>71.881130537000004</v>
      </c>
      <c r="H240">
        <v>72.283254115999995</v>
      </c>
      <c r="I240">
        <v>72.52</v>
      </c>
    </row>
    <row r="241" spans="1:9" x14ac:dyDescent="0.3">
      <c r="A241" s="1" t="s">
        <v>595</v>
      </c>
      <c r="B241" s="1" t="s">
        <v>596</v>
      </c>
      <c r="C241">
        <v>70.712999999999994</v>
      </c>
      <c r="D241">
        <v>70.778999999999996</v>
      </c>
      <c r="E241">
        <v>70.870999999999995</v>
      </c>
      <c r="F241">
        <v>70.927999999999997</v>
      </c>
      <c r="G241">
        <v>70.986000000000004</v>
      </c>
      <c r="H241">
        <v>71.27</v>
      </c>
      <c r="I241">
        <v>70.92</v>
      </c>
    </row>
    <row r="242" spans="1:9" x14ac:dyDescent="0.3">
      <c r="A242" s="1" t="s">
        <v>597</v>
      </c>
      <c r="B242" s="1" t="s">
        <v>598</v>
      </c>
      <c r="C242">
        <v>69.979289378999994</v>
      </c>
      <c r="D242">
        <v>70.253478611000006</v>
      </c>
      <c r="E242">
        <v>70.472754973999997</v>
      </c>
      <c r="F242">
        <v>69.748330916</v>
      </c>
      <c r="G242">
        <v>67.579129046000006</v>
      </c>
      <c r="H242">
        <v>68.160933021000005</v>
      </c>
      <c r="I242">
        <v>69.37</v>
      </c>
    </row>
    <row r="243" spans="1:9" x14ac:dyDescent="0.3">
      <c r="A243" s="1" t="s">
        <v>600</v>
      </c>
      <c r="B243" s="1" t="s">
        <v>601</v>
      </c>
      <c r="C243">
        <v>60.477138457000002</v>
      </c>
      <c r="D243">
        <v>60.863027539000001</v>
      </c>
      <c r="E243">
        <v>61.244290519000003</v>
      </c>
      <c r="F243">
        <v>60.848894424000001</v>
      </c>
      <c r="G243">
        <v>60.241743462999999</v>
      </c>
      <c r="H243">
        <v>60.764399978</v>
      </c>
      <c r="I243">
        <v>60.74</v>
      </c>
    </row>
    <row r="244" spans="1:9" x14ac:dyDescent="0.3">
      <c r="A244" s="1" t="s">
        <v>603</v>
      </c>
      <c r="B244" s="1" t="s">
        <v>604</v>
      </c>
      <c r="C244">
        <v>74.23</v>
      </c>
      <c r="D244">
        <v>73.802000000000007</v>
      </c>
      <c r="E244">
        <v>74.227999999999994</v>
      </c>
      <c r="F244">
        <v>74.406000000000006</v>
      </c>
      <c r="G244">
        <v>72.971000000000004</v>
      </c>
      <c r="H244">
        <v>74.707999999999998</v>
      </c>
      <c r="I244">
        <v>74.06</v>
      </c>
    </row>
    <row r="245" spans="1:9" x14ac:dyDescent="0.3">
      <c r="A245" s="1" t="s">
        <v>605</v>
      </c>
      <c r="B245" s="1" t="s">
        <v>606</v>
      </c>
      <c r="C245">
        <v>75.844999999999999</v>
      </c>
      <c r="D245">
        <v>75.95</v>
      </c>
      <c r="E245">
        <v>75.992999999999995</v>
      </c>
      <c r="F245">
        <v>75.292000000000002</v>
      </c>
      <c r="G245">
        <v>73.772000000000006</v>
      </c>
      <c r="H245">
        <v>74.263000000000005</v>
      </c>
      <c r="I245">
        <v>75.19</v>
      </c>
    </row>
    <row r="246" spans="1:9" x14ac:dyDescent="0.3">
      <c r="A246" s="1" t="s">
        <v>607</v>
      </c>
      <c r="B246" s="1" t="s">
        <v>608</v>
      </c>
      <c r="C246">
        <v>77.141000000000005</v>
      </c>
      <c r="D246">
        <v>77.563000000000002</v>
      </c>
      <c r="E246">
        <v>77.831999999999994</v>
      </c>
      <c r="F246">
        <v>75.849999999999994</v>
      </c>
      <c r="G246">
        <v>76.031999999999996</v>
      </c>
      <c r="H246">
        <v>78.474999999999994</v>
      </c>
      <c r="I246">
        <v>77.150000000000006</v>
      </c>
    </row>
    <row r="247" spans="1:9" x14ac:dyDescent="0.3">
      <c r="A247" s="1" t="s">
        <v>609</v>
      </c>
      <c r="B247" s="1" t="s">
        <v>610</v>
      </c>
      <c r="C247">
        <v>64.147999999999996</v>
      </c>
      <c r="D247">
        <v>64.212000000000003</v>
      </c>
      <c r="E247">
        <v>64.278000000000006</v>
      </c>
      <c r="F247">
        <v>64.382000000000005</v>
      </c>
      <c r="G247">
        <v>64.546999999999997</v>
      </c>
      <c r="H247">
        <v>64.853999999999999</v>
      </c>
      <c r="I247">
        <v>64.400000000000006</v>
      </c>
    </row>
    <row r="248" spans="1:9" x14ac:dyDescent="0.3">
      <c r="A248" s="1" t="s">
        <v>611</v>
      </c>
      <c r="B248" s="1" t="s">
        <v>612</v>
      </c>
      <c r="C248">
        <v>65.998999999999995</v>
      </c>
      <c r="D248">
        <v>66.534999999999997</v>
      </c>
      <c r="E248">
        <v>66.989000000000004</v>
      </c>
      <c r="F248">
        <v>66.408000000000001</v>
      </c>
      <c r="G248">
        <v>66.200999999999993</v>
      </c>
      <c r="H248">
        <v>66.781999999999996</v>
      </c>
      <c r="I248">
        <v>66.489999999999995</v>
      </c>
    </row>
    <row r="249" spans="1:9" x14ac:dyDescent="0.3">
      <c r="A249" s="1" t="s">
        <v>613</v>
      </c>
      <c r="B249" s="1" t="s">
        <v>614</v>
      </c>
      <c r="C249">
        <v>62.115000000000002</v>
      </c>
      <c r="D249">
        <v>62.713999999999999</v>
      </c>
      <c r="E249">
        <v>62.991</v>
      </c>
      <c r="F249">
        <v>62.850999999999999</v>
      </c>
      <c r="G249">
        <v>62.704999999999998</v>
      </c>
      <c r="H249">
        <v>63.637999999999998</v>
      </c>
      <c r="I249">
        <v>62.84</v>
      </c>
    </row>
    <row r="250" spans="1:9" x14ac:dyDescent="0.3">
      <c r="A250" s="1" t="s">
        <v>616</v>
      </c>
      <c r="B250" s="1" t="s">
        <v>617</v>
      </c>
      <c r="C250">
        <v>71.780975609999999</v>
      </c>
      <c r="D250">
        <v>71.582682926999993</v>
      </c>
      <c r="E250">
        <v>71.827317073000003</v>
      </c>
      <c r="F250">
        <v>71.185121950999999</v>
      </c>
      <c r="G250">
        <v>69.647804878000002</v>
      </c>
      <c r="H250">
        <v>68.587926828999997</v>
      </c>
      <c r="I250">
        <v>70.77</v>
      </c>
    </row>
    <row r="251" spans="1:9" x14ac:dyDescent="0.3">
      <c r="A251" s="1" t="s">
        <v>35</v>
      </c>
      <c r="B251" s="1" t="s">
        <v>618</v>
      </c>
      <c r="C251">
        <v>75.468669270000007</v>
      </c>
      <c r="D251">
        <v>75.837232264999997</v>
      </c>
      <c r="E251">
        <v>76.040091507</v>
      </c>
      <c r="F251">
        <v>75.253855185000006</v>
      </c>
      <c r="G251">
        <v>74.894015878999994</v>
      </c>
      <c r="H251">
        <v>75.695692113000007</v>
      </c>
      <c r="I251">
        <v>75.53</v>
      </c>
    </row>
    <row r="252" spans="1:9" x14ac:dyDescent="0.3">
      <c r="A252" s="1" t="s">
        <v>620</v>
      </c>
      <c r="B252" s="1" t="s">
        <v>621</v>
      </c>
      <c r="C252">
        <v>77.625</v>
      </c>
      <c r="D252">
        <v>77.611000000000004</v>
      </c>
      <c r="E252">
        <v>77.507999999999996</v>
      </c>
      <c r="F252">
        <v>78.430000000000007</v>
      </c>
      <c r="G252">
        <v>75.436000000000007</v>
      </c>
      <c r="H252">
        <v>78</v>
      </c>
      <c r="I252">
        <v>77.44</v>
      </c>
    </row>
    <row r="253" spans="1:9" x14ac:dyDescent="0.3">
      <c r="A253" s="1" t="s">
        <v>622</v>
      </c>
      <c r="B253" s="1" t="s">
        <v>623</v>
      </c>
      <c r="C253">
        <v>78.539024389999994</v>
      </c>
      <c r="D253">
        <v>78.639024390000003</v>
      </c>
      <c r="E253">
        <v>78.787804878000003</v>
      </c>
      <c r="F253">
        <v>76.980487804999996</v>
      </c>
      <c r="G253">
        <v>76.329268292999998</v>
      </c>
      <c r="H253">
        <v>77.434146341000002</v>
      </c>
      <c r="I253">
        <v>77.78</v>
      </c>
    </row>
    <row r="254" spans="1:9" x14ac:dyDescent="0.3">
      <c r="A254" s="1" t="s">
        <v>624</v>
      </c>
      <c r="B254" s="1" t="s">
        <v>625</v>
      </c>
      <c r="C254">
        <v>71.010000000000005</v>
      </c>
      <c r="D254">
        <v>71.149000000000001</v>
      </c>
      <c r="E254">
        <v>71.343999999999994</v>
      </c>
      <c r="F254">
        <v>70.331000000000003</v>
      </c>
      <c r="G254">
        <v>70.861999999999995</v>
      </c>
      <c r="H254">
        <v>71.674000000000007</v>
      </c>
      <c r="I254">
        <v>71.06</v>
      </c>
    </row>
    <row r="255" spans="1:9" x14ac:dyDescent="0.3">
      <c r="A255" s="1" t="s">
        <v>626</v>
      </c>
      <c r="B255" s="1" t="s">
        <v>627</v>
      </c>
      <c r="C255">
        <v>74.305000000000007</v>
      </c>
      <c r="D255">
        <v>74.128</v>
      </c>
      <c r="E255">
        <v>72.834999999999994</v>
      </c>
      <c r="F255">
        <v>72.126000000000005</v>
      </c>
      <c r="G255">
        <v>69.629000000000005</v>
      </c>
      <c r="H255">
        <v>68.971999999999994</v>
      </c>
      <c r="I255">
        <v>72</v>
      </c>
    </row>
    <row r="256" spans="1:9" x14ac:dyDescent="0.3">
      <c r="A256" s="1" t="s">
        <v>628</v>
      </c>
      <c r="B256" s="1" t="s">
        <v>629</v>
      </c>
      <c r="C256">
        <v>71.942999999999998</v>
      </c>
      <c r="D256">
        <v>71.978999999999999</v>
      </c>
      <c r="E256">
        <v>72.161000000000001</v>
      </c>
      <c r="F256">
        <v>71.094999999999999</v>
      </c>
      <c r="G256">
        <v>70.554000000000002</v>
      </c>
      <c r="H256">
        <v>71.105000000000004</v>
      </c>
      <c r="I256">
        <v>71.47</v>
      </c>
    </row>
    <row r="257" spans="1:9" x14ac:dyDescent="0.3">
      <c r="A257" s="1" t="s">
        <v>630</v>
      </c>
      <c r="B257" s="1" t="s">
        <v>631</v>
      </c>
      <c r="C257">
        <v>74.784999999999997</v>
      </c>
      <c r="D257">
        <v>75.831000000000003</v>
      </c>
      <c r="E257">
        <v>75.863</v>
      </c>
      <c r="F257">
        <v>75.849000000000004</v>
      </c>
      <c r="G257">
        <v>74.494</v>
      </c>
      <c r="H257">
        <v>76.373000000000005</v>
      </c>
      <c r="I257">
        <v>75.53</v>
      </c>
    </row>
    <row r="258" spans="1:9" x14ac:dyDescent="0.3">
      <c r="A258" s="1" t="s">
        <v>632</v>
      </c>
      <c r="B258" s="1" t="s">
        <v>633</v>
      </c>
      <c r="C258">
        <v>79.368292683000007</v>
      </c>
      <c r="D258">
        <v>79.519512195000004</v>
      </c>
      <c r="E258">
        <v>79.668292683000004</v>
      </c>
      <c r="F258">
        <v>79.819512195000001</v>
      </c>
      <c r="G258">
        <v>80.068292682999996</v>
      </c>
      <c r="H258">
        <v>80.319512195000001</v>
      </c>
      <c r="I258">
        <v>79.790000000000006</v>
      </c>
    </row>
    <row r="259" spans="1:9" x14ac:dyDescent="0.3">
      <c r="A259" s="1" t="s">
        <v>634</v>
      </c>
      <c r="B259" s="1" t="s">
        <v>635</v>
      </c>
      <c r="C259">
        <v>73.962999999999994</v>
      </c>
      <c r="D259">
        <v>73.975999999999999</v>
      </c>
      <c r="E259">
        <v>74.093000000000004</v>
      </c>
      <c r="F259">
        <v>75.378</v>
      </c>
      <c r="G259">
        <v>73.617999999999995</v>
      </c>
      <c r="H259">
        <v>74.58</v>
      </c>
      <c r="I259">
        <v>74.27</v>
      </c>
    </row>
    <row r="260" spans="1:9" x14ac:dyDescent="0.3">
      <c r="A260" s="1" t="s">
        <v>636</v>
      </c>
      <c r="B260" s="1" t="s">
        <v>637</v>
      </c>
      <c r="C260">
        <v>69.709999999999994</v>
      </c>
      <c r="D260">
        <v>69.795000000000002</v>
      </c>
      <c r="E260">
        <v>69.876999999999995</v>
      </c>
      <c r="F260">
        <v>70.299000000000007</v>
      </c>
      <c r="G260">
        <v>70.448999999999998</v>
      </c>
      <c r="H260">
        <v>70.492000000000004</v>
      </c>
      <c r="I260">
        <v>70.099999999999994</v>
      </c>
    </row>
    <row r="261" spans="1:9" x14ac:dyDescent="0.3">
      <c r="A261" s="1" t="s">
        <v>638</v>
      </c>
      <c r="B261" s="1" t="s">
        <v>639</v>
      </c>
      <c r="C261">
        <v>72.541358384999995</v>
      </c>
      <c r="D261">
        <v>72.783036353</v>
      </c>
      <c r="E261">
        <v>72.979020418000005</v>
      </c>
      <c r="F261">
        <v>72.242504599</v>
      </c>
      <c r="G261">
        <v>71.327156736999996</v>
      </c>
      <c r="H261">
        <v>71.996352384000005</v>
      </c>
      <c r="I261">
        <v>72.31</v>
      </c>
    </row>
    <row r="262" spans="1:9" x14ac:dyDescent="0.3">
      <c r="A262" s="1" t="s">
        <v>640</v>
      </c>
      <c r="B262" s="1" t="s">
        <v>641</v>
      </c>
      <c r="C262">
        <v>72.59</v>
      </c>
      <c r="D262">
        <v>72.635999999999996</v>
      </c>
      <c r="E262">
        <v>72.156999999999996</v>
      </c>
      <c r="F262">
        <v>72.768000000000001</v>
      </c>
      <c r="G262">
        <v>72.766999999999996</v>
      </c>
      <c r="H262">
        <v>72.597999999999999</v>
      </c>
      <c r="I262">
        <v>72.59</v>
      </c>
    </row>
    <row r="263" spans="1:9" x14ac:dyDescent="0.3">
      <c r="A263" s="1" t="s">
        <v>642</v>
      </c>
      <c r="B263" s="1" t="s">
        <v>643</v>
      </c>
      <c r="C263">
        <v>78.783000000000001</v>
      </c>
      <c r="D263">
        <v>78.695999999999998</v>
      </c>
      <c r="E263">
        <v>79.022000000000006</v>
      </c>
      <c r="F263">
        <v>76.566999999999993</v>
      </c>
      <c r="G263">
        <v>76.805999999999997</v>
      </c>
      <c r="H263">
        <v>79.524000000000001</v>
      </c>
      <c r="I263">
        <v>78.23</v>
      </c>
    </row>
    <row r="264" spans="1:9" x14ac:dyDescent="0.3">
      <c r="A264" s="1" t="s">
        <v>644</v>
      </c>
      <c r="B264" s="1" t="s">
        <v>645</v>
      </c>
      <c r="C264">
        <v>65.956999999999994</v>
      </c>
      <c r="D264">
        <v>64.575000000000003</v>
      </c>
      <c r="E264">
        <v>65.091999999999999</v>
      </c>
      <c r="F264">
        <v>64.650000000000006</v>
      </c>
      <c r="G264">
        <v>63.753</v>
      </c>
      <c r="H264">
        <v>63.72</v>
      </c>
      <c r="I264">
        <v>64.62</v>
      </c>
    </row>
    <row r="265" spans="1:9" x14ac:dyDescent="0.3">
      <c r="A265" s="1" t="s">
        <v>647</v>
      </c>
      <c r="B265" s="1" t="s">
        <v>648</v>
      </c>
      <c r="C265">
        <v>65.402000000000001</v>
      </c>
      <c r="D265">
        <v>65.674000000000007</v>
      </c>
      <c r="E265">
        <v>66.174999999999997</v>
      </c>
      <c r="F265">
        <v>65.251999999999995</v>
      </c>
      <c r="G265">
        <v>62.341000000000001</v>
      </c>
      <c r="H265">
        <v>61.48</v>
      </c>
      <c r="I265">
        <v>64.39</v>
      </c>
    </row>
    <row r="266" spans="1:9" x14ac:dyDescent="0.3">
      <c r="A266" s="1" t="s">
        <v>649</v>
      </c>
      <c r="B266" s="1" t="s">
        <v>650</v>
      </c>
      <c r="C266">
        <v>62.12</v>
      </c>
      <c r="D266">
        <v>62.341999999999999</v>
      </c>
      <c r="E266">
        <v>62.792999999999999</v>
      </c>
      <c r="F266">
        <v>62.38</v>
      </c>
      <c r="G266">
        <v>61.222999999999999</v>
      </c>
      <c r="H266">
        <v>61.802999999999997</v>
      </c>
      <c r="I266">
        <v>62.11</v>
      </c>
    </row>
    <row r="267" spans="1:9" x14ac:dyDescent="0.3">
      <c r="A267" s="1" t="s">
        <v>652</v>
      </c>
      <c r="B267" s="1" t="s">
        <v>653</v>
      </c>
      <c r="C267">
        <v>60.709000000000003</v>
      </c>
      <c r="D267">
        <v>61.414000000000001</v>
      </c>
      <c r="E267">
        <v>61.292000000000002</v>
      </c>
      <c r="F267">
        <v>61.124000000000002</v>
      </c>
      <c r="G267">
        <v>59.253</v>
      </c>
      <c r="H267">
        <v>59.390999999999998</v>
      </c>
      <c r="I267">
        <v>60.53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33D1D-4049-42E8-9F3B-EF7531B83BAA}">
  <dimension ref="A1:I267"/>
  <sheetViews>
    <sheetView workbookViewId="0">
      <selection activeCell="F2" sqref="F2"/>
    </sheetView>
  </sheetViews>
  <sheetFormatPr defaultRowHeight="14.4" x14ac:dyDescent="0.3"/>
  <cols>
    <col min="1" max="1" width="45.21875" bestFit="1" customWidth="1"/>
    <col min="2" max="2" width="14.77734375" bestFit="1" customWidth="1"/>
    <col min="3" max="9" width="7.21875" bestFit="1" customWidth="1"/>
  </cols>
  <sheetData>
    <row r="1" spans="1:9" x14ac:dyDescent="0.3">
      <c r="A1" t="s">
        <v>1</v>
      </c>
      <c r="B1" t="s">
        <v>2</v>
      </c>
      <c r="C1" t="s">
        <v>4</v>
      </c>
      <c r="D1" t="s">
        <v>5</v>
      </c>
      <c r="E1" t="s">
        <v>6</v>
      </c>
      <c r="F1" t="s">
        <v>7</v>
      </c>
      <c r="G1" t="s">
        <v>8</v>
      </c>
      <c r="H1" t="s">
        <v>9</v>
      </c>
      <c r="I1" t="s">
        <v>10</v>
      </c>
    </row>
    <row r="2" spans="1:9" x14ac:dyDescent="0.3">
      <c r="A2" s="1" t="s">
        <v>13</v>
      </c>
      <c r="B2" s="1" t="s">
        <v>14</v>
      </c>
      <c r="C2">
        <v>68.680000000000007</v>
      </c>
      <c r="D2">
        <v>68.319999999999993</v>
      </c>
      <c r="E2">
        <v>67.959999999999994</v>
      </c>
      <c r="F2">
        <v>67.709999999999994</v>
      </c>
      <c r="G2">
        <v>67.66</v>
      </c>
      <c r="H2">
        <v>67.62</v>
      </c>
      <c r="I2">
        <v>67.430000000000007</v>
      </c>
    </row>
    <row r="3" spans="1:9" x14ac:dyDescent="0.3">
      <c r="A3" s="1" t="s">
        <v>16</v>
      </c>
      <c r="B3" s="1" t="s">
        <v>17</v>
      </c>
      <c r="C3">
        <v>54.67</v>
      </c>
      <c r="D3">
        <v>54.83</v>
      </c>
      <c r="E3">
        <v>55.02</v>
      </c>
      <c r="F3">
        <v>55.24</v>
      </c>
      <c r="G3">
        <v>55.47</v>
      </c>
      <c r="H3">
        <v>55.72</v>
      </c>
      <c r="I3">
        <v>55.98</v>
      </c>
    </row>
    <row r="4" spans="1:9" x14ac:dyDescent="0.3">
      <c r="A4" s="1" t="s">
        <v>20</v>
      </c>
      <c r="B4" s="1" t="s">
        <v>21</v>
      </c>
      <c r="C4">
        <v>52.48</v>
      </c>
      <c r="D4">
        <v>52.88</v>
      </c>
      <c r="E4">
        <v>53.29</v>
      </c>
      <c r="F4">
        <v>53.78</v>
      </c>
      <c r="G4">
        <v>54.17</v>
      </c>
      <c r="H4">
        <v>54.48</v>
      </c>
      <c r="I4">
        <v>54.76</v>
      </c>
    </row>
    <row r="5" spans="1:9" x14ac:dyDescent="0.3">
      <c r="A5" s="1" t="s">
        <v>24</v>
      </c>
      <c r="B5" s="1" t="s">
        <v>25</v>
      </c>
      <c r="C5">
        <v>53.22</v>
      </c>
      <c r="D5">
        <v>53.39</v>
      </c>
      <c r="E5">
        <v>53.57</v>
      </c>
      <c r="F5">
        <v>53.78</v>
      </c>
      <c r="G5">
        <v>54.02</v>
      </c>
      <c r="H5">
        <v>54.27</v>
      </c>
      <c r="I5">
        <v>54.54</v>
      </c>
    </row>
    <row r="6" spans="1:9" x14ac:dyDescent="0.3">
      <c r="A6" s="1" t="s">
        <v>28</v>
      </c>
      <c r="B6" s="1" t="s">
        <v>29</v>
      </c>
      <c r="C6">
        <v>51.81</v>
      </c>
      <c r="D6">
        <v>51.89</v>
      </c>
      <c r="E6">
        <v>52</v>
      </c>
      <c r="F6">
        <v>52.1</v>
      </c>
      <c r="G6">
        <v>52.23</v>
      </c>
      <c r="H6">
        <v>52.38</v>
      </c>
      <c r="I6">
        <v>52.57</v>
      </c>
    </row>
    <row r="7" spans="1:9" x14ac:dyDescent="0.3">
      <c r="A7" s="1" t="s">
        <v>33</v>
      </c>
      <c r="B7" s="1" t="s">
        <v>34</v>
      </c>
      <c r="C7">
        <v>68.16</v>
      </c>
      <c r="D7">
        <v>68.069999999999993</v>
      </c>
      <c r="E7">
        <v>67.900000000000006</v>
      </c>
      <c r="F7">
        <v>67.709999999999994</v>
      </c>
      <c r="G7">
        <v>67.48</v>
      </c>
      <c r="H7">
        <v>67.2</v>
      </c>
      <c r="I7">
        <v>66.87</v>
      </c>
    </row>
    <row r="8" spans="1:9" x14ac:dyDescent="0.3">
      <c r="A8" s="1" t="s">
        <v>36</v>
      </c>
      <c r="B8" s="1" t="s">
        <v>37</v>
      </c>
      <c r="C8">
        <v>72.12</v>
      </c>
      <c r="D8">
        <v>72.39</v>
      </c>
      <c r="E8">
        <v>72.489999999999995</v>
      </c>
      <c r="F8">
        <v>72.47</v>
      </c>
      <c r="G8">
        <v>72.39</v>
      </c>
      <c r="H8">
        <v>72.239999999999995</v>
      </c>
      <c r="I8">
        <v>72.03</v>
      </c>
    </row>
    <row r="9" spans="1:9" x14ac:dyDescent="0.3">
      <c r="A9" s="1" t="s">
        <v>38</v>
      </c>
      <c r="B9" s="1" t="s">
        <v>39</v>
      </c>
      <c r="C9">
        <v>62.19</v>
      </c>
      <c r="D9">
        <v>62.23</v>
      </c>
      <c r="E9">
        <v>62.29</v>
      </c>
      <c r="F9">
        <v>62.3</v>
      </c>
      <c r="G9">
        <v>62.34</v>
      </c>
      <c r="H9">
        <v>62.49</v>
      </c>
      <c r="I9">
        <v>62.71</v>
      </c>
    </row>
    <row r="10" spans="1:9" x14ac:dyDescent="0.3">
      <c r="A10" s="1" t="s">
        <v>42</v>
      </c>
      <c r="B10" s="1" t="s">
        <v>43</v>
      </c>
      <c r="C10">
        <v>84.6</v>
      </c>
      <c r="D10">
        <v>84.25</v>
      </c>
      <c r="E10">
        <v>83.82</v>
      </c>
      <c r="F10">
        <v>83.41</v>
      </c>
      <c r="G10">
        <v>83.1</v>
      </c>
      <c r="H10">
        <v>82.94</v>
      </c>
      <c r="I10">
        <v>82.92</v>
      </c>
    </row>
    <row r="11" spans="1:9" x14ac:dyDescent="0.3">
      <c r="A11" s="1" t="s">
        <v>44</v>
      </c>
      <c r="B11" s="1" t="s">
        <v>45</v>
      </c>
      <c r="C11">
        <v>64.260000000000005</v>
      </c>
      <c r="D11">
        <v>64.349999999999994</v>
      </c>
      <c r="E11">
        <v>64.459999999999994</v>
      </c>
      <c r="F11">
        <v>64.62</v>
      </c>
      <c r="G11">
        <v>64.819999999999993</v>
      </c>
      <c r="H11">
        <v>65.03</v>
      </c>
      <c r="I11">
        <v>65.209999999999994</v>
      </c>
    </row>
    <row r="12" spans="1:9" x14ac:dyDescent="0.3">
      <c r="A12" s="1" t="s">
        <v>47</v>
      </c>
      <c r="B12" s="1" t="s">
        <v>48</v>
      </c>
      <c r="C12">
        <v>68.680000000000007</v>
      </c>
      <c r="D12">
        <v>68.17</v>
      </c>
      <c r="E12">
        <v>67.67</v>
      </c>
      <c r="F12">
        <v>67.25</v>
      </c>
      <c r="G12">
        <v>66.83</v>
      </c>
      <c r="H12">
        <v>66.37</v>
      </c>
      <c r="I12">
        <v>65.91</v>
      </c>
    </row>
    <row r="13" spans="1:9" x14ac:dyDescent="0.3">
      <c r="A13" s="1" t="s">
        <v>50</v>
      </c>
      <c r="B13" s="1" t="s">
        <v>51</v>
      </c>
      <c r="C13">
        <v>64.260000000000005</v>
      </c>
      <c r="D13">
        <v>64.63</v>
      </c>
      <c r="E13">
        <v>65</v>
      </c>
      <c r="F13">
        <v>65.349999999999994</v>
      </c>
      <c r="G13">
        <v>65.64</v>
      </c>
      <c r="H13">
        <v>65.59</v>
      </c>
      <c r="I13">
        <v>65.260000000000005</v>
      </c>
    </row>
    <row r="14" spans="1:9" x14ac:dyDescent="0.3">
      <c r="A14" s="1" t="s">
        <v>52</v>
      </c>
      <c r="B14" s="1" t="s">
        <v>53</v>
      </c>
      <c r="C14">
        <v>71.05</v>
      </c>
      <c r="D14">
        <v>71.14</v>
      </c>
      <c r="E14">
        <v>71.180000000000007</v>
      </c>
      <c r="F14">
        <v>71.11</v>
      </c>
      <c r="G14">
        <v>70.989999999999995</v>
      </c>
      <c r="H14">
        <v>70.83</v>
      </c>
      <c r="I14">
        <v>70.7</v>
      </c>
    </row>
    <row r="15" spans="1:9" x14ac:dyDescent="0.3">
      <c r="A15" s="1" t="s">
        <v>54</v>
      </c>
      <c r="B15" s="1" t="s">
        <v>55</v>
      </c>
      <c r="C15">
        <v>65.73</v>
      </c>
      <c r="D15">
        <v>65.55</v>
      </c>
      <c r="E15">
        <v>65.39</v>
      </c>
      <c r="F15">
        <v>65.22</v>
      </c>
      <c r="G15">
        <v>65.06</v>
      </c>
      <c r="H15">
        <v>64.92</v>
      </c>
      <c r="I15">
        <v>64.790000000000006</v>
      </c>
    </row>
    <row r="16" spans="1:9" x14ac:dyDescent="0.3">
      <c r="A16" s="1" t="s">
        <v>56</v>
      </c>
      <c r="B16" s="1" t="s">
        <v>57</v>
      </c>
      <c r="C16">
        <v>66.989999999999995</v>
      </c>
      <c r="D16">
        <v>66.819999999999993</v>
      </c>
      <c r="E16">
        <v>66.64</v>
      </c>
      <c r="F16">
        <v>66.45</v>
      </c>
      <c r="G16">
        <v>66.17</v>
      </c>
      <c r="H16">
        <v>65.81</v>
      </c>
      <c r="I16">
        <v>65.42</v>
      </c>
    </row>
    <row r="17" spans="1:9" x14ac:dyDescent="0.3">
      <c r="A17" s="1" t="s">
        <v>59</v>
      </c>
      <c r="B17" s="1" t="s">
        <v>60</v>
      </c>
      <c r="C17">
        <v>69.59</v>
      </c>
      <c r="D17">
        <v>69.459999999999994</v>
      </c>
      <c r="E17">
        <v>69.349999999999994</v>
      </c>
      <c r="F17">
        <v>69.3</v>
      </c>
      <c r="G17">
        <v>69.36</v>
      </c>
      <c r="H17">
        <v>69.41</v>
      </c>
      <c r="I17">
        <v>69.459999999999994</v>
      </c>
    </row>
    <row r="18" spans="1:9" x14ac:dyDescent="0.3">
      <c r="A18" s="1" t="s">
        <v>61</v>
      </c>
      <c r="B18" s="1" t="s">
        <v>62</v>
      </c>
      <c r="C18">
        <v>49.92</v>
      </c>
      <c r="D18">
        <v>50.07</v>
      </c>
      <c r="E18">
        <v>50.45</v>
      </c>
      <c r="F18">
        <v>50.81</v>
      </c>
      <c r="G18">
        <v>51.23</v>
      </c>
      <c r="H18">
        <v>51.75</v>
      </c>
      <c r="I18">
        <v>52.36</v>
      </c>
    </row>
    <row r="19" spans="1:9" x14ac:dyDescent="0.3">
      <c r="A19" s="1" t="s">
        <v>64</v>
      </c>
      <c r="B19" s="1" t="s">
        <v>65</v>
      </c>
      <c r="C19">
        <v>64.47</v>
      </c>
      <c r="D19">
        <v>64.290000000000006</v>
      </c>
      <c r="E19">
        <v>64.11</v>
      </c>
      <c r="F19">
        <v>64</v>
      </c>
      <c r="G19">
        <v>63.89</v>
      </c>
      <c r="H19">
        <v>63.74</v>
      </c>
      <c r="I19">
        <v>63.57</v>
      </c>
    </row>
    <row r="20" spans="1:9" x14ac:dyDescent="0.3">
      <c r="A20" s="1" t="s">
        <v>67</v>
      </c>
      <c r="B20" s="1" t="s">
        <v>68</v>
      </c>
      <c r="C20">
        <v>53.88</v>
      </c>
      <c r="D20">
        <v>53.96</v>
      </c>
      <c r="E20">
        <v>54.07</v>
      </c>
      <c r="F20">
        <v>54.2</v>
      </c>
      <c r="G20">
        <v>54.35</v>
      </c>
      <c r="H20">
        <v>54.5</v>
      </c>
      <c r="I20">
        <v>54.66</v>
      </c>
    </row>
    <row r="21" spans="1:9" x14ac:dyDescent="0.3">
      <c r="A21" s="1" t="s">
        <v>69</v>
      </c>
      <c r="B21" s="1" t="s">
        <v>70</v>
      </c>
      <c r="C21">
        <v>52.22</v>
      </c>
      <c r="D21">
        <v>52.44</v>
      </c>
      <c r="E21">
        <v>52.7</v>
      </c>
      <c r="F21">
        <v>53</v>
      </c>
      <c r="G21">
        <v>53.36</v>
      </c>
      <c r="H21">
        <v>53.74</v>
      </c>
      <c r="I21">
        <v>54.14</v>
      </c>
    </row>
    <row r="22" spans="1:9" x14ac:dyDescent="0.3">
      <c r="A22" s="1" t="s">
        <v>71</v>
      </c>
      <c r="B22" s="1" t="s">
        <v>72</v>
      </c>
      <c r="C22">
        <v>66.099999999999994</v>
      </c>
      <c r="D22">
        <v>66.58</v>
      </c>
      <c r="E22">
        <v>67</v>
      </c>
      <c r="F22">
        <v>67.38</v>
      </c>
      <c r="G22">
        <v>67.72</v>
      </c>
      <c r="H22">
        <v>67.989999999999995</v>
      </c>
      <c r="I22">
        <v>68.209999999999994</v>
      </c>
    </row>
    <row r="23" spans="1:9" x14ac:dyDescent="0.3">
      <c r="A23" s="1" t="s">
        <v>74</v>
      </c>
      <c r="B23" s="1" t="s">
        <v>75</v>
      </c>
      <c r="C23">
        <v>64.69</v>
      </c>
      <c r="D23">
        <v>64.33</v>
      </c>
      <c r="E23">
        <v>63.99</v>
      </c>
      <c r="F23">
        <v>63.72</v>
      </c>
      <c r="G23">
        <v>63.58</v>
      </c>
      <c r="H23">
        <v>63.63</v>
      </c>
      <c r="I23">
        <v>63.73</v>
      </c>
    </row>
    <row r="24" spans="1:9" x14ac:dyDescent="0.3">
      <c r="A24" s="1" t="s">
        <v>76</v>
      </c>
      <c r="B24" s="1" t="s">
        <v>77</v>
      </c>
      <c r="C24">
        <v>77.239999999999995</v>
      </c>
      <c r="D24">
        <v>77.27</v>
      </c>
      <c r="E24">
        <v>76.98</v>
      </c>
      <c r="F24">
        <v>76.5</v>
      </c>
      <c r="G24">
        <v>76.13</v>
      </c>
      <c r="H24">
        <v>76.06</v>
      </c>
      <c r="I24">
        <v>76.09</v>
      </c>
    </row>
    <row r="25" spans="1:9" x14ac:dyDescent="0.3">
      <c r="A25" s="1" t="s">
        <v>78</v>
      </c>
      <c r="B25" s="1" t="s">
        <v>79</v>
      </c>
      <c r="C25">
        <v>70.56</v>
      </c>
      <c r="D25">
        <v>70.95</v>
      </c>
      <c r="E25">
        <v>71.28</v>
      </c>
      <c r="F25">
        <v>71.55</v>
      </c>
      <c r="G25">
        <v>71.81</v>
      </c>
      <c r="H25">
        <v>72.05</v>
      </c>
      <c r="I25">
        <v>72.23</v>
      </c>
    </row>
    <row r="26" spans="1:9" x14ac:dyDescent="0.3">
      <c r="A26" s="1" t="s">
        <v>80</v>
      </c>
      <c r="B26" s="1" t="s">
        <v>81</v>
      </c>
      <c r="C26">
        <v>68.88</v>
      </c>
      <c r="D26">
        <v>68.37</v>
      </c>
      <c r="E26">
        <v>67.83</v>
      </c>
      <c r="F26">
        <v>67.33</v>
      </c>
      <c r="G26">
        <v>66.94</v>
      </c>
      <c r="H26">
        <v>66.73</v>
      </c>
      <c r="I26">
        <v>66.61</v>
      </c>
    </row>
    <row r="27" spans="1:9" x14ac:dyDescent="0.3">
      <c r="A27" s="1" t="s">
        <v>82</v>
      </c>
      <c r="B27" s="1" t="s">
        <v>83</v>
      </c>
      <c r="C27">
        <v>67.8</v>
      </c>
      <c r="D27">
        <v>67.39</v>
      </c>
      <c r="E27">
        <v>66.97</v>
      </c>
      <c r="F27">
        <v>66.61</v>
      </c>
      <c r="G27">
        <v>66.33</v>
      </c>
      <c r="H27">
        <v>66.040000000000006</v>
      </c>
      <c r="I27">
        <v>65.709999999999994</v>
      </c>
    </row>
    <row r="28" spans="1:9" x14ac:dyDescent="0.3">
      <c r="A28" s="1" t="s">
        <v>85</v>
      </c>
      <c r="B28" s="1" t="s">
        <v>86</v>
      </c>
      <c r="C28">
        <v>65.05</v>
      </c>
      <c r="D28">
        <v>65.5</v>
      </c>
      <c r="E28">
        <v>65.97</v>
      </c>
      <c r="F28">
        <v>66.42</v>
      </c>
      <c r="G28">
        <v>66.81</v>
      </c>
      <c r="H28">
        <v>67.17</v>
      </c>
      <c r="I28">
        <v>67.489999999999995</v>
      </c>
    </row>
    <row r="29" spans="1:9" x14ac:dyDescent="0.3">
      <c r="A29" s="1" t="s">
        <v>88</v>
      </c>
      <c r="B29" s="1" t="s">
        <v>89</v>
      </c>
      <c r="C29">
        <v>67.97</v>
      </c>
      <c r="D29">
        <v>67.319999999999993</v>
      </c>
      <c r="E29">
        <v>66.69</v>
      </c>
      <c r="F29">
        <v>66.05</v>
      </c>
      <c r="G29">
        <v>65.42</v>
      </c>
      <c r="H29">
        <v>64.89</v>
      </c>
      <c r="I29">
        <v>64.42</v>
      </c>
    </row>
    <row r="30" spans="1:9" x14ac:dyDescent="0.3">
      <c r="A30" s="1" t="s">
        <v>90</v>
      </c>
      <c r="B30" s="1" t="s">
        <v>91</v>
      </c>
      <c r="C30">
        <v>62.7</v>
      </c>
      <c r="D30">
        <v>63.01</v>
      </c>
      <c r="E30">
        <v>63.31</v>
      </c>
      <c r="F30">
        <v>63.62</v>
      </c>
      <c r="G30">
        <v>63.97</v>
      </c>
      <c r="H30">
        <v>64.319999999999993</v>
      </c>
      <c r="I30">
        <v>64.63</v>
      </c>
    </row>
    <row r="31" spans="1:9" x14ac:dyDescent="0.3">
      <c r="A31" s="1" t="s">
        <v>92</v>
      </c>
      <c r="B31" s="1" t="s">
        <v>93</v>
      </c>
      <c r="C31">
        <v>69.819999999999993</v>
      </c>
      <c r="D31">
        <v>69.849999999999994</v>
      </c>
      <c r="E31">
        <v>69.86</v>
      </c>
      <c r="F31">
        <v>69.87</v>
      </c>
      <c r="G31">
        <v>69.88</v>
      </c>
      <c r="H31">
        <v>69.849999999999994</v>
      </c>
      <c r="I31">
        <v>69.78</v>
      </c>
    </row>
    <row r="32" spans="1:9" x14ac:dyDescent="0.3">
      <c r="A32" s="1" t="s">
        <v>94</v>
      </c>
      <c r="B32" s="1" t="s">
        <v>95</v>
      </c>
      <c r="C32">
        <v>68.12</v>
      </c>
      <c r="D32">
        <v>67.98</v>
      </c>
      <c r="E32">
        <v>67.77</v>
      </c>
      <c r="F32">
        <v>67.47</v>
      </c>
      <c r="G32">
        <v>67.12</v>
      </c>
      <c r="H32">
        <v>66.8</v>
      </c>
      <c r="I32">
        <v>66.56</v>
      </c>
    </row>
    <row r="33" spans="1:9" x14ac:dyDescent="0.3">
      <c r="A33" s="1" t="s">
        <v>96</v>
      </c>
      <c r="B33" s="1" t="s">
        <v>97</v>
      </c>
      <c r="C33">
        <v>71.900000000000006</v>
      </c>
      <c r="D33">
        <v>71.94</v>
      </c>
      <c r="E33">
        <v>71.930000000000007</v>
      </c>
      <c r="F33">
        <v>71.89</v>
      </c>
      <c r="G33">
        <v>71.84</v>
      </c>
      <c r="H33">
        <v>71.77</v>
      </c>
      <c r="I33">
        <v>71.69</v>
      </c>
    </row>
    <row r="34" spans="1:9" x14ac:dyDescent="0.3">
      <c r="A34" s="1" t="s">
        <v>98</v>
      </c>
      <c r="B34" s="1" t="s">
        <v>99</v>
      </c>
      <c r="C34">
        <v>68.3</v>
      </c>
      <c r="D34">
        <v>69.010000000000005</v>
      </c>
      <c r="E34">
        <v>69.75</v>
      </c>
      <c r="F34">
        <v>70.44</v>
      </c>
      <c r="G34">
        <v>71.06</v>
      </c>
      <c r="H34">
        <v>71.599999999999994</v>
      </c>
      <c r="I34">
        <v>72.09</v>
      </c>
    </row>
    <row r="35" spans="1:9" x14ac:dyDescent="0.3">
      <c r="A35" s="1" t="s">
        <v>100</v>
      </c>
      <c r="B35" s="1" t="s">
        <v>101</v>
      </c>
      <c r="C35">
        <v>62.85</v>
      </c>
      <c r="D35">
        <v>62.99</v>
      </c>
      <c r="E35">
        <v>63.12</v>
      </c>
      <c r="F35">
        <v>63.28</v>
      </c>
      <c r="G35">
        <v>63.49</v>
      </c>
      <c r="H35">
        <v>63.74</v>
      </c>
      <c r="I35">
        <v>64.02</v>
      </c>
    </row>
    <row r="36" spans="1:9" x14ac:dyDescent="0.3">
      <c r="A36" s="1" t="s">
        <v>102</v>
      </c>
      <c r="B36" s="1" t="s">
        <v>103</v>
      </c>
      <c r="C36">
        <v>49.05</v>
      </c>
      <c r="D36">
        <v>49.04</v>
      </c>
      <c r="E36">
        <v>49.13</v>
      </c>
      <c r="F36">
        <v>49.31</v>
      </c>
      <c r="G36">
        <v>49.32</v>
      </c>
      <c r="H36">
        <v>49.35</v>
      </c>
      <c r="I36">
        <v>49.64</v>
      </c>
    </row>
    <row r="37" spans="1:9" x14ac:dyDescent="0.3">
      <c r="A37" s="1" t="s">
        <v>104</v>
      </c>
      <c r="B37" s="1" t="s">
        <v>105</v>
      </c>
      <c r="C37">
        <v>67.05</v>
      </c>
      <c r="D37">
        <v>66.75</v>
      </c>
      <c r="E37">
        <v>66.459999999999994</v>
      </c>
      <c r="F37">
        <v>66.11</v>
      </c>
      <c r="G37">
        <v>65.75</v>
      </c>
      <c r="H37">
        <v>65.39</v>
      </c>
      <c r="I37">
        <v>65.05</v>
      </c>
    </row>
    <row r="38" spans="1:9" x14ac:dyDescent="0.3">
      <c r="A38" s="1" t="s">
        <v>107</v>
      </c>
      <c r="B38" s="1" t="s">
        <v>108</v>
      </c>
      <c r="C38">
        <v>66.930000000000007</v>
      </c>
      <c r="D38">
        <v>66.38</v>
      </c>
      <c r="E38">
        <v>65.849999999999994</v>
      </c>
      <c r="F38">
        <v>65.37</v>
      </c>
      <c r="G38">
        <v>65.02</v>
      </c>
      <c r="H38">
        <v>65.3</v>
      </c>
      <c r="I38">
        <v>65.430000000000007</v>
      </c>
    </row>
    <row r="39" spans="1:9" x14ac:dyDescent="0.3">
      <c r="A39" s="1" t="s">
        <v>110</v>
      </c>
      <c r="B39" s="1" t="s">
        <v>111</v>
      </c>
      <c r="C39">
        <v>66.89</v>
      </c>
      <c r="D39">
        <v>66.64</v>
      </c>
      <c r="E39">
        <v>66.400000000000006</v>
      </c>
      <c r="F39">
        <v>66.209999999999994</v>
      </c>
      <c r="G39">
        <v>65.97</v>
      </c>
      <c r="H39">
        <v>65.64</v>
      </c>
      <c r="I39">
        <v>65.33</v>
      </c>
    </row>
    <row r="40" spans="1:9" x14ac:dyDescent="0.3">
      <c r="A40" s="1" t="s">
        <v>112</v>
      </c>
      <c r="B40" s="1" t="s">
        <v>113</v>
      </c>
      <c r="C40">
        <v>67.739999999999995</v>
      </c>
      <c r="D40">
        <v>67.88</v>
      </c>
      <c r="E40">
        <v>68.17</v>
      </c>
      <c r="F40">
        <v>68.39</v>
      </c>
      <c r="G40">
        <v>68.510000000000005</v>
      </c>
      <c r="H40">
        <v>68.48</v>
      </c>
      <c r="I40">
        <v>68.319999999999993</v>
      </c>
    </row>
    <row r="41" spans="1:9" x14ac:dyDescent="0.3">
      <c r="A41" s="1" t="s">
        <v>114</v>
      </c>
      <c r="B41" s="1" t="s">
        <v>115</v>
      </c>
      <c r="C41">
        <v>68.97</v>
      </c>
      <c r="D41">
        <v>69.03</v>
      </c>
      <c r="E41">
        <v>69.05</v>
      </c>
      <c r="F41">
        <v>68.989999999999995</v>
      </c>
      <c r="G41">
        <v>68.86</v>
      </c>
      <c r="H41">
        <v>68.650000000000006</v>
      </c>
      <c r="I41">
        <v>68.349999999999994</v>
      </c>
    </row>
    <row r="42" spans="1:9" x14ac:dyDescent="0.3">
      <c r="A42" s="1" t="s">
        <v>116</v>
      </c>
      <c r="B42" s="1" t="s">
        <v>117</v>
      </c>
      <c r="C42">
        <v>70.650000000000006</v>
      </c>
      <c r="D42">
        <v>70.13</v>
      </c>
      <c r="E42">
        <v>69.72</v>
      </c>
      <c r="F42">
        <v>69.38</v>
      </c>
      <c r="G42">
        <v>69.180000000000007</v>
      </c>
      <c r="H42">
        <v>69.03</v>
      </c>
      <c r="I42">
        <v>68.95</v>
      </c>
    </row>
    <row r="43" spans="1:9" x14ac:dyDescent="0.3">
      <c r="A43" s="1" t="s">
        <v>119</v>
      </c>
      <c r="B43" s="1" t="s">
        <v>120</v>
      </c>
      <c r="C43">
        <v>54.56</v>
      </c>
      <c r="D43">
        <v>54.85</v>
      </c>
      <c r="E43">
        <v>55.16</v>
      </c>
      <c r="F43">
        <v>55.48</v>
      </c>
      <c r="G43">
        <v>55.8</v>
      </c>
      <c r="H43">
        <v>56.13</v>
      </c>
      <c r="I43">
        <v>56.47</v>
      </c>
    </row>
    <row r="44" spans="1:9" x14ac:dyDescent="0.3">
      <c r="A44" s="1" t="s">
        <v>121</v>
      </c>
      <c r="B44" s="1" t="s">
        <v>122</v>
      </c>
      <c r="C44">
        <v>54.14</v>
      </c>
      <c r="D44">
        <v>54.26</v>
      </c>
      <c r="E44">
        <v>54.43</v>
      </c>
      <c r="F44">
        <v>54.64</v>
      </c>
      <c r="G44">
        <v>54.87</v>
      </c>
      <c r="H44">
        <v>55.12</v>
      </c>
      <c r="I44">
        <v>55.4</v>
      </c>
    </row>
    <row r="45" spans="1:9" x14ac:dyDescent="0.3">
      <c r="A45" s="1" t="s">
        <v>123</v>
      </c>
      <c r="B45" s="1" t="s">
        <v>124</v>
      </c>
      <c r="C45">
        <v>50.68</v>
      </c>
      <c r="D45">
        <v>50.62</v>
      </c>
      <c r="E45">
        <v>50.54</v>
      </c>
      <c r="F45">
        <v>50.51</v>
      </c>
      <c r="G45">
        <v>50.51</v>
      </c>
      <c r="H45">
        <v>50.54</v>
      </c>
      <c r="I45">
        <v>50.6</v>
      </c>
    </row>
    <row r="46" spans="1:9" x14ac:dyDescent="0.3">
      <c r="A46" s="1" t="s">
        <v>126</v>
      </c>
      <c r="B46" s="1" t="s">
        <v>127</v>
      </c>
      <c r="C46">
        <v>55.33</v>
      </c>
      <c r="D46">
        <v>55.38</v>
      </c>
      <c r="E46">
        <v>55.49</v>
      </c>
      <c r="F46">
        <v>55.68</v>
      </c>
      <c r="G46">
        <v>55.92</v>
      </c>
      <c r="H46">
        <v>56.23</v>
      </c>
      <c r="I46">
        <v>56.61</v>
      </c>
    </row>
    <row r="47" spans="1:9" x14ac:dyDescent="0.3">
      <c r="A47" s="1" t="s">
        <v>128</v>
      </c>
      <c r="B47" s="1" t="s">
        <v>129</v>
      </c>
      <c r="C47">
        <v>68.97</v>
      </c>
      <c r="D47">
        <v>69.25</v>
      </c>
      <c r="E47">
        <v>69.47</v>
      </c>
      <c r="F47">
        <v>69.61</v>
      </c>
      <c r="G47">
        <v>69.680000000000007</v>
      </c>
      <c r="H47">
        <v>69.66</v>
      </c>
      <c r="I47">
        <v>69.510000000000005</v>
      </c>
    </row>
    <row r="48" spans="1:9" x14ac:dyDescent="0.3">
      <c r="A48" s="1" t="s">
        <v>130</v>
      </c>
      <c r="B48" s="1" t="s">
        <v>131</v>
      </c>
      <c r="C48">
        <v>56.63</v>
      </c>
      <c r="D48">
        <v>56.82</v>
      </c>
      <c r="E48">
        <v>56.99</v>
      </c>
      <c r="F48">
        <v>57.2</v>
      </c>
      <c r="G48">
        <v>57.43</v>
      </c>
      <c r="H48">
        <v>57.69</v>
      </c>
      <c r="I48">
        <v>57.94</v>
      </c>
    </row>
    <row r="49" spans="1:9" x14ac:dyDescent="0.3">
      <c r="A49" s="1" t="s">
        <v>132</v>
      </c>
      <c r="B49" s="1" t="s">
        <v>133</v>
      </c>
      <c r="C49">
        <v>66.540000000000006</v>
      </c>
      <c r="D49">
        <v>66.89</v>
      </c>
      <c r="E49">
        <v>67.239999999999995</v>
      </c>
      <c r="F49">
        <v>67.59</v>
      </c>
      <c r="G49">
        <v>67.95</v>
      </c>
      <c r="H49">
        <v>68.27</v>
      </c>
      <c r="I49">
        <v>68.53</v>
      </c>
    </row>
    <row r="50" spans="1:9" x14ac:dyDescent="0.3">
      <c r="A50" s="1" t="s">
        <v>134</v>
      </c>
      <c r="B50" s="1" t="s">
        <v>135</v>
      </c>
      <c r="C50">
        <v>68.86</v>
      </c>
      <c r="D50">
        <v>68.87</v>
      </c>
      <c r="E50">
        <v>68.87</v>
      </c>
      <c r="F50">
        <v>68.88</v>
      </c>
      <c r="G50">
        <v>68.92</v>
      </c>
      <c r="H50">
        <v>68.98</v>
      </c>
      <c r="I50">
        <v>69.010000000000005</v>
      </c>
    </row>
    <row r="51" spans="1:9" x14ac:dyDescent="0.3">
      <c r="A51" s="1" t="s">
        <v>136</v>
      </c>
      <c r="B51" s="1" t="s">
        <v>137</v>
      </c>
      <c r="C51">
        <v>67</v>
      </c>
      <c r="D51">
        <v>67.260000000000005</v>
      </c>
      <c r="E51">
        <v>67.430000000000007</v>
      </c>
      <c r="F51">
        <v>67.45</v>
      </c>
      <c r="G51">
        <v>67.540000000000006</v>
      </c>
      <c r="H51">
        <v>67.599999999999994</v>
      </c>
      <c r="I51">
        <v>67.63</v>
      </c>
    </row>
    <row r="52" spans="1:9" x14ac:dyDescent="0.3">
      <c r="A52" s="1" t="s">
        <v>139</v>
      </c>
      <c r="B52" s="1" t="s">
        <v>140</v>
      </c>
      <c r="C52">
        <v>69.040000000000006</v>
      </c>
      <c r="D52">
        <v>68.91</v>
      </c>
      <c r="E52">
        <v>68.75</v>
      </c>
      <c r="F52">
        <v>68.59</v>
      </c>
      <c r="G52">
        <v>68.53</v>
      </c>
      <c r="H52">
        <v>68.47</v>
      </c>
      <c r="I52">
        <v>68.33</v>
      </c>
    </row>
    <row r="53" spans="1:9" x14ac:dyDescent="0.3">
      <c r="A53" s="1" t="s">
        <v>141</v>
      </c>
      <c r="B53" s="1" t="s">
        <v>142</v>
      </c>
      <c r="C53">
        <v>65.89</v>
      </c>
      <c r="D53">
        <v>67.69</v>
      </c>
      <c r="E53">
        <v>68.63</v>
      </c>
      <c r="F53">
        <v>68.040000000000006</v>
      </c>
      <c r="G53">
        <v>68.02</v>
      </c>
      <c r="H53">
        <v>67.900000000000006</v>
      </c>
      <c r="I53">
        <v>67.69</v>
      </c>
    </row>
    <row r="54" spans="1:9" x14ac:dyDescent="0.3">
      <c r="A54" s="1" t="s">
        <v>143</v>
      </c>
      <c r="B54" s="1" t="s">
        <v>144</v>
      </c>
      <c r="C54">
        <v>76.040000000000006</v>
      </c>
      <c r="D54">
        <v>75.87</v>
      </c>
      <c r="E54">
        <v>75.7</v>
      </c>
      <c r="F54">
        <v>75.58</v>
      </c>
      <c r="G54">
        <v>75.39</v>
      </c>
      <c r="H54">
        <v>75.069999999999993</v>
      </c>
      <c r="I54">
        <v>74.75</v>
      </c>
    </row>
    <row r="55" spans="1:9" x14ac:dyDescent="0.3">
      <c r="A55" s="1" t="s">
        <v>145</v>
      </c>
      <c r="B55" s="1" t="s">
        <v>146</v>
      </c>
      <c r="C55">
        <v>70.650000000000006</v>
      </c>
      <c r="D55">
        <v>70.39</v>
      </c>
      <c r="E55">
        <v>70.12</v>
      </c>
      <c r="F55">
        <v>69.84</v>
      </c>
      <c r="G55">
        <v>69.540000000000006</v>
      </c>
      <c r="H55">
        <v>69.239999999999995</v>
      </c>
      <c r="I55">
        <v>68.959999999999994</v>
      </c>
    </row>
    <row r="56" spans="1:9" x14ac:dyDescent="0.3">
      <c r="A56" s="1" t="s">
        <v>148</v>
      </c>
      <c r="B56" s="1" t="s">
        <v>149</v>
      </c>
      <c r="C56">
        <v>65.400000000000006</v>
      </c>
      <c r="D56">
        <v>64.83</v>
      </c>
      <c r="E56">
        <v>64.319999999999993</v>
      </c>
      <c r="F56">
        <v>63.87</v>
      </c>
      <c r="G56">
        <v>63.54</v>
      </c>
      <c r="H56">
        <v>63.4</v>
      </c>
      <c r="I56">
        <v>63.42</v>
      </c>
    </row>
    <row r="57" spans="1:9" x14ac:dyDescent="0.3">
      <c r="A57" s="1" t="s">
        <v>150</v>
      </c>
      <c r="B57" s="1" t="s">
        <v>151</v>
      </c>
      <c r="C57">
        <v>65.3</v>
      </c>
      <c r="D57">
        <v>64.98</v>
      </c>
      <c r="E57">
        <v>64.63</v>
      </c>
      <c r="F57">
        <v>64.28</v>
      </c>
      <c r="G57">
        <v>63.96</v>
      </c>
      <c r="H57">
        <v>63.63</v>
      </c>
      <c r="I57">
        <v>63.26</v>
      </c>
    </row>
    <row r="58" spans="1:9" x14ac:dyDescent="0.3">
      <c r="A58" s="1" t="s">
        <v>153</v>
      </c>
      <c r="B58" s="1" t="s">
        <v>154</v>
      </c>
      <c r="C58">
        <v>62.95</v>
      </c>
      <c r="D58">
        <v>63.45</v>
      </c>
      <c r="E58">
        <v>63.93</v>
      </c>
      <c r="F58">
        <v>64.349999999999994</v>
      </c>
      <c r="G58">
        <v>64.73</v>
      </c>
      <c r="H58">
        <v>65.069999999999993</v>
      </c>
      <c r="I58">
        <v>65.36</v>
      </c>
    </row>
    <row r="59" spans="1:9" x14ac:dyDescent="0.3">
      <c r="A59" s="1" t="s">
        <v>155</v>
      </c>
      <c r="B59" s="1" t="s">
        <v>156</v>
      </c>
      <c r="C59">
        <v>69.78</v>
      </c>
      <c r="D59">
        <v>70.16</v>
      </c>
      <c r="E59">
        <v>70.459999999999994</v>
      </c>
      <c r="F59">
        <v>70.7</v>
      </c>
      <c r="G59">
        <v>70.819999999999993</v>
      </c>
      <c r="H59">
        <v>70.849999999999994</v>
      </c>
      <c r="I59">
        <v>70.790000000000006</v>
      </c>
    </row>
    <row r="60" spans="1:9" x14ac:dyDescent="0.3">
      <c r="A60" s="1" t="s">
        <v>157</v>
      </c>
      <c r="B60" s="1" t="s">
        <v>158</v>
      </c>
      <c r="C60">
        <v>64.069999999999993</v>
      </c>
      <c r="D60">
        <v>63.93</v>
      </c>
      <c r="E60">
        <v>63.81</v>
      </c>
      <c r="F60">
        <v>63.68</v>
      </c>
      <c r="G60">
        <v>63.57</v>
      </c>
      <c r="H60">
        <v>63.45</v>
      </c>
      <c r="I60">
        <v>63.33</v>
      </c>
    </row>
    <row r="61" spans="1:9" x14ac:dyDescent="0.3">
      <c r="A61" s="1" t="s">
        <v>159</v>
      </c>
      <c r="B61" s="1" t="s">
        <v>160</v>
      </c>
      <c r="C61">
        <v>65.180000000000007</v>
      </c>
      <c r="D61">
        <v>65.27</v>
      </c>
      <c r="E61">
        <v>65.34</v>
      </c>
      <c r="F61">
        <v>65.41</v>
      </c>
      <c r="G61">
        <v>65.47</v>
      </c>
      <c r="H61">
        <v>65.489999999999995</v>
      </c>
      <c r="I61">
        <v>65.5</v>
      </c>
    </row>
    <row r="62" spans="1:9" x14ac:dyDescent="0.3">
      <c r="A62" s="1" t="s">
        <v>161</v>
      </c>
      <c r="B62" s="1" t="s">
        <v>162</v>
      </c>
      <c r="C62">
        <v>64.650000000000006</v>
      </c>
      <c r="D62">
        <v>64.12</v>
      </c>
      <c r="E62">
        <v>63.67</v>
      </c>
      <c r="F62">
        <v>63.34</v>
      </c>
      <c r="G62">
        <v>63.11</v>
      </c>
      <c r="H62">
        <v>62.97</v>
      </c>
      <c r="I62">
        <v>62.94</v>
      </c>
    </row>
    <row r="63" spans="1:9" x14ac:dyDescent="0.3">
      <c r="A63" s="1" t="s">
        <v>163</v>
      </c>
      <c r="B63" s="1" t="s">
        <v>164</v>
      </c>
      <c r="C63">
        <v>69.56</v>
      </c>
      <c r="D63">
        <v>69.23</v>
      </c>
      <c r="E63">
        <v>68.95</v>
      </c>
      <c r="F63">
        <v>68.73</v>
      </c>
      <c r="G63">
        <v>68.61</v>
      </c>
      <c r="H63">
        <v>68.52</v>
      </c>
      <c r="I63">
        <v>68.459999999999994</v>
      </c>
    </row>
    <row r="64" spans="1:9" x14ac:dyDescent="0.3">
      <c r="A64" s="1" t="s">
        <v>165</v>
      </c>
      <c r="B64" s="1" t="s">
        <v>166</v>
      </c>
      <c r="C64">
        <v>64.81</v>
      </c>
      <c r="D64">
        <v>65</v>
      </c>
      <c r="E64">
        <v>65.19</v>
      </c>
      <c r="F64">
        <v>65.39</v>
      </c>
      <c r="G64">
        <v>65.61</v>
      </c>
      <c r="H64">
        <v>65.84</v>
      </c>
      <c r="I64">
        <v>66.040000000000006</v>
      </c>
    </row>
    <row r="65" spans="1:9" x14ac:dyDescent="0.3">
      <c r="A65" s="1" t="s">
        <v>49</v>
      </c>
      <c r="B65" s="1" t="s">
        <v>168</v>
      </c>
      <c r="C65">
        <v>69.09</v>
      </c>
      <c r="D65">
        <v>68.760000000000005</v>
      </c>
      <c r="E65">
        <v>68.489999999999995</v>
      </c>
      <c r="F65">
        <v>68.260000000000005</v>
      </c>
      <c r="G65">
        <v>68.13</v>
      </c>
      <c r="H65">
        <v>68.02</v>
      </c>
      <c r="I65">
        <v>67.94</v>
      </c>
    </row>
    <row r="66" spans="1:9" x14ac:dyDescent="0.3">
      <c r="A66" s="1" t="s">
        <v>170</v>
      </c>
      <c r="B66" s="1" t="s">
        <v>171</v>
      </c>
      <c r="C66">
        <v>67.28</v>
      </c>
      <c r="D66">
        <v>67</v>
      </c>
      <c r="E66">
        <v>66.69</v>
      </c>
      <c r="F66">
        <v>66.47</v>
      </c>
      <c r="G66">
        <v>66.319999999999993</v>
      </c>
      <c r="H66">
        <v>65.95</v>
      </c>
      <c r="I66">
        <v>65.67</v>
      </c>
    </row>
    <row r="67" spans="1:9" x14ac:dyDescent="0.3">
      <c r="A67" s="1" t="s">
        <v>32</v>
      </c>
      <c r="B67" s="1" t="s">
        <v>172</v>
      </c>
      <c r="C67">
        <v>66.069999999999993</v>
      </c>
      <c r="D67">
        <v>65.77</v>
      </c>
      <c r="E67">
        <v>65.48</v>
      </c>
      <c r="F67">
        <v>65.23</v>
      </c>
      <c r="G67">
        <v>65.03</v>
      </c>
      <c r="H67">
        <v>64.84</v>
      </c>
      <c r="I67">
        <v>64.66</v>
      </c>
    </row>
    <row r="68" spans="1:9" x14ac:dyDescent="0.3">
      <c r="A68" s="1" t="s">
        <v>174</v>
      </c>
      <c r="B68" s="1" t="s">
        <v>175</v>
      </c>
      <c r="C68">
        <v>64.94</v>
      </c>
      <c r="D68">
        <v>65.31</v>
      </c>
      <c r="E68">
        <v>65.66</v>
      </c>
      <c r="F68">
        <v>65.97</v>
      </c>
      <c r="G68">
        <v>66.260000000000005</v>
      </c>
      <c r="H68">
        <v>66.48</v>
      </c>
      <c r="I68">
        <v>66.64</v>
      </c>
    </row>
    <row r="69" spans="1:9" x14ac:dyDescent="0.3">
      <c r="A69" s="1" t="s">
        <v>176</v>
      </c>
      <c r="B69" s="1" t="s">
        <v>177</v>
      </c>
      <c r="C69">
        <v>62.04</v>
      </c>
      <c r="D69">
        <v>62.02</v>
      </c>
      <c r="E69">
        <v>62.03</v>
      </c>
      <c r="F69">
        <v>62.08</v>
      </c>
      <c r="G69">
        <v>62.17</v>
      </c>
      <c r="H69">
        <v>62.31</v>
      </c>
      <c r="I69">
        <v>62.47</v>
      </c>
    </row>
    <row r="70" spans="1:9" x14ac:dyDescent="0.3">
      <c r="A70" s="1" t="s">
        <v>179</v>
      </c>
      <c r="B70" s="1" t="s">
        <v>180</v>
      </c>
      <c r="C70">
        <v>64.56</v>
      </c>
      <c r="D70">
        <v>64.349999999999994</v>
      </c>
      <c r="E70">
        <v>64.150000000000006</v>
      </c>
      <c r="F70">
        <v>63.97</v>
      </c>
      <c r="G70">
        <v>63.8</v>
      </c>
      <c r="H70">
        <v>63.61</v>
      </c>
      <c r="I70">
        <v>63.39</v>
      </c>
    </row>
    <row r="71" spans="1:9" x14ac:dyDescent="0.3">
      <c r="A71" s="1" t="s">
        <v>182</v>
      </c>
      <c r="B71" s="1" t="s">
        <v>183</v>
      </c>
      <c r="C71">
        <v>54.11</v>
      </c>
      <c r="D71">
        <v>54.5</v>
      </c>
      <c r="E71">
        <v>55</v>
      </c>
      <c r="F71">
        <v>55.58</v>
      </c>
      <c r="G71">
        <v>56.21</v>
      </c>
      <c r="H71">
        <v>56.79</v>
      </c>
      <c r="I71">
        <v>57.31</v>
      </c>
    </row>
    <row r="72" spans="1:9" x14ac:dyDescent="0.3">
      <c r="A72" s="1" t="s">
        <v>185</v>
      </c>
      <c r="B72" s="1" t="s">
        <v>186</v>
      </c>
      <c r="C72">
        <v>65.92</v>
      </c>
      <c r="D72">
        <v>65.849999999999994</v>
      </c>
      <c r="E72">
        <v>65.87</v>
      </c>
      <c r="F72">
        <v>65.930000000000007</v>
      </c>
      <c r="G72">
        <v>65.989999999999995</v>
      </c>
      <c r="H72">
        <v>65.94</v>
      </c>
      <c r="I72">
        <v>65.8</v>
      </c>
    </row>
    <row r="73" spans="1:9" x14ac:dyDescent="0.3">
      <c r="A73" s="1" t="s">
        <v>188</v>
      </c>
      <c r="B73" s="1" t="s">
        <v>189</v>
      </c>
      <c r="C73">
        <v>64.25</v>
      </c>
      <c r="D73">
        <v>63.96</v>
      </c>
      <c r="E73">
        <v>63.66</v>
      </c>
      <c r="F73">
        <v>63.35</v>
      </c>
      <c r="G73">
        <v>63.16</v>
      </c>
      <c r="H73">
        <v>63.01</v>
      </c>
      <c r="I73">
        <v>62.83</v>
      </c>
    </row>
    <row r="74" spans="1:9" x14ac:dyDescent="0.3">
      <c r="A74" s="1" t="s">
        <v>191</v>
      </c>
      <c r="B74" s="1" t="s">
        <v>192</v>
      </c>
      <c r="C74">
        <v>55.44</v>
      </c>
      <c r="D74">
        <v>55.85</v>
      </c>
      <c r="E74">
        <v>56.21</v>
      </c>
      <c r="F74">
        <v>56.56</v>
      </c>
      <c r="G74">
        <v>56.9</v>
      </c>
      <c r="H74">
        <v>57.23</v>
      </c>
      <c r="I74">
        <v>57.55</v>
      </c>
    </row>
    <row r="75" spans="1:9" x14ac:dyDescent="0.3">
      <c r="A75" s="1" t="s">
        <v>194</v>
      </c>
      <c r="B75" s="1" t="s">
        <v>195</v>
      </c>
      <c r="C75">
        <v>64.98</v>
      </c>
      <c r="D75">
        <v>64.7</v>
      </c>
      <c r="E75">
        <v>64.44</v>
      </c>
      <c r="F75">
        <v>64.2</v>
      </c>
      <c r="G75">
        <v>64</v>
      </c>
      <c r="H75">
        <v>63.91</v>
      </c>
      <c r="I75">
        <v>63.77</v>
      </c>
    </row>
    <row r="76" spans="1:9" x14ac:dyDescent="0.3">
      <c r="A76" s="1" t="s">
        <v>197</v>
      </c>
      <c r="B76" s="1" t="s">
        <v>198</v>
      </c>
      <c r="C76">
        <v>55.61</v>
      </c>
      <c r="D76">
        <v>55.7</v>
      </c>
      <c r="E76">
        <v>55.82</v>
      </c>
      <c r="F76">
        <v>55.97</v>
      </c>
      <c r="G76">
        <v>56.15</v>
      </c>
      <c r="H76">
        <v>56.25</v>
      </c>
      <c r="I76">
        <v>56.45</v>
      </c>
    </row>
    <row r="77" spans="1:9" x14ac:dyDescent="0.3">
      <c r="A77" s="1" t="s">
        <v>200</v>
      </c>
      <c r="B77" s="1" t="s">
        <v>201</v>
      </c>
      <c r="C77">
        <v>62.66</v>
      </c>
      <c r="D77">
        <v>62.32</v>
      </c>
      <c r="E77">
        <v>62.06</v>
      </c>
      <c r="F77">
        <v>61.85</v>
      </c>
      <c r="G77">
        <v>61.68</v>
      </c>
      <c r="H77">
        <v>61.55</v>
      </c>
      <c r="I77">
        <v>61.47</v>
      </c>
    </row>
    <row r="78" spans="1:9" x14ac:dyDescent="0.3">
      <c r="A78" s="1" t="s">
        <v>203</v>
      </c>
      <c r="B78" s="1" t="s">
        <v>204</v>
      </c>
      <c r="C78">
        <v>65.09</v>
      </c>
      <c r="D78">
        <v>65.150000000000006</v>
      </c>
      <c r="E78">
        <v>65.22</v>
      </c>
      <c r="F78">
        <v>65.27</v>
      </c>
      <c r="G78">
        <v>65.37</v>
      </c>
      <c r="H78">
        <v>65.489999999999995</v>
      </c>
      <c r="I78">
        <v>65.61</v>
      </c>
    </row>
    <row r="79" spans="1:9" x14ac:dyDescent="0.3">
      <c r="A79" s="1" t="s">
        <v>205</v>
      </c>
      <c r="B79" s="1" t="s">
        <v>206</v>
      </c>
      <c r="C79">
        <v>62.12</v>
      </c>
      <c r="D79">
        <v>61.85</v>
      </c>
      <c r="E79">
        <v>61.62</v>
      </c>
      <c r="F79">
        <v>61.44</v>
      </c>
      <c r="G79">
        <v>61.3</v>
      </c>
      <c r="H79">
        <v>61.14</v>
      </c>
      <c r="I79">
        <v>60.96</v>
      </c>
    </row>
    <row r="80" spans="1:9" x14ac:dyDescent="0.3">
      <c r="A80" s="1" t="s">
        <v>208</v>
      </c>
      <c r="B80" s="1" t="s">
        <v>209</v>
      </c>
      <c r="C80">
        <v>61.73</v>
      </c>
      <c r="D80">
        <v>61.69</v>
      </c>
      <c r="E80">
        <v>61.6</v>
      </c>
      <c r="F80">
        <v>61.51</v>
      </c>
      <c r="G80">
        <v>61.43</v>
      </c>
      <c r="H80">
        <v>61.37</v>
      </c>
      <c r="I80">
        <v>61.33</v>
      </c>
    </row>
    <row r="81" spans="1:9" x14ac:dyDescent="0.3">
      <c r="A81" s="1" t="s">
        <v>210</v>
      </c>
      <c r="B81" s="1" t="s">
        <v>211</v>
      </c>
      <c r="C81">
        <v>63.05</v>
      </c>
      <c r="D81">
        <v>63.14</v>
      </c>
      <c r="E81">
        <v>63.19</v>
      </c>
      <c r="F81">
        <v>63.29</v>
      </c>
      <c r="G81">
        <v>63.42</v>
      </c>
      <c r="H81">
        <v>63.53</v>
      </c>
      <c r="I81">
        <v>63.68</v>
      </c>
    </row>
    <row r="82" spans="1:9" x14ac:dyDescent="0.3">
      <c r="A82" s="1" t="s">
        <v>213</v>
      </c>
      <c r="B82" s="1" t="s">
        <v>214</v>
      </c>
      <c r="C82">
        <v>59.47</v>
      </c>
      <c r="D82">
        <v>59.48</v>
      </c>
      <c r="E82">
        <v>59.5</v>
      </c>
      <c r="F82">
        <v>59.57</v>
      </c>
      <c r="G82">
        <v>59.68</v>
      </c>
      <c r="H82">
        <v>59.83</v>
      </c>
      <c r="I82">
        <v>60.02</v>
      </c>
    </row>
    <row r="83" spans="1:9" x14ac:dyDescent="0.3">
      <c r="A83" s="1" t="s">
        <v>215</v>
      </c>
      <c r="B83" s="1" t="s">
        <v>216</v>
      </c>
      <c r="C83">
        <v>63.98</v>
      </c>
      <c r="D83">
        <v>63.77</v>
      </c>
      <c r="E83">
        <v>63.6</v>
      </c>
      <c r="F83">
        <v>63.49</v>
      </c>
      <c r="G83">
        <v>63.42</v>
      </c>
      <c r="H83">
        <v>63.36</v>
      </c>
      <c r="I83">
        <v>63.33</v>
      </c>
    </row>
    <row r="84" spans="1:9" x14ac:dyDescent="0.3">
      <c r="A84" s="1" t="s">
        <v>217</v>
      </c>
      <c r="B84" s="1" t="s">
        <v>218</v>
      </c>
      <c r="C84">
        <v>65.7</v>
      </c>
      <c r="D84">
        <v>65.27</v>
      </c>
      <c r="E84">
        <v>64.89</v>
      </c>
      <c r="F84">
        <v>64.59</v>
      </c>
      <c r="G84">
        <v>64.349999999999994</v>
      </c>
      <c r="H84">
        <v>64.13</v>
      </c>
      <c r="I84">
        <v>63.93</v>
      </c>
    </row>
    <row r="85" spans="1:9" x14ac:dyDescent="0.3">
      <c r="A85" s="1" t="s">
        <v>220</v>
      </c>
      <c r="B85" s="1" t="s">
        <v>221</v>
      </c>
      <c r="C85">
        <v>58.37</v>
      </c>
      <c r="D85">
        <v>58.59</v>
      </c>
      <c r="E85">
        <v>58.78</v>
      </c>
      <c r="F85">
        <v>59.01</v>
      </c>
      <c r="G85">
        <v>59.27</v>
      </c>
      <c r="H85">
        <v>59.51</v>
      </c>
      <c r="I85">
        <v>59.75</v>
      </c>
    </row>
    <row r="86" spans="1:9" x14ac:dyDescent="0.3">
      <c r="A86" s="1" t="s">
        <v>223</v>
      </c>
      <c r="B86" s="1" t="s">
        <v>224</v>
      </c>
      <c r="C86">
        <v>63.54</v>
      </c>
      <c r="D86">
        <v>63.21</v>
      </c>
      <c r="E86">
        <v>62.94</v>
      </c>
      <c r="F86">
        <v>62.73</v>
      </c>
      <c r="G86">
        <v>62.47</v>
      </c>
      <c r="H86">
        <v>62.13</v>
      </c>
      <c r="I86">
        <v>61.8</v>
      </c>
    </row>
    <row r="87" spans="1:9" x14ac:dyDescent="0.3">
      <c r="A87" s="1" t="s">
        <v>226</v>
      </c>
      <c r="B87" s="1" t="s">
        <v>227</v>
      </c>
      <c r="C87">
        <v>53.7</v>
      </c>
      <c r="D87">
        <v>53.94</v>
      </c>
      <c r="E87">
        <v>54.21</v>
      </c>
      <c r="F87">
        <v>54.5</v>
      </c>
      <c r="G87">
        <v>54.81</v>
      </c>
      <c r="H87">
        <v>55.13</v>
      </c>
      <c r="I87">
        <v>55.48</v>
      </c>
    </row>
    <row r="88" spans="1:9" x14ac:dyDescent="0.3">
      <c r="A88" s="1" t="s">
        <v>228</v>
      </c>
      <c r="B88" s="1" t="s">
        <v>229</v>
      </c>
      <c r="C88">
        <v>52.56</v>
      </c>
      <c r="D88">
        <v>52.87</v>
      </c>
      <c r="E88">
        <v>53.22</v>
      </c>
      <c r="F88">
        <v>53.62</v>
      </c>
      <c r="G88">
        <v>54.06</v>
      </c>
      <c r="H88">
        <v>54.52</v>
      </c>
      <c r="I88">
        <v>54.97</v>
      </c>
    </row>
    <row r="89" spans="1:9" x14ac:dyDescent="0.3">
      <c r="A89" s="1" t="s">
        <v>230</v>
      </c>
      <c r="B89" s="1" t="s">
        <v>231</v>
      </c>
      <c r="C89">
        <v>55.14</v>
      </c>
      <c r="D89">
        <v>55.47</v>
      </c>
      <c r="E89">
        <v>55.83</v>
      </c>
      <c r="F89">
        <v>56.22</v>
      </c>
      <c r="G89">
        <v>56.63</v>
      </c>
      <c r="H89">
        <v>57.07</v>
      </c>
      <c r="I89">
        <v>57.53</v>
      </c>
    </row>
    <row r="90" spans="1:9" x14ac:dyDescent="0.3">
      <c r="A90" s="1" t="s">
        <v>232</v>
      </c>
      <c r="B90" s="1" t="s">
        <v>233</v>
      </c>
      <c r="C90">
        <v>58.04</v>
      </c>
      <c r="D90">
        <v>57.96</v>
      </c>
      <c r="E90">
        <v>57.97</v>
      </c>
      <c r="F90">
        <v>57.98</v>
      </c>
      <c r="G90">
        <v>58.09</v>
      </c>
      <c r="H90">
        <v>58.38</v>
      </c>
      <c r="I90">
        <v>58.76</v>
      </c>
    </row>
    <row r="91" spans="1:9" x14ac:dyDescent="0.3">
      <c r="A91" s="1" t="s">
        <v>234</v>
      </c>
      <c r="B91" s="1" t="s">
        <v>235</v>
      </c>
      <c r="C91">
        <v>64.209999999999994</v>
      </c>
      <c r="D91">
        <v>64.03</v>
      </c>
      <c r="E91">
        <v>63.85</v>
      </c>
      <c r="F91">
        <v>63.64</v>
      </c>
      <c r="G91">
        <v>63.43</v>
      </c>
      <c r="H91">
        <v>63.31</v>
      </c>
      <c r="I91">
        <v>63.25</v>
      </c>
    </row>
    <row r="92" spans="1:9" x14ac:dyDescent="0.3">
      <c r="A92" s="1" t="s">
        <v>237</v>
      </c>
      <c r="B92" s="1" t="s">
        <v>238</v>
      </c>
      <c r="C92">
        <v>66.63</v>
      </c>
      <c r="D92">
        <v>66.47</v>
      </c>
      <c r="E92">
        <v>66.31</v>
      </c>
      <c r="F92">
        <v>66.180000000000007</v>
      </c>
      <c r="G92">
        <v>66.08</v>
      </c>
      <c r="H92">
        <v>65.97</v>
      </c>
      <c r="I92">
        <v>65.84</v>
      </c>
    </row>
    <row r="93" spans="1:9" x14ac:dyDescent="0.3">
      <c r="A93" s="1" t="s">
        <v>239</v>
      </c>
      <c r="B93" s="1" t="s">
        <v>240</v>
      </c>
      <c r="C93">
        <v>70.959999999999994</v>
      </c>
      <c r="D93">
        <v>70.77</v>
      </c>
      <c r="E93">
        <v>70.489999999999995</v>
      </c>
      <c r="F93">
        <v>70.11</v>
      </c>
      <c r="G93">
        <v>69.650000000000006</v>
      </c>
      <c r="H93">
        <v>69.13</v>
      </c>
      <c r="I93">
        <v>68.55</v>
      </c>
    </row>
    <row r="94" spans="1:9" x14ac:dyDescent="0.3">
      <c r="A94" s="1" t="s">
        <v>241</v>
      </c>
      <c r="B94" s="1" t="s">
        <v>242</v>
      </c>
      <c r="C94">
        <v>60.36</v>
      </c>
      <c r="D94">
        <v>60.79</v>
      </c>
      <c r="E94">
        <v>61.21</v>
      </c>
      <c r="F94">
        <v>61.67</v>
      </c>
      <c r="G94">
        <v>62.17</v>
      </c>
      <c r="H94">
        <v>62.69</v>
      </c>
      <c r="I94">
        <v>63.21</v>
      </c>
    </row>
    <row r="95" spans="1:9" x14ac:dyDescent="0.3">
      <c r="A95" s="1" t="s">
        <v>244</v>
      </c>
      <c r="B95" s="1" t="s">
        <v>245</v>
      </c>
      <c r="C95">
        <v>63.35</v>
      </c>
      <c r="D95">
        <v>62.95</v>
      </c>
      <c r="E95">
        <v>62.57</v>
      </c>
      <c r="F95">
        <v>62.34</v>
      </c>
      <c r="G95">
        <v>62.24</v>
      </c>
      <c r="H95">
        <v>62.11</v>
      </c>
      <c r="I95">
        <v>61.93</v>
      </c>
    </row>
    <row r="96" spans="1:9" x14ac:dyDescent="0.3">
      <c r="A96" s="1" t="s">
        <v>246</v>
      </c>
      <c r="B96" s="1" t="s">
        <v>247</v>
      </c>
      <c r="C96">
        <v>64.67</v>
      </c>
      <c r="D96">
        <v>65.19</v>
      </c>
      <c r="E96">
        <v>65.37</v>
      </c>
      <c r="F96">
        <v>65.08</v>
      </c>
      <c r="G96">
        <v>65.12</v>
      </c>
      <c r="H96">
        <v>65.11</v>
      </c>
      <c r="I96">
        <v>65.08</v>
      </c>
    </row>
    <row r="97" spans="1:9" x14ac:dyDescent="0.3">
      <c r="A97" s="1" t="s">
        <v>15</v>
      </c>
      <c r="B97" s="1" t="s">
        <v>248</v>
      </c>
      <c r="C97">
        <v>66.010000000000005</v>
      </c>
      <c r="D97">
        <v>65.77</v>
      </c>
      <c r="E97">
        <v>65.53</v>
      </c>
      <c r="F97">
        <v>65.27</v>
      </c>
      <c r="G97">
        <v>65.040000000000006</v>
      </c>
      <c r="H97">
        <v>64.900000000000006</v>
      </c>
      <c r="I97">
        <v>64.739999999999995</v>
      </c>
    </row>
    <row r="98" spans="1:9" x14ac:dyDescent="0.3">
      <c r="A98" s="1" t="s">
        <v>250</v>
      </c>
      <c r="B98" s="1" t="s">
        <v>251</v>
      </c>
      <c r="C98">
        <v>71.430000000000007</v>
      </c>
      <c r="D98">
        <v>70.64</v>
      </c>
      <c r="E98">
        <v>69.81</v>
      </c>
      <c r="F98">
        <v>69</v>
      </c>
      <c r="G98">
        <v>68.22</v>
      </c>
      <c r="H98">
        <v>67.489999999999995</v>
      </c>
      <c r="I98">
        <v>66.760000000000005</v>
      </c>
    </row>
    <row r="99" spans="1:9" x14ac:dyDescent="0.3">
      <c r="A99" s="1" t="s">
        <v>253</v>
      </c>
      <c r="B99" s="1" t="s">
        <v>254</v>
      </c>
      <c r="C99">
        <v>63.41</v>
      </c>
      <c r="D99">
        <v>63.92</v>
      </c>
      <c r="E99">
        <v>64.38</v>
      </c>
      <c r="F99">
        <v>64.819999999999993</v>
      </c>
      <c r="G99">
        <v>65.23</v>
      </c>
      <c r="H99">
        <v>65.61</v>
      </c>
      <c r="I99">
        <v>65.95</v>
      </c>
    </row>
    <row r="100" spans="1:9" x14ac:dyDescent="0.3">
      <c r="A100" s="1" t="s">
        <v>256</v>
      </c>
      <c r="B100" s="1" t="s">
        <v>257</v>
      </c>
      <c r="C100">
        <v>53.71</v>
      </c>
      <c r="D100">
        <v>53.93</v>
      </c>
      <c r="E100">
        <v>54.14</v>
      </c>
      <c r="F100">
        <v>54.38</v>
      </c>
      <c r="G100">
        <v>54.63</v>
      </c>
      <c r="H100">
        <v>54.87</v>
      </c>
      <c r="I100">
        <v>55.12</v>
      </c>
    </row>
    <row r="101" spans="1:9" x14ac:dyDescent="0.3">
      <c r="A101" s="1" t="s">
        <v>259</v>
      </c>
      <c r="B101" s="1" t="s">
        <v>260</v>
      </c>
      <c r="C101">
        <v>65.53</v>
      </c>
      <c r="D101">
        <v>65.12</v>
      </c>
      <c r="E101">
        <v>64.66</v>
      </c>
      <c r="F101">
        <v>64.239999999999995</v>
      </c>
      <c r="G101">
        <v>63.89</v>
      </c>
      <c r="H101">
        <v>63.56</v>
      </c>
      <c r="I101">
        <v>63.26</v>
      </c>
    </row>
    <row r="102" spans="1:9" x14ac:dyDescent="0.3">
      <c r="A102" s="1" t="s">
        <v>262</v>
      </c>
      <c r="B102" s="1" t="s">
        <v>263</v>
      </c>
      <c r="C102">
        <v>62.24</v>
      </c>
      <c r="D102">
        <v>62.48</v>
      </c>
      <c r="E102">
        <v>62.7</v>
      </c>
      <c r="F102">
        <v>62.92</v>
      </c>
      <c r="G102">
        <v>63.15</v>
      </c>
      <c r="H102">
        <v>63.38</v>
      </c>
      <c r="I102">
        <v>63.6</v>
      </c>
    </row>
    <row r="103" spans="1:9" x14ac:dyDescent="0.3">
      <c r="A103" s="1" t="s">
        <v>265</v>
      </c>
      <c r="B103" s="1" t="s">
        <v>266</v>
      </c>
      <c r="C103">
        <v>66.66</v>
      </c>
      <c r="D103">
        <v>66.31</v>
      </c>
      <c r="E103">
        <v>65.84</v>
      </c>
      <c r="F103">
        <v>65.349999999999994</v>
      </c>
      <c r="G103">
        <v>65.03</v>
      </c>
      <c r="H103">
        <v>65.55</v>
      </c>
      <c r="I103">
        <v>65.87</v>
      </c>
    </row>
    <row r="104" spans="1:9" x14ac:dyDescent="0.3">
      <c r="A104" s="1" t="s">
        <v>267</v>
      </c>
      <c r="B104" s="1" t="s">
        <v>268</v>
      </c>
      <c r="C104">
        <v>67.73</v>
      </c>
      <c r="D104">
        <v>67.63</v>
      </c>
      <c r="E104">
        <v>67.55</v>
      </c>
      <c r="F104">
        <v>67.510000000000005</v>
      </c>
      <c r="G104">
        <v>67.540000000000006</v>
      </c>
      <c r="H104">
        <v>67.58</v>
      </c>
      <c r="I104">
        <v>67.62</v>
      </c>
    </row>
    <row r="105" spans="1:9" x14ac:dyDescent="0.3">
      <c r="A105" s="1" t="s">
        <v>270</v>
      </c>
      <c r="B105" s="1" t="s">
        <v>271</v>
      </c>
      <c r="C105">
        <v>64.92</v>
      </c>
      <c r="D105">
        <v>64.87</v>
      </c>
      <c r="E105">
        <v>64.84</v>
      </c>
      <c r="F105">
        <v>64.84</v>
      </c>
      <c r="G105">
        <v>64.89</v>
      </c>
      <c r="H105">
        <v>64.959999999999994</v>
      </c>
      <c r="I105">
        <v>65.02</v>
      </c>
    </row>
    <row r="106" spans="1:9" x14ac:dyDescent="0.3">
      <c r="A106" s="1" t="s">
        <v>273</v>
      </c>
      <c r="B106" s="1" t="s">
        <v>274</v>
      </c>
      <c r="C106">
        <v>56.82</v>
      </c>
      <c r="D106">
        <v>57.02</v>
      </c>
      <c r="E106">
        <v>57.24</v>
      </c>
      <c r="F106">
        <v>57.47</v>
      </c>
      <c r="G106">
        <v>57.71</v>
      </c>
      <c r="H106">
        <v>57.95</v>
      </c>
      <c r="I106">
        <v>58.2</v>
      </c>
    </row>
    <row r="107" spans="1:9" x14ac:dyDescent="0.3">
      <c r="A107" s="1" t="s">
        <v>276</v>
      </c>
      <c r="B107" s="1" t="s">
        <v>277</v>
      </c>
      <c r="C107">
        <v>56.37</v>
      </c>
      <c r="D107">
        <v>56.54</v>
      </c>
      <c r="E107">
        <v>56.72</v>
      </c>
      <c r="F107">
        <v>56.93</v>
      </c>
      <c r="G107">
        <v>57.17</v>
      </c>
      <c r="H107">
        <v>57.44</v>
      </c>
      <c r="I107">
        <v>57.73</v>
      </c>
    </row>
    <row r="108" spans="1:9" x14ac:dyDescent="0.3">
      <c r="A108" s="1" t="s">
        <v>279</v>
      </c>
      <c r="B108" s="1" t="s">
        <v>280</v>
      </c>
      <c r="C108">
        <v>67.22</v>
      </c>
      <c r="D108">
        <v>67.34</v>
      </c>
      <c r="E108">
        <v>67.44</v>
      </c>
      <c r="F108">
        <v>67.569999999999993</v>
      </c>
      <c r="G108">
        <v>67.739999999999995</v>
      </c>
      <c r="H108">
        <v>67.94</v>
      </c>
      <c r="I108">
        <v>68.09</v>
      </c>
    </row>
    <row r="109" spans="1:9" x14ac:dyDescent="0.3">
      <c r="A109" s="1" t="s">
        <v>282</v>
      </c>
      <c r="B109" s="1" t="s">
        <v>283</v>
      </c>
      <c r="C109">
        <v>57.04</v>
      </c>
      <c r="D109">
        <v>57.27</v>
      </c>
      <c r="E109">
        <v>57.5</v>
      </c>
      <c r="F109">
        <v>57.74</v>
      </c>
      <c r="G109">
        <v>57.98</v>
      </c>
      <c r="H109">
        <v>58.21</v>
      </c>
      <c r="I109">
        <v>58.43</v>
      </c>
    </row>
    <row r="110" spans="1:9" x14ac:dyDescent="0.3">
      <c r="A110" s="1" t="s">
        <v>285</v>
      </c>
      <c r="B110" s="1" t="s">
        <v>286</v>
      </c>
      <c r="C110">
        <v>63.2</v>
      </c>
      <c r="D110">
        <v>63.09</v>
      </c>
      <c r="E110">
        <v>63.02</v>
      </c>
      <c r="F110">
        <v>63</v>
      </c>
      <c r="G110">
        <v>63.06</v>
      </c>
      <c r="H110">
        <v>63.04</v>
      </c>
      <c r="I110">
        <v>62.92</v>
      </c>
    </row>
    <row r="111" spans="1:9" x14ac:dyDescent="0.3">
      <c r="A111" s="1" t="s">
        <v>288</v>
      </c>
      <c r="B111" s="1" t="s">
        <v>289</v>
      </c>
      <c r="C111">
        <v>66.36</v>
      </c>
      <c r="D111">
        <v>66.66</v>
      </c>
      <c r="E111">
        <v>66.930000000000007</v>
      </c>
      <c r="F111">
        <v>67.22</v>
      </c>
      <c r="G111">
        <v>67.510000000000005</v>
      </c>
      <c r="H111">
        <v>67.8</v>
      </c>
      <c r="I111">
        <v>68.03</v>
      </c>
    </row>
    <row r="112" spans="1:9" x14ac:dyDescent="0.3">
      <c r="A112" s="1" t="s">
        <v>659</v>
      </c>
      <c r="B112" s="1" t="s">
        <v>660</v>
      </c>
    </row>
    <row r="113" spans="1:9" x14ac:dyDescent="0.3">
      <c r="A113" s="1" t="s">
        <v>291</v>
      </c>
      <c r="B113" s="1" t="s">
        <v>292</v>
      </c>
      <c r="C113">
        <v>65.349999999999994</v>
      </c>
      <c r="D113">
        <v>65.31</v>
      </c>
      <c r="E113">
        <v>65.3</v>
      </c>
      <c r="F113">
        <v>65.28</v>
      </c>
      <c r="G113">
        <v>65.260000000000005</v>
      </c>
      <c r="H113">
        <v>65.28</v>
      </c>
      <c r="I113">
        <v>65.319999999999993</v>
      </c>
    </row>
    <row r="114" spans="1:9" x14ac:dyDescent="0.3">
      <c r="A114" s="1" t="s">
        <v>294</v>
      </c>
      <c r="B114" s="1" t="s">
        <v>295</v>
      </c>
      <c r="C114">
        <v>69.77</v>
      </c>
      <c r="D114">
        <v>69.38</v>
      </c>
      <c r="E114">
        <v>69.09</v>
      </c>
      <c r="F114">
        <v>68.900000000000006</v>
      </c>
      <c r="G114">
        <v>68.81</v>
      </c>
      <c r="H114">
        <v>68.81</v>
      </c>
      <c r="I114">
        <v>68.81</v>
      </c>
    </row>
    <row r="115" spans="1:9" x14ac:dyDescent="0.3">
      <c r="A115" s="1" t="s">
        <v>297</v>
      </c>
      <c r="B115" s="1" t="s">
        <v>298</v>
      </c>
      <c r="C115">
        <v>57.18</v>
      </c>
      <c r="D115">
        <v>57.47</v>
      </c>
      <c r="E115">
        <v>57.77</v>
      </c>
      <c r="F115">
        <v>58.11</v>
      </c>
      <c r="G115">
        <v>58.47</v>
      </c>
      <c r="H115">
        <v>58.86</v>
      </c>
      <c r="I115">
        <v>59.28</v>
      </c>
    </row>
    <row r="116" spans="1:9" x14ac:dyDescent="0.3">
      <c r="A116" s="1" t="s">
        <v>299</v>
      </c>
      <c r="B116" s="1" t="s">
        <v>300</v>
      </c>
      <c r="C116">
        <v>66.430000000000007</v>
      </c>
      <c r="D116">
        <v>66.709999999999994</v>
      </c>
      <c r="E116">
        <v>66.84</v>
      </c>
      <c r="F116">
        <v>66.72</v>
      </c>
      <c r="G116">
        <v>66.45</v>
      </c>
      <c r="H116">
        <v>66.19</v>
      </c>
      <c r="I116">
        <v>65.95</v>
      </c>
    </row>
    <row r="117" spans="1:9" x14ac:dyDescent="0.3">
      <c r="A117" s="1" t="s">
        <v>301</v>
      </c>
      <c r="B117" s="1" t="s">
        <v>302</v>
      </c>
      <c r="C117">
        <v>60.39</v>
      </c>
      <c r="D117">
        <v>60.22</v>
      </c>
      <c r="E117">
        <v>60.07</v>
      </c>
      <c r="F117">
        <v>59.96</v>
      </c>
      <c r="G117">
        <v>59.9</v>
      </c>
      <c r="H117">
        <v>59.89</v>
      </c>
      <c r="I117">
        <v>59.89</v>
      </c>
    </row>
    <row r="118" spans="1:9" x14ac:dyDescent="0.3">
      <c r="A118" s="1" t="s">
        <v>303</v>
      </c>
      <c r="B118" s="1" t="s">
        <v>304</v>
      </c>
      <c r="C118">
        <v>64.040000000000006</v>
      </c>
      <c r="D118">
        <v>63.98</v>
      </c>
      <c r="E118">
        <v>63.88</v>
      </c>
      <c r="F118">
        <v>63.77</v>
      </c>
      <c r="G118">
        <v>63.67</v>
      </c>
      <c r="H118">
        <v>63.52</v>
      </c>
      <c r="I118">
        <v>63.34</v>
      </c>
    </row>
    <row r="119" spans="1:9" x14ac:dyDescent="0.3">
      <c r="A119" s="1" t="s">
        <v>306</v>
      </c>
      <c r="B119" s="1" t="s">
        <v>307</v>
      </c>
      <c r="C119">
        <v>71.08</v>
      </c>
      <c r="D119">
        <v>71.430000000000007</v>
      </c>
      <c r="E119">
        <v>71.78</v>
      </c>
      <c r="F119">
        <v>72.12</v>
      </c>
      <c r="G119">
        <v>72.459999999999994</v>
      </c>
      <c r="H119">
        <v>72.709999999999994</v>
      </c>
      <c r="I119">
        <v>72.819999999999993</v>
      </c>
    </row>
    <row r="120" spans="1:9" x14ac:dyDescent="0.3">
      <c r="A120" s="1" t="s">
        <v>308</v>
      </c>
      <c r="B120" s="1" t="s">
        <v>309</v>
      </c>
      <c r="C120">
        <v>62.39</v>
      </c>
      <c r="D120">
        <v>62.7</v>
      </c>
      <c r="E120">
        <v>63.01</v>
      </c>
      <c r="F120">
        <v>63.33</v>
      </c>
      <c r="G120">
        <v>63.67</v>
      </c>
      <c r="H120">
        <v>64.069999999999993</v>
      </c>
      <c r="I120">
        <v>64.52</v>
      </c>
    </row>
    <row r="121" spans="1:9" x14ac:dyDescent="0.3">
      <c r="A121" s="1" t="s">
        <v>310</v>
      </c>
      <c r="B121" s="1" t="s">
        <v>311</v>
      </c>
      <c r="C121">
        <v>59.13</v>
      </c>
      <c r="D121">
        <v>58.86</v>
      </c>
      <c r="E121">
        <v>58.65</v>
      </c>
      <c r="F121">
        <v>58.5</v>
      </c>
      <c r="G121">
        <v>58.44</v>
      </c>
      <c r="H121">
        <v>58.45</v>
      </c>
      <c r="I121">
        <v>58.46</v>
      </c>
    </row>
    <row r="122" spans="1:9" x14ac:dyDescent="0.3">
      <c r="A122" s="1" t="s">
        <v>312</v>
      </c>
      <c r="B122" s="1" t="s">
        <v>313</v>
      </c>
      <c r="C122">
        <v>64.63</v>
      </c>
      <c r="D122">
        <v>64.010000000000005</v>
      </c>
      <c r="E122">
        <v>63.43</v>
      </c>
      <c r="F122">
        <v>62.91</v>
      </c>
      <c r="G122">
        <v>62.52</v>
      </c>
      <c r="H122">
        <v>62.29</v>
      </c>
      <c r="I122">
        <v>62.17</v>
      </c>
    </row>
    <row r="123" spans="1:9" x14ac:dyDescent="0.3">
      <c r="A123" s="1" t="s">
        <v>314</v>
      </c>
      <c r="B123" s="1" t="s">
        <v>315</v>
      </c>
      <c r="C123">
        <v>56.77</v>
      </c>
      <c r="D123">
        <v>57.23</v>
      </c>
      <c r="E123">
        <v>57.71</v>
      </c>
      <c r="F123">
        <v>58.22</v>
      </c>
      <c r="G123">
        <v>58.76</v>
      </c>
      <c r="H123">
        <v>59.32</v>
      </c>
      <c r="I123">
        <v>59.87</v>
      </c>
    </row>
    <row r="124" spans="1:9" x14ac:dyDescent="0.3">
      <c r="A124" s="1" t="s">
        <v>317</v>
      </c>
      <c r="B124" s="1" t="s">
        <v>318</v>
      </c>
      <c r="C124">
        <v>62.71</v>
      </c>
      <c r="D124">
        <v>62.22</v>
      </c>
      <c r="E124">
        <v>61.74</v>
      </c>
      <c r="F124">
        <v>61.38</v>
      </c>
      <c r="G124">
        <v>61.15</v>
      </c>
      <c r="H124">
        <v>61.01</v>
      </c>
      <c r="I124">
        <v>60.95</v>
      </c>
    </row>
    <row r="125" spans="1:9" x14ac:dyDescent="0.3">
      <c r="A125" s="1" t="s">
        <v>319</v>
      </c>
      <c r="B125" s="1" t="s">
        <v>320</v>
      </c>
      <c r="C125">
        <v>65</v>
      </c>
      <c r="D125">
        <v>65.040000000000006</v>
      </c>
      <c r="E125">
        <v>65.06</v>
      </c>
      <c r="F125">
        <v>65.099999999999994</v>
      </c>
      <c r="G125">
        <v>65.17</v>
      </c>
      <c r="H125">
        <v>65.25</v>
      </c>
      <c r="I125">
        <v>65.33</v>
      </c>
    </row>
    <row r="126" spans="1:9" x14ac:dyDescent="0.3">
      <c r="A126" s="1" t="s">
        <v>322</v>
      </c>
      <c r="B126" s="1" t="s">
        <v>323</v>
      </c>
      <c r="C126">
        <v>60.71</v>
      </c>
      <c r="D126">
        <v>60.48</v>
      </c>
      <c r="E126">
        <v>60.26</v>
      </c>
      <c r="F126">
        <v>60.12</v>
      </c>
      <c r="G126">
        <v>60.09</v>
      </c>
      <c r="H126">
        <v>60.11</v>
      </c>
      <c r="I126">
        <v>60.19</v>
      </c>
    </row>
    <row r="127" spans="1:9" x14ac:dyDescent="0.3">
      <c r="A127" s="1" t="s">
        <v>324</v>
      </c>
      <c r="B127" s="1" t="s">
        <v>325</v>
      </c>
      <c r="C127">
        <v>71.22</v>
      </c>
      <c r="D127">
        <v>71.150000000000006</v>
      </c>
      <c r="E127">
        <v>70.989999999999995</v>
      </c>
      <c r="F127">
        <v>70.78</v>
      </c>
      <c r="G127">
        <v>70.569999999999993</v>
      </c>
      <c r="H127">
        <v>70.38</v>
      </c>
      <c r="I127">
        <v>70.17</v>
      </c>
    </row>
    <row r="128" spans="1:9" x14ac:dyDescent="0.3">
      <c r="A128" s="1" t="s">
        <v>326</v>
      </c>
      <c r="B128" s="1" t="s">
        <v>327</v>
      </c>
      <c r="C128">
        <v>73.08</v>
      </c>
      <c r="D128">
        <v>72.790000000000006</v>
      </c>
      <c r="E128">
        <v>72.48</v>
      </c>
      <c r="F128">
        <v>72</v>
      </c>
      <c r="G128">
        <v>71.459999999999994</v>
      </c>
      <c r="H128">
        <v>70.94</v>
      </c>
      <c r="I128">
        <v>70.39</v>
      </c>
    </row>
    <row r="129" spans="1:9" x14ac:dyDescent="0.3">
      <c r="A129" s="1" t="s">
        <v>328</v>
      </c>
      <c r="B129" s="1" t="s">
        <v>329</v>
      </c>
      <c r="C129">
        <v>75.66</v>
      </c>
      <c r="D129">
        <v>75.709999999999994</v>
      </c>
      <c r="E129">
        <v>75.64</v>
      </c>
      <c r="F129">
        <v>75.040000000000006</v>
      </c>
      <c r="G129">
        <v>74.42</v>
      </c>
      <c r="H129">
        <v>74.349999999999994</v>
      </c>
      <c r="I129">
        <v>74.430000000000007</v>
      </c>
    </row>
    <row r="130" spans="1:9" x14ac:dyDescent="0.3">
      <c r="A130" s="1" t="s">
        <v>330</v>
      </c>
      <c r="B130" s="1" t="s">
        <v>331</v>
      </c>
      <c r="C130">
        <v>67.069999999999993</v>
      </c>
      <c r="D130">
        <v>67.22</v>
      </c>
      <c r="E130">
        <v>67.36</v>
      </c>
      <c r="F130">
        <v>67.5</v>
      </c>
      <c r="G130">
        <v>67.650000000000006</v>
      </c>
      <c r="H130">
        <v>67.760000000000005</v>
      </c>
      <c r="I130">
        <v>67.83</v>
      </c>
    </row>
    <row r="131" spans="1:9" x14ac:dyDescent="0.3">
      <c r="A131" s="1" t="s">
        <v>332</v>
      </c>
      <c r="B131" s="1" t="s">
        <v>333</v>
      </c>
      <c r="C131">
        <v>63.51</v>
      </c>
      <c r="D131">
        <v>63.81</v>
      </c>
      <c r="E131">
        <v>64.08</v>
      </c>
      <c r="F131">
        <v>64.349999999999994</v>
      </c>
      <c r="G131">
        <v>64.63</v>
      </c>
      <c r="H131">
        <v>64.900000000000006</v>
      </c>
      <c r="I131">
        <v>65.16</v>
      </c>
    </row>
    <row r="132" spans="1:9" x14ac:dyDescent="0.3">
      <c r="A132" s="1" t="s">
        <v>335</v>
      </c>
      <c r="B132" s="1" t="s">
        <v>336</v>
      </c>
      <c r="C132">
        <v>65.62</v>
      </c>
      <c r="D132">
        <v>64.45</v>
      </c>
      <c r="E132">
        <v>63.38</v>
      </c>
      <c r="F132">
        <v>62.81</v>
      </c>
      <c r="G132">
        <v>62.76</v>
      </c>
      <c r="H132">
        <v>62.67</v>
      </c>
      <c r="I132">
        <v>62.45</v>
      </c>
    </row>
    <row r="133" spans="1:9" x14ac:dyDescent="0.3">
      <c r="A133" s="1" t="s">
        <v>338</v>
      </c>
      <c r="B133" s="1" t="s">
        <v>339</v>
      </c>
      <c r="C133">
        <v>54.26</v>
      </c>
      <c r="D133">
        <v>54.49</v>
      </c>
      <c r="E133">
        <v>54.77</v>
      </c>
      <c r="F133">
        <v>55.17</v>
      </c>
      <c r="G133">
        <v>55.65</v>
      </c>
      <c r="H133">
        <v>56.17</v>
      </c>
      <c r="I133">
        <v>56.7</v>
      </c>
    </row>
    <row r="134" spans="1:9" x14ac:dyDescent="0.3">
      <c r="A134" s="1" t="s">
        <v>341</v>
      </c>
      <c r="B134" s="1" t="s">
        <v>342</v>
      </c>
      <c r="C134">
        <v>64.349999999999994</v>
      </c>
      <c r="D134">
        <v>64.8</v>
      </c>
      <c r="E134">
        <v>65.290000000000006</v>
      </c>
      <c r="F134">
        <v>65.8</v>
      </c>
      <c r="G134">
        <v>66.319999999999993</v>
      </c>
      <c r="H134">
        <v>66.84</v>
      </c>
      <c r="I134">
        <v>67.319999999999993</v>
      </c>
    </row>
    <row r="135" spans="1:9" x14ac:dyDescent="0.3">
      <c r="A135" s="1" t="s">
        <v>343</v>
      </c>
      <c r="B135" s="1" t="s">
        <v>344</v>
      </c>
      <c r="C135">
        <v>71.91</v>
      </c>
      <c r="D135">
        <v>72.16</v>
      </c>
      <c r="E135">
        <v>72.37</v>
      </c>
      <c r="F135">
        <v>72.510000000000005</v>
      </c>
      <c r="G135">
        <v>72.63</v>
      </c>
      <c r="H135">
        <v>72.73</v>
      </c>
      <c r="I135">
        <v>72.760000000000005</v>
      </c>
    </row>
    <row r="136" spans="1:9" x14ac:dyDescent="0.3">
      <c r="A136" s="1" t="s">
        <v>12</v>
      </c>
      <c r="B136" s="1" t="s">
        <v>345</v>
      </c>
      <c r="C136">
        <v>66.989999999999995</v>
      </c>
      <c r="D136">
        <v>67.11</v>
      </c>
      <c r="E136">
        <v>67.22</v>
      </c>
      <c r="F136">
        <v>67.33</v>
      </c>
      <c r="G136">
        <v>67.459999999999994</v>
      </c>
      <c r="H136">
        <v>67.569999999999993</v>
      </c>
      <c r="I136">
        <v>67.650000000000006</v>
      </c>
    </row>
    <row r="137" spans="1:9" x14ac:dyDescent="0.3">
      <c r="A137" s="1" t="s">
        <v>346</v>
      </c>
      <c r="B137" s="1" t="s">
        <v>347</v>
      </c>
      <c r="C137">
        <v>56.53</v>
      </c>
      <c r="D137">
        <v>56.74</v>
      </c>
      <c r="E137">
        <v>56.94</v>
      </c>
      <c r="F137">
        <v>57.16</v>
      </c>
      <c r="G137">
        <v>57.39</v>
      </c>
      <c r="H137">
        <v>57.6</v>
      </c>
      <c r="I137">
        <v>57.8</v>
      </c>
    </row>
    <row r="138" spans="1:9" x14ac:dyDescent="0.3">
      <c r="A138" s="1" t="s">
        <v>22</v>
      </c>
      <c r="B138" s="1" t="s">
        <v>348</v>
      </c>
      <c r="C138">
        <v>53.76</v>
      </c>
      <c r="D138">
        <v>53.99</v>
      </c>
      <c r="E138">
        <v>54.25</v>
      </c>
      <c r="F138">
        <v>54.51</v>
      </c>
      <c r="G138">
        <v>54.77</v>
      </c>
      <c r="H138">
        <v>55.04</v>
      </c>
      <c r="I138">
        <v>55.32</v>
      </c>
    </row>
    <row r="139" spans="1:9" x14ac:dyDescent="0.3">
      <c r="A139" s="1" t="s">
        <v>350</v>
      </c>
      <c r="B139" s="1" t="s">
        <v>351</v>
      </c>
      <c r="C139">
        <v>68.06</v>
      </c>
      <c r="D139">
        <v>67.64</v>
      </c>
      <c r="E139">
        <v>67.209999999999994</v>
      </c>
      <c r="F139">
        <v>66.89</v>
      </c>
      <c r="G139">
        <v>66.59</v>
      </c>
      <c r="H139">
        <v>66.17</v>
      </c>
      <c r="I139">
        <v>65.599999999999994</v>
      </c>
    </row>
    <row r="140" spans="1:9" x14ac:dyDescent="0.3">
      <c r="A140" s="1" t="s">
        <v>352</v>
      </c>
      <c r="B140" s="1" t="s">
        <v>353</v>
      </c>
      <c r="C140">
        <v>65.790000000000006</v>
      </c>
      <c r="D140">
        <v>65.69</v>
      </c>
      <c r="E140">
        <v>65.62</v>
      </c>
      <c r="F140">
        <v>65.61</v>
      </c>
      <c r="G140">
        <v>65.63</v>
      </c>
      <c r="H140">
        <v>65.650000000000006</v>
      </c>
      <c r="I140">
        <v>65.67</v>
      </c>
    </row>
    <row r="141" spans="1:9" x14ac:dyDescent="0.3">
      <c r="A141" s="1" t="s">
        <v>30</v>
      </c>
      <c r="B141" s="1" t="s">
        <v>354</v>
      </c>
      <c r="C141">
        <v>63.19</v>
      </c>
      <c r="D141">
        <v>63.39</v>
      </c>
      <c r="E141">
        <v>63.58</v>
      </c>
      <c r="F141">
        <v>63.78</v>
      </c>
      <c r="G141">
        <v>63.99</v>
      </c>
      <c r="H141">
        <v>64.2</v>
      </c>
      <c r="I141">
        <v>64.38</v>
      </c>
    </row>
    <row r="142" spans="1:9" x14ac:dyDescent="0.3">
      <c r="A142" s="1" t="s">
        <v>356</v>
      </c>
      <c r="B142" s="1" t="s">
        <v>357</v>
      </c>
      <c r="C142">
        <v>64.83</v>
      </c>
      <c r="D142">
        <v>64.790000000000006</v>
      </c>
      <c r="E142">
        <v>64.78</v>
      </c>
      <c r="F142">
        <v>64.8</v>
      </c>
      <c r="G142">
        <v>64.86</v>
      </c>
      <c r="H142">
        <v>64.92</v>
      </c>
      <c r="I142">
        <v>64.989999999999995</v>
      </c>
    </row>
    <row r="143" spans="1:9" x14ac:dyDescent="0.3">
      <c r="A143" s="1" t="s">
        <v>359</v>
      </c>
      <c r="B143" s="1" t="s">
        <v>360</v>
      </c>
      <c r="C143">
        <v>61.04</v>
      </c>
      <c r="D143">
        <v>61.24</v>
      </c>
      <c r="E143">
        <v>61.42</v>
      </c>
      <c r="F143">
        <v>61.56</v>
      </c>
      <c r="G143">
        <v>61.69</v>
      </c>
      <c r="H143">
        <v>61.82</v>
      </c>
      <c r="I143">
        <v>61.94</v>
      </c>
    </row>
    <row r="144" spans="1:9" x14ac:dyDescent="0.3">
      <c r="A144" s="1" t="s">
        <v>361</v>
      </c>
      <c r="B144" s="1" t="s">
        <v>362</v>
      </c>
      <c r="C144">
        <v>70.02</v>
      </c>
      <c r="D144">
        <v>69.63</v>
      </c>
      <c r="E144">
        <v>69.3</v>
      </c>
      <c r="F144">
        <v>69.02</v>
      </c>
      <c r="G144">
        <v>68.83</v>
      </c>
      <c r="H144">
        <v>68.709999999999994</v>
      </c>
      <c r="I144">
        <v>68.599999999999994</v>
      </c>
    </row>
    <row r="145" spans="1:9" x14ac:dyDescent="0.3">
      <c r="A145" s="1" t="s">
        <v>364</v>
      </c>
      <c r="B145" s="1" t="s">
        <v>365</v>
      </c>
      <c r="C145">
        <v>65.489999999999995</v>
      </c>
      <c r="D145">
        <v>65.17</v>
      </c>
      <c r="E145">
        <v>64.849999999999994</v>
      </c>
      <c r="F145">
        <v>64.510000000000005</v>
      </c>
      <c r="G145">
        <v>64.23</v>
      </c>
      <c r="H145">
        <v>63.88</v>
      </c>
      <c r="I145">
        <v>63.36</v>
      </c>
    </row>
    <row r="146" spans="1:9" x14ac:dyDescent="0.3">
      <c r="A146" s="1" t="s">
        <v>367</v>
      </c>
      <c r="B146" s="1" t="s">
        <v>368</v>
      </c>
      <c r="C146">
        <v>69.53</v>
      </c>
      <c r="D146">
        <v>69.55</v>
      </c>
      <c r="E146">
        <v>69.53</v>
      </c>
      <c r="F146">
        <v>69.459999999999994</v>
      </c>
      <c r="G146">
        <v>69.34</v>
      </c>
      <c r="H146">
        <v>69.17</v>
      </c>
      <c r="I146">
        <v>68.959999999999994</v>
      </c>
    </row>
    <row r="147" spans="1:9" x14ac:dyDescent="0.3">
      <c r="A147" s="1" t="s">
        <v>370</v>
      </c>
      <c r="B147" s="1" t="s">
        <v>371</v>
      </c>
      <c r="C147">
        <v>64.11</v>
      </c>
      <c r="D147">
        <v>63.73</v>
      </c>
      <c r="E147">
        <v>63.33</v>
      </c>
      <c r="F147">
        <v>62.95</v>
      </c>
      <c r="G147">
        <v>62.76</v>
      </c>
      <c r="H147">
        <v>62.58</v>
      </c>
      <c r="I147">
        <v>62.32</v>
      </c>
    </row>
    <row r="148" spans="1:9" x14ac:dyDescent="0.3">
      <c r="A148" s="1" t="s">
        <v>373</v>
      </c>
      <c r="B148" s="1" t="s">
        <v>374</v>
      </c>
      <c r="C148">
        <v>76.81</v>
      </c>
      <c r="D148">
        <v>75.930000000000007</v>
      </c>
      <c r="E148">
        <v>74.959999999999994</v>
      </c>
      <c r="F148">
        <v>73.989999999999995</v>
      </c>
      <c r="G148">
        <v>73.06</v>
      </c>
      <c r="H148">
        <v>72.19</v>
      </c>
      <c r="I148">
        <v>71.34</v>
      </c>
    </row>
    <row r="149" spans="1:9" x14ac:dyDescent="0.3">
      <c r="A149" s="1" t="s">
        <v>376</v>
      </c>
      <c r="B149" s="1" t="s">
        <v>377</v>
      </c>
      <c r="C149">
        <v>66.67</v>
      </c>
      <c r="D149">
        <v>66.81</v>
      </c>
      <c r="E149">
        <v>66.86</v>
      </c>
      <c r="F149">
        <v>66.95</v>
      </c>
      <c r="G149">
        <v>67.069999999999993</v>
      </c>
      <c r="H149">
        <v>67.14</v>
      </c>
      <c r="I149">
        <v>67.08</v>
      </c>
    </row>
    <row r="150" spans="1:9" x14ac:dyDescent="0.3">
      <c r="A150" s="1" t="s">
        <v>378</v>
      </c>
      <c r="B150" s="1" t="s">
        <v>379</v>
      </c>
      <c r="C150">
        <v>66.03</v>
      </c>
      <c r="D150">
        <v>65.930000000000007</v>
      </c>
      <c r="E150">
        <v>65.819999999999993</v>
      </c>
      <c r="F150">
        <v>65.760000000000005</v>
      </c>
      <c r="G150">
        <v>65.72</v>
      </c>
      <c r="H150">
        <v>65.7</v>
      </c>
      <c r="I150">
        <v>65.69</v>
      </c>
    </row>
    <row r="151" spans="1:9" x14ac:dyDescent="0.3">
      <c r="A151" s="1" t="s">
        <v>380</v>
      </c>
      <c r="B151" s="1" t="s">
        <v>381</v>
      </c>
      <c r="C151">
        <v>52.64</v>
      </c>
      <c r="D151">
        <v>52.33</v>
      </c>
      <c r="E151">
        <v>51.93</v>
      </c>
      <c r="F151">
        <v>51.54</v>
      </c>
      <c r="G151">
        <v>51.22</v>
      </c>
      <c r="H151">
        <v>51.05</v>
      </c>
      <c r="I151">
        <v>50.94</v>
      </c>
    </row>
    <row r="152" spans="1:9" x14ac:dyDescent="0.3">
      <c r="A152" s="1" t="s">
        <v>382</v>
      </c>
      <c r="B152" s="1" t="s">
        <v>383</v>
      </c>
      <c r="C152">
        <v>68.83</v>
      </c>
      <c r="D152">
        <v>68.150000000000006</v>
      </c>
      <c r="E152">
        <v>67.52</v>
      </c>
      <c r="F152">
        <v>67</v>
      </c>
      <c r="G152">
        <v>66.59</v>
      </c>
      <c r="H152">
        <v>67.7</v>
      </c>
      <c r="I152">
        <v>68.290000000000006</v>
      </c>
    </row>
    <row r="153" spans="1:9" x14ac:dyDescent="0.3">
      <c r="A153" s="1" t="s">
        <v>385</v>
      </c>
      <c r="B153" s="1" t="s">
        <v>386</v>
      </c>
      <c r="C153">
        <v>56.31</v>
      </c>
      <c r="D153">
        <v>56.55</v>
      </c>
      <c r="E153">
        <v>56.78</v>
      </c>
      <c r="F153">
        <v>57.03</v>
      </c>
      <c r="G153">
        <v>57.3</v>
      </c>
      <c r="H153">
        <v>57.58</v>
      </c>
      <c r="I153">
        <v>57.86</v>
      </c>
    </row>
    <row r="154" spans="1:9" x14ac:dyDescent="0.3">
      <c r="A154" s="1" t="s">
        <v>387</v>
      </c>
      <c r="B154" s="1" t="s">
        <v>388</v>
      </c>
      <c r="C154">
        <v>73.510000000000005</v>
      </c>
      <c r="D154">
        <v>73.739999999999995</v>
      </c>
      <c r="E154">
        <v>73.86</v>
      </c>
      <c r="F154">
        <v>73.83</v>
      </c>
      <c r="G154">
        <v>73.739999999999995</v>
      </c>
      <c r="H154">
        <v>73.540000000000006</v>
      </c>
      <c r="I154">
        <v>73.22</v>
      </c>
    </row>
    <row r="155" spans="1:9" x14ac:dyDescent="0.3">
      <c r="A155" s="1" t="s">
        <v>41</v>
      </c>
      <c r="B155" s="1" t="s">
        <v>389</v>
      </c>
      <c r="C155">
        <v>64.66</v>
      </c>
      <c r="D155">
        <v>64.62</v>
      </c>
      <c r="E155">
        <v>64.62</v>
      </c>
      <c r="F155">
        <v>64.599999999999994</v>
      </c>
      <c r="G155">
        <v>64.62</v>
      </c>
      <c r="H155">
        <v>64.75</v>
      </c>
      <c r="I155">
        <v>64.94</v>
      </c>
    </row>
    <row r="156" spans="1:9" x14ac:dyDescent="0.3">
      <c r="A156" s="1" t="s">
        <v>391</v>
      </c>
      <c r="B156" s="1" t="s">
        <v>392</v>
      </c>
      <c r="C156">
        <v>65.91</v>
      </c>
      <c r="D156">
        <v>66.14</v>
      </c>
      <c r="E156">
        <v>66.38</v>
      </c>
      <c r="F156">
        <v>66.64</v>
      </c>
      <c r="G156">
        <v>66.91</v>
      </c>
      <c r="H156">
        <v>67.17</v>
      </c>
      <c r="I156">
        <v>67.39</v>
      </c>
    </row>
    <row r="157" spans="1:9" x14ac:dyDescent="0.3">
      <c r="A157" s="1" t="s">
        <v>393</v>
      </c>
      <c r="B157" s="1" t="s">
        <v>394</v>
      </c>
      <c r="C157">
        <v>60.77</v>
      </c>
      <c r="D157">
        <v>61.08</v>
      </c>
      <c r="E157">
        <v>61.47</v>
      </c>
      <c r="F157">
        <v>61.97</v>
      </c>
      <c r="G157">
        <v>62.55</v>
      </c>
      <c r="H157">
        <v>62.99</v>
      </c>
      <c r="I157">
        <v>63.29</v>
      </c>
    </row>
    <row r="158" spans="1:9" x14ac:dyDescent="0.3">
      <c r="A158" s="1" t="s">
        <v>396</v>
      </c>
      <c r="B158" s="1" t="s">
        <v>397</v>
      </c>
      <c r="C158">
        <v>66.05</v>
      </c>
      <c r="D158">
        <v>66.010000000000005</v>
      </c>
      <c r="E158">
        <v>65.98</v>
      </c>
      <c r="F158">
        <v>65.989999999999995</v>
      </c>
      <c r="G158">
        <v>66.06</v>
      </c>
      <c r="H158">
        <v>66.12</v>
      </c>
      <c r="I158">
        <v>66.19</v>
      </c>
    </row>
    <row r="159" spans="1:9" x14ac:dyDescent="0.3">
      <c r="A159" s="1" t="s">
        <v>399</v>
      </c>
      <c r="B159" s="1" t="s">
        <v>400</v>
      </c>
      <c r="C159">
        <v>69.91</v>
      </c>
      <c r="D159">
        <v>69.760000000000005</v>
      </c>
      <c r="E159">
        <v>69.52</v>
      </c>
      <c r="F159">
        <v>69.290000000000006</v>
      </c>
      <c r="G159">
        <v>69.17</v>
      </c>
      <c r="H159">
        <v>69.08</v>
      </c>
      <c r="I159">
        <v>68.95</v>
      </c>
    </row>
    <row r="160" spans="1:9" x14ac:dyDescent="0.3">
      <c r="A160" s="1" t="s">
        <v>401</v>
      </c>
      <c r="B160" s="1" t="s">
        <v>402</v>
      </c>
      <c r="C160">
        <v>49.37</v>
      </c>
      <c r="D160">
        <v>49.5</v>
      </c>
      <c r="E160">
        <v>49.66</v>
      </c>
      <c r="F160">
        <v>49.9</v>
      </c>
      <c r="G160">
        <v>50.17</v>
      </c>
      <c r="H160">
        <v>50.43</v>
      </c>
      <c r="I160">
        <v>50.69</v>
      </c>
    </row>
    <row r="161" spans="1:9" x14ac:dyDescent="0.3">
      <c r="A161" s="1" t="s">
        <v>403</v>
      </c>
      <c r="B161" s="1" t="s">
        <v>404</v>
      </c>
      <c r="C161">
        <v>67.739999999999995</v>
      </c>
      <c r="D161">
        <v>67.8</v>
      </c>
      <c r="E161">
        <v>67.88</v>
      </c>
      <c r="F161">
        <v>67.959999999999994</v>
      </c>
      <c r="G161">
        <v>68</v>
      </c>
      <c r="H161">
        <v>67.72</v>
      </c>
      <c r="I161">
        <v>67.22</v>
      </c>
    </row>
    <row r="162" spans="1:9" x14ac:dyDescent="0.3">
      <c r="A162" s="1" t="s">
        <v>406</v>
      </c>
      <c r="B162" s="1" t="s">
        <v>407</v>
      </c>
      <c r="C162">
        <v>68.13</v>
      </c>
      <c r="D162">
        <v>68.260000000000005</v>
      </c>
      <c r="E162">
        <v>68.349999999999994</v>
      </c>
      <c r="F162">
        <v>68.42</v>
      </c>
      <c r="G162">
        <v>68.489999999999995</v>
      </c>
      <c r="H162">
        <v>68.540000000000006</v>
      </c>
      <c r="I162">
        <v>68.569999999999993</v>
      </c>
    </row>
    <row r="163" spans="1:9" x14ac:dyDescent="0.3">
      <c r="A163" s="1" t="s">
        <v>409</v>
      </c>
      <c r="B163" s="1" t="s">
        <v>410</v>
      </c>
      <c r="C163">
        <v>63.31</v>
      </c>
      <c r="D163">
        <v>63.24</v>
      </c>
      <c r="E163">
        <v>63.25</v>
      </c>
      <c r="F163">
        <v>63.31</v>
      </c>
      <c r="G163">
        <v>63.42</v>
      </c>
      <c r="H163">
        <v>63.59</v>
      </c>
      <c r="I163">
        <v>63.8</v>
      </c>
    </row>
    <row r="164" spans="1:9" x14ac:dyDescent="0.3">
      <c r="A164" s="1" t="s">
        <v>411</v>
      </c>
      <c r="B164" s="1" t="s">
        <v>412</v>
      </c>
      <c r="C164">
        <v>66.89</v>
      </c>
      <c r="D164">
        <v>66.569999999999993</v>
      </c>
      <c r="E164">
        <v>66.19</v>
      </c>
      <c r="F164">
        <v>65.83</v>
      </c>
      <c r="G164">
        <v>65.56</v>
      </c>
      <c r="H164">
        <v>65.349999999999994</v>
      </c>
      <c r="I164">
        <v>65.16</v>
      </c>
    </row>
    <row r="165" spans="1:9" x14ac:dyDescent="0.3">
      <c r="A165" s="1" t="s">
        <v>414</v>
      </c>
      <c r="B165" s="1" t="s">
        <v>415</v>
      </c>
      <c r="C165">
        <v>65.62</v>
      </c>
      <c r="D165">
        <v>64.88</v>
      </c>
      <c r="E165">
        <v>64.13</v>
      </c>
      <c r="F165">
        <v>63.54</v>
      </c>
      <c r="G165">
        <v>63.15</v>
      </c>
      <c r="H165">
        <v>62.92</v>
      </c>
      <c r="I165">
        <v>62.9</v>
      </c>
    </row>
    <row r="166" spans="1:9" x14ac:dyDescent="0.3">
      <c r="A166" s="1" t="s">
        <v>417</v>
      </c>
      <c r="B166" s="1" t="s">
        <v>418</v>
      </c>
      <c r="C166">
        <v>70.22</v>
      </c>
      <c r="D166">
        <v>69.900000000000006</v>
      </c>
      <c r="E166">
        <v>69.52</v>
      </c>
      <c r="F166">
        <v>69.040000000000006</v>
      </c>
      <c r="G166">
        <v>68.510000000000005</v>
      </c>
      <c r="H166">
        <v>67.989999999999995</v>
      </c>
      <c r="I166">
        <v>67.540000000000006</v>
      </c>
    </row>
    <row r="167" spans="1:9" x14ac:dyDescent="0.3">
      <c r="A167" s="1" t="s">
        <v>419</v>
      </c>
      <c r="B167" s="1" t="s">
        <v>420</v>
      </c>
      <c r="C167">
        <v>52.97</v>
      </c>
      <c r="D167">
        <v>53.16</v>
      </c>
      <c r="E167">
        <v>53.34</v>
      </c>
      <c r="F167">
        <v>53.54</v>
      </c>
      <c r="G167">
        <v>53.73</v>
      </c>
      <c r="H167">
        <v>53.91</v>
      </c>
      <c r="I167">
        <v>54.14</v>
      </c>
    </row>
    <row r="168" spans="1:9" x14ac:dyDescent="0.3">
      <c r="A168" s="1" t="s">
        <v>421</v>
      </c>
      <c r="B168" s="1" t="s">
        <v>422</v>
      </c>
      <c r="C168">
        <v>53.28</v>
      </c>
      <c r="D168">
        <v>53.59</v>
      </c>
      <c r="E168">
        <v>53.94</v>
      </c>
      <c r="F168">
        <v>54.32</v>
      </c>
      <c r="G168">
        <v>54.73</v>
      </c>
      <c r="H168">
        <v>55.17</v>
      </c>
      <c r="I168">
        <v>55.64</v>
      </c>
    </row>
    <row r="169" spans="1:9" x14ac:dyDescent="0.3">
      <c r="A169" s="1" t="s">
        <v>424</v>
      </c>
      <c r="B169" s="1" t="s">
        <v>425</v>
      </c>
      <c r="C169">
        <v>71.19</v>
      </c>
      <c r="D169">
        <v>71.2</v>
      </c>
      <c r="E169">
        <v>71.209999999999994</v>
      </c>
      <c r="F169">
        <v>71.19</v>
      </c>
      <c r="G169">
        <v>71.069999999999993</v>
      </c>
      <c r="H169">
        <v>70.900000000000006</v>
      </c>
      <c r="I169">
        <v>70.680000000000007</v>
      </c>
    </row>
    <row r="170" spans="1:9" x14ac:dyDescent="0.3">
      <c r="A170" s="1" t="s">
        <v>426</v>
      </c>
      <c r="B170" s="1" t="s">
        <v>427</v>
      </c>
      <c r="C170">
        <v>51.69</v>
      </c>
      <c r="D170">
        <v>52.24</v>
      </c>
      <c r="E170">
        <v>52.84</v>
      </c>
      <c r="F170">
        <v>53.48</v>
      </c>
      <c r="G170">
        <v>54.15</v>
      </c>
      <c r="H170">
        <v>54.8</v>
      </c>
      <c r="I170">
        <v>55.41</v>
      </c>
    </row>
    <row r="171" spans="1:9" x14ac:dyDescent="0.3">
      <c r="A171" s="1" t="s">
        <v>428</v>
      </c>
      <c r="B171" s="1" t="s">
        <v>429</v>
      </c>
      <c r="C171">
        <v>69.37</v>
      </c>
      <c r="D171">
        <v>69.510000000000005</v>
      </c>
      <c r="E171">
        <v>69.62</v>
      </c>
      <c r="F171">
        <v>69.709999999999994</v>
      </c>
      <c r="G171">
        <v>69.790000000000006</v>
      </c>
      <c r="H171">
        <v>69.819999999999993</v>
      </c>
      <c r="I171">
        <v>69.8</v>
      </c>
    </row>
    <row r="172" spans="1:9" x14ac:dyDescent="0.3">
      <c r="A172" s="1" t="s">
        <v>87</v>
      </c>
      <c r="B172" s="1" t="s">
        <v>430</v>
      </c>
      <c r="C172">
        <v>66</v>
      </c>
      <c r="D172">
        <v>65.8</v>
      </c>
      <c r="E172">
        <v>65.569999999999993</v>
      </c>
      <c r="F172">
        <v>65.349999999999994</v>
      </c>
      <c r="G172">
        <v>65.150000000000006</v>
      </c>
      <c r="H172">
        <v>64.959999999999994</v>
      </c>
      <c r="I172">
        <v>64.77</v>
      </c>
    </row>
    <row r="173" spans="1:9" x14ac:dyDescent="0.3">
      <c r="A173" s="1" t="s">
        <v>432</v>
      </c>
      <c r="B173" s="1" t="s">
        <v>433</v>
      </c>
      <c r="C173">
        <v>59.92</v>
      </c>
      <c r="D173">
        <v>59.86</v>
      </c>
      <c r="E173">
        <v>59.8</v>
      </c>
      <c r="F173">
        <v>59.76</v>
      </c>
      <c r="G173">
        <v>59.77</v>
      </c>
      <c r="H173">
        <v>59.79</v>
      </c>
      <c r="I173">
        <v>59.84</v>
      </c>
    </row>
    <row r="174" spans="1:9" x14ac:dyDescent="0.3">
      <c r="A174" s="1" t="s">
        <v>434</v>
      </c>
      <c r="B174" s="1" t="s">
        <v>435</v>
      </c>
      <c r="C174">
        <v>67.09</v>
      </c>
      <c r="D174">
        <v>67.06</v>
      </c>
      <c r="E174">
        <v>66.989999999999995</v>
      </c>
      <c r="F174">
        <v>66.89</v>
      </c>
      <c r="G174">
        <v>66.83</v>
      </c>
      <c r="H174">
        <v>66.77</v>
      </c>
      <c r="I174">
        <v>66.67</v>
      </c>
    </row>
    <row r="175" spans="1:9" x14ac:dyDescent="0.3">
      <c r="A175" s="1" t="s">
        <v>436</v>
      </c>
      <c r="B175" s="1" t="s">
        <v>437</v>
      </c>
      <c r="C175">
        <v>48.54</v>
      </c>
      <c r="D175">
        <v>48.55</v>
      </c>
      <c r="E175">
        <v>48.58</v>
      </c>
      <c r="F175">
        <v>48.62</v>
      </c>
      <c r="G175">
        <v>48.68</v>
      </c>
      <c r="H175">
        <v>48.75</v>
      </c>
      <c r="I175">
        <v>48.84</v>
      </c>
    </row>
    <row r="176" spans="1:9" x14ac:dyDescent="0.3">
      <c r="A176" s="1" t="s">
        <v>438</v>
      </c>
      <c r="B176" s="1" t="s">
        <v>439</v>
      </c>
      <c r="C176">
        <v>52.92</v>
      </c>
      <c r="D176">
        <v>53.1</v>
      </c>
      <c r="E176">
        <v>53.28</v>
      </c>
      <c r="F176">
        <v>53.5</v>
      </c>
      <c r="G176">
        <v>53.73</v>
      </c>
      <c r="H176">
        <v>53.98</v>
      </c>
      <c r="I176">
        <v>54.25</v>
      </c>
    </row>
    <row r="177" spans="1:9" x14ac:dyDescent="0.3">
      <c r="A177" s="1" t="s">
        <v>441</v>
      </c>
      <c r="B177" s="1" t="s">
        <v>442</v>
      </c>
      <c r="C177">
        <v>63.94</v>
      </c>
      <c r="D177">
        <v>64.14</v>
      </c>
      <c r="E177">
        <v>64.33</v>
      </c>
      <c r="F177">
        <v>64.540000000000006</v>
      </c>
      <c r="G177">
        <v>64.760000000000005</v>
      </c>
      <c r="H177">
        <v>64.98</v>
      </c>
      <c r="I177">
        <v>65.209999999999994</v>
      </c>
    </row>
    <row r="178" spans="1:9" x14ac:dyDescent="0.3">
      <c r="A178" s="1" t="s">
        <v>444</v>
      </c>
      <c r="B178" s="1" t="s">
        <v>445</v>
      </c>
      <c r="C178">
        <v>65.239999999999995</v>
      </c>
      <c r="D178">
        <v>65.09</v>
      </c>
      <c r="E178">
        <v>64.930000000000007</v>
      </c>
      <c r="F178">
        <v>64.75</v>
      </c>
      <c r="G178">
        <v>64.55</v>
      </c>
      <c r="H178">
        <v>64.260000000000005</v>
      </c>
      <c r="I178">
        <v>63.93</v>
      </c>
    </row>
    <row r="179" spans="1:9" x14ac:dyDescent="0.3">
      <c r="A179" s="1" t="s">
        <v>447</v>
      </c>
      <c r="B179" s="1" t="s">
        <v>448</v>
      </c>
      <c r="C179">
        <v>65.430000000000007</v>
      </c>
      <c r="D179">
        <v>65.27</v>
      </c>
      <c r="E179">
        <v>65.17</v>
      </c>
      <c r="F179">
        <v>65.06</v>
      </c>
      <c r="G179">
        <v>64.94</v>
      </c>
      <c r="H179">
        <v>64.86</v>
      </c>
      <c r="I179">
        <v>64.819999999999993</v>
      </c>
    </row>
    <row r="180" spans="1:9" x14ac:dyDescent="0.3">
      <c r="A180" s="1" t="s">
        <v>449</v>
      </c>
      <c r="B180" s="1" t="s">
        <v>450</v>
      </c>
      <c r="C180">
        <v>62.19</v>
      </c>
      <c r="D180">
        <v>62.72</v>
      </c>
      <c r="E180">
        <v>63.22</v>
      </c>
      <c r="F180">
        <v>63.84</v>
      </c>
      <c r="G180">
        <v>64.56</v>
      </c>
      <c r="H180">
        <v>65.03</v>
      </c>
      <c r="I180">
        <v>65.28</v>
      </c>
    </row>
    <row r="181" spans="1:9" x14ac:dyDescent="0.3">
      <c r="A181" s="1" t="s">
        <v>452</v>
      </c>
      <c r="B181" s="1" t="s">
        <v>453</v>
      </c>
      <c r="C181">
        <v>59.27</v>
      </c>
      <c r="D181">
        <v>59.09</v>
      </c>
      <c r="E181">
        <v>59</v>
      </c>
      <c r="F181">
        <v>58.91</v>
      </c>
      <c r="G181">
        <v>58.87</v>
      </c>
      <c r="H181">
        <v>58.77</v>
      </c>
      <c r="I181">
        <v>58.58</v>
      </c>
    </row>
    <row r="182" spans="1:9" x14ac:dyDescent="0.3">
      <c r="A182" s="1" t="s">
        <v>454</v>
      </c>
      <c r="B182" s="1" t="s">
        <v>455</v>
      </c>
      <c r="C182">
        <v>65.400000000000006</v>
      </c>
      <c r="D182">
        <v>65.39</v>
      </c>
      <c r="E182">
        <v>65.42</v>
      </c>
      <c r="F182">
        <v>65.349999999999994</v>
      </c>
      <c r="G182">
        <v>65.180000000000007</v>
      </c>
      <c r="H182">
        <v>64.989999999999995</v>
      </c>
      <c r="I182">
        <v>64.760000000000005</v>
      </c>
    </row>
    <row r="183" spans="1:9" x14ac:dyDescent="0.3">
      <c r="A183" s="1" t="s">
        <v>456</v>
      </c>
      <c r="B183" s="1" t="s">
        <v>457</v>
      </c>
      <c r="C183">
        <v>65.44</v>
      </c>
      <c r="D183">
        <v>65.28</v>
      </c>
      <c r="E183">
        <v>65.12</v>
      </c>
      <c r="F183">
        <v>64.989999999999995</v>
      </c>
      <c r="G183">
        <v>64.87</v>
      </c>
      <c r="H183">
        <v>64.790000000000006</v>
      </c>
      <c r="I183">
        <v>64.67</v>
      </c>
    </row>
    <row r="184" spans="1:9" x14ac:dyDescent="0.3">
      <c r="A184" s="1" t="s">
        <v>458</v>
      </c>
      <c r="B184" s="1" t="s">
        <v>459</v>
      </c>
      <c r="C184">
        <v>75.12</v>
      </c>
      <c r="D184">
        <v>74.430000000000007</v>
      </c>
      <c r="E184">
        <v>73.28</v>
      </c>
      <c r="F184">
        <v>71.599999999999994</v>
      </c>
      <c r="G184">
        <v>70.44</v>
      </c>
      <c r="H184">
        <v>70.209999999999994</v>
      </c>
      <c r="I184">
        <v>70.19</v>
      </c>
    </row>
    <row r="185" spans="1:9" x14ac:dyDescent="0.3">
      <c r="A185" s="1" t="s">
        <v>460</v>
      </c>
      <c r="B185" s="1" t="s">
        <v>461</v>
      </c>
      <c r="C185">
        <v>66.349999999999994</v>
      </c>
      <c r="D185">
        <v>66.5</v>
      </c>
      <c r="E185">
        <v>66.59</v>
      </c>
      <c r="F185">
        <v>66.63</v>
      </c>
      <c r="G185">
        <v>66.680000000000007</v>
      </c>
      <c r="H185">
        <v>66.75</v>
      </c>
      <c r="I185">
        <v>66.790000000000006</v>
      </c>
    </row>
    <row r="186" spans="1:9" x14ac:dyDescent="0.3">
      <c r="A186" s="1" t="s">
        <v>463</v>
      </c>
      <c r="B186" s="1" t="s">
        <v>464</v>
      </c>
      <c r="C186">
        <v>57.89</v>
      </c>
      <c r="D186">
        <v>58.09</v>
      </c>
      <c r="E186">
        <v>58.31</v>
      </c>
      <c r="F186">
        <v>58.55</v>
      </c>
      <c r="G186">
        <v>58.84</v>
      </c>
      <c r="H186">
        <v>59.16</v>
      </c>
      <c r="I186">
        <v>59.51</v>
      </c>
    </row>
    <row r="187" spans="1:9" x14ac:dyDescent="0.3">
      <c r="A187" s="1" t="s">
        <v>465</v>
      </c>
      <c r="B187" s="1" t="s">
        <v>466</v>
      </c>
      <c r="C187">
        <v>64.75</v>
      </c>
      <c r="D187">
        <v>64.81</v>
      </c>
      <c r="E187">
        <v>64.88</v>
      </c>
      <c r="F187">
        <v>64.959999999999994</v>
      </c>
      <c r="G187">
        <v>65.03</v>
      </c>
      <c r="H187">
        <v>65.099999999999994</v>
      </c>
      <c r="I187">
        <v>65.16</v>
      </c>
    </row>
    <row r="188" spans="1:9" x14ac:dyDescent="0.3">
      <c r="A188" s="1" t="s">
        <v>467</v>
      </c>
      <c r="B188" s="1" t="s">
        <v>468</v>
      </c>
      <c r="C188">
        <v>64.14</v>
      </c>
      <c r="D188">
        <v>64.459999999999994</v>
      </c>
      <c r="E188">
        <v>64.8</v>
      </c>
      <c r="F188">
        <v>65.069999999999993</v>
      </c>
      <c r="G188">
        <v>65.349999999999994</v>
      </c>
      <c r="H188">
        <v>65.58</v>
      </c>
      <c r="I188">
        <v>65.739999999999995</v>
      </c>
    </row>
    <row r="189" spans="1:9" x14ac:dyDescent="0.3">
      <c r="A189" s="1" t="s">
        <v>470</v>
      </c>
      <c r="B189" s="1" t="s">
        <v>471</v>
      </c>
      <c r="C189">
        <v>63.26</v>
      </c>
      <c r="D189">
        <v>63.47</v>
      </c>
      <c r="E189">
        <v>63.65</v>
      </c>
      <c r="F189">
        <v>63.84</v>
      </c>
      <c r="G189">
        <v>64.040000000000006</v>
      </c>
      <c r="H189">
        <v>64.23</v>
      </c>
      <c r="I189">
        <v>64.39</v>
      </c>
    </row>
    <row r="190" spans="1:9" x14ac:dyDescent="0.3">
      <c r="A190" s="1" t="s">
        <v>472</v>
      </c>
      <c r="B190" s="1" t="s">
        <v>473</v>
      </c>
      <c r="C190">
        <v>71.38</v>
      </c>
      <c r="D190">
        <v>70.959999999999994</v>
      </c>
      <c r="E190">
        <v>70.45</v>
      </c>
      <c r="F190">
        <v>69.959999999999994</v>
      </c>
      <c r="G190">
        <v>69.52</v>
      </c>
      <c r="H190">
        <v>69.099999999999994</v>
      </c>
      <c r="I190">
        <v>68.67</v>
      </c>
    </row>
    <row r="191" spans="1:9" x14ac:dyDescent="0.3">
      <c r="A191" s="1" t="s">
        <v>474</v>
      </c>
      <c r="B191" s="1" t="s">
        <v>475</v>
      </c>
      <c r="C191">
        <v>61.23</v>
      </c>
      <c r="D191">
        <v>61.51</v>
      </c>
      <c r="E191">
        <v>61.78</v>
      </c>
      <c r="F191">
        <v>62.05</v>
      </c>
      <c r="G191">
        <v>62.31</v>
      </c>
      <c r="H191">
        <v>62.57</v>
      </c>
      <c r="I191">
        <v>62.81</v>
      </c>
    </row>
    <row r="192" spans="1:9" x14ac:dyDescent="0.3">
      <c r="A192" s="1" t="s">
        <v>476</v>
      </c>
      <c r="B192" s="1" t="s">
        <v>477</v>
      </c>
      <c r="C192">
        <v>68.23</v>
      </c>
      <c r="D192">
        <v>67.540000000000006</v>
      </c>
      <c r="E192">
        <v>66.87</v>
      </c>
      <c r="F192">
        <v>66.28</v>
      </c>
      <c r="G192">
        <v>65.790000000000006</v>
      </c>
      <c r="H192">
        <v>66.290000000000006</v>
      </c>
      <c r="I192">
        <v>66.53</v>
      </c>
    </row>
    <row r="193" spans="1:9" x14ac:dyDescent="0.3">
      <c r="A193" s="1" t="s">
        <v>478</v>
      </c>
      <c r="B193" s="1" t="s">
        <v>479</v>
      </c>
      <c r="C193">
        <v>52.97</v>
      </c>
      <c r="D193">
        <v>53.16</v>
      </c>
      <c r="E193">
        <v>53.37</v>
      </c>
      <c r="F193">
        <v>53.61</v>
      </c>
      <c r="G193">
        <v>53.87</v>
      </c>
      <c r="H193">
        <v>54.13</v>
      </c>
      <c r="I193">
        <v>54.41</v>
      </c>
    </row>
    <row r="194" spans="1:9" x14ac:dyDescent="0.3">
      <c r="A194" s="1" t="s">
        <v>481</v>
      </c>
      <c r="B194" s="1" t="s">
        <v>482</v>
      </c>
      <c r="C194">
        <v>65.040000000000006</v>
      </c>
      <c r="D194">
        <v>64.86</v>
      </c>
      <c r="E194">
        <v>64.650000000000006</v>
      </c>
      <c r="F194">
        <v>64.349999999999994</v>
      </c>
      <c r="G194">
        <v>63.99</v>
      </c>
      <c r="H194">
        <v>63.63</v>
      </c>
      <c r="I194">
        <v>63.32</v>
      </c>
    </row>
    <row r="195" spans="1:9" x14ac:dyDescent="0.3">
      <c r="A195" s="1" t="s">
        <v>484</v>
      </c>
      <c r="B195" s="1" t="s">
        <v>485</v>
      </c>
      <c r="C195">
        <v>69.91</v>
      </c>
      <c r="D195">
        <v>70.040000000000006</v>
      </c>
      <c r="E195">
        <v>70.02</v>
      </c>
      <c r="F195">
        <v>69.89</v>
      </c>
      <c r="G195">
        <v>69.69</v>
      </c>
      <c r="H195">
        <v>69.39</v>
      </c>
      <c r="I195">
        <v>68.959999999999994</v>
      </c>
    </row>
    <row r="196" spans="1:9" x14ac:dyDescent="0.3">
      <c r="A196" s="1" t="s">
        <v>486</v>
      </c>
      <c r="B196" s="1" t="s">
        <v>487</v>
      </c>
      <c r="C196">
        <v>64.73</v>
      </c>
      <c r="D196">
        <v>64.52</v>
      </c>
      <c r="E196">
        <v>64.349999999999994</v>
      </c>
      <c r="F196">
        <v>64.209999999999994</v>
      </c>
      <c r="G196">
        <v>64.099999999999994</v>
      </c>
      <c r="H196">
        <v>63.92</v>
      </c>
      <c r="I196">
        <v>63.68</v>
      </c>
    </row>
    <row r="197" spans="1:9" x14ac:dyDescent="0.3">
      <c r="A197" s="1" t="s">
        <v>489</v>
      </c>
      <c r="B197" s="1" t="s">
        <v>490</v>
      </c>
      <c r="C197">
        <v>64.290000000000006</v>
      </c>
      <c r="D197">
        <v>64.42</v>
      </c>
      <c r="E197">
        <v>64.53</v>
      </c>
      <c r="F197">
        <v>64.63</v>
      </c>
      <c r="G197">
        <v>64.75</v>
      </c>
      <c r="H197">
        <v>64.87</v>
      </c>
      <c r="I197">
        <v>64.95</v>
      </c>
    </row>
    <row r="198" spans="1:9" x14ac:dyDescent="0.3">
      <c r="A198" s="1" t="s">
        <v>492</v>
      </c>
      <c r="B198" s="1" t="s">
        <v>493</v>
      </c>
      <c r="C198">
        <v>56.63</v>
      </c>
      <c r="D198">
        <v>56.74</v>
      </c>
      <c r="E198">
        <v>56.87</v>
      </c>
      <c r="F198">
        <v>57.09</v>
      </c>
      <c r="G198">
        <v>57.38</v>
      </c>
      <c r="H198">
        <v>57.7</v>
      </c>
      <c r="I198">
        <v>58.05</v>
      </c>
    </row>
    <row r="199" spans="1:9" x14ac:dyDescent="0.3">
      <c r="A199" s="1" t="s">
        <v>494</v>
      </c>
      <c r="B199" s="1" t="s">
        <v>495</v>
      </c>
      <c r="C199">
        <v>60.46</v>
      </c>
      <c r="D199">
        <v>60.5</v>
      </c>
      <c r="E199">
        <v>60.54</v>
      </c>
      <c r="F199">
        <v>60.61</v>
      </c>
      <c r="G199">
        <v>60.73</v>
      </c>
      <c r="H199">
        <v>60.86</v>
      </c>
      <c r="I199">
        <v>60.98</v>
      </c>
    </row>
    <row r="200" spans="1:9" x14ac:dyDescent="0.3">
      <c r="A200" s="1" t="s">
        <v>497</v>
      </c>
      <c r="B200" s="1" t="s">
        <v>498</v>
      </c>
      <c r="C200">
        <v>65.150000000000006</v>
      </c>
      <c r="D200">
        <v>64.92</v>
      </c>
      <c r="E200">
        <v>64.7</v>
      </c>
      <c r="F200">
        <v>64.489999999999995</v>
      </c>
      <c r="G200">
        <v>64.3</v>
      </c>
      <c r="H200">
        <v>64.069999999999993</v>
      </c>
      <c r="I200">
        <v>63.85</v>
      </c>
    </row>
    <row r="201" spans="1:9" x14ac:dyDescent="0.3">
      <c r="A201" s="1" t="s">
        <v>500</v>
      </c>
      <c r="B201" s="1" t="s">
        <v>501</v>
      </c>
      <c r="C201">
        <v>68.66</v>
      </c>
      <c r="D201">
        <v>68.7</v>
      </c>
      <c r="E201">
        <v>68.67</v>
      </c>
      <c r="F201">
        <v>68.64</v>
      </c>
      <c r="G201">
        <v>68.66</v>
      </c>
      <c r="H201">
        <v>68.66</v>
      </c>
      <c r="I201">
        <v>68.62</v>
      </c>
    </row>
    <row r="202" spans="1:9" x14ac:dyDescent="0.3">
      <c r="A202" s="1" t="s">
        <v>502</v>
      </c>
      <c r="B202" s="1" t="s">
        <v>503</v>
      </c>
      <c r="C202">
        <v>85.13</v>
      </c>
      <c r="D202">
        <v>84.88</v>
      </c>
      <c r="E202">
        <v>84.24</v>
      </c>
      <c r="F202">
        <v>83.39</v>
      </c>
      <c r="G202">
        <v>82.84</v>
      </c>
      <c r="H202">
        <v>82.67</v>
      </c>
      <c r="I202">
        <v>82.7</v>
      </c>
    </row>
    <row r="203" spans="1:9" x14ac:dyDescent="0.3">
      <c r="A203" s="1" t="s">
        <v>504</v>
      </c>
      <c r="B203" s="1" t="s">
        <v>505</v>
      </c>
      <c r="C203">
        <v>66.58</v>
      </c>
      <c r="D203">
        <v>66.099999999999994</v>
      </c>
      <c r="E203">
        <v>65.67</v>
      </c>
      <c r="F203">
        <v>65.3</v>
      </c>
      <c r="G203">
        <v>65.05</v>
      </c>
      <c r="H203">
        <v>65.44</v>
      </c>
      <c r="I203">
        <v>65.7</v>
      </c>
    </row>
    <row r="204" spans="1:9" x14ac:dyDescent="0.3">
      <c r="A204" s="1" t="s">
        <v>507</v>
      </c>
      <c r="B204" s="1" t="s">
        <v>508</v>
      </c>
      <c r="C204">
        <v>68.31</v>
      </c>
      <c r="D204">
        <v>67.849999999999994</v>
      </c>
      <c r="E204">
        <v>67.430000000000007</v>
      </c>
      <c r="F204">
        <v>67.010000000000005</v>
      </c>
      <c r="G204">
        <v>66.69</v>
      </c>
      <c r="H204">
        <v>66.5</v>
      </c>
      <c r="I204">
        <v>66.27</v>
      </c>
    </row>
    <row r="205" spans="1:9" x14ac:dyDescent="0.3">
      <c r="A205" s="1" t="s">
        <v>509</v>
      </c>
      <c r="B205" s="1" t="s">
        <v>510</v>
      </c>
      <c r="C205">
        <v>56.51</v>
      </c>
      <c r="D205">
        <v>56.84</v>
      </c>
      <c r="E205">
        <v>57.19</v>
      </c>
      <c r="F205">
        <v>57.57</v>
      </c>
      <c r="G205">
        <v>57.97</v>
      </c>
      <c r="H205">
        <v>58.34</v>
      </c>
      <c r="I205">
        <v>58.66</v>
      </c>
    </row>
    <row r="206" spans="1:9" x14ac:dyDescent="0.3">
      <c r="A206" s="1" t="s">
        <v>19</v>
      </c>
      <c r="B206" s="1" t="s">
        <v>511</v>
      </c>
      <c r="C206">
        <v>64.989999999999995</v>
      </c>
      <c r="D206">
        <v>65.290000000000006</v>
      </c>
      <c r="E206">
        <v>65.56</v>
      </c>
      <c r="F206">
        <v>65.84</v>
      </c>
      <c r="G206">
        <v>66.13</v>
      </c>
      <c r="H206">
        <v>66.400000000000006</v>
      </c>
      <c r="I206">
        <v>66.63</v>
      </c>
    </row>
    <row r="207" spans="1:9" x14ac:dyDescent="0.3">
      <c r="A207" s="1" t="s">
        <v>512</v>
      </c>
      <c r="B207" s="1" t="s">
        <v>513</v>
      </c>
      <c r="C207">
        <v>70.98</v>
      </c>
      <c r="D207">
        <v>71.39</v>
      </c>
      <c r="E207">
        <v>71.72</v>
      </c>
      <c r="F207">
        <v>71.56</v>
      </c>
      <c r="G207">
        <v>71.22</v>
      </c>
      <c r="H207">
        <v>71.239999999999995</v>
      </c>
      <c r="I207">
        <v>71.349999999999994</v>
      </c>
    </row>
    <row r="208" spans="1:9" x14ac:dyDescent="0.3">
      <c r="A208" s="1" t="s">
        <v>514</v>
      </c>
      <c r="B208" s="1" t="s">
        <v>515</v>
      </c>
      <c r="C208">
        <v>55.46</v>
      </c>
      <c r="D208">
        <v>55.55</v>
      </c>
      <c r="E208">
        <v>55.53</v>
      </c>
      <c r="F208">
        <v>55.48</v>
      </c>
      <c r="G208">
        <v>55.49</v>
      </c>
      <c r="H208">
        <v>55.57</v>
      </c>
      <c r="I208">
        <v>55.72</v>
      </c>
    </row>
    <row r="209" spans="1:9" x14ac:dyDescent="0.3">
      <c r="A209" s="1" t="s">
        <v>517</v>
      </c>
      <c r="B209" s="1" t="s">
        <v>518</v>
      </c>
      <c r="C209">
        <v>54.05</v>
      </c>
      <c r="D209">
        <v>54.27</v>
      </c>
      <c r="E209">
        <v>54.49</v>
      </c>
      <c r="F209">
        <v>54.76</v>
      </c>
      <c r="G209">
        <v>55.08</v>
      </c>
      <c r="H209">
        <v>55.41</v>
      </c>
      <c r="I209">
        <v>55.73</v>
      </c>
    </row>
    <row r="210" spans="1:9" x14ac:dyDescent="0.3">
      <c r="A210" s="1" t="s">
        <v>519</v>
      </c>
      <c r="B210" s="1" t="s">
        <v>520</v>
      </c>
      <c r="C210">
        <v>77.33</v>
      </c>
      <c r="D210">
        <v>76.53</v>
      </c>
      <c r="E210">
        <v>75.599999999999994</v>
      </c>
      <c r="F210">
        <v>74.69</v>
      </c>
      <c r="G210">
        <v>73.88</v>
      </c>
      <c r="H210">
        <v>73.040000000000006</v>
      </c>
      <c r="I210">
        <v>72.180000000000007</v>
      </c>
    </row>
    <row r="211" spans="1:9" x14ac:dyDescent="0.3">
      <c r="A211" s="1" t="s">
        <v>521</v>
      </c>
      <c r="B211" s="1" t="s">
        <v>522</v>
      </c>
      <c r="C211">
        <v>56.37</v>
      </c>
      <c r="D211">
        <v>56.56</v>
      </c>
      <c r="E211">
        <v>56.75</v>
      </c>
      <c r="F211">
        <v>56.97</v>
      </c>
      <c r="G211">
        <v>57.21</v>
      </c>
      <c r="H211">
        <v>57.42</v>
      </c>
      <c r="I211">
        <v>57.61</v>
      </c>
    </row>
    <row r="212" spans="1:9" x14ac:dyDescent="0.3">
      <c r="A212" s="1" t="s">
        <v>523</v>
      </c>
      <c r="B212" s="1" t="s">
        <v>524</v>
      </c>
      <c r="C212">
        <v>55.87</v>
      </c>
      <c r="D212">
        <v>56.29</v>
      </c>
      <c r="E212">
        <v>56.68</v>
      </c>
      <c r="F212">
        <v>57.07</v>
      </c>
      <c r="G212">
        <v>57.47</v>
      </c>
      <c r="H212">
        <v>57.88</v>
      </c>
      <c r="I212">
        <v>58.31</v>
      </c>
    </row>
    <row r="213" spans="1:9" x14ac:dyDescent="0.3">
      <c r="A213" s="1" t="s">
        <v>525</v>
      </c>
      <c r="B213" s="1" t="s">
        <v>526</v>
      </c>
      <c r="C213">
        <v>65.08</v>
      </c>
      <c r="D213">
        <v>65.34</v>
      </c>
      <c r="E213">
        <v>65.56</v>
      </c>
      <c r="F213">
        <v>65.81</v>
      </c>
      <c r="G213">
        <v>66.09</v>
      </c>
      <c r="H213">
        <v>66.36</v>
      </c>
      <c r="I213">
        <v>66.61</v>
      </c>
    </row>
    <row r="214" spans="1:9" x14ac:dyDescent="0.3">
      <c r="A214" s="1" t="s">
        <v>527</v>
      </c>
      <c r="B214" s="1" t="s">
        <v>528</v>
      </c>
      <c r="C214">
        <v>66.84</v>
      </c>
      <c r="D214">
        <v>66.87</v>
      </c>
      <c r="E214">
        <v>66.94</v>
      </c>
      <c r="F214">
        <v>66.92</v>
      </c>
      <c r="G214">
        <v>66.849999999999994</v>
      </c>
      <c r="H214">
        <v>66.8</v>
      </c>
      <c r="I214">
        <v>66.78</v>
      </c>
    </row>
    <row r="215" spans="1:9" x14ac:dyDescent="0.3">
      <c r="A215" s="1" t="s">
        <v>529</v>
      </c>
      <c r="B215" s="1" t="s">
        <v>530</v>
      </c>
      <c r="C215">
        <v>49.79</v>
      </c>
      <c r="D215">
        <v>49.87</v>
      </c>
      <c r="E215">
        <v>49.95</v>
      </c>
      <c r="F215">
        <v>50.04</v>
      </c>
      <c r="G215">
        <v>50.15</v>
      </c>
      <c r="H215">
        <v>50.27</v>
      </c>
      <c r="I215">
        <v>50.39</v>
      </c>
    </row>
    <row r="216" spans="1:9" x14ac:dyDescent="0.3">
      <c r="A216" s="1" t="s">
        <v>532</v>
      </c>
      <c r="B216" s="1" t="s">
        <v>533</v>
      </c>
      <c r="C216">
        <v>65.930000000000007</v>
      </c>
      <c r="D216">
        <v>65.680000000000007</v>
      </c>
      <c r="E216">
        <v>65.400000000000006</v>
      </c>
      <c r="F216">
        <v>65.13</v>
      </c>
      <c r="G216">
        <v>65.010000000000005</v>
      </c>
      <c r="H216">
        <v>65.010000000000005</v>
      </c>
      <c r="I216">
        <v>64.97</v>
      </c>
    </row>
    <row r="217" spans="1:9" x14ac:dyDescent="0.3">
      <c r="A217" s="1" t="s">
        <v>535</v>
      </c>
      <c r="B217" s="1" t="s">
        <v>536</v>
      </c>
      <c r="C217">
        <v>54.08</v>
      </c>
      <c r="D217">
        <v>54.25</v>
      </c>
      <c r="E217">
        <v>54.43</v>
      </c>
      <c r="F217">
        <v>54.65</v>
      </c>
      <c r="G217">
        <v>54.88</v>
      </c>
      <c r="H217">
        <v>55.13</v>
      </c>
      <c r="I217">
        <v>55.4</v>
      </c>
    </row>
    <row r="218" spans="1:9" x14ac:dyDescent="0.3">
      <c r="A218" s="1" t="s">
        <v>537</v>
      </c>
      <c r="B218" s="1" t="s">
        <v>538</v>
      </c>
      <c r="C218">
        <v>51.36</v>
      </c>
      <c r="D218">
        <v>50.47</v>
      </c>
      <c r="E218">
        <v>50.88</v>
      </c>
      <c r="F218">
        <v>51.7</v>
      </c>
      <c r="G218">
        <v>52.44</v>
      </c>
      <c r="H218">
        <v>53.24</v>
      </c>
      <c r="I218">
        <v>54.09</v>
      </c>
    </row>
    <row r="219" spans="1:9" x14ac:dyDescent="0.3">
      <c r="A219" s="1" t="s">
        <v>27</v>
      </c>
      <c r="B219" s="1" t="s">
        <v>539</v>
      </c>
      <c r="C219">
        <v>54.08</v>
      </c>
      <c r="D219">
        <v>54.25</v>
      </c>
      <c r="E219">
        <v>54.43</v>
      </c>
      <c r="F219">
        <v>54.65</v>
      </c>
      <c r="G219">
        <v>54.88</v>
      </c>
      <c r="H219">
        <v>55.13</v>
      </c>
      <c r="I219">
        <v>55.4</v>
      </c>
    </row>
    <row r="220" spans="1:9" x14ac:dyDescent="0.3">
      <c r="A220" s="1" t="s">
        <v>541</v>
      </c>
      <c r="B220" s="1" t="s">
        <v>542</v>
      </c>
      <c r="C220">
        <v>65.680000000000007</v>
      </c>
      <c r="D220">
        <v>65.83</v>
      </c>
      <c r="E220">
        <v>65.930000000000007</v>
      </c>
      <c r="F220">
        <v>65.97</v>
      </c>
      <c r="G220">
        <v>66.03</v>
      </c>
      <c r="H220">
        <v>66.099999999999994</v>
      </c>
      <c r="I220">
        <v>66.150000000000006</v>
      </c>
    </row>
    <row r="221" spans="1:9" x14ac:dyDescent="0.3">
      <c r="A221" s="1" t="s">
        <v>544</v>
      </c>
      <c r="B221" s="1" t="s">
        <v>545</v>
      </c>
      <c r="C221">
        <v>54.5</v>
      </c>
      <c r="D221">
        <v>54.77</v>
      </c>
      <c r="E221">
        <v>55.1</v>
      </c>
      <c r="F221">
        <v>55.6</v>
      </c>
      <c r="G221">
        <v>56.2</v>
      </c>
      <c r="H221">
        <v>56.77</v>
      </c>
      <c r="I221">
        <v>57.29</v>
      </c>
    </row>
    <row r="222" spans="1:9" x14ac:dyDescent="0.3">
      <c r="A222" s="1" t="s">
        <v>547</v>
      </c>
      <c r="B222" s="1" t="s">
        <v>548</v>
      </c>
      <c r="C222">
        <v>65.64</v>
      </c>
      <c r="D222">
        <v>65.790000000000006</v>
      </c>
      <c r="E222">
        <v>65.959999999999994</v>
      </c>
      <c r="F222">
        <v>66.12</v>
      </c>
      <c r="G222">
        <v>66.25</v>
      </c>
      <c r="H222">
        <v>66.36</v>
      </c>
      <c r="I222">
        <v>66.400000000000006</v>
      </c>
    </row>
    <row r="223" spans="1:9" x14ac:dyDescent="0.3">
      <c r="A223" s="1" t="s">
        <v>550</v>
      </c>
      <c r="B223" s="1" t="s">
        <v>551</v>
      </c>
      <c r="C223">
        <v>69.2</v>
      </c>
      <c r="D223">
        <v>68.53</v>
      </c>
      <c r="E223">
        <v>67.900000000000006</v>
      </c>
      <c r="F223">
        <v>67.33</v>
      </c>
      <c r="G223">
        <v>66.89</v>
      </c>
      <c r="H223">
        <v>67.28</v>
      </c>
      <c r="I223">
        <v>67.430000000000007</v>
      </c>
    </row>
    <row r="224" spans="1:9" x14ac:dyDescent="0.3">
      <c r="A224" s="1" t="s">
        <v>553</v>
      </c>
      <c r="B224" s="1" t="s">
        <v>554</v>
      </c>
      <c r="C224">
        <v>66.19</v>
      </c>
      <c r="D224">
        <v>65.64</v>
      </c>
      <c r="E224">
        <v>65.12</v>
      </c>
      <c r="F224">
        <v>64.7</v>
      </c>
      <c r="G224">
        <v>64.31</v>
      </c>
      <c r="H224">
        <v>63.92</v>
      </c>
      <c r="I224">
        <v>63.62</v>
      </c>
    </row>
    <row r="225" spans="1:9" x14ac:dyDescent="0.3">
      <c r="A225" s="1" t="s">
        <v>556</v>
      </c>
      <c r="B225" s="1" t="s">
        <v>557</v>
      </c>
      <c r="C225">
        <v>62.57</v>
      </c>
      <c r="D225">
        <v>62.41</v>
      </c>
      <c r="E225">
        <v>62.29</v>
      </c>
      <c r="F225">
        <v>62.22</v>
      </c>
      <c r="G225">
        <v>62.18</v>
      </c>
      <c r="H225">
        <v>62.15</v>
      </c>
      <c r="I225">
        <v>62.15</v>
      </c>
    </row>
    <row r="226" spans="1:9" x14ac:dyDescent="0.3">
      <c r="A226" s="1" t="s">
        <v>558</v>
      </c>
      <c r="B226" s="1" t="s">
        <v>559</v>
      </c>
      <c r="C226">
        <v>59.69</v>
      </c>
      <c r="D226">
        <v>59.96</v>
      </c>
      <c r="E226">
        <v>60.27</v>
      </c>
      <c r="F226">
        <v>60.61</v>
      </c>
      <c r="G226">
        <v>60.98</v>
      </c>
      <c r="H226">
        <v>61.3</v>
      </c>
      <c r="I226">
        <v>61.62</v>
      </c>
    </row>
    <row r="227" spans="1:9" x14ac:dyDescent="0.3">
      <c r="A227" s="1" t="s">
        <v>561</v>
      </c>
      <c r="B227" s="1" t="s">
        <v>562</v>
      </c>
      <c r="C227">
        <v>77.3</v>
      </c>
      <c r="D227">
        <v>78.040000000000006</v>
      </c>
      <c r="E227">
        <v>78.39</v>
      </c>
      <c r="F227">
        <v>78.59</v>
      </c>
      <c r="G227">
        <v>78.63</v>
      </c>
      <c r="H227">
        <v>78.44</v>
      </c>
      <c r="I227">
        <v>77.91</v>
      </c>
    </row>
    <row r="228" spans="1:9" x14ac:dyDescent="0.3">
      <c r="A228" s="1" t="s">
        <v>563</v>
      </c>
      <c r="B228" s="1" t="s">
        <v>564</v>
      </c>
      <c r="C228">
        <v>69.569999999999993</v>
      </c>
      <c r="D228">
        <v>69.42</v>
      </c>
      <c r="E228">
        <v>69.28</v>
      </c>
      <c r="F228">
        <v>69.12</v>
      </c>
      <c r="G228">
        <v>68.959999999999994</v>
      </c>
      <c r="H228">
        <v>68.75</v>
      </c>
      <c r="I228">
        <v>68.52</v>
      </c>
    </row>
    <row r="229" spans="1:9" x14ac:dyDescent="0.3">
      <c r="A229" s="1" t="s">
        <v>565</v>
      </c>
      <c r="B229" s="1" t="s">
        <v>566</v>
      </c>
      <c r="C229">
        <v>55.9</v>
      </c>
      <c r="D229">
        <v>57.32</v>
      </c>
      <c r="E229">
        <v>59.31</v>
      </c>
      <c r="F229">
        <v>60.98</v>
      </c>
      <c r="G229">
        <v>62.35</v>
      </c>
      <c r="H229">
        <v>63.9</v>
      </c>
      <c r="I229">
        <v>65.61</v>
      </c>
    </row>
    <row r="230" spans="1:9" x14ac:dyDescent="0.3">
      <c r="A230" s="1" t="s">
        <v>568</v>
      </c>
      <c r="B230" s="1" t="s">
        <v>569</v>
      </c>
      <c r="C230">
        <v>73.28</v>
      </c>
      <c r="D230">
        <v>73.28</v>
      </c>
      <c r="E230">
        <v>73.27</v>
      </c>
      <c r="F230">
        <v>73.209999999999994</v>
      </c>
      <c r="G230">
        <v>73.11</v>
      </c>
      <c r="H230">
        <v>72.98</v>
      </c>
      <c r="I230">
        <v>72.819999999999993</v>
      </c>
    </row>
    <row r="231" spans="1:9" x14ac:dyDescent="0.3">
      <c r="A231" s="1" t="s">
        <v>570</v>
      </c>
      <c r="B231" s="1" t="s">
        <v>571</v>
      </c>
      <c r="C231">
        <v>49.75</v>
      </c>
      <c r="D231">
        <v>49.89</v>
      </c>
      <c r="E231">
        <v>50.02</v>
      </c>
      <c r="F231">
        <v>50.15</v>
      </c>
      <c r="G231">
        <v>50.32</v>
      </c>
      <c r="H231">
        <v>50.48</v>
      </c>
      <c r="I231">
        <v>50.64</v>
      </c>
    </row>
    <row r="232" spans="1:9" x14ac:dyDescent="0.3">
      <c r="A232" s="1" t="s">
        <v>572</v>
      </c>
      <c r="B232" s="1" t="s">
        <v>573</v>
      </c>
      <c r="C232">
        <v>69.56</v>
      </c>
      <c r="D232">
        <v>69.22</v>
      </c>
      <c r="E232">
        <v>68.94</v>
      </c>
      <c r="F232">
        <v>68.709999999999994</v>
      </c>
      <c r="G232">
        <v>68.599999999999994</v>
      </c>
      <c r="H232">
        <v>68.5</v>
      </c>
      <c r="I232">
        <v>68.45</v>
      </c>
    </row>
    <row r="233" spans="1:9" x14ac:dyDescent="0.3">
      <c r="A233" s="1" t="s">
        <v>575</v>
      </c>
      <c r="B233" s="1" t="s">
        <v>576</v>
      </c>
      <c r="C233">
        <v>67.599999999999994</v>
      </c>
      <c r="D233">
        <v>67.22</v>
      </c>
      <c r="E233">
        <v>66.84</v>
      </c>
      <c r="F233">
        <v>66.510000000000005</v>
      </c>
      <c r="G233">
        <v>66.28</v>
      </c>
      <c r="H233">
        <v>66.069999999999993</v>
      </c>
      <c r="I233">
        <v>65.88</v>
      </c>
    </row>
    <row r="234" spans="1:9" x14ac:dyDescent="0.3">
      <c r="A234" s="1" t="s">
        <v>578</v>
      </c>
      <c r="B234" s="1" t="s">
        <v>579</v>
      </c>
      <c r="C234">
        <v>55.94</v>
      </c>
      <c r="D234">
        <v>56.1</v>
      </c>
      <c r="E234">
        <v>56.26</v>
      </c>
      <c r="F234">
        <v>56.44</v>
      </c>
      <c r="G234">
        <v>56.66</v>
      </c>
      <c r="H234">
        <v>56.9</v>
      </c>
      <c r="I234">
        <v>57.18</v>
      </c>
    </row>
    <row r="235" spans="1:9" x14ac:dyDescent="0.3">
      <c r="A235" s="1" t="s">
        <v>580</v>
      </c>
      <c r="B235" s="1" t="s">
        <v>581</v>
      </c>
      <c r="C235">
        <v>71.13</v>
      </c>
      <c r="D235">
        <v>70.819999999999993</v>
      </c>
      <c r="E235">
        <v>70.47</v>
      </c>
      <c r="F235">
        <v>70.08</v>
      </c>
      <c r="G235">
        <v>69.69</v>
      </c>
      <c r="H235">
        <v>69.27</v>
      </c>
      <c r="I235">
        <v>68.819999999999993</v>
      </c>
    </row>
    <row r="236" spans="1:9" x14ac:dyDescent="0.3">
      <c r="A236" s="1" t="s">
        <v>583</v>
      </c>
      <c r="B236" s="1" t="s">
        <v>584</v>
      </c>
      <c r="C236">
        <v>60.37</v>
      </c>
      <c r="D236">
        <v>60.35</v>
      </c>
      <c r="E236">
        <v>60.3</v>
      </c>
      <c r="F236">
        <v>60.27</v>
      </c>
      <c r="G236">
        <v>60.26</v>
      </c>
      <c r="H236">
        <v>60.26</v>
      </c>
      <c r="I236">
        <v>60.28</v>
      </c>
    </row>
    <row r="237" spans="1:9" x14ac:dyDescent="0.3">
      <c r="A237" s="1" t="s">
        <v>585</v>
      </c>
      <c r="B237" s="1" t="s">
        <v>586</v>
      </c>
      <c r="C237">
        <v>64.91</v>
      </c>
      <c r="D237">
        <v>64.58</v>
      </c>
      <c r="E237">
        <v>64.290000000000006</v>
      </c>
      <c r="F237">
        <v>64.05</v>
      </c>
      <c r="G237">
        <v>63.87</v>
      </c>
      <c r="H237">
        <v>63.73</v>
      </c>
      <c r="I237">
        <v>63.66</v>
      </c>
    </row>
    <row r="238" spans="1:9" x14ac:dyDescent="0.3">
      <c r="A238" s="1" t="s">
        <v>587</v>
      </c>
      <c r="B238" s="1" t="s">
        <v>588</v>
      </c>
      <c r="C238">
        <v>66.959999999999994</v>
      </c>
      <c r="D238">
        <v>67.08</v>
      </c>
      <c r="E238">
        <v>67.2</v>
      </c>
      <c r="F238">
        <v>67.319999999999993</v>
      </c>
      <c r="G238">
        <v>67.459999999999994</v>
      </c>
      <c r="H238">
        <v>67.569999999999993</v>
      </c>
      <c r="I238">
        <v>67.66</v>
      </c>
    </row>
    <row r="239" spans="1:9" x14ac:dyDescent="0.3">
      <c r="A239" s="1" t="s">
        <v>590</v>
      </c>
      <c r="B239" s="1" t="s">
        <v>591</v>
      </c>
      <c r="C239">
        <v>56.62</v>
      </c>
      <c r="D239">
        <v>57.27</v>
      </c>
      <c r="E239">
        <v>57.96</v>
      </c>
      <c r="F239">
        <v>58.68</v>
      </c>
      <c r="G239">
        <v>59.42</v>
      </c>
      <c r="H239">
        <v>60.08</v>
      </c>
      <c r="I239">
        <v>60.63</v>
      </c>
    </row>
    <row r="240" spans="1:9" x14ac:dyDescent="0.3">
      <c r="A240" s="1" t="s">
        <v>592</v>
      </c>
      <c r="B240" s="1" t="s">
        <v>593</v>
      </c>
      <c r="C240">
        <v>63.38</v>
      </c>
      <c r="D240">
        <v>63.32</v>
      </c>
      <c r="E240">
        <v>63.33</v>
      </c>
      <c r="F240">
        <v>63.38</v>
      </c>
      <c r="G240">
        <v>63.49</v>
      </c>
      <c r="H240">
        <v>63.66</v>
      </c>
      <c r="I240">
        <v>63.87</v>
      </c>
    </row>
    <row r="241" spans="1:9" x14ac:dyDescent="0.3">
      <c r="A241" s="1" t="s">
        <v>595</v>
      </c>
      <c r="B241" s="1" t="s">
        <v>596</v>
      </c>
      <c r="C241">
        <v>57.74</v>
      </c>
      <c r="D241">
        <v>58.04</v>
      </c>
      <c r="E241">
        <v>58.37</v>
      </c>
      <c r="F241">
        <v>58.74</v>
      </c>
      <c r="G241">
        <v>59.18</v>
      </c>
      <c r="H241">
        <v>59.53</v>
      </c>
      <c r="I241">
        <v>59.76</v>
      </c>
    </row>
    <row r="242" spans="1:9" x14ac:dyDescent="0.3">
      <c r="A242" s="1" t="s">
        <v>597</v>
      </c>
      <c r="B242" s="1" t="s">
        <v>598</v>
      </c>
      <c r="C242">
        <v>64.989999999999995</v>
      </c>
      <c r="D242">
        <v>65.290000000000006</v>
      </c>
      <c r="E242">
        <v>65.56</v>
      </c>
      <c r="F242">
        <v>65.84</v>
      </c>
      <c r="G242">
        <v>66.13</v>
      </c>
      <c r="H242">
        <v>66.400000000000006</v>
      </c>
      <c r="I242">
        <v>66.63</v>
      </c>
    </row>
    <row r="243" spans="1:9" x14ac:dyDescent="0.3">
      <c r="A243" s="1" t="s">
        <v>600</v>
      </c>
      <c r="B243" s="1" t="s">
        <v>601</v>
      </c>
      <c r="C243">
        <v>54.08</v>
      </c>
      <c r="D243">
        <v>54.25</v>
      </c>
      <c r="E243">
        <v>54.43</v>
      </c>
      <c r="F243">
        <v>54.65</v>
      </c>
      <c r="G243">
        <v>54.88</v>
      </c>
      <c r="H243">
        <v>55.13</v>
      </c>
      <c r="I243">
        <v>55.4</v>
      </c>
    </row>
    <row r="244" spans="1:9" x14ac:dyDescent="0.3">
      <c r="A244" s="1" t="s">
        <v>603</v>
      </c>
      <c r="B244" s="1" t="s">
        <v>604</v>
      </c>
      <c r="C244">
        <v>70.52</v>
      </c>
      <c r="D244">
        <v>70.45</v>
      </c>
      <c r="E244">
        <v>70.23</v>
      </c>
      <c r="F244">
        <v>69.8</v>
      </c>
      <c r="G244">
        <v>69.599999999999994</v>
      </c>
      <c r="H244">
        <v>69.44</v>
      </c>
      <c r="I244">
        <v>69.25</v>
      </c>
    </row>
    <row r="245" spans="1:9" x14ac:dyDescent="0.3">
      <c r="A245" s="1" t="s">
        <v>605</v>
      </c>
      <c r="B245" s="1" t="s">
        <v>606</v>
      </c>
      <c r="C245">
        <v>67.430000000000007</v>
      </c>
      <c r="D245">
        <v>67.05</v>
      </c>
      <c r="E245">
        <v>66.73</v>
      </c>
      <c r="F245">
        <v>66.47</v>
      </c>
      <c r="G245">
        <v>66.28</v>
      </c>
      <c r="H245">
        <v>66.14</v>
      </c>
      <c r="I245">
        <v>66</v>
      </c>
    </row>
    <row r="246" spans="1:9" x14ac:dyDescent="0.3">
      <c r="A246" s="1" t="s">
        <v>607</v>
      </c>
      <c r="B246" s="1" t="s">
        <v>608</v>
      </c>
      <c r="C246">
        <v>68.510000000000005</v>
      </c>
      <c r="D246">
        <v>68.349999999999994</v>
      </c>
      <c r="E246">
        <v>68.150000000000006</v>
      </c>
      <c r="F246">
        <v>68.11</v>
      </c>
      <c r="G246">
        <v>68.14</v>
      </c>
      <c r="H246">
        <v>68.13</v>
      </c>
      <c r="I246">
        <v>68.09</v>
      </c>
    </row>
    <row r="247" spans="1:9" x14ac:dyDescent="0.3">
      <c r="A247" s="1" t="s">
        <v>609</v>
      </c>
      <c r="B247" s="1" t="s">
        <v>610</v>
      </c>
      <c r="C247">
        <v>63.01</v>
      </c>
      <c r="D247">
        <v>62.84</v>
      </c>
      <c r="E247">
        <v>62.64</v>
      </c>
      <c r="F247">
        <v>62.4</v>
      </c>
      <c r="G247">
        <v>62.15</v>
      </c>
      <c r="H247">
        <v>61.88</v>
      </c>
      <c r="I247">
        <v>61.57</v>
      </c>
    </row>
    <row r="248" spans="1:9" x14ac:dyDescent="0.3">
      <c r="A248" s="1" t="s">
        <v>611</v>
      </c>
      <c r="B248" s="1" t="s">
        <v>612</v>
      </c>
      <c r="C248">
        <v>52.32</v>
      </c>
      <c r="D248">
        <v>52.5</v>
      </c>
      <c r="E248">
        <v>52.73</v>
      </c>
      <c r="F248">
        <v>52.99</v>
      </c>
      <c r="G248">
        <v>53.27</v>
      </c>
      <c r="H248">
        <v>53.54</v>
      </c>
      <c r="I248">
        <v>53.79</v>
      </c>
    </row>
    <row r="249" spans="1:9" x14ac:dyDescent="0.3">
      <c r="A249" s="1" t="s">
        <v>613</v>
      </c>
      <c r="B249" s="1" t="s">
        <v>614</v>
      </c>
      <c r="C249">
        <v>51.07</v>
      </c>
      <c r="D249">
        <v>51.62</v>
      </c>
      <c r="E249">
        <v>52.15</v>
      </c>
      <c r="F249">
        <v>52.67</v>
      </c>
      <c r="G249">
        <v>53.13</v>
      </c>
      <c r="H249">
        <v>53.52</v>
      </c>
      <c r="I249">
        <v>53.85</v>
      </c>
    </row>
    <row r="250" spans="1:9" x14ac:dyDescent="0.3">
      <c r="A250" s="1" t="s">
        <v>616</v>
      </c>
      <c r="B250" s="1" t="s">
        <v>617</v>
      </c>
      <c r="C250">
        <v>68.22</v>
      </c>
      <c r="D250">
        <v>67.930000000000007</v>
      </c>
      <c r="E250">
        <v>67.680000000000007</v>
      </c>
      <c r="F250">
        <v>67.48</v>
      </c>
      <c r="G250">
        <v>67.38</v>
      </c>
      <c r="H250">
        <v>65.77</v>
      </c>
      <c r="I250">
        <v>64.44</v>
      </c>
    </row>
    <row r="251" spans="1:9" x14ac:dyDescent="0.3">
      <c r="A251" s="1" t="s">
        <v>35</v>
      </c>
      <c r="B251" s="1" t="s">
        <v>618</v>
      </c>
      <c r="C251">
        <v>69.010000000000005</v>
      </c>
      <c r="D251">
        <v>68.73</v>
      </c>
      <c r="E251">
        <v>68.5</v>
      </c>
      <c r="F251">
        <v>68.33</v>
      </c>
      <c r="G251">
        <v>68.260000000000005</v>
      </c>
      <c r="H251">
        <v>68.19</v>
      </c>
      <c r="I251">
        <v>68.150000000000006</v>
      </c>
    </row>
    <row r="252" spans="1:9" x14ac:dyDescent="0.3">
      <c r="A252" s="1" t="s">
        <v>620</v>
      </c>
      <c r="B252" s="1" t="s">
        <v>621</v>
      </c>
      <c r="C252">
        <v>64.319999999999993</v>
      </c>
      <c r="D252">
        <v>64.48</v>
      </c>
      <c r="E252">
        <v>64.66</v>
      </c>
      <c r="F252">
        <v>64.87</v>
      </c>
      <c r="G252">
        <v>65.099999999999994</v>
      </c>
      <c r="H252">
        <v>65.319999999999993</v>
      </c>
      <c r="I252">
        <v>65.47</v>
      </c>
    </row>
    <row r="253" spans="1:9" x14ac:dyDescent="0.3">
      <c r="A253" s="1" t="s">
        <v>622</v>
      </c>
      <c r="B253" s="1" t="s">
        <v>623</v>
      </c>
      <c r="C253">
        <v>65.88</v>
      </c>
      <c r="D253">
        <v>65.69</v>
      </c>
      <c r="E253">
        <v>65.47</v>
      </c>
      <c r="F253">
        <v>65.27</v>
      </c>
      <c r="G253">
        <v>65.08</v>
      </c>
      <c r="H253">
        <v>64.91</v>
      </c>
      <c r="I253">
        <v>64.739999999999995</v>
      </c>
    </row>
    <row r="254" spans="1:9" x14ac:dyDescent="0.3">
      <c r="A254" s="1" t="s">
        <v>624</v>
      </c>
      <c r="B254" s="1" t="s">
        <v>625</v>
      </c>
      <c r="C254">
        <v>66.64</v>
      </c>
      <c r="D254">
        <v>66.28</v>
      </c>
      <c r="E254">
        <v>65.83</v>
      </c>
      <c r="F254">
        <v>65.36</v>
      </c>
      <c r="G254">
        <v>64.95</v>
      </c>
      <c r="H254">
        <v>64.650000000000006</v>
      </c>
      <c r="I254">
        <v>64.48</v>
      </c>
    </row>
    <row r="255" spans="1:9" x14ac:dyDescent="0.3">
      <c r="A255" s="1" t="s">
        <v>626</v>
      </c>
      <c r="B255" s="1" t="s">
        <v>627</v>
      </c>
      <c r="C255">
        <v>66.95</v>
      </c>
      <c r="D255">
        <v>67</v>
      </c>
      <c r="E255">
        <v>67.02</v>
      </c>
      <c r="F255">
        <v>67.05</v>
      </c>
      <c r="G255">
        <v>67.12</v>
      </c>
      <c r="H255">
        <v>67.22</v>
      </c>
      <c r="I255">
        <v>67.319999999999993</v>
      </c>
    </row>
    <row r="256" spans="1:9" x14ac:dyDescent="0.3">
      <c r="A256" s="1" t="s">
        <v>628</v>
      </c>
      <c r="B256" s="1" t="s">
        <v>629</v>
      </c>
      <c r="C256">
        <v>64.959999999999994</v>
      </c>
      <c r="D256">
        <v>64.39</v>
      </c>
      <c r="E256">
        <v>63.77</v>
      </c>
      <c r="F256">
        <v>63.52</v>
      </c>
      <c r="G256">
        <v>63.49</v>
      </c>
      <c r="H256">
        <v>63.82</v>
      </c>
      <c r="I256">
        <v>64.45</v>
      </c>
    </row>
    <row r="257" spans="1:9" x14ac:dyDescent="0.3">
      <c r="A257" s="1" t="s">
        <v>630</v>
      </c>
      <c r="B257" s="1" t="s">
        <v>631</v>
      </c>
      <c r="C257">
        <v>74.27</v>
      </c>
      <c r="D257">
        <v>74.55</v>
      </c>
      <c r="E257">
        <v>74.78</v>
      </c>
      <c r="F257">
        <v>75.05</v>
      </c>
      <c r="G257">
        <v>75.319999999999993</v>
      </c>
      <c r="H257">
        <v>75.569999999999993</v>
      </c>
      <c r="I257">
        <v>75.84</v>
      </c>
    </row>
    <row r="258" spans="1:9" x14ac:dyDescent="0.3">
      <c r="A258" s="1" t="s">
        <v>632</v>
      </c>
      <c r="B258" s="1" t="s">
        <v>633</v>
      </c>
      <c r="C258">
        <v>62.3</v>
      </c>
      <c r="D258">
        <v>61.87</v>
      </c>
      <c r="E258">
        <v>61.47</v>
      </c>
      <c r="F258">
        <v>61.09</v>
      </c>
      <c r="G258">
        <v>60.75</v>
      </c>
      <c r="H258">
        <v>60.4</v>
      </c>
      <c r="I258">
        <v>60.02</v>
      </c>
    </row>
    <row r="259" spans="1:9" x14ac:dyDescent="0.3">
      <c r="A259" s="1" t="s">
        <v>634</v>
      </c>
      <c r="B259" s="1" t="s">
        <v>635</v>
      </c>
      <c r="C259">
        <v>69.36</v>
      </c>
      <c r="D259">
        <v>69.22</v>
      </c>
      <c r="E259">
        <v>69.069999999999993</v>
      </c>
      <c r="F259">
        <v>68.88</v>
      </c>
      <c r="G259">
        <v>68.7</v>
      </c>
      <c r="H259">
        <v>68.489999999999995</v>
      </c>
      <c r="I259">
        <v>68.260000000000005</v>
      </c>
    </row>
    <row r="260" spans="1:9" x14ac:dyDescent="0.3">
      <c r="A260" s="1" t="s">
        <v>636</v>
      </c>
      <c r="B260" s="1" t="s">
        <v>637</v>
      </c>
      <c r="C260">
        <v>56.48</v>
      </c>
      <c r="D260">
        <v>56.46</v>
      </c>
      <c r="E260">
        <v>56.47</v>
      </c>
      <c r="F260">
        <v>56.53</v>
      </c>
      <c r="G260">
        <v>56.66</v>
      </c>
      <c r="H260">
        <v>56.87</v>
      </c>
      <c r="I260">
        <v>57.16</v>
      </c>
    </row>
    <row r="261" spans="1:9" x14ac:dyDescent="0.3">
      <c r="A261" s="1" t="s">
        <v>638</v>
      </c>
      <c r="B261" s="1" t="s">
        <v>639</v>
      </c>
      <c r="C261">
        <v>65.040000000000006</v>
      </c>
      <c r="D261">
        <v>64.97</v>
      </c>
      <c r="E261">
        <v>64.91</v>
      </c>
      <c r="F261">
        <v>64.88</v>
      </c>
      <c r="G261">
        <v>64.89</v>
      </c>
      <c r="H261">
        <v>64.92</v>
      </c>
      <c r="I261">
        <v>64.95</v>
      </c>
    </row>
    <row r="262" spans="1:9" x14ac:dyDescent="0.3">
      <c r="A262" s="1" t="s">
        <v>640</v>
      </c>
      <c r="B262" s="1" t="s">
        <v>641</v>
      </c>
      <c r="C262">
        <v>56.96</v>
      </c>
      <c r="D262">
        <v>56.97</v>
      </c>
      <c r="E262">
        <v>56.99</v>
      </c>
      <c r="F262">
        <v>57.06</v>
      </c>
      <c r="G262">
        <v>57.17</v>
      </c>
      <c r="H262">
        <v>57.21</v>
      </c>
      <c r="I262">
        <v>57.21</v>
      </c>
    </row>
    <row r="263" spans="1:9" x14ac:dyDescent="0.3">
      <c r="A263" s="1" t="s">
        <v>642</v>
      </c>
      <c r="B263" s="1" t="s">
        <v>643</v>
      </c>
      <c r="C263">
        <v>66.88</v>
      </c>
      <c r="D263">
        <v>67.17</v>
      </c>
      <c r="E263">
        <v>67.36</v>
      </c>
      <c r="F263">
        <v>67.67</v>
      </c>
      <c r="G263">
        <v>68.09</v>
      </c>
      <c r="H263">
        <v>68.48</v>
      </c>
      <c r="I263">
        <v>68.86</v>
      </c>
    </row>
    <row r="264" spans="1:9" x14ac:dyDescent="0.3">
      <c r="A264" s="1" t="s">
        <v>644</v>
      </c>
      <c r="B264" s="1" t="s">
        <v>645</v>
      </c>
      <c r="C264">
        <v>56.12</v>
      </c>
      <c r="D264">
        <v>56.43</v>
      </c>
      <c r="E264">
        <v>56.76</v>
      </c>
      <c r="F264">
        <v>57.09</v>
      </c>
      <c r="G264">
        <v>57.44</v>
      </c>
      <c r="H264">
        <v>57.84</v>
      </c>
      <c r="I264">
        <v>58.28</v>
      </c>
    </row>
    <row r="265" spans="1:9" x14ac:dyDescent="0.3">
      <c r="A265" s="1" t="s">
        <v>647</v>
      </c>
      <c r="B265" s="1" t="s">
        <v>648</v>
      </c>
      <c r="C265">
        <v>65.680000000000007</v>
      </c>
      <c r="D265">
        <v>65.459999999999994</v>
      </c>
      <c r="E265">
        <v>65.3</v>
      </c>
      <c r="F265">
        <v>65.260000000000005</v>
      </c>
      <c r="G265">
        <v>65.349999999999994</v>
      </c>
      <c r="H265">
        <v>65.56</v>
      </c>
      <c r="I265">
        <v>65.849999999999994</v>
      </c>
    </row>
    <row r="266" spans="1:9" x14ac:dyDescent="0.3">
      <c r="A266" s="1" t="s">
        <v>649</v>
      </c>
      <c r="B266" s="1" t="s">
        <v>650</v>
      </c>
      <c r="C266">
        <v>53.46</v>
      </c>
      <c r="D266">
        <v>53.81</v>
      </c>
      <c r="E266">
        <v>54.19</v>
      </c>
      <c r="F266">
        <v>54.59</v>
      </c>
      <c r="G266">
        <v>55</v>
      </c>
      <c r="H266">
        <v>55.4</v>
      </c>
      <c r="I266">
        <v>55.78</v>
      </c>
    </row>
    <row r="267" spans="1:9" x14ac:dyDescent="0.3">
      <c r="A267" s="1" t="s">
        <v>652</v>
      </c>
      <c r="B267" s="1" t="s">
        <v>653</v>
      </c>
      <c r="C267">
        <v>54.61</v>
      </c>
      <c r="D267">
        <v>54.91</v>
      </c>
      <c r="E267">
        <v>55.19</v>
      </c>
      <c r="F267">
        <v>55.47</v>
      </c>
      <c r="G267">
        <v>55.74</v>
      </c>
      <c r="H267">
        <v>56.04</v>
      </c>
      <c r="I267">
        <v>56.43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33EB-5BFB-4F7C-8BD5-3C173F4394F1}">
  <dimension ref="A1:I267"/>
  <sheetViews>
    <sheetView topLeftCell="A133" workbookViewId="0">
      <selection activeCell="L17" sqref="L17"/>
    </sheetView>
  </sheetViews>
  <sheetFormatPr defaultRowHeight="14.4" x14ac:dyDescent="0.3"/>
  <cols>
    <col min="1" max="1" width="45.21875" bestFit="1" customWidth="1"/>
    <col min="2" max="2" width="14.77734375" bestFit="1" customWidth="1"/>
    <col min="3" max="9" width="7.21875" bestFit="1" customWidth="1"/>
  </cols>
  <sheetData>
    <row r="1" spans="1:9" x14ac:dyDescent="0.3">
      <c r="A1" t="s">
        <v>1</v>
      </c>
      <c r="B1" t="s">
        <v>2</v>
      </c>
      <c r="C1" t="s">
        <v>4</v>
      </c>
      <c r="D1" t="s">
        <v>5</v>
      </c>
      <c r="E1" t="s">
        <v>6</v>
      </c>
      <c r="F1" t="s">
        <v>7</v>
      </c>
      <c r="G1" t="s">
        <v>8</v>
      </c>
      <c r="H1" t="s">
        <v>9</v>
      </c>
      <c r="I1" t="s">
        <v>10</v>
      </c>
    </row>
    <row r="2" spans="1:9" x14ac:dyDescent="0.3">
      <c r="A2" s="1" t="s">
        <v>13</v>
      </c>
      <c r="B2" s="1" t="s">
        <v>14</v>
      </c>
      <c r="C2">
        <v>12.98</v>
      </c>
      <c r="D2">
        <v>13.61</v>
      </c>
      <c r="E2">
        <v>14.27</v>
      </c>
      <c r="F2">
        <v>14.94</v>
      </c>
      <c r="G2">
        <v>15.54</v>
      </c>
      <c r="H2">
        <v>16.14</v>
      </c>
      <c r="I2">
        <v>16.86</v>
      </c>
    </row>
    <row r="3" spans="1:9" x14ac:dyDescent="0.3">
      <c r="A3" s="1" t="s">
        <v>16</v>
      </c>
      <c r="B3" s="1" t="s">
        <v>17</v>
      </c>
      <c r="C3">
        <v>3.08</v>
      </c>
      <c r="D3">
        <v>3.11</v>
      </c>
      <c r="E3">
        <v>3.15</v>
      </c>
      <c r="F3">
        <v>3.17</v>
      </c>
      <c r="G3">
        <v>3.17</v>
      </c>
      <c r="H3">
        <v>3.16</v>
      </c>
      <c r="I3">
        <v>3.16</v>
      </c>
    </row>
    <row r="4" spans="1:9" x14ac:dyDescent="0.3">
      <c r="A4" s="1" t="s">
        <v>20</v>
      </c>
      <c r="B4" s="1" t="s">
        <v>21</v>
      </c>
      <c r="C4">
        <v>2.4</v>
      </c>
      <c r="D4">
        <v>2.41</v>
      </c>
      <c r="E4">
        <v>2.42</v>
      </c>
      <c r="F4">
        <v>2.42</v>
      </c>
      <c r="G4">
        <v>2.4</v>
      </c>
      <c r="H4">
        <v>2.39</v>
      </c>
      <c r="I4">
        <v>2.4</v>
      </c>
    </row>
    <row r="5" spans="1:9" x14ac:dyDescent="0.3">
      <c r="A5" s="1" t="s">
        <v>24</v>
      </c>
      <c r="B5" s="1" t="s">
        <v>25</v>
      </c>
      <c r="C5">
        <v>2.89</v>
      </c>
      <c r="D5">
        <v>2.89</v>
      </c>
      <c r="E5">
        <v>2.9</v>
      </c>
      <c r="F5">
        <v>2.9</v>
      </c>
      <c r="G5">
        <v>2.88</v>
      </c>
      <c r="H5">
        <v>2.88</v>
      </c>
      <c r="I5">
        <v>2.88</v>
      </c>
    </row>
    <row r="6" spans="1:9" x14ac:dyDescent="0.3">
      <c r="A6" s="1" t="s">
        <v>28</v>
      </c>
      <c r="B6" s="1" t="s">
        <v>29</v>
      </c>
      <c r="C6">
        <v>2.5499999999999998</v>
      </c>
      <c r="D6">
        <v>2.56</v>
      </c>
      <c r="E6">
        <v>2.58</v>
      </c>
      <c r="F6">
        <v>2.59</v>
      </c>
      <c r="G6">
        <v>2.59</v>
      </c>
      <c r="H6">
        <v>2.6</v>
      </c>
      <c r="I6">
        <v>2.62</v>
      </c>
    </row>
    <row r="7" spans="1:9" x14ac:dyDescent="0.3">
      <c r="A7" s="1" t="s">
        <v>33</v>
      </c>
      <c r="B7" s="1" t="s">
        <v>34</v>
      </c>
      <c r="C7">
        <v>14.4</v>
      </c>
      <c r="D7">
        <v>14.85</v>
      </c>
      <c r="E7">
        <v>15.35</v>
      </c>
      <c r="F7">
        <v>15.82</v>
      </c>
      <c r="G7">
        <v>16.23</v>
      </c>
      <c r="H7">
        <v>16.66</v>
      </c>
      <c r="I7">
        <v>17.11</v>
      </c>
    </row>
    <row r="8" spans="1:9" x14ac:dyDescent="0.3">
      <c r="A8" s="1" t="s">
        <v>36</v>
      </c>
      <c r="B8" s="1" t="s">
        <v>37</v>
      </c>
      <c r="C8">
        <v>13.18</v>
      </c>
      <c r="D8">
        <v>13.51</v>
      </c>
      <c r="E8">
        <v>13.84</v>
      </c>
      <c r="F8">
        <v>14.19</v>
      </c>
      <c r="G8">
        <v>14.54</v>
      </c>
      <c r="H8">
        <v>14.97</v>
      </c>
      <c r="I8">
        <v>15.55</v>
      </c>
    </row>
    <row r="9" spans="1:9" x14ac:dyDescent="0.3">
      <c r="A9" s="1" t="s">
        <v>38</v>
      </c>
      <c r="B9" s="1" t="s">
        <v>39</v>
      </c>
      <c r="C9">
        <v>4.0599999999999996</v>
      </c>
      <c r="D9">
        <v>4.1500000000000004</v>
      </c>
      <c r="E9">
        <v>4.25</v>
      </c>
      <c r="F9">
        <v>4.3600000000000003</v>
      </c>
      <c r="G9">
        <v>4.45</v>
      </c>
      <c r="H9">
        <v>4.55</v>
      </c>
      <c r="I9">
        <v>4.6500000000000004</v>
      </c>
    </row>
    <row r="10" spans="1:9" x14ac:dyDescent="0.3">
      <c r="A10" s="1" t="s">
        <v>42</v>
      </c>
      <c r="B10" s="1" t="s">
        <v>43</v>
      </c>
      <c r="C10">
        <v>1.01</v>
      </c>
      <c r="D10">
        <v>1.22</v>
      </c>
      <c r="E10">
        <v>1.47</v>
      </c>
      <c r="F10">
        <v>1.65</v>
      </c>
      <c r="G10">
        <v>1.76</v>
      </c>
      <c r="H10">
        <v>1.83</v>
      </c>
      <c r="I10">
        <v>1.87</v>
      </c>
    </row>
    <row r="11" spans="1:9" x14ac:dyDescent="0.3">
      <c r="A11" s="1" t="s">
        <v>44</v>
      </c>
      <c r="B11" s="1" t="s">
        <v>45</v>
      </c>
      <c r="C11">
        <v>11.33</v>
      </c>
      <c r="D11">
        <v>11.46</v>
      </c>
      <c r="E11">
        <v>11.6</v>
      </c>
      <c r="F11">
        <v>11.73</v>
      </c>
      <c r="G11">
        <v>11.82</v>
      </c>
      <c r="H11">
        <v>11.92</v>
      </c>
      <c r="I11">
        <v>12.06</v>
      </c>
    </row>
    <row r="12" spans="1:9" x14ac:dyDescent="0.3">
      <c r="A12" s="1" t="s">
        <v>47</v>
      </c>
      <c r="B12" s="1" t="s">
        <v>48</v>
      </c>
      <c r="C12">
        <v>11.25</v>
      </c>
      <c r="D12">
        <v>11.61</v>
      </c>
      <c r="E12">
        <v>12.02</v>
      </c>
      <c r="F12">
        <v>12.41</v>
      </c>
      <c r="G12">
        <v>12.75</v>
      </c>
      <c r="H12">
        <v>13.15</v>
      </c>
      <c r="I12">
        <v>13.7</v>
      </c>
    </row>
    <row r="13" spans="1:9" x14ac:dyDescent="0.3">
      <c r="A13" s="1" t="s">
        <v>50</v>
      </c>
      <c r="B13" s="1" t="s">
        <v>51</v>
      </c>
      <c r="C13">
        <v>5.49</v>
      </c>
      <c r="D13">
        <v>5.79</v>
      </c>
      <c r="E13">
        <v>6.11</v>
      </c>
      <c r="F13">
        <v>6.45</v>
      </c>
      <c r="G13">
        <v>6.84</v>
      </c>
      <c r="H13">
        <v>7.26</v>
      </c>
      <c r="I13">
        <v>7.69</v>
      </c>
    </row>
    <row r="14" spans="1:9" x14ac:dyDescent="0.3">
      <c r="A14" s="1" t="s">
        <v>52</v>
      </c>
      <c r="B14" s="1" t="s">
        <v>53</v>
      </c>
      <c r="C14">
        <v>8.76</v>
      </c>
      <c r="D14">
        <v>9.09</v>
      </c>
      <c r="E14">
        <v>9.43</v>
      </c>
      <c r="F14">
        <v>9.8000000000000007</v>
      </c>
      <c r="G14">
        <v>10.19</v>
      </c>
      <c r="H14">
        <v>10.62</v>
      </c>
      <c r="I14">
        <v>11.12</v>
      </c>
    </row>
    <row r="15" spans="1:9" x14ac:dyDescent="0.3">
      <c r="A15" s="1" t="s">
        <v>54</v>
      </c>
      <c r="B15" s="1" t="s">
        <v>55</v>
      </c>
      <c r="C15">
        <v>15.42</v>
      </c>
      <c r="D15">
        <v>15.67</v>
      </c>
      <c r="E15">
        <v>15.93</v>
      </c>
      <c r="F15">
        <v>16.23</v>
      </c>
      <c r="G15">
        <v>16.57</v>
      </c>
      <c r="H15">
        <v>16.899999999999999</v>
      </c>
      <c r="I15">
        <v>17.23</v>
      </c>
    </row>
    <row r="16" spans="1:9" x14ac:dyDescent="0.3">
      <c r="A16" s="1" t="s">
        <v>56</v>
      </c>
      <c r="B16" s="1" t="s">
        <v>57</v>
      </c>
      <c r="C16">
        <v>18.600000000000001</v>
      </c>
      <c r="D16">
        <v>18.75</v>
      </c>
      <c r="E16">
        <v>18.93</v>
      </c>
      <c r="F16">
        <v>19.149999999999999</v>
      </c>
      <c r="G16">
        <v>19.440000000000001</v>
      </c>
      <c r="H16">
        <v>19.809999999999999</v>
      </c>
      <c r="I16">
        <v>20.21</v>
      </c>
    </row>
    <row r="17" spans="1:9" x14ac:dyDescent="0.3">
      <c r="A17" s="1" t="s">
        <v>59</v>
      </c>
      <c r="B17" s="1" t="s">
        <v>60</v>
      </c>
      <c r="C17">
        <v>5.78</v>
      </c>
      <c r="D17">
        <v>5.99</v>
      </c>
      <c r="E17">
        <v>6.24</v>
      </c>
      <c r="F17">
        <v>6.47</v>
      </c>
      <c r="G17">
        <v>6.72</v>
      </c>
      <c r="H17">
        <v>7.11</v>
      </c>
      <c r="I17">
        <v>7.62</v>
      </c>
    </row>
    <row r="18" spans="1:9" x14ac:dyDescent="0.3">
      <c r="A18" s="1" t="s">
        <v>61</v>
      </c>
      <c r="B18" s="1" t="s">
        <v>62</v>
      </c>
      <c r="C18">
        <v>2.36</v>
      </c>
      <c r="D18">
        <v>2.4</v>
      </c>
      <c r="E18">
        <v>2.44</v>
      </c>
      <c r="F18">
        <v>2.4700000000000002</v>
      </c>
      <c r="G18">
        <v>2.48</v>
      </c>
      <c r="H18">
        <v>2.48</v>
      </c>
      <c r="I18">
        <v>2.4900000000000002</v>
      </c>
    </row>
    <row r="19" spans="1:9" x14ac:dyDescent="0.3">
      <c r="A19" s="1" t="s">
        <v>64</v>
      </c>
      <c r="B19" s="1" t="s">
        <v>65</v>
      </c>
      <c r="C19">
        <v>18.579999999999998</v>
      </c>
      <c r="D19">
        <v>18.78</v>
      </c>
      <c r="E19">
        <v>19.010000000000002</v>
      </c>
      <c r="F19">
        <v>19.21</v>
      </c>
      <c r="G19">
        <v>19.420000000000002</v>
      </c>
      <c r="H19">
        <v>19.73</v>
      </c>
      <c r="I19">
        <v>20.09</v>
      </c>
    </row>
    <row r="20" spans="1:9" x14ac:dyDescent="0.3">
      <c r="A20" s="1" t="s">
        <v>67</v>
      </c>
      <c r="B20" s="1" t="s">
        <v>68</v>
      </c>
      <c r="C20">
        <v>3.09</v>
      </c>
      <c r="D20">
        <v>3.09</v>
      </c>
      <c r="E20">
        <v>3.09</v>
      </c>
      <c r="F20">
        <v>3.09</v>
      </c>
      <c r="G20">
        <v>3.08</v>
      </c>
      <c r="H20">
        <v>3.06</v>
      </c>
      <c r="I20">
        <v>3.07</v>
      </c>
    </row>
    <row r="21" spans="1:9" x14ac:dyDescent="0.3">
      <c r="A21" s="1" t="s">
        <v>69</v>
      </c>
      <c r="B21" s="1" t="s">
        <v>70</v>
      </c>
      <c r="C21">
        <v>2.57</v>
      </c>
      <c r="D21">
        <v>2.56</v>
      </c>
      <c r="E21">
        <v>2.57</v>
      </c>
      <c r="F21">
        <v>2.56</v>
      </c>
      <c r="G21">
        <v>2.5499999999999998</v>
      </c>
      <c r="H21">
        <v>2.5299999999999998</v>
      </c>
      <c r="I21">
        <v>2.5299999999999998</v>
      </c>
    </row>
    <row r="22" spans="1:9" x14ac:dyDescent="0.3">
      <c r="A22" s="1" t="s">
        <v>71</v>
      </c>
      <c r="B22" s="1" t="s">
        <v>72</v>
      </c>
      <c r="C22">
        <v>5.07</v>
      </c>
      <c r="D22">
        <v>5.25</v>
      </c>
      <c r="E22">
        <v>5.44</v>
      </c>
      <c r="F22">
        <v>5.63</v>
      </c>
      <c r="G22">
        <v>5.83</v>
      </c>
      <c r="H22">
        <v>6.04</v>
      </c>
      <c r="I22">
        <v>6.27</v>
      </c>
    </row>
    <row r="23" spans="1:9" x14ac:dyDescent="0.3">
      <c r="A23" s="1" t="s">
        <v>74</v>
      </c>
      <c r="B23" s="1" t="s">
        <v>75</v>
      </c>
      <c r="C23">
        <v>21.21</v>
      </c>
      <c r="D23">
        <v>21.57</v>
      </c>
      <c r="E23">
        <v>21.95</v>
      </c>
      <c r="F23">
        <v>22.27</v>
      </c>
      <c r="G23">
        <v>22.42</v>
      </c>
      <c r="H23">
        <v>22.38</v>
      </c>
      <c r="I23">
        <v>22.3</v>
      </c>
    </row>
    <row r="24" spans="1:9" x14ac:dyDescent="0.3">
      <c r="A24" s="1" t="s">
        <v>76</v>
      </c>
      <c r="B24" s="1" t="s">
        <v>77</v>
      </c>
      <c r="C24">
        <v>2.76</v>
      </c>
      <c r="D24">
        <v>2.8</v>
      </c>
      <c r="E24">
        <v>2.95</v>
      </c>
      <c r="F24">
        <v>3.2</v>
      </c>
      <c r="G24">
        <v>3.49</v>
      </c>
      <c r="H24">
        <v>3.76</v>
      </c>
      <c r="I24">
        <v>4.03</v>
      </c>
    </row>
    <row r="25" spans="1:9" x14ac:dyDescent="0.3">
      <c r="A25" s="1" t="s">
        <v>78</v>
      </c>
      <c r="B25" s="1" t="s">
        <v>79</v>
      </c>
      <c r="C25">
        <v>7.43</v>
      </c>
      <c r="D25">
        <v>7.67</v>
      </c>
      <c r="E25">
        <v>7.97</v>
      </c>
      <c r="F25">
        <v>8.2799999999999994</v>
      </c>
      <c r="G25">
        <v>8.57</v>
      </c>
      <c r="H25">
        <v>8.89</v>
      </c>
      <c r="I25">
        <v>9.2799999999999994</v>
      </c>
    </row>
    <row r="26" spans="1:9" x14ac:dyDescent="0.3">
      <c r="A26" s="1" t="s">
        <v>80</v>
      </c>
      <c r="B26" s="1" t="s">
        <v>81</v>
      </c>
      <c r="C26">
        <v>16.14</v>
      </c>
      <c r="D26">
        <v>16.670000000000002</v>
      </c>
      <c r="E26">
        <v>17.23</v>
      </c>
      <c r="F26">
        <v>17.739999999999998</v>
      </c>
      <c r="G26">
        <v>18.14</v>
      </c>
      <c r="H26">
        <v>18.399999999999999</v>
      </c>
      <c r="I26">
        <v>18.649999999999999</v>
      </c>
    </row>
    <row r="27" spans="1:9" x14ac:dyDescent="0.3">
      <c r="A27" s="1" t="s">
        <v>82</v>
      </c>
      <c r="B27" s="1" t="s">
        <v>83</v>
      </c>
      <c r="C27">
        <v>15.5</v>
      </c>
      <c r="D27">
        <v>15.83</v>
      </c>
      <c r="E27">
        <v>16.22</v>
      </c>
      <c r="F27">
        <v>16.55</v>
      </c>
      <c r="G27">
        <v>16.829999999999998</v>
      </c>
      <c r="H27">
        <v>17.18</v>
      </c>
      <c r="I27">
        <v>17.66</v>
      </c>
    </row>
    <row r="28" spans="1:9" x14ac:dyDescent="0.3">
      <c r="A28" s="1" t="s">
        <v>85</v>
      </c>
      <c r="B28" s="1" t="s">
        <v>86</v>
      </c>
      <c r="C28">
        <v>4.46</v>
      </c>
      <c r="D28">
        <v>4.55</v>
      </c>
      <c r="E28">
        <v>4.66</v>
      </c>
      <c r="F28">
        <v>4.8099999999999996</v>
      </c>
      <c r="G28">
        <v>4.96</v>
      </c>
      <c r="H28">
        <v>5.09</v>
      </c>
      <c r="I28">
        <v>5.25</v>
      </c>
    </row>
    <row r="29" spans="1:9" x14ac:dyDescent="0.3">
      <c r="A29" s="1" t="s">
        <v>88</v>
      </c>
      <c r="B29" s="1" t="s">
        <v>89</v>
      </c>
      <c r="C29">
        <v>17.149999999999999</v>
      </c>
      <c r="D29">
        <v>17.78</v>
      </c>
      <c r="E29">
        <v>18.38</v>
      </c>
      <c r="F29">
        <v>19.02</v>
      </c>
      <c r="G29">
        <v>19.68</v>
      </c>
      <c r="H29">
        <v>20.41</v>
      </c>
      <c r="I29">
        <v>21.22</v>
      </c>
    </row>
    <row r="30" spans="1:9" x14ac:dyDescent="0.3">
      <c r="A30" s="1" t="s">
        <v>90</v>
      </c>
      <c r="B30" s="1" t="s">
        <v>91</v>
      </c>
      <c r="C30">
        <v>4.92</v>
      </c>
      <c r="D30">
        <v>4.95</v>
      </c>
      <c r="E30">
        <v>4.99</v>
      </c>
      <c r="F30">
        <v>4.9800000000000004</v>
      </c>
      <c r="G30">
        <v>4.91</v>
      </c>
      <c r="H30">
        <v>4.8499999999999996</v>
      </c>
      <c r="I30">
        <v>4.88</v>
      </c>
    </row>
    <row r="31" spans="1:9" x14ac:dyDescent="0.3">
      <c r="A31" s="1" t="s">
        <v>92</v>
      </c>
      <c r="B31" s="1" t="s">
        <v>93</v>
      </c>
      <c r="C31">
        <v>8.43</v>
      </c>
      <c r="D31">
        <v>8.7100000000000009</v>
      </c>
      <c r="E31">
        <v>9</v>
      </c>
      <c r="F31">
        <v>9.2899999999999991</v>
      </c>
      <c r="G31">
        <v>9.58</v>
      </c>
      <c r="H31">
        <v>9.8800000000000008</v>
      </c>
      <c r="I31">
        <v>10.210000000000001</v>
      </c>
    </row>
    <row r="32" spans="1:9" x14ac:dyDescent="0.3">
      <c r="A32" s="1" t="s">
        <v>94</v>
      </c>
      <c r="B32" s="1" t="s">
        <v>95</v>
      </c>
      <c r="C32">
        <v>13.74</v>
      </c>
      <c r="D32">
        <v>14.15</v>
      </c>
      <c r="E32">
        <v>14.62</v>
      </c>
      <c r="F32">
        <v>15.16</v>
      </c>
      <c r="G32">
        <v>15.72</v>
      </c>
      <c r="H32">
        <v>16.28</v>
      </c>
      <c r="I32">
        <v>16.809999999999999</v>
      </c>
    </row>
    <row r="33" spans="1:9" x14ac:dyDescent="0.3">
      <c r="A33" s="1" t="s">
        <v>96</v>
      </c>
      <c r="B33" s="1" t="s">
        <v>97</v>
      </c>
      <c r="C33">
        <v>4.5599999999999996</v>
      </c>
      <c r="D33">
        <v>4.83</v>
      </c>
      <c r="E33">
        <v>5.14</v>
      </c>
      <c r="F33">
        <v>5.47</v>
      </c>
      <c r="G33">
        <v>5.81</v>
      </c>
      <c r="H33">
        <v>6.17</v>
      </c>
      <c r="I33">
        <v>6.55</v>
      </c>
    </row>
    <row r="34" spans="1:9" x14ac:dyDescent="0.3">
      <c r="A34" s="1" t="s">
        <v>98</v>
      </c>
      <c r="B34" s="1" t="s">
        <v>99</v>
      </c>
      <c r="C34">
        <v>5.88</v>
      </c>
      <c r="D34">
        <v>5.9</v>
      </c>
      <c r="E34">
        <v>5.95</v>
      </c>
      <c r="F34">
        <v>6.03</v>
      </c>
      <c r="G34">
        <v>6.14</v>
      </c>
      <c r="H34">
        <v>6.25</v>
      </c>
      <c r="I34">
        <v>6.38</v>
      </c>
    </row>
    <row r="35" spans="1:9" x14ac:dyDescent="0.3">
      <c r="A35" s="1" t="s">
        <v>100</v>
      </c>
      <c r="B35" s="1" t="s">
        <v>101</v>
      </c>
      <c r="C35">
        <v>3.32</v>
      </c>
      <c r="D35">
        <v>3.39</v>
      </c>
      <c r="E35">
        <v>3.47</v>
      </c>
      <c r="F35">
        <v>3.55</v>
      </c>
      <c r="G35">
        <v>3.59</v>
      </c>
      <c r="H35">
        <v>3.65</v>
      </c>
      <c r="I35">
        <v>3.77</v>
      </c>
    </row>
    <row r="36" spans="1:9" x14ac:dyDescent="0.3">
      <c r="A36" s="1" t="s">
        <v>102</v>
      </c>
      <c r="B36" s="1" t="s">
        <v>103</v>
      </c>
      <c r="C36">
        <v>2.31</v>
      </c>
      <c r="D36">
        <v>2.38</v>
      </c>
      <c r="E36">
        <v>2.44</v>
      </c>
      <c r="F36">
        <v>2.48</v>
      </c>
      <c r="G36">
        <v>2.5</v>
      </c>
      <c r="H36">
        <v>2.5099999999999998</v>
      </c>
      <c r="I36">
        <v>2.52</v>
      </c>
    </row>
    <row r="37" spans="1:9" x14ac:dyDescent="0.3">
      <c r="A37" s="1" t="s">
        <v>104</v>
      </c>
      <c r="B37" s="1" t="s">
        <v>105</v>
      </c>
      <c r="C37">
        <v>16.78</v>
      </c>
      <c r="D37">
        <v>17.16</v>
      </c>
      <c r="E37">
        <v>17.559999999999999</v>
      </c>
      <c r="F37">
        <v>18.02</v>
      </c>
      <c r="G37">
        <v>18.52</v>
      </c>
      <c r="H37">
        <v>19.03</v>
      </c>
      <c r="I37">
        <v>19.55</v>
      </c>
    </row>
    <row r="38" spans="1:9" x14ac:dyDescent="0.3">
      <c r="A38" s="1" t="s">
        <v>107</v>
      </c>
      <c r="B38" s="1" t="s">
        <v>108</v>
      </c>
      <c r="C38">
        <v>17.91</v>
      </c>
      <c r="D38">
        <v>18.36</v>
      </c>
      <c r="E38">
        <v>18.82</v>
      </c>
      <c r="F38">
        <v>19.260000000000002</v>
      </c>
      <c r="G38">
        <v>19.600000000000001</v>
      </c>
      <c r="H38">
        <v>19.45</v>
      </c>
      <c r="I38">
        <v>19.440000000000001</v>
      </c>
    </row>
    <row r="39" spans="1:9" x14ac:dyDescent="0.3">
      <c r="A39" s="1" t="s">
        <v>110</v>
      </c>
      <c r="B39" s="1" t="s">
        <v>111</v>
      </c>
      <c r="C39">
        <v>18.18</v>
      </c>
      <c r="D39">
        <v>18.36</v>
      </c>
      <c r="E39">
        <v>18.559999999999999</v>
      </c>
      <c r="F39">
        <v>18.73</v>
      </c>
      <c r="G39">
        <v>18.97</v>
      </c>
      <c r="H39">
        <v>19.309999999999999</v>
      </c>
      <c r="I39">
        <v>19.670000000000002</v>
      </c>
    </row>
    <row r="40" spans="1:9" x14ac:dyDescent="0.3">
      <c r="A40" s="1" t="s">
        <v>112</v>
      </c>
      <c r="B40" s="1" t="s">
        <v>113</v>
      </c>
      <c r="C40">
        <v>17.190000000000001</v>
      </c>
      <c r="D40">
        <v>16.98</v>
      </c>
      <c r="E40">
        <v>16.59</v>
      </c>
      <c r="F40">
        <v>16.3</v>
      </c>
      <c r="G40">
        <v>16.23</v>
      </c>
      <c r="H40">
        <v>16.37</v>
      </c>
      <c r="I40">
        <v>16.649999999999999</v>
      </c>
    </row>
    <row r="41" spans="1:9" x14ac:dyDescent="0.3">
      <c r="A41" s="1" t="s">
        <v>114</v>
      </c>
      <c r="B41" s="1" t="s">
        <v>115</v>
      </c>
      <c r="C41">
        <v>11.61</v>
      </c>
      <c r="D41">
        <v>11.87</v>
      </c>
      <c r="E41">
        <v>12.13</v>
      </c>
      <c r="F41">
        <v>12.4</v>
      </c>
      <c r="G41">
        <v>12.68</v>
      </c>
      <c r="H41">
        <v>13.03</v>
      </c>
      <c r="I41">
        <v>13.47</v>
      </c>
    </row>
    <row r="42" spans="1:9" x14ac:dyDescent="0.3">
      <c r="A42" s="1" t="s">
        <v>116</v>
      </c>
      <c r="B42" s="1" t="s">
        <v>117</v>
      </c>
      <c r="C42">
        <v>10.95</v>
      </c>
      <c r="D42">
        <v>11.48</v>
      </c>
      <c r="E42">
        <v>12.02</v>
      </c>
      <c r="F42">
        <v>12.6</v>
      </c>
      <c r="G42">
        <v>13.15</v>
      </c>
      <c r="H42">
        <v>13.72</v>
      </c>
      <c r="I42">
        <v>14.27</v>
      </c>
    </row>
    <row r="43" spans="1:9" x14ac:dyDescent="0.3">
      <c r="A43" s="1" t="s">
        <v>119</v>
      </c>
      <c r="B43" s="1" t="s">
        <v>120</v>
      </c>
      <c r="C43">
        <v>2.38</v>
      </c>
      <c r="D43">
        <v>2.39</v>
      </c>
      <c r="E43">
        <v>2.4</v>
      </c>
      <c r="F43">
        <v>2.41</v>
      </c>
      <c r="G43">
        <v>2.4</v>
      </c>
      <c r="H43">
        <v>2.4</v>
      </c>
      <c r="I43">
        <v>2.4</v>
      </c>
    </row>
    <row r="44" spans="1:9" x14ac:dyDescent="0.3">
      <c r="A44" s="1" t="s">
        <v>121</v>
      </c>
      <c r="B44" s="1" t="s">
        <v>122</v>
      </c>
      <c r="C44">
        <v>2.8</v>
      </c>
      <c r="D44">
        <v>2.77</v>
      </c>
      <c r="E44">
        <v>2.76</v>
      </c>
      <c r="F44">
        <v>2.74</v>
      </c>
      <c r="G44">
        <v>2.7</v>
      </c>
      <c r="H44">
        <v>2.67</v>
      </c>
      <c r="I44">
        <v>2.65</v>
      </c>
    </row>
    <row r="45" spans="1:9" x14ac:dyDescent="0.3">
      <c r="A45" s="1" t="s">
        <v>123</v>
      </c>
      <c r="B45" s="1" t="s">
        <v>124</v>
      </c>
      <c r="C45">
        <v>3.04</v>
      </c>
      <c r="D45">
        <v>3.03</v>
      </c>
      <c r="E45">
        <v>3.02</v>
      </c>
      <c r="F45">
        <v>3</v>
      </c>
      <c r="G45">
        <v>2.96</v>
      </c>
      <c r="H45">
        <v>2.92</v>
      </c>
      <c r="I45">
        <v>2.89</v>
      </c>
    </row>
    <row r="46" spans="1:9" x14ac:dyDescent="0.3">
      <c r="A46" s="1" t="s">
        <v>126</v>
      </c>
      <c r="B46" s="1" t="s">
        <v>127</v>
      </c>
      <c r="C46">
        <v>2.57</v>
      </c>
      <c r="D46">
        <v>2.59</v>
      </c>
      <c r="E46">
        <v>2.62</v>
      </c>
      <c r="F46">
        <v>2.65</v>
      </c>
      <c r="G46">
        <v>2.68</v>
      </c>
      <c r="H46">
        <v>2.72</v>
      </c>
      <c r="I46">
        <v>2.78</v>
      </c>
    </row>
    <row r="47" spans="1:9" x14ac:dyDescent="0.3">
      <c r="A47" s="1" t="s">
        <v>128</v>
      </c>
      <c r="B47" s="1" t="s">
        <v>129</v>
      </c>
      <c r="C47">
        <v>7.67</v>
      </c>
      <c r="D47">
        <v>7.93</v>
      </c>
      <c r="E47">
        <v>8.1999999999999993</v>
      </c>
      <c r="F47">
        <v>8.4700000000000006</v>
      </c>
      <c r="G47">
        <v>8.7200000000000006</v>
      </c>
      <c r="H47">
        <v>9</v>
      </c>
      <c r="I47">
        <v>9.3699999999999992</v>
      </c>
    </row>
    <row r="48" spans="1:9" x14ac:dyDescent="0.3">
      <c r="A48" s="1" t="s">
        <v>130</v>
      </c>
      <c r="B48" s="1" t="s">
        <v>131</v>
      </c>
      <c r="C48">
        <v>4.1900000000000004</v>
      </c>
      <c r="D48">
        <v>4.2699999999999996</v>
      </c>
      <c r="E48">
        <v>4.32</v>
      </c>
      <c r="F48">
        <v>4.33</v>
      </c>
      <c r="G48">
        <v>4.3</v>
      </c>
      <c r="H48">
        <v>4.28</v>
      </c>
      <c r="I48">
        <v>4.3</v>
      </c>
    </row>
    <row r="49" spans="1:9" x14ac:dyDescent="0.3">
      <c r="A49" s="1" t="s">
        <v>132</v>
      </c>
      <c r="B49" s="1" t="s">
        <v>133</v>
      </c>
      <c r="C49">
        <v>5.22</v>
      </c>
      <c r="D49">
        <v>5.25</v>
      </c>
      <c r="E49">
        <v>5.3</v>
      </c>
      <c r="F49">
        <v>5.37</v>
      </c>
      <c r="G49">
        <v>5.44</v>
      </c>
      <c r="H49">
        <v>5.55</v>
      </c>
      <c r="I49">
        <v>5.73</v>
      </c>
    </row>
    <row r="50" spans="1:9" x14ac:dyDescent="0.3">
      <c r="A50" s="1" t="s">
        <v>134</v>
      </c>
      <c r="B50" s="1" t="s">
        <v>135</v>
      </c>
      <c r="C50">
        <v>9.27</v>
      </c>
      <c r="D50">
        <v>9.57</v>
      </c>
      <c r="E50">
        <v>9.89</v>
      </c>
      <c r="F50">
        <v>10.220000000000001</v>
      </c>
      <c r="G50">
        <v>10.53</v>
      </c>
      <c r="H50">
        <v>10.83</v>
      </c>
      <c r="I50">
        <v>11.2</v>
      </c>
    </row>
    <row r="51" spans="1:9" x14ac:dyDescent="0.3">
      <c r="A51" s="1" t="s">
        <v>136</v>
      </c>
      <c r="B51" s="1" t="s">
        <v>137</v>
      </c>
      <c r="C51">
        <v>7.33</v>
      </c>
      <c r="D51">
        <v>7.49</v>
      </c>
      <c r="E51">
        <v>7.68</v>
      </c>
      <c r="F51">
        <v>7.91</v>
      </c>
      <c r="G51">
        <v>8.11</v>
      </c>
      <c r="H51">
        <v>8.31</v>
      </c>
      <c r="I51">
        <v>8.57</v>
      </c>
    </row>
    <row r="52" spans="1:9" x14ac:dyDescent="0.3">
      <c r="A52" s="1" t="s">
        <v>139</v>
      </c>
      <c r="B52" s="1" t="s">
        <v>140</v>
      </c>
      <c r="C52">
        <v>14.69</v>
      </c>
      <c r="D52">
        <v>14.99</v>
      </c>
      <c r="E52">
        <v>15.29</v>
      </c>
      <c r="F52">
        <v>15.55</v>
      </c>
      <c r="G52">
        <v>15.67</v>
      </c>
      <c r="H52">
        <v>15.81</v>
      </c>
      <c r="I52">
        <v>16.100000000000001</v>
      </c>
    </row>
    <row r="53" spans="1:9" x14ac:dyDescent="0.3">
      <c r="A53" s="1" t="s">
        <v>141</v>
      </c>
      <c r="B53" s="1" t="s">
        <v>142</v>
      </c>
      <c r="C53">
        <v>14.2</v>
      </c>
      <c r="D53">
        <v>13.69</v>
      </c>
      <c r="E53">
        <v>13.56</v>
      </c>
      <c r="F53">
        <v>14.25</v>
      </c>
      <c r="G53">
        <v>14.58</v>
      </c>
      <c r="H53">
        <v>14.95</v>
      </c>
      <c r="I53">
        <v>15.37</v>
      </c>
    </row>
    <row r="54" spans="1:9" x14ac:dyDescent="0.3">
      <c r="A54" s="1" t="s">
        <v>143</v>
      </c>
      <c r="B54" s="1" t="s">
        <v>144</v>
      </c>
      <c r="C54">
        <v>6.72</v>
      </c>
      <c r="D54">
        <v>6.98</v>
      </c>
      <c r="E54">
        <v>7.25</v>
      </c>
      <c r="F54">
        <v>7.53</v>
      </c>
      <c r="G54">
        <v>7.82</v>
      </c>
      <c r="H54">
        <v>8.16</v>
      </c>
      <c r="I54">
        <v>8.5299999999999994</v>
      </c>
    </row>
    <row r="55" spans="1:9" x14ac:dyDescent="0.3">
      <c r="A55" s="1" t="s">
        <v>145</v>
      </c>
      <c r="B55" s="1" t="s">
        <v>146</v>
      </c>
      <c r="C55">
        <v>13.29</v>
      </c>
      <c r="D55">
        <v>13.57</v>
      </c>
      <c r="E55">
        <v>13.85</v>
      </c>
      <c r="F55">
        <v>14.15</v>
      </c>
      <c r="G55">
        <v>14.48</v>
      </c>
      <c r="H55">
        <v>14.83</v>
      </c>
      <c r="I55">
        <v>15.2</v>
      </c>
    </row>
    <row r="56" spans="1:9" x14ac:dyDescent="0.3">
      <c r="A56" s="1" t="s">
        <v>148</v>
      </c>
      <c r="B56" s="1" t="s">
        <v>149</v>
      </c>
      <c r="C56">
        <v>19.02</v>
      </c>
      <c r="D56">
        <v>19.440000000000001</v>
      </c>
      <c r="E56">
        <v>19.82</v>
      </c>
      <c r="F56">
        <v>20.16</v>
      </c>
      <c r="G56">
        <v>20.45</v>
      </c>
      <c r="H56">
        <v>20.64</v>
      </c>
      <c r="I56">
        <v>20.79</v>
      </c>
    </row>
    <row r="57" spans="1:9" x14ac:dyDescent="0.3">
      <c r="A57" s="1" t="s">
        <v>150</v>
      </c>
      <c r="B57" s="1" t="s">
        <v>151</v>
      </c>
      <c r="C57">
        <v>21.31</v>
      </c>
      <c r="D57">
        <v>21.5</v>
      </c>
      <c r="E57">
        <v>21.73</v>
      </c>
      <c r="F57">
        <v>21.96</v>
      </c>
      <c r="G57">
        <v>22.17</v>
      </c>
      <c r="H57">
        <v>22.41</v>
      </c>
      <c r="I57">
        <v>22.75</v>
      </c>
    </row>
    <row r="58" spans="1:9" x14ac:dyDescent="0.3">
      <c r="A58" s="1" t="s">
        <v>153</v>
      </c>
      <c r="B58" s="1" t="s">
        <v>154</v>
      </c>
      <c r="C58">
        <v>4.28</v>
      </c>
      <c r="D58">
        <v>4.34</v>
      </c>
      <c r="E58">
        <v>4.4000000000000004</v>
      </c>
      <c r="F58">
        <v>4.46</v>
      </c>
      <c r="G58">
        <v>4.5</v>
      </c>
      <c r="H58">
        <v>4.54</v>
      </c>
      <c r="I58">
        <v>4.59</v>
      </c>
    </row>
    <row r="59" spans="1:9" x14ac:dyDescent="0.3">
      <c r="A59" s="1" t="s">
        <v>155</v>
      </c>
      <c r="B59" s="1" t="s">
        <v>156</v>
      </c>
      <c r="C59">
        <v>9.32</v>
      </c>
      <c r="D59">
        <v>9.2100000000000009</v>
      </c>
      <c r="E59">
        <v>9.16</v>
      </c>
      <c r="F59">
        <v>9.17</v>
      </c>
      <c r="G59">
        <v>9.32</v>
      </c>
      <c r="H59">
        <v>9.52</v>
      </c>
      <c r="I59">
        <v>9.82</v>
      </c>
    </row>
    <row r="60" spans="1:9" x14ac:dyDescent="0.3">
      <c r="A60" s="1" t="s">
        <v>157</v>
      </c>
      <c r="B60" s="1" t="s">
        <v>158</v>
      </c>
      <c r="C60">
        <v>19.3</v>
      </c>
      <c r="D60">
        <v>19.55</v>
      </c>
      <c r="E60">
        <v>19.8</v>
      </c>
      <c r="F60">
        <v>20.05</v>
      </c>
      <c r="G60">
        <v>20.27</v>
      </c>
      <c r="H60">
        <v>20.49</v>
      </c>
      <c r="I60">
        <v>20.72</v>
      </c>
    </row>
    <row r="61" spans="1:9" x14ac:dyDescent="0.3">
      <c r="A61" s="1" t="s">
        <v>159</v>
      </c>
      <c r="B61" s="1" t="s">
        <v>160</v>
      </c>
      <c r="C61">
        <v>6.38</v>
      </c>
      <c r="D61">
        <v>6.56</v>
      </c>
      <c r="E61">
        <v>6.76</v>
      </c>
      <c r="F61">
        <v>6.96</v>
      </c>
      <c r="G61">
        <v>7.17</v>
      </c>
      <c r="H61">
        <v>7.4</v>
      </c>
      <c r="I61">
        <v>7.67</v>
      </c>
    </row>
    <row r="62" spans="1:9" x14ac:dyDescent="0.3">
      <c r="A62" s="1" t="s">
        <v>161</v>
      </c>
      <c r="B62" s="1" t="s">
        <v>162</v>
      </c>
      <c r="C62">
        <v>5.5</v>
      </c>
      <c r="D62">
        <v>5.67</v>
      </c>
      <c r="E62">
        <v>5.86</v>
      </c>
      <c r="F62">
        <v>6.02</v>
      </c>
      <c r="G62">
        <v>6.18</v>
      </c>
      <c r="H62">
        <v>6.39</v>
      </c>
      <c r="I62">
        <v>6.61</v>
      </c>
    </row>
    <row r="63" spans="1:9" x14ac:dyDescent="0.3">
      <c r="A63" s="1" t="s">
        <v>163</v>
      </c>
      <c r="B63" s="1" t="s">
        <v>164</v>
      </c>
      <c r="C63">
        <v>9.6</v>
      </c>
      <c r="D63">
        <v>10.01</v>
      </c>
      <c r="E63">
        <v>10.44</v>
      </c>
      <c r="F63">
        <v>10.89</v>
      </c>
      <c r="G63">
        <v>11.31</v>
      </c>
      <c r="H63">
        <v>11.75</v>
      </c>
      <c r="I63">
        <v>12.19</v>
      </c>
    </row>
    <row r="64" spans="1:9" x14ac:dyDescent="0.3">
      <c r="A64" s="1" t="s">
        <v>165</v>
      </c>
      <c r="B64" s="1" t="s">
        <v>166</v>
      </c>
      <c r="C64">
        <v>5.66</v>
      </c>
      <c r="D64">
        <v>5.82</v>
      </c>
      <c r="E64">
        <v>5.98</v>
      </c>
      <c r="F64">
        <v>6.13</v>
      </c>
      <c r="G64">
        <v>6.24</v>
      </c>
      <c r="H64">
        <v>6.34</v>
      </c>
      <c r="I64">
        <v>6.49</v>
      </c>
    </row>
    <row r="65" spans="1:9" x14ac:dyDescent="0.3">
      <c r="A65" s="1" t="s">
        <v>49</v>
      </c>
      <c r="B65" s="1" t="s">
        <v>168</v>
      </c>
      <c r="C65">
        <v>10.85</v>
      </c>
      <c r="D65">
        <v>11.26</v>
      </c>
      <c r="E65">
        <v>11.69</v>
      </c>
      <c r="F65">
        <v>12.13</v>
      </c>
      <c r="G65">
        <v>12.55</v>
      </c>
      <c r="H65">
        <v>12.98</v>
      </c>
      <c r="I65">
        <v>13.41</v>
      </c>
    </row>
    <row r="66" spans="1:9" x14ac:dyDescent="0.3">
      <c r="A66" s="1" t="s">
        <v>170</v>
      </c>
      <c r="B66" s="1" t="s">
        <v>171</v>
      </c>
      <c r="C66">
        <v>9.42</v>
      </c>
      <c r="D66">
        <v>9.61</v>
      </c>
      <c r="E66">
        <v>9.83</v>
      </c>
      <c r="F66">
        <v>10</v>
      </c>
      <c r="G66">
        <v>10.130000000000001</v>
      </c>
      <c r="H66">
        <v>10.29</v>
      </c>
      <c r="I66">
        <v>10.65</v>
      </c>
    </row>
    <row r="67" spans="1:9" x14ac:dyDescent="0.3">
      <c r="A67" s="1" t="s">
        <v>32</v>
      </c>
      <c r="B67" s="1" t="s">
        <v>172</v>
      </c>
      <c r="C67">
        <v>16.02</v>
      </c>
      <c r="D67">
        <v>16.28</v>
      </c>
      <c r="E67">
        <v>16.55</v>
      </c>
      <c r="F67">
        <v>16.82</v>
      </c>
      <c r="G67">
        <v>17.03</v>
      </c>
      <c r="H67">
        <v>17.27</v>
      </c>
      <c r="I67">
        <v>17.59</v>
      </c>
    </row>
    <row r="68" spans="1:9" x14ac:dyDescent="0.3">
      <c r="A68" s="1" t="s">
        <v>174</v>
      </c>
      <c r="B68" s="1" t="s">
        <v>175</v>
      </c>
      <c r="C68">
        <v>7.04</v>
      </c>
      <c r="D68">
        <v>7.22</v>
      </c>
      <c r="E68">
        <v>7.41</v>
      </c>
      <c r="F68">
        <v>7.54</v>
      </c>
      <c r="G68">
        <v>7.64</v>
      </c>
      <c r="H68">
        <v>7.83</v>
      </c>
      <c r="I68">
        <v>8.08</v>
      </c>
    </row>
    <row r="69" spans="1:9" x14ac:dyDescent="0.3">
      <c r="A69" s="1" t="s">
        <v>176</v>
      </c>
      <c r="B69" s="1" t="s">
        <v>177</v>
      </c>
      <c r="C69">
        <v>4.47</v>
      </c>
      <c r="D69">
        <v>4.54</v>
      </c>
      <c r="E69">
        <v>4.63</v>
      </c>
      <c r="F69">
        <v>4.71</v>
      </c>
      <c r="G69">
        <v>4.7699999999999996</v>
      </c>
      <c r="H69">
        <v>4.83</v>
      </c>
      <c r="I69">
        <v>4.91</v>
      </c>
    </row>
    <row r="70" spans="1:9" x14ac:dyDescent="0.3">
      <c r="A70" s="1" t="s">
        <v>179</v>
      </c>
      <c r="B70" s="1" t="s">
        <v>180</v>
      </c>
      <c r="C70">
        <v>20.36</v>
      </c>
      <c r="D70">
        <v>20.63</v>
      </c>
      <c r="E70">
        <v>20.91</v>
      </c>
      <c r="F70">
        <v>21.18</v>
      </c>
      <c r="G70">
        <v>21.45</v>
      </c>
      <c r="H70">
        <v>21.75</v>
      </c>
      <c r="I70">
        <v>22.12</v>
      </c>
    </row>
    <row r="71" spans="1:9" x14ac:dyDescent="0.3">
      <c r="A71" s="1" t="s">
        <v>182</v>
      </c>
      <c r="B71" s="1" t="s">
        <v>183</v>
      </c>
      <c r="C71">
        <v>3.91</v>
      </c>
      <c r="D71">
        <v>3.94</v>
      </c>
      <c r="E71">
        <v>3.97</v>
      </c>
      <c r="F71">
        <v>4</v>
      </c>
      <c r="G71">
        <v>4.01</v>
      </c>
      <c r="H71">
        <v>4.01</v>
      </c>
      <c r="I71">
        <v>4.03</v>
      </c>
    </row>
    <row r="72" spans="1:9" x14ac:dyDescent="0.3">
      <c r="A72" s="1" t="s">
        <v>185</v>
      </c>
      <c r="B72" s="1" t="s">
        <v>186</v>
      </c>
      <c r="C72">
        <v>19.07</v>
      </c>
      <c r="D72">
        <v>19.29</v>
      </c>
      <c r="E72">
        <v>19.48</v>
      </c>
      <c r="F72">
        <v>19.670000000000002</v>
      </c>
      <c r="G72">
        <v>19.899999999999999</v>
      </c>
      <c r="H72">
        <v>20.27</v>
      </c>
      <c r="I72">
        <v>20.74</v>
      </c>
    </row>
    <row r="73" spans="1:9" x14ac:dyDescent="0.3">
      <c r="A73" s="1" t="s">
        <v>188</v>
      </c>
      <c r="B73" s="1" t="s">
        <v>189</v>
      </c>
      <c r="C73">
        <v>19.47</v>
      </c>
      <c r="D73">
        <v>19.68</v>
      </c>
      <c r="E73">
        <v>19.899999999999999</v>
      </c>
      <c r="F73">
        <v>20.18</v>
      </c>
      <c r="G73">
        <v>20.37</v>
      </c>
      <c r="H73">
        <v>20.58</v>
      </c>
      <c r="I73">
        <v>20.91</v>
      </c>
    </row>
    <row r="74" spans="1:9" x14ac:dyDescent="0.3">
      <c r="A74" s="1" t="s">
        <v>191</v>
      </c>
      <c r="B74" s="1" t="s">
        <v>192</v>
      </c>
      <c r="C74">
        <v>3.03</v>
      </c>
      <c r="D74">
        <v>3.07</v>
      </c>
      <c r="E74">
        <v>3.1</v>
      </c>
      <c r="F74">
        <v>3.13</v>
      </c>
      <c r="G74">
        <v>3.14</v>
      </c>
      <c r="H74">
        <v>3.14</v>
      </c>
      <c r="I74">
        <v>3.16</v>
      </c>
    </row>
    <row r="75" spans="1:9" x14ac:dyDescent="0.3">
      <c r="A75" s="1" t="s">
        <v>194</v>
      </c>
      <c r="B75" s="1" t="s">
        <v>195</v>
      </c>
      <c r="C75">
        <v>19.850000000000001</v>
      </c>
      <c r="D75">
        <v>20.149999999999999</v>
      </c>
      <c r="E75">
        <v>20.46</v>
      </c>
      <c r="F75">
        <v>20.76</v>
      </c>
      <c r="G75">
        <v>21.04</v>
      </c>
      <c r="H75">
        <v>21.25</v>
      </c>
      <c r="I75">
        <v>21.53</v>
      </c>
    </row>
    <row r="76" spans="1:9" x14ac:dyDescent="0.3">
      <c r="A76" s="1" t="s">
        <v>197</v>
      </c>
      <c r="B76" s="1" t="s">
        <v>198</v>
      </c>
      <c r="C76">
        <v>3.95</v>
      </c>
      <c r="D76">
        <v>3.98</v>
      </c>
      <c r="E76">
        <v>4.01</v>
      </c>
      <c r="F76">
        <v>4.03</v>
      </c>
      <c r="G76">
        <v>4.0199999999999996</v>
      </c>
      <c r="H76">
        <v>3.99</v>
      </c>
      <c r="I76">
        <v>4.03</v>
      </c>
    </row>
    <row r="77" spans="1:9" x14ac:dyDescent="0.3">
      <c r="A77" s="1" t="s">
        <v>200</v>
      </c>
      <c r="B77" s="1" t="s">
        <v>201</v>
      </c>
      <c r="C77">
        <v>21.14</v>
      </c>
      <c r="D77">
        <v>21.61</v>
      </c>
      <c r="E77">
        <v>22.06</v>
      </c>
      <c r="F77">
        <v>22.49</v>
      </c>
      <c r="G77">
        <v>22.89</v>
      </c>
      <c r="H77">
        <v>23.27</v>
      </c>
      <c r="I77">
        <v>23.62</v>
      </c>
    </row>
    <row r="78" spans="1:9" x14ac:dyDescent="0.3">
      <c r="A78" s="1" t="s">
        <v>203</v>
      </c>
      <c r="B78" s="1" t="s">
        <v>204</v>
      </c>
      <c r="C78">
        <v>4.99</v>
      </c>
      <c r="D78">
        <v>5.16</v>
      </c>
      <c r="E78">
        <v>5.34</v>
      </c>
      <c r="F78">
        <v>5.54</v>
      </c>
      <c r="G78">
        <v>5.72</v>
      </c>
      <c r="H78">
        <v>5.9</v>
      </c>
      <c r="I78">
        <v>6.1</v>
      </c>
    </row>
    <row r="79" spans="1:9" x14ac:dyDescent="0.3">
      <c r="A79" s="1" t="s">
        <v>205</v>
      </c>
      <c r="B79" s="1" t="s">
        <v>206</v>
      </c>
      <c r="C79">
        <v>19.93</v>
      </c>
      <c r="D79">
        <v>20.309999999999999</v>
      </c>
      <c r="E79">
        <v>20.68</v>
      </c>
      <c r="F79">
        <v>21.01</v>
      </c>
      <c r="G79">
        <v>21.32</v>
      </c>
      <c r="H79">
        <v>21.66</v>
      </c>
      <c r="I79">
        <v>22</v>
      </c>
    </row>
    <row r="80" spans="1:9" x14ac:dyDescent="0.3">
      <c r="A80" s="1" t="s">
        <v>208</v>
      </c>
      <c r="B80" s="1" t="s">
        <v>209</v>
      </c>
      <c r="C80">
        <v>17.52</v>
      </c>
      <c r="D80">
        <v>17.62</v>
      </c>
      <c r="E80">
        <v>17.690000000000001</v>
      </c>
      <c r="F80">
        <v>17.809999999999999</v>
      </c>
      <c r="G80">
        <v>17.899999999999999</v>
      </c>
      <c r="H80">
        <v>17.91</v>
      </c>
      <c r="I80">
        <v>17.95</v>
      </c>
    </row>
    <row r="81" spans="1:9" x14ac:dyDescent="0.3">
      <c r="A81" s="1" t="s">
        <v>210</v>
      </c>
      <c r="B81" s="1" t="s">
        <v>211</v>
      </c>
      <c r="C81">
        <v>4.63</v>
      </c>
      <c r="D81">
        <v>4.91</v>
      </c>
      <c r="E81">
        <v>5.22</v>
      </c>
      <c r="F81">
        <v>5.56</v>
      </c>
      <c r="G81">
        <v>5.88</v>
      </c>
      <c r="H81">
        <v>6.16</v>
      </c>
      <c r="I81">
        <v>6.39</v>
      </c>
    </row>
    <row r="82" spans="1:9" x14ac:dyDescent="0.3">
      <c r="A82" s="1" t="s">
        <v>213</v>
      </c>
      <c r="B82" s="1" t="s">
        <v>214</v>
      </c>
      <c r="C82">
        <v>3.89</v>
      </c>
      <c r="D82">
        <v>3.89</v>
      </c>
      <c r="E82">
        <v>3.9</v>
      </c>
      <c r="F82">
        <v>3.9</v>
      </c>
      <c r="G82">
        <v>3.9</v>
      </c>
      <c r="H82">
        <v>3.89</v>
      </c>
      <c r="I82">
        <v>3.89</v>
      </c>
    </row>
    <row r="83" spans="1:9" x14ac:dyDescent="0.3">
      <c r="A83" s="1" t="s">
        <v>215</v>
      </c>
      <c r="B83" s="1" t="s">
        <v>216</v>
      </c>
      <c r="C83">
        <v>18.14</v>
      </c>
      <c r="D83">
        <v>18.32</v>
      </c>
      <c r="E83">
        <v>18.53</v>
      </c>
      <c r="F83">
        <v>18.72</v>
      </c>
      <c r="G83">
        <v>18.920000000000002</v>
      </c>
      <c r="H83">
        <v>19.170000000000002</v>
      </c>
      <c r="I83">
        <v>19.46</v>
      </c>
    </row>
    <row r="84" spans="1:9" x14ac:dyDescent="0.3">
      <c r="A84" s="1" t="s">
        <v>217</v>
      </c>
      <c r="B84" s="1" t="s">
        <v>218</v>
      </c>
      <c r="C84">
        <v>14.18</v>
      </c>
      <c r="D84">
        <v>14.28</v>
      </c>
      <c r="E84">
        <v>14.39</v>
      </c>
      <c r="F84">
        <v>14.5</v>
      </c>
      <c r="G84">
        <v>14.56</v>
      </c>
      <c r="H84">
        <v>14.61</v>
      </c>
      <c r="I84">
        <v>14.74</v>
      </c>
    </row>
    <row r="85" spans="1:9" x14ac:dyDescent="0.3">
      <c r="A85" s="1" t="s">
        <v>220</v>
      </c>
      <c r="B85" s="1" t="s">
        <v>221</v>
      </c>
      <c r="C85">
        <v>3.21</v>
      </c>
      <c r="D85">
        <v>3.26</v>
      </c>
      <c r="E85">
        <v>3.33</v>
      </c>
      <c r="F85">
        <v>3.41</v>
      </c>
      <c r="G85">
        <v>3.48</v>
      </c>
      <c r="H85">
        <v>3.55</v>
      </c>
      <c r="I85">
        <v>3.65</v>
      </c>
    </row>
    <row r="86" spans="1:9" x14ac:dyDescent="0.3">
      <c r="A86" s="1" t="s">
        <v>223</v>
      </c>
      <c r="B86" s="1" t="s">
        <v>224</v>
      </c>
      <c r="C86">
        <v>18.760000000000002</v>
      </c>
      <c r="D86">
        <v>19.18</v>
      </c>
      <c r="E86">
        <v>19.59</v>
      </c>
      <c r="F86">
        <v>20.04</v>
      </c>
      <c r="G86">
        <v>20.43</v>
      </c>
      <c r="H86">
        <v>20.83</v>
      </c>
      <c r="I86">
        <v>21.28</v>
      </c>
    </row>
    <row r="87" spans="1:9" x14ac:dyDescent="0.3">
      <c r="A87" s="1" t="s">
        <v>226</v>
      </c>
      <c r="B87" s="1" t="s">
        <v>227</v>
      </c>
      <c r="C87">
        <v>3.42</v>
      </c>
      <c r="D87">
        <v>3.41</v>
      </c>
      <c r="E87">
        <v>3.4</v>
      </c>
      <c r="F87">
        <v>3.39</v>
      </c>
      <c r="G87">
        <v>3.36</v>
      </c>
      <c r="H87">
        <v>3.32</v>
      </c>
      <c r="I87">
        <v>3.31</v>
      </c>
    </row>
    <row r="88" spans="1:9" x14ac:dyDescent="0.3">
      <c r="A88" s="1" t="s">
        <v>228</v>
      </c>
      <c r="B88" s="1" t="s">
        <v>229</v>
      </c>
      <c r="C88">
        <v>2.5099999999999998</v>
      </c>
      <c r="D88">
        <v>2.48</v>
      </c>
      <c r="E88">
        <v>2.4700000000000002</v>
      </c>
      <c r="F88">
        <v>2.4500000000000002</v>
      </c>
      <c r="G88">
        <v>2.44</v>
      </c>
      <c r="H88">
        <v>2.4300000000000002</v>
      </c>
      <c r="I88">
        <v>2.44</v>
      </c>
    </row>
    <row r="89" spans="1:9" x14ac:dyDescent="0.3">
      <c r="A89" s="1" t="s">
        <v>230</v>
      </c>
      <c r="B89" s="1" t="s">
        <v>231</v>
      </c>
      <c r="C89">
        <v>2.69</v>
      </c>
      <c r="D89">
        <v>2.73</v>
      </c>
      <c r="E89">
        <v>2.77</v>
      </c>
      <c r="F89">
        <v>2.8</v>
      </c>
      <c r="G89">
        <v>2.81</v>
      </c>
      <c r="H89">
        <v>2.82</v>
      </c>
      <c r="I89">
        <v>2.84</v>
      </c>
    </row>
    <row r="90" spans="1:9" x14ac:dyDescent="0.3">
      <c r="A90" s="1" t="s">
        <v>232</v>
      </c>
      <c r="B90" s="1" t="s">
        <v>233</v>
      </c>
      <c r="C90">
        <v>3.1</v>
      </c>
      <c r="D90">
        <v>3.13</v>
      </c>
      <c r="E90">
        <v>3.16</v>
      </c>
      <c r="F90">
        <v>3.17</v>
      </c>
      <c r="G90">
        <v>3.15</v>
      </c>
      <c r="H90">
        <v>3.12</v>
      </c>
      <c r="I90">
        <v>3.12</v>
      </c>
    </row>
    <row r="91" spans="1:9" x14ac:dyDescent="0.3">
      <c r="A91" s="1" t="s">
        <v>234</v>
      </c>
      <c r="B91" s="1" t="s">
        <v>235</v>
      </c>
      <c r="C91">
        <v>21.37</v>
      </c>
      <c r="D91">
        <v>21.62</v>
      </c>
      <c r="E91">
        <v>21.88</v>
      </c>
      <c r="F91">
        <v>22.18</v>
      </c>
      <c r="G91">
        <v>22.51</v>
      </c>
      <c r="H91">
        <v>22.82</v>
      </c>
      <c r="I91">
        <v>23.15</v>
      </c>
    </row>
    <row r="92" spans="1:9" x14ac:dyDescent="0.3">
      <c r="A92" s="1" t="s">
        <v>237</v>
      </c>
      <c r="B92" s="1" t="s">
        <v>238</v>
      </c>
      <c r="C92">
        <v>9.34</v>
      </c>
      <c r="D92">
        <v>9.43</v>
      </c>
      <c r="E92">
        <v>9.5500000000000007</v>
      </c>
      <c r="F92">
        <v>9.69</v>
      </c>
      <c r="G92">
        <v>9.84</v>
      </c>
      <c r="H92">
        <v>10.06</v>
      </c>
      <c r="I92">
        <v>10.34</v>
      </c>
    </row>
    <row r="93" spans="1:9" x14ac:dyDescent="0.3">
      <c r="A93" s="1" t="s">
        <v>239</v>
      </c>
      <c r="B93" s="1" t="s">
        <v>240</v>
      </c>
      <c r="C93">
        <v>8.26</v>
      </c>
      <c r="D93">
        <v>8.4700000000000006</v>
      </c>
      <c r="E93">
        <v>8.67</v>
      </c>
      <c r="F93">
        <v>8.99</v>
      </c>
      <c r="G93">
        <v>9.4600000000000009</v>
      </c>
      <c r="H93">
        <v>10.01</v>
      </c>
      <c r="I93">
        <v>10.64</v>
      </c>
    </row>
    <row r="94" spans="1:9" x14ac:dyDescent="0.3">
      <c r="A94" s="1" t="s">
        <v>241</v>
      </c>
      <c r="B94" s="1" t="s">
        <v>242</v>
      </c>
      <c r="C94">
        <v>4.5599999999999996</v>
      </c>
      <c r="D94">
        <v>4.6500000000000004</v>
      </c>
      <c r="E94">
        <v>4.76</v>
      </c>
      <c r="F94">
        <v>4.8499999999999996</v>
      </c>
      <c r="G94">
        <v>4.9000000000000004</v>
      </c>
      <c r="H94">
        <v>4.91</v>
      </c>
      <c r="I94">
        <v>4.93</v>
      </c>
    </row>
    <row r="95" spans="1:9" x14ac:dyDescent="0.3">
      <c r="A95" s="1" t="s">
        <v>244</v>
      </c>
      <c r="B95" s="1" t="s">
        <v>245</v>
      </c>
      <c r="C95">
        <v>9.7799999999999994</v>
      </c>
      <c r="D95">
        <v>10.23</v>
      </c>
      <c r="E95">
        <v>10.7</v>
      </c>
      <c r="F95">
        <v>11.11</v>
      </c>
      <c r="G95">
        <v>11.46</v>
      </c>
      <c r="H95">
        <v>11.84</v>
      </c>
      <c r="I95">
        <v>12.27</v>
      </c>
    </row>
    <row r="96" spans="1:9" x14ac:dyDescent="0.3">
      <c r="A96" s="1" t="s">
        <v>246</v>
      </c>
      <c r="B96" s="1" t="s">
        <v>247</v>
      </c>
      <c r="C96">
        <v>5.61</v>
      </c>
      <c r="D96">
        <v>5.71</v>
      </c>
      <c r="E96">
        <v>5.85</v>
      </c>
      <c r="F96">
        <v>6.05</v>
      </c>
      <c r="G96">
        <v>6.16</v>
      </c>
      <c r="H96">
        <v>6.28</v>
      </c>
      <c r="I96">
        <v>6.47</v>
      </c>
    </row>
    <row r="97" spans="1:9" x14ac:dyDescent="0.3">
      <c r="A97" s="1" t="s">
        <v>15</v>
      </c>
      <c r="B97" s="1" t="s">
        <v>248</v>
      </c>
      <c r="C97">
        <v>17.260000000000002</v>
      </c>
      <c r="D97">
        <v>17.57</v>
      </c>
      <c r="E97">
        <v>17.899999999999999</v>
      </c>
      <c r="F97">
        <v>18.25</v>
      </c>
      <c r="G97">
        <v>18.600000000000001</v>
      </c>
      <c r="H97">
        <v>18.899999999999999</v>
      </c>
      <c r="I97">
        <v>19.25</v>
      </c>
    </row>
    <row r="98" spans="1:9" x14ac:dyDescent="0.3">
      <c r="A98" s="1" t="s">
        <v>250</v>
      </c>
      <c r="B98" s="1" t="s">
        <v>251</v>
      </c>
      <c r="C98">
        <v>16.690000000000001</v>
      </c>
      <c r="D98">
        <v>17.32</v>
      </c>
      <c r="E98">
        <v>18</v>
      </c>
      <c r="F98">
        <v>18.760000000000002</v>
      </c>
      <c r="G98">
        <v>19.600000000000001</v>
      </c>
      <c r="H98">
        <v>20.47</v>
      </c>
      <c r="I98">
        <v>21.37</v>
      </c>
    </row>
    <row r="99" spans="1:9" x14ac:dyDescent="0.3">
      <c r="A99" s="1" t="s">
        <v>253</v>
      </c>
      <c r="B99" s="1" t="s">
        <v>254</v>
      </c>
      <c r="C99">
        <v>3.76</v>
      </c>
      <c r="D99">
        <v>3.88</v>
      </c>
      <c r="E99">
        <v>4.01</v>
      </c>
      <c r="F99">
        <v>4.12</v>
      </c>
      <c r="G99">
        <v>4.2</v>
      </c>
      <c r="H99">
        <v>4.2699999999999996</v>
      </c>
      <c r="I99">
        <v>4.38</v>
      </c>
    </row>
    <row r="100" spans="1:9" x14ac:dyDescent="0.3">
      <c r="A100" s="1" t="s">
        <v>256</v>
      </c>
      <c r="B100" s="1" t="s">
        <v>257</v>
      </c>
      <c r="C100">
        <v>2.86</v>
      </c>
      <c r="D100">
        <v>2.88</v>
      </c>
      <c r="E100">
        <v>2.9</v>
      </c>
      <c r="F100">
        <v>2.92</v>
      </c>
      <c r="G100">
        <v>2.92</v>
      </c>
      <c r="H100">
        <v>2.91</v>
      </c>
      <c r="I100">
        <v>2.92</v>
      </c>
    </row>
    <row r="101" spans="1:9" x14ac:dyDescent="0.3">
      <c r="A101" s="1" t="s">
        <v>259</v>
      </c>
      <c r="B101" s="1" t="s">
        <v>260</v>
      </c>
      <c r="C101">
        <v>20.190000000000001</v>
      </c>
      <c r="D101">
        <v>20.63</v>
      </c>
      <c r="E101">
        <v>21.11</v>
      </c>
      <c r="F101">
        <v>21.57</v>
      </c>
      <c r="G101">
        <v>21.97</v>
      </c>
      <c r="H101">
        <v>22.36</v>
      </c>
      <c r="I101">
        <v>22.75</v>
      </c>
    </row>
    <row r="102" spans="1:9" x14ac:dyDescent="0.3">
      <c r="A102" s="1" t="s">
        <v>262</v>
      </c>
      <c r="B102" s="1" t="s">
        <v>263</v>
      </c>
      <c r="C102">
        <v>4.2300000000000004</v>
      </c>
      <c r="D102">
        <v>4.29</v>
      </c>
      <c r="E102">
        <v>4.37</v>
      </c>
      <c r="F102">
        <v>4.43</v>
      </c>
      <c r="G102">
        <v>4.49</v>
      </c>
      <c r="H102">
        <v>4.54</v>
      </c>
      <c r="I102">
        <v>4.6100000000000003</v>
      </c>
    </row>
    <row r="103" spans="1:9" x14ac:dyDescent="0.3">
      <c r="A103" s="1" t="s">
        <v>265</v>
      </c>
      <c r="B103" s="1" t="s">
        <v>266</v>
      </c>
      <c r="C103">
        <v>18.809999999999999</v>
      </c>
      <c r="D103">
        <v>19.14</v>
      </c>
      <c r="E103">
        <v>19.61</v>
      </c>
      <c r="F103">
        <v>20.100000000000001</v>
      </c>
      <c r="G103">
        <v>20.420000000000002</v>
      </c>
      <c r="H103">
        <v>20.010000000000002</v>
      </c>
      <c r="I103">
        <v>19.75</v>
      </c>
    </row>
    <row r="104" spans="1:9" x14ac:dyDescent="0.3">
      <c r="A104" s="1" t="s">
        <v>267</v>
      </c>
      <c r="B104" s="1" t="s">
        <v>268</v>
      </c>
      <c r="C104">
        <v>8.3699999999999992</v>
      </c>
      <c r="D104">
        <v>8.67</v>
      </c>
      <c r="E104">
        <v>8.9700000000000006</v>
      </c>
      <c r="F104">
        <v>9.2799999999999994</v>
      </c>
      <c r="G104">
        <v>9.5399999999999991</v>
      </c>
      <c r="H104">
        <v>9.7899999999999991</v>
      </c>
      <c r="I104">
        <v>10.08</v>
      </c>
    </row>
    <row r="105" spans="1:9" x14ac:dyDescent="0.3">
      <c r="A105" s="1" t="s">
        <v>270</v>
      </c>
      <c r="B105" s="1" t="s">
        <v>271</v>
      </c>
      <c r="C105">
        <v>7.13</v>
      </c>
      <c r="D105">
        <v>7.35</v>
      </c>
      <c r="E105">
        <v>7.58</v>
      </c>
      <c r="F105">
        <v>7.8</v>
      </c>
      <c r="G105">
        <v>7.98</v>
      </c>
      <c r="H105">
        <v>8.15</v>
      </c>
      <c r="I105">
        <v>8.35</v>
      </c>
    </row>
    <row r="106" spans="1:9" x14ac:dyDescent="0.3">
      <c r="A106" s="1" t="s">
        <v>273</v>
      </c>
      <c r="B106" s="1" t="s">
        <v>274</v>
      </c>
      <c r="C106">
        <v>3.55</v>
      </c>
      <c r="D106">
        <v>3.6</v>
      </c>
      <c r="E106">
        <v>3.65</v>
      </c>
      <c r="F106">
        <v>3.7</v>
      </c>
      <c r="G106">
        <v>3.73</v>
      </c>
      <c r="H106">
        <v>3.77</v>
      </c>
      <c r="I106">
        <v>3.82</v>
      </c>
    </row>
    <row r="107" spans="1:9" x14ac:dyDescent="0.3">
      <c r="A107" s="1" t="s">
        <v>276</v>
      </c>
      <c r="B107" s="1" t="s">
        <v>277</v>
      </c>
      <c r="C107">
        <v>3.46</v>
      </c>
      <c r="D107">
        <v>3.5</v>
      </c>
      <c r="E107">
        <v>3.53</v>
      </c>
      <c r="F107">
        <v>3.56</v>
      </c>
      <c r="G107">
        <v>3.58</v>
      </c>
      <c r="H107">
        <v>3.61</v>
      </c>
      <c r="I107">
        <v>3.66</v>
      </c>
    </row>
    <row r="108" spans="1:9" x14ac:dyDescent="0.3">
      <c r="A108" s="1" t="s">
        <v>279</v>
      </c>
      <c r="B108" s="1" t="s">
        <v>280</v>
      </c>
      <c r="C108">
        <v>6.35</v>
      </c>
      <c r="D108">
        <v>6.46</v>
      </c>
      <c r="E108">
        <v>6.59</v>
      </c>
      <c r="F108">
        <v>6.71</v>
      </c>
      <c r="G108">
        <v>6.78</v>
      </c>
      <c r="H108">
        <v>6.86</v>
      </c>
      <c r="I108">
        <v>7.02</v>
      </c>
    </row>
    <row r="109" spans="1:9" x14ac:dyDescent="0.3">
      <c r="A109" s="1" t="s">
        <v>282</v>
      </c>
      <c r="B109" s="1" t="s">
        <v>283</v>
      </c>
      <c r="C109">
        <v>3.6</v>
      </c>
      <c r="D109">
        <v>3.65</v>
      </c>
      <c r="E109">
        <v>3.71</v>
      </c>
      <c r="F109">
        <v>3.77</v>
      </c>
      <c r="G109">
        <v>3.8</v>
      </c>
      <c r="H109">
        <v>3.85</v>
      </c>
      <c r="I109">
        <v>3.9</v>
      </c>
    </row>
    <row r="110" spans="1:9" x14ac:dyDescent="0.3">
      <c r="A110" s="1" t="s">
        <v>285</v>
      </c>
      <c r="B110" s="1" t="s">
        <v>286</v>
      </c>
      <c r="C110">
        <v>20.99</v>
      </c>
      <c r="D110">
        <v>21.29</v>
      </c>
      <c r="E110">
        <v>21.57</v>
      </c>
      <c r="F110">
        <v>21.84</v>
      </c>
      <c r="G110">
        <v>22.04</v>
      </c>
      <c r="H110">
        <v>22.29</v>
      </c>
      <c r="I110">
        <v>22.69</v>
      </c>
    </row>
    <row r="111" spans="1:9" x14ac:dyDescent="0.3">
      <c r="A111" s="1" t="s">
        <v>288</v>
      </c>
      <c r="B111" s="1" t="s">
        <v>289</v>
      </c>
      <c r="C111">
        <v>6.04</v>
      </c>
      <c r="D111">
        <v>6.25</v>
      </c>
      <c r="E111">
        <v>6.47</v>
      </c>
      <c r="F111">
        <v>6.67</v>
      </c>
      <c r="G111">
        <v>6.8</v>
      </c>
      <c r="H111">
        <v>6.9</v>
      </c>
      <c r="I111">
        <v>7.07</v>
      </c>
    </row>
    <row r="112" spans="1:9" x14ac:dyDescent="0.3">
      <c r="A112" s="1" t="s">
        <v>659</v>
      </c>
      <c r="B112" s="1" t="s">
        <v>660</v>
      </c>
    </row>
    <row r="113" spans="1:9" x14ac:dyDescent="0.3">
      <c r="A113" s="1" t="s">
        <v>291</v>
      </c>
      <c r="B113" s="1" t="s">
        <v>292</v>
      </c>
      <c r="C113">
        <v>13.66</v>
      </c>
      <c r="D113">
        <v>13.94</v>
      </c>
      <c r="E113">
        <v>14.24</v>
      </c>
      <c r="F113">
        <v>14.54</v>
      </c>
      <c r="G113">
        <v>14.83</v>
      </c>
      <c r="H113">
        <v>15.14</v>
      </c>
      <c r="I113">
        <v>15.48</v>
      </c>
    </row>
    <row r="114" spans="1:9" x14ac:dyDescent="0.3">
      <c r="A114" s="1" t="s">
        <v>294</v>
      </c>
      <c r="B114" s="1" t="s">
        <v>295</v>
      </c>
      <c r="C114">
        <v>6.25</v>
      </c>
      <c r="D114">
        <v>6.52</v>
      </c>
      <c r="E114">
        <v>6.81</v>
      </c>
      <c r="F114">
        <v>7.11</v>
      </c>
      <c r="G114">
        <v>7.38</v>
      </c>
      <c r="H114">
        <v>7.62</v>
      </c>
      <c r="I114">
        <v>7.93</v>
      </c>
    </row>
    <row r="115" spans="1:9" x14ac:dyDescent="0.3">
      <c r="A115" s="1" t="s">
        <v>297</v>
      </c>
      <c r="B115" s="1" t="s">
        <v>298</v>
      </c>
      <c r="C115">
        <v>3.19</v>
      </c>
      <c r="D115">
        <v>3.28</v>
      </c>
      <c r="E115">
        <v>3.36</v>
      </c>
      <c r="F115">
        <v>3.4</v>
      </c>
      <c r="G115">
        <v>3.41</v>
      </c>
      <c r="H115">
        <v>3.41</v>
      </c>
      <c r="I115">
        <v>3.39</v>
      </c>
    </row>
    <row r="116" spans="1:9" x14ac:dyDescent="0.3">
      <c r="A116" s="1" t="s">
        <v>299</v>
      </c>
      <c r="B116" s="1" t="s">
        <v>300</v>
      </c>
      <c r="C116">
        <v>14.03</v>
      </c>
      <c r="D116">
        <v>14.13</v>
      </c>
      <c r="E116">
        <v>14.31</v>
      </c>
      <c r="F116">
        <v>14.57</v>
      </c>
      <c r="G116">
        <v>14.93</v>
      </c>
      <c r="H116">
        <v>15.33</v>
      </c>
      <c r="I116">
        <v>15.74</v>
      </c>
    </row>
    <row r="117" spans="1:9" x14ac:dyDescent="0.3">
      <c r="A117" s="1" t="s">
        <v>301</v>
      </c>
      <c r="B117" s="1" t="s">
        <v>302</v>
      </c>
      <c r="C117">
        <v>11.31</v>
      </c>
      <c r="D117">
        <v>11.51</v>
      </c>
      <c r="E117">
        <v>11.67</v>
      </c>
      <c r="F117">
        <v>11.81</v>
      </c>
      <c r="G117">
        <v>11.93</v>
      </c>
      <c r="H117">
        <v>12.04</v>
      </c>
      <c r="I117">
        <v>12.17</v>
      </c>
    </row>
    <row r="118" spans="1:9" x14ac:dyDescent="0.3">
      <c r="A118" s="1" t="s">
        <v>303</v>
      </c>
      <c r="B118" s="1" t="s">
        <v>304</v>
      </c>
      <c r="C118">
        <v>22.52</v>
      </c>
      <c r="D118">
        <v>22.76</v>
      </c>
      <c r="E118">
        <v>23.06</v>
      </c>
      <c r="F118">
        <v>23.37</v>
      </c>
      <c r="G118">
        <v>23.68</v>
      </c>
      <c r="H118">
        <v>24.05</v>
      </c>
      <c r="I118">
        <v>24.46</v>
      </c>
    </row>
    <row r="119" spans="1:9" x14ac:dyDescent="0.3">
      <c r="A119" s="1" t="s">
        <v>306</v>
      </c>
      <c r="B119" s="1" t="s">
        <v>307</v>
      </c>
      <c r="C119">
        <v>6.53</v>
      </c>
      <c r="D119">
        <v>6.67</v>
      </c>
      <c r="E119">
        <v>6.84</v>
      </c>
      <c r="F119">
        <v>7.04</v>
      </c>
      <c r="G119">
        <v>7.24</v>
      </c>
      <c r="H119">
        <v>7.45</v>
      </c>
      <c r="I119">
        <v>7.75</v>
      </c>
    </row>
    <row r="120" spans="1:9" x14ac:dyDescent="0.3">
      <c r="A120" s="1" t="s">
        <v>308</v>
      </c>
      <c r="B120" s="1" t="s">
        <v>309</v>
      </c>
      <c r="C120">
        <v>3.27</v>
      </c>
      <c r="D120">
        <v>3.37</v>
      </c>
      <c r="E120">
        <v>3.49</v>
      </c>
      <c r="F120">
        <v>3.61</v>
      </c>
      <c r="G120">
        <v>3.72</v>
      </c>
      <c r="H120">
        <v>3.84</v>
      </c>
      <c r="I120">
        <v>3.98</v>
      </c>
    </row>
    <row r="121" spans="1:9" x14ac:dyDescent="0.3">
      <c r="A121" s="1" t="s">
        <v>310</v>
      </c>
      <c r="B121" s="1" t="s">
        <v>311</v>
      </c>
      <c r="C121">
        <v>28.46</v>
      </c>
      <c r="D121">
        <v>28.9</v>
      </c>
      <c r="E121">
        <v>29.28</v>
      </c>
      <c r="F121">
        <v>29.58</v>
      </c>
      <c r="G121">
        <v>29.79</v>
      </c>
      <c r="H121">
        <v>29.92</v>
      </c>
      <c r="I121">
        <v>30.07</v>
      </c>
    </row>
    <row r="122" spans="1:9" x14ac:dyDescent="0.3">
      <c r="A122" s="1" t="s">
        <v>312</v>
      </c>
      <c r="B122" s="1" t="s">
        <v>313</v>
      </c>
      <c r="C122">
        <v>7.31</v>
      </c>
      <c r="D122">
        <v>7.49</v>
      </c>
      <c r="E122">
        <v>7.68</v>
      </c>
      <c r="F122">
        <v>7.84</v>
      </c>
      <c r="G122">
        <v>7.95</v>
      </c>
      <c r="H122">
        <v>8.0399999999999991</v>
      </c>
      <c r="I122">
        <v>8.19</v>
      </c>
    </row>
    <row r="123" spans="1:9" x14ac:dyDescent="0.3">
      <c r="A123" s="1" t="s">
        <v>314</v>
      </c>
      <c r="B123" s="1" t="s">
        <v>315</v>
      </c>
      <c r="C123">
        <v>2.63</v>
      </c>
      <c r="D123">
        <v>2.7</v>
      </c>
      <c r="E123">
        <v>2.76</v>
      </c>
      <c r="F123">
        <v>2.8</v>
      </c>
      <c r="G123">
        <v>2.84</v>
      </c>
      <c r="H123">
        <v>2.87</v>
      </c>
      <c r="I123">
        <v>2.91</v>
      </c>
    </row>
    <row r="124" spans="1:9" x14ac:dyDescent="0.3">
      <c r="A124" s="1" t="s">
        <v>317</v>
      </c>
      <c r="B124" s="1" t="s">
        <v>318</v>
      </c>
      <c r="C124">
        <v>3.96</v>
      </c>
      <c r="D124">
        <v>4.05</v>
      </c>
      <c r="E124">
        <v>4.16</v>
      </c>
      <c r="F124">
        <v>4.2699999999999996</v>
      </c>
      <c r="G124">
        <v>4.3899999999999997</v>
      </c>
      <c r="H124">
        <v>4.54</v>
      </c>
      <c r="I124">
        <v>4.75</v>
      </c>
    </row>
    <row r="125" spans="1:9" x14ac:dyDescent="0.3">
      <c r="A125" s="1" t="s">
        <v>319</v>
      </c>
      <c r="B125" s="1" t="s">
        <v>320</v>
      </c>
      <c r="C125">
        <v>4.57</v>
      </c>
      <c r="D125">
        <v>4.78</v>
      </c>
      <c r="E125">
        <v>5.0199999999999996</v>
      </c>
      <c r="F125">
        <v>5.27</v>
      </c>
      <c r="G125">
        <v>5.53</v>
      </c>
      <c r="H125">
        <v>5.81</v>
      </c>
      <c r="I125">
        <v>6.12</v>
      </c>
    </row>
    <row r="126" spans="1:9" x14ac:dyDescent="0.3">
      <c r="A126" s="1" t="s">
        <v>322</v>
      </c>
      <c r="B126" s="1" t="s">
        <v>323</v>
      </c>
      <c r="C126">
        <v>3.5</v>
      </c>
      <c r="D126">
        <v>3.56</v>
      </c>
      <c r="E126">
        <v>3.62</v>
      </c>
      <c r="F126">
        <v>3.69</v>
      </c>
      <c r="G126">
        <v>3.74</v>
      </c>
      <c r="H126">
        <v>3.81</v>
      </c>
      <c r="I126">
        <v>3.9</v>
      </c>
    </row>
    <row r="127" spans="1:9" x14ac:dyDescent="0.3">
      <c r="A127" s="1" t="s">
        <v>324</v>
      </c>
      <c r="B127" s="1" t="s">
        <v>325</v>
      </c>
      <c r="C127">
        <v>8.06</v>
      </c>
      <c r="D127">
        <v>8.39</v>
      </c>
      <c r="E127">
        <v>8.77</v>
      </c>
      <c r="F127">
        <v>9.19</v>
      </c>
      <c r="G127">
        <v>9.66</v>
      </c>
      <c r="H127">
        <v>10.119999999999999</v>
      </c>
      <c r="I127">
        <v>10.59</v>
      </c>
    </row>
    <row r="128" spans="1:9" x14ac:dyDescent="0.3">
      <c r="A128" s="1" t="s">
        <v>326</v>
      </c>
      <c r="B128" s="1" t="s">
        <v>327</v>
      </c>
      <c r="C128">
        <v>13.87</v>
      </c>
      <c r="D128">
        <v>14.45</v>
      </c>
      <c r="E128">
        <v>15.07</v>
      </c>
      <c r="F128">
        <v>15.83</v>
      </c>
      <c r="G128">
        <v>16.649999999999999</v>
      </c>
      <c r="H128">
        <v>17.489999999999998</v>
      </c>
      <c r="I128">
        <v>18.38</v>
      </c>
    </row>
    <row r="129" spans="1:9" x14ac:dyDescent="0.3">
      <c r="A129" s="1" t="s">
        <v>328</v>
      </c>
      <c r="B129" s="1" t="s">
        <v>329</v>
      </c>
      <c r="C129">
        <v>2.84</v>
      </c>
      <c r="D129">
        <v>3.14</v>
      </c>
      <c r="E129">
        <v>3.53</v>
      </c>
      <c r="F129">
        <v>3.98</v>
      </c>
      <c r="G129">
        <v>4.46</v>
      </c>
      <c r="H129">
        <v>4.93</v>
      </c>
      <c r="I129">
        <v>5.44</v>
      </c>
    </row>
    <row r="130" spans="1:9" x14ac:dyDescent="0.3">
      <c r="A130" s="1" t="s">
        <v>330</v>
      </c>
      <c r="B130" s="1" t="s">
        <v>331</v>
      </c>
      <c r="C130">
        <v>7.97</v>
      </c>
      <c r="D130">
        <v>8.19</v>
      </c>
      <c r="E130">
        <v>8.4</v>
      </c>
      <c r="F130">
        <v>8.6</v>
      </c>
      <c r="G130">
        <v>8.7799999999999994</v>
      </c>
      <c r="H130">
        <v>8.98</v>
      </c>
      <c r="I130">
        <v>9.23</v>
      </c>
    </row>
    <row r="131" spans="1:9" x14ac:dyDescent="0.3">
      <c r="A131" s="1" t="s">
        <v>332</v>
      </c>
      <c r="B131" s="1" t="s">
        <v>333</v>
      </c>
      <c r="C131">
        <v>4.13</v>
      </c>
      <c r="D131">
        <v>4.1500000000000004</v>
      </c>
      <c r="E131">
        <v>4.21</v>
      </c>
      <c r="F131">
        <v>4.28</v>
      </c>
      <c r="G131">
        <v>4.3600000000000003</v>
      </c>
      <c r="H131">
        <v>4.45</v>
      </c>
      <c r="I131">
        <v>4.58</v>
      </c>
    </row>
    <row r="132" spans="1:9" x14ac:dyDescent="0.3">
      <c r="A132" s="1" t="s">
        <v>335</v>
      </c>
      <c r="B132" s="1" t="s">
        <v>336</v>
      </c>
      <c r="C132">
        <v>8.09</v>
      </c>
      <c r="D132">
        <v>8.57</v>
      </c>
      <c r="E132">
        <v>8.99</v>
      </c>
      <c r="F132">
        <v>9.35</v>
      </c>
      <c r="G132">
        <v>9.6199999999999992</v>
      </c>
      <c r="H132">
        <v>9.89</v>
      </c>
      <c r="I132">
        <v>10.28</v>
      </c>
    </row>
    <row r="133" spans="1:9" x14ac:dyDescent="0.3">
      <c r="A133" s="1" t="s">
        <v>338</v>
      </c>
      <c r="B133" s="1" t="s">
        <v>339</v>
      </c>
      <c r="C133">
        <v>3.42</v>
      </c>
      <c r="D133">
        <v>3.41</v>
      </c>
      <c r="E133">
        <v>3.4</v>
      </c>
      <c r="F133">
        <v>3.38</v>
      </c>
      <c r="G133">
        <v>3.34</v>
      </c>
      <c r="H133">
        <v>3.31</v>
      </c>
      <c r="I133">
        <v>3.29</v>
      </c>
    </row>
    <row r="134" spans="1:9" x14ac:dyDescent="0.3">
      <c r="A134" s="1" t="s">
        <v>341</v>
      </c>
      <c r="B134" s="1" t="s">
        <v>342</v>
      </c>
      <c r="C134">
        <v>4.76</v>
      </c>
      <c r="D134">
        <v>4.78</v>
      </c>
      <c r="E134">
        <v>4.79</v>
      </c>
      <c r="F134">
        <v>4.8099999999999996</v>
      </c>
      <c r="G134">
        <v>4.82</v>
      </c>
      <c r="H134">
        <v>4.8600000000000003</v>
      </c>
      <c r="I134">
        <v>4.97</v>
      </c>
    </row>
    <row r="135" spans="1:9" x14ac:dyDescent="0.3">
      <c r="A135" s="1" t="s">
        <v>343</v>
      </c>
      <c r="B135" s="1" t="s">
        <v>344</v>
      </c>
      <c r="C135">
        <v>8.43</v>
      </c>
      <c r="D135">
        <v>8.57</v>
      </c>
      <c r="E135">
        <v>8.73</v>
      </c>
      <c r="F135">
        <v>8.92</v>
      </c>
      <c r="G135">
        <v>9.08</v>
      </c>
      <c r="H135">
        <v>9.23</v>
      </c>
      <c r="I135">
        <v>9.49</v>
      </c>
    </row>
    <row r="136" spans="1:9" x14ac:dyDescent="0.3">
      <c r="A136" s="1" t="s">
        <v>12</v>
      </c>
      <c r="B136" s="1" t="s">
        <v>345</v>
      </c>
      <c r="C136">
        <v>8.1300000000000008</v>
      </c>
      <c r="D136">
        <v>8.35</v>
      </c>
      <c r="E136">
        <v>8.58</v>
      </c>
      <c r="F136">
        <v>8.8000000000000007</v>
      </c>
      <c r="G136">
        <v>8.98</v>
      </c>
      <c r="H136">
        <v>9.19</v>
      </c>
      <c r="I136">
        <v>9.4499999999999993</v>
      </c>
    </row>
    <row r="137" spans="1:9" x14ac:dyDescent="0.3">
      <c r="A137" s="1" t="s">
        <v>346</v>
      </c>
      <c r="B137" s="1" t="s">
        <v>347</v>
      </c>
      <c r="C137">
        <v>3.45</v>
      </c>
      <c r="D137">
        <v>3.49</v>
      </c>
      <c r="E137">
        <v>3.55</v>
      </c>
      <c r="F137">
        <v>3.59</v>
      </c>
      <c r="G137">
        <v>3.62</v>
      </c>
      <c r="H137">
        <v>3.66</v>
      </c>
      <c r="I137">
        <v>3.7</v>
      </c>
    </row>
    <row r="138" spans="1:9" x14ac:dyDescent="0.3">
      <c r="A138" s="1" t="s">
        <v>22</v>
      </c>
      <c r="B138" s="1" t="s">
        <v>348</v>
      </c>
      <c r="C138">
        <v>3.12</v>
      </c>
      <c r="D138">
        <v>3.13</v>
      </c>
      <c r="E138">
        <v>3.15</v>
      </c>
      <c r="F138">
        <v>3.17</v>
      </c>
      <c r="G138">
        <v>3.17</v>
      </c>
      <c r="H138">
        <v>3.17</v>
      </c>
      <c r="I138">
        <v>3.19</v>
      </c>
    </row>
    <row r="139" spans="1:9" x14ac:dyDescent="0.3">
      <c r="A139" s="1" t="s">
        <v>350</v>
      </c>
      <c r="B139" s="1" t="s">
        <v>351</v>
      </c>
      <c r="C139">
        <v>17.149999999999999</v>
      </c>
      <c r="D139">
        <v>17.600000000000001</v>
      </c>
      <c r="E139">
        <v>18.05</v>
      </c>
      <c r="F139">
        <v>18.47</v>
      </c>
      <c r="G139">
        <v>18.86</v>
      </c>
      <c r="H139">
        <v>19.36</v>
      </c>
      <c r="I139">
        <v>20.03</v>
      </c>
    </row>
    <row r="140" spans="1:9" x14ac:dyDescent="0.3">
      <c r="A140" s="1" t="s">
        <v>352</v>
      </c>
      <c r="B140" s="1" t="s">
        <v>353</v>
      </c>
      <c r="C140">
        <v>9.6999999999999993</v>
      </c>
      <c r="D140">
        <v>10.07</v>
      </c>
      <c r="E140">
        <v>10.45</v>
      </c>
      <c r="F140">
        <v>10.8</v>
      </c>
      <c r="G140">
        <v>11.16</v>
      </c>
      <c r="H140">
        <v>11.54</v>
      </c>
      <c r="I140">
        <v>11.92</v>
      </c>
    </row>
    <row r="141" spans="1:9" x14ac:dyDescent="0.3">
      <c r="A141" s="1" t="s">
        <v>30</v>
      </c>
      <c r="B141" s="1" t="s">
        <v>354</v>
      </c>
      <c r="C141">
        <v>5.17</v>
      </c>
      <c r="D141">
        <v>5.31</v>
      </c>
      <c r="E141">
        <v>5.47</v>
      </c>
      <c r="F141">
        <v>5.61</v>
      </c>
      <c r="G141">
        <v>5.7</v>
      </c>
      <c r="H141">
        <v>5.79</v>
      </c>
      <c r="I141">
        <v>5.92</v>
      </c>
    </row>
    <row r="142" spans="1:9" x14ac:dyDescent="0.3">
      <c r="A142" s="1" t="s">
        <v>356</v>
      </c>
      <c r="B142" s="1" t="s">
        <v>357</v>
      </c>
      <c r="C142">
        <v>6.85</v>
      </c>
      <c r="D142">
        <v>7.07</v>
      </c>
      <c r="E142">
        <v>7.29</v>
      </c>
      <c r="F142">
        <v>7.51</v>
      </c>
      <c r="G142">
        <v>7.69</v>
      </c>
      <c r="H142">
        <v>7.87</v>
      </c>
      <c r="I142">
        <v>8.08</v>
      </c>
    </row>
    <row r="143" spans="1:9" x14ac:dyDescent="0.3">
      <c r="A143" s="1" t="s">
        <v>359</v>
      </c>
      <c r="B143" s="1" t="s">
        <v>360</v>
      </c>
      <c r="C143">
        <v>4.1500000000000004</v>
      </c>
      <c r="D143">
        <v>4.16</v>
      </c>
      <c r="E143">
        <v>4.1900000000000004</v>
      </c>
      <c r="F143">
        <v>4.21</v>
      </c>
      <c r="G143">
        <v>4.21</v>
      </c>
      <c r="H143">
        <v>4.2</v>
      </c>
      <c r="I143">
        <v>4.22</v>
      </c>
    </row>
    <row r="144" spans="1:9" x14ac:dyDescent="0.3">
      <c r="A144" s="1" t="s">
        <v>361</v>
      </c>
      <c r="B144" s="1" t="s">
        <v>362</v>
      </c>
      <c r="C144">
        <v>10.64</v>
      </c>
      <c r="D144">
        <v>11.08</v>
      </c>
      <c r="E144">
        <v>11.53</v>
      </c>
      <c r="F144">
        <v>12.02</v>
      </c>
      <c r="G144">
        <v>12.46</v>
      </c>
      <c r="H144">
        <v>12.91</v>
      </c>
      <c r="I144">
        <v>13.37</v>
      </c>
    </row>
    <row r="145" spans="1:9" x14ac:dyDescent="0.3">
      <c r="A145" s="1" t="s">
        <v>364</v>
      </c>
      <c r="B145" s="1" t="s">
        <v>365</v>
      </c>
      <c r="C145">
        <v>19.73</v>
      </c>
      <c r="D145">
        <v>19.940000000000001</v>
      </c>
      <c r="E145">
        <v>20.18</v>
      </c>
      <c r="F145">
        <v>20.420000000000002</v>
      </c>
      <c r="G145">
        <v>20.59</v>
      </c>
      <c r="H145">
        <v>20.8</v>
      </c>
      <c r="I145">
        <v>21.22</v>
      </c>
    </row>
    <row r="146" spans="1:9" x14ac:dyDescent="0.3">
      <c r="A146" s="1" t="s">
        <v>367</v>
      </c>
      <c r="B146" s="1" t="s">
        <v>368</v>
      </c>
      <c r="C146">
        <v>14.28</v>
      </c>
      <c r="D146">
        <v>14.35</v>
      </c>
      <c r="E146">
        <v>14.44</v>
      </c>
      <c r="F146">
        <v>14.56</v>
      </c>
      <c r="G146">
        <v>14.75</v>
      </c>
      <c r="H146">
        <v>15.03</v>
      </c>
      <c r="I146">
        <v>15.35</v>
      </c>
    </row>
    <row r="147" spans="1:9" x14ac:dyDescent="0.3">
      <c r="A147" s="1" t="s">
        <v>370</v>
      </c>
      <c r="B147" s="1" t="s">
        <v>371</v>
      </c>
      <c r="C147">
        <v>20.5</v>
      </c>
      <c r="D147">
        <v>20.75</v>
      </c>
      <c r="E147">
        <v>21.05</v>
      </c>
      <c r="F147">
        <v>21.4</v>
      </c>
      <c r="G147">
        <v>21.61</v>
      </c>
      <c r="H147">
        <v>21.86</v>
      </c>
      <c r="I147">
        <v>22.24</v>
      </c>
    </row>
    <row r="148" spans="1:9" x14ac:dyDescent="0.3">
      <c r="A148" s="1" t="s">
        <v>373</v>
      </c>
      <c r="B148" s="1" t="s">
        <v>374</v>
      </c>
      <c r="C148">
        <v>9.93</v>
      </c>
      <c r="D148">
        <v>10.48</v>
      </c>
      <c r="E148">
        <v>11.08</v>
      </c>
      <c r="F148">
        <v>11.68</v>
      </c>
      <c r="G148">
        <v>12.32</v>
      </c>
      <c r="H148">
        <v>13</v>
      </c>
      <c r="I148">
        <v>13.66</v>
      </c>
    </row>
    <row r="149" spans="1:9" x14ac:dyDescent="0.3">
      <c r="A149" s="1" t="s">
        <v>376</v>
      </c>
      <c r="B149" s="1" t="s">
        <v>377</v>
      </c>
      <c r="C149">
        <v>8.14</v>
      </c>
      <c r="D149">
        <v>8.68</v>
      </c>
      <c r="E149">
        <v>9.26</v>
      </c>
      <c r="F149">
        <v>9.85</v>
      </c>
      <c r="G149">
        <v>10.49</v>
      </c>
      <c r="H149">
        <v>11.12</v>
      </c>
      <c r="I149">
        <v>11.77</v>
      </c>
    </row>
    <row r="150" spans="1:9" x14ac:dyDescent="0.3">
      <c r="A150" s="1" t="s">
        <v>378</v>
      </c>
      <c r="B150" s="1" t="s">
        <v>379</v>
      </c>
      <c r="C150">
        <v>6.33</v>
      </c>
      <c r="D150">
        <v>6.59</v>
      </c>
      <c r="E150">
        <v>6.87</v>
      </c>
      <c r="F150">
        <v>7.15</v>
      </c>
      <c r="G150">
        <v>7.42</v>
      </c>
      <c r="H150">
        <v>7.72</v>
      </c>
      <c r="I150">
        <v>8.0299999999999994</v>
      </c>
    </row>
    <row r="151" spans="1:9" x14ac:dyDescent="0.3">
      <c r="A151" s="1" t="s">
        <v>380</v>
      </c>
      <c r="B151" s="1" t="s">
        <v>381</v>
      </c>
      <c r="C151">
        <v>35.19</v>
      </c>
      <c r="D151">
        <v>35.369999999999997</v>
      </c>
      <c r="E151">
        <v>35.619999999999997</v>
      </c>
      <c r="F151">
        <v>35.85</v>
      </c>
      <c r="G151">
        <v>35.97</v>
      </c>
      <c r="H151">
        <v>35.92</v>
      </c>
      <c r="I151">
        <v>35.79</v>
      </c>
    </row>
    <row r="152" spans="1:9" x14ac:dyDescent="0.3">
      <c r="A152" s="1" t="s">
        <v>382</v>
      </c>
      <c r="B152" s="1" t="s">
        <v>383</v>
      </c>
      <c r="C152">
        <v>12.23</v>
      </c>
      <c r="D152">
        <v>12.61</v>
      </c>
      <c r="E152">
        <v>13</v>
      </c>
      <c r="F152">
        <v>13.36</v>
      </c>
      <c r="G152">
        <v>13.61</v>
      </c>
      <c r="H152">
        <v>12.98</v>
      </c>
      <c r="I152">
        <v>12.66</v>
      </c>
    </row>
    <row r="153" spans="1:9" x14ac:dyDescent="0.3">
      <c r="A153" s="1" t="s">
        <v>385</v>
      </c>
      <c r="B153" s="1" t="s">
        <v>386</v>
      </c>
      <c r="C153">
        <v>3.02</v>
      </c>
      <c r="D153">
        <v>3.1</v>
      </c>
      <c r="E153">
        <v>3.18</v>
      </c>
      <c r="F153">
        <v>3.25</v>
      </c>
      <c r="G153">
        <v>3.3</v>
      </c>
      <c r="H153">
        <v>3.35</v>
      </c>
      <c r="I153">
        <v>3.4</v>
      </c>
    </row>
    <row r="154" spans="1:9" x14ac:dyDescent="0.3">
      <c r="A154" s="1" t="s">
        <v>387</v>
      </c>
      <c r="B154" s="1" t="s">
        <v>388</v>
      </c>
      <c r="C154">
        <v>4.1900000000000004</v>
      </c>
      <c r="D154">
        <v>4.21</v>
      </c>
      <c r="E154">
        <v>4.2699999999999996</v>
      </c>
      <c r="F154">
        <v>4.38</v>
      </c>
      <c r="G154">
        <v>4.54</v>
      </c>
      <c r="H154">
        <v>4.78</v>
      </c>
      <c r="I154">
        <v>5.1100000000000003</v>
      </c>
    </row>
    <row r="155" spans="1:9" x14ac:dyDescent="0.3">
      <c r="A155" s="1" t="s">
        <v>41</v>
      </c>
      <c r="B155" s="1" t="s">
        <v>389</v>
      </c>
      <c r="C155">
        <v>4.76</v>
      </c>
      <c r="D155">
        <v>4.9000000000000004</v>
      </c>
      <c r="E155">
        <v>5.03</v>
      </c>
      <c r="F155">
        <v>5.18</v>
      </c>
      <c r="G155">
        <v>5.31</v>
      </c>
      <c r="H155">
        <v>5.44</v>
      </c>
      <c r="I155">
        <v>5.6</v>
      </c>
    </row>
    <row r="156" spans="1:9" x14ac:dyDescent="0.3">
      <c r="A156" s="1" t="s">
        <v>391</v>
      </c>
      <c r="B156" s="1" t="s">
        <v>392</v>
      </c>
      <c r="C156">
        <v>7.42</v>
      </c>
      <c r="D156">
        <v>7.67</v>
      </c>
      <c r="E156">
        <v>7.88</v>
      </c>
      <c r="F156">
        <v>8.02</v>
      </c>
      <c r="G156">
        <v>8.1300000000000008</v>
      </c>
      <c r="H156">
        <v>8.32</v>
      </c>
      <c r="I156">
        <v>8.59</v>
      </c>
    </row>
    <row r="157" spans="1:9" x14ac:dyDescent="0.3">
      <c r="A157" s="1" t="s">
        <v>393</v>
      </c>
      <c r="B157" s="1" t="s">
        <v>394</v>
      </c>
      <c r="C157">
        <v>3.03</v>
      </c>
      <c r="D157">
        <v>3.27</v>
      </c>
      <c r="E157">
        <v>3.57</v>
      </c>
      <c r="F157">
        <v>3.91</v>
      </c>
      <c r="G157">
        <v>4.2699999999999996</v>
      </c>
      <c r="H157">
        <v>4.55</v>
      </c>
      <c r="I157">
        <v>4.75</v>
      </c>
    </row>
    <row r="158" spans="1:9" x14ac:dyDescent="0.3">
      <c r="A158" s="1" t="s">
        <v>396</v>
      </c>
      <c r="B158" s="1" t="s">
        <v>397</v>
      </c>
      <c r="C158">
        <v>7.27</v>
      </c>
      <c r="D158">
        <v>7.51</v>
      </c>
      <c r="E158">
        <v>7.77</v>
      </c>
      <c r="F158">
        <v>8.02</v>
      </c>
      <c r="G158">
        <v>8.23</v>
      </c>
      <c r="H158">
        <v>8.43</v>
      </c>
      <c r="I158">
        <v>8.68</v>
      </c>
    </row>
    <row r="159" spans="1:9" x14ac:dyDescent="0.3">
      <c r="A159" s="1" t="s">
        <v>399</v>
      </c>
      <c r="B159" s="1" t="s">
        <v>400</v>
      </c>
      <c r="C159">
        <v>13.41</v>
      </c>
      <c r="D159">
        <v>13.82</v>
      </c>
      <c r="E159">
        <v>14.25</v>
      </c>
      <c r="F159">
        <v>14.59</v>
      </c>
      <c r="G159">
        <v>14.77</v>
      </c>
      <c r="H159">
        <v>14.91</v>
      </c>
      <c r="I159">
        <v>15.13</v>
      </c>
    </row>
    <row r="160" spans="1:9" x14ac:dyDescent="0.3">
      <c r="A160" s="1" t="s">
        <v>401</v>
      </c>
      <c r="B160" s="1" t="s">
        <v>402</v>
      </c>
      <c r="C160">
        <v>2.59</v>
      </c>
      <c r="D160">
        <v>2.57</v>
      </c>
      <c r="E160">
        <v>2.54</v>
      </c>
      <c r="F160">
        <v>2.5</v>
      </c>
      <c r="G160">
        <v>2.44</v>
      </c>
      <c r="H160">
        <v>2.38</v>
      </c>
      <c r="I160">
        <v>2.34</v>
      </c>
    </row>
    <row r="161" spans="1:9" x14ac:dyDescent="0.3">
      <c r="A161" s="1" t="s">
        <v>403</v>
      </c>
      <c r="B161" s="1" t="s">
        <v>404</v>
      </c>
      <c r="C161">
        <v>18.760000000000002</v>
      </c>
      <c r="D161">
        <v>18.79</v>
      </c>
      <c r="E161">
        <v>18.829999999999998</v>
      </c>
      <c r="F161">
        <v>18.84</v>
      </c>
      <c r="G161">
        <v>18.87</v>
      </c>
      <c r="H161">
        <v>19.13</v>
      </c>
      <c r="I161">
        <v>19.579999999999998</v>
      </c>
    </row>
    <row r="162" spans="1:9" x14ac:dyDescent="0.3">
      <c r="A162" s="1" t="s">
        <v>406</v>
      </c>
      <c r="B162" s="1" t="s">
        <v>407</v>
      </c>
      <c r="C162">
        <v>5.89</v>
      </c>
      <c r="D162">
        <v>6.07</v>
      </c>
      <c r="E162">
        <v>6.26</v>
      </c>
      <c r="F162">
        <v>6.45</v>
      </c>
      <c r="G162">
        <v>6.63</v>
      </c>
      <c r="H162">
        <v>6.82</v>
      </c>
      <c r="I162">
        <v>7.03</v>
      </c>
    </row>
    <row r="163" spans="1:9" x14ac:dyDescent="0.3">
      <c r="A163" s="1" t="s">
        <v>409</v>
      </c>
      <c r="B163" s="1" t="s">
        <v>410</v>
      </c>
      <c r="C163">
        <v>4.9800000000000004</v>
      </c>
      <c r="D163">
        <v>5.12</v>
      </c>
      <c r="E163">
        <v>5.27</v>
      </c>
      <c r="F163">
        <v>5.41</v>
      </c>
      <c r="G163">
        <v>5.53</v>
      </c>
      <c r="H163">
        <v>5.65</v>
      </c>
      <c r="I163">
        <v>5.79</v>
      </c>
    </row>
    <row r="164" spans="1:9" x14ac:dyDescent="0.3">
      <c r="A164" s="1" t="s">
        <v>411</v>
      </c>
      <c r="B164" s="1" t="s">
        <v>412</v>
      </c>
      <c r="C164">
        <v>14.78</v>
      </c>
      <c r="D164">
        <v>15.17</v>
      </c>
      <c r="E164">
        <v>15.59</v>
      </c>
      <c r="F164">
        <v>15.97</v>
      </c>
      <c r="G164">
        <v>16.260000000000002</v>
      </c>
      <c r="H164">
        <v>16.55</v>
      </c>
      <c r="I164">
        <v>16.91</v>
      </c>
    </row>
    <row r="165" spans="1:9" x14ac:dyDescent="0.3">
      <c r="A165" s="1" t="s">
        <v>414</v>
      </c>
      <c r="B165" s="1" t="s">
        <v>415</v>
      </c>
      <c r="C165">
        <v>3.93</v>
      </c>
      <c r="D165">
        <v>4.01</v>
      </c>
      <c r="E165">
        <v>4.12</v>
      </c>
      <c r="F165">
        <v>4.26</v>
      </c>
      <c r="G165">
        <v>4.42</v>
      </c>
      <c r="H165">
        <v>4.6100000000000003</v>
      </c>
      <c r="I165">
        <v>4.8499999999999996</v>
      </c>
    </row>
    <row r="166" spans="1:9" x14ac:dyDescent="0.3">
      <c r="A166" s="1" t="s">
        <v>417</v>
      </c>
      <c r="B166" s="1" t="s">
        <v>418</v>
      </c>
      <c r="C166">
        <v>6.39</v>
      </c>
      <c r="D166">
        <v>7.11</v>
      </c>
      <c r="E166">
        <v>7.92</v>
      </c>
      <c r="F166">
        <v>8.81</v>
      </c>
      <c r="G166">
        <v>9.7899999999999991</v>
      </c>
      <c r="H166">
        <v>10.79</v>
      </c>
      <c r="I166">
        <v>11.8</v>
      </c>
    </row>
    <row r="167" spans="1:9" x14ac:dyDescent="0.3">
      <c r="A167" s="1" t="s">
        <v>419</v>
      </c>
      <c r="B167" s="1" t="s">
        <v>420</v>
      </c>
      <c r="C167">
        <v>2.57</v>
      </c>
      <c r="D167">
        <v>2.58</v>
      </c>
      <c r="E167">
        <v>2.59</v>
      </c>
      <c r="F167">
        <v>2.6</v>
      </c>
      <c r="G167">
        <v>2.59</v>
      </c>
      <c r="H167">
        <v>2.57</v>
      </c>
      <c r="I167">
        <v>2.57</v>
      </c>
    </row>
    <row r="168" spans="1:9" x14ac:dyDescent="0.3">
      <c r="A168" s="1" t="s">
        <v>421</v>
      </c>
      <c r="B168" s="1" t="s">
        <v>422</v>
      </c>
      <c r="C168">
        <v>3.41</v>
      </c>
      <c r="D168">
        <v>3.37</v>
      </c>
      <c r="E168">
        <v>3.34</v>
      </c>
      <c r="F168">
        <v>3.3</v>
      </c>
      <c r="G168">
        <v>3.26</v>
      </c>
      <c r="H168">
        <v>3.22</v>
      </c>
      <c r="I168">
        <v>3.21</v>
      </c>
    </row>
    <row r="169" spans="1:9" x14ac:dyDescent="0.3">
      <c r="A169" s="1" t="s">
        <v>424</v>
      </c>
      <c r="B169" s="1" t="s">
        <v>425</v>
      </c>
      <c r="C169">
        <v>10.32</v>
      </c>
      <c r="D169">
        <v>10.81</v>
      </c>
      <c r="E169">
        <v>11.29</v>
      </c>
      <c r="F169">
        <v>11.78</v>
      </c>
      <c r="G169">
        <v>12.29</v>
      </c>
      <c r="H169">
        <v>12.79</v>
      </c>
      <c r="I169">
        <v>13.31</v>
      </c>
    </row>
    <row r="170" spans="1:9" x14ac:dyDescent="0.3">
      <c r="A170" s="1" t="s">
        <v>426</v>
      </c>
      <c r="B170" s="1" t="s">
        <v>427</v>
      </c>
      <c r="C170">
        <v>3.05</v>
      </c>
      <c r="D170">
        <v>2.95</v>
      </c>
      <c r="E170">
        <v>2.87</v>
      </c>
      <c r="F170">
        <v>2.79</v>
      </c>
      <c r="G170">
        <v>2.7</v>
      </c>
      <c r="H170">
        <v>2.61</v>
      </c>
      <c r="I170">
        <v>2.54</v>
      </c>
    </row>
    <row r="171" spans="1:9" x14ac:dyDescent="0.3">
      <c r="A171" s="1" t="s">
        <v>428</v>
      </c>
      <c r="B171" s="1" t="s">
        <v>429</v>
      </c>
      <c r="C171">
        <v>6.29</v>
      </c>
      <c r="D171">
        <v>6.52</v>
      </c>
      <c r="E171">
        <v>6.76</v>
      </c>
      <c r="F171">
        <v>7.01</v>
      </c>
      <c r="G171">
        <v>7.25</v>
      </c>
      <c r="H171">
        <v>7.5</v>
      </c>
      <c r="I171">
        <v>7.79</v>
      </c>
    </row>
    <row r="172" spans="1:9" x14ac:dyDescent="0.3">
      <c r="A172" s="1" t="s">
        <v>87</v>
      </c>
      <c r="B172" s="1" t="s">
        <v>430</v>
      </c>
      <c r="C172">
        <v>15.24</v>
      </c>
      <c r="D172">
        <v>15.58</v>
      </c>
      <c r="E172">
        <v>15.97</v>
      </c>
      <c r="F172">
        <v>16.41</v>
      </c>
      <c r="G172">
        <v>16.87</v>
      </c>
      <c r="H172">
        <v>17.329999999999998</v>
      </c>
      <c r="I172">
        <v>17.8</v>
      </c>
    </row>
    <row r="173" spans="1:9" x14ac:dyDescent="0.3">
      <c r="A173" s="1" t="s">
        <v>432</v>
      </c>
      <c r="B173" s="1" t="s">
        <v>433</v>
      </c>
      <c r="C173">
        <v>3.84</v>
      </c>
      <c r="D173">
        <v>3.9</v>
      </c>
      <c r="E173">
        <v>3.98</v>
      </c>
      <c r="F173">
        <v>4.03</v>
      </c>
      <c r="G173">
        <v>4.03</v>
      </c>
      <c r="H173">
        <v>3.97</v>
      </c>
      <c r="I173">
        <v>3.93</v>
      </c>
    </row>
    <row r="174" spans="1:9" x14ac:dyDescent="0.3">
      <c r="A174" s="1" t="s">
        <v>434</v>
      </c>
      <c r="B174" s="1" t="s">
        <v>435</v>
      </c>
      <c r="C174">
        <v>9.42</v>
      </c>
      <c r="D174">
        <v>9.7200000000000006</v>
      </c>
      <c r="E174">
        <v>10.039999999999999</v>
      </c>
      <c r="F174">
        <v>10.38</v>
      </c>
      <c r="G174">
        <v>10.69</v>
      </c>
      <c r="H174">
        <v>11.02</v>
      </c>
      <c r="I174">
        <v>11.4</v>
      </c>
    </row>
    <row r="175" spans="1:9" x14ac:dyDescent="0.3">
      <c r="A175" s="1" t="s">
        <v>436</v>
      </c>
      <c r="B175" s="1" t="s">
        <v>437</v>
      </c>
      <c r="C175">
        <v>2.41</v>
      </c>
      <c r="D175">
        <v>2.42</v>
      </c>
      <c r="E175">
        <v>2.44</v>
      </c>
      <c r="F175">
        <v>2.44</v>
      </c>
      <c r="G175">
        <v>2.42</v>
      </c>
      <c r="H175">
        <v>2.4</v>
      </c>
      <c r="I175">
        <v>2.4</v>
      </c>
    </row>
    <row r="176" spans="1:9" x14ac:dyDescent="0.3">
      <c r="A176" s="1" t="s">
        <v>438</v>
      </c>
      <c r="B176" s="1" t="s">
        <v>439</v>
      </c>
      <c r="C176">
        <v>3.01</v>
      </c>
      <c r="D176">
        <v>3.01</v>
      </c>
      <c r="E176">
        <v>3.01</v>
      </c>
      <c r="F176">
        <v>3</v>
      </c>
      <c r="G176">
        <v>2.98</v>
      </c>
      <c r="H176">
        <v>2.97</v>
      </c>
      <c r="I176">
        <v>2.99</v>
      </c>
    </row>
    <row r="177" spans="1:9" x14ac:dyDescent="0.3">
      <c r="A177" s="1" t="s">
        <v>441</v>
      </c>
      <c r="B177" s="1" t="s">
        <v>442</v>
      </c>
      <c r="C177">
        <v>4.68</v>
      </c>
      <c r="D177">
        <v>4.8099999999999996</v>
      </c>
      <c r="E177">
        <v>4.95</v>
      </c>
      <c r="F177">
        <v>5.0599999999999996</v>
      </c>
      <c r="G177">
        <v>5.16</v>
      </c>
      <c r="H177">
        <v>5.29</v>
      </c>
      <c r="I177">
        <v>5.44</v>
      </c>
    </row>
    <row r="178" spans="1:9" x14ac:dyDescent="0.3">
      <c r="A178" s="1" t="s">
        <v>444</v>
      </c>
      <c r="B178" s="1" t="s">
        <v>445</v>
      </c>
      <c r="C178">
        <v>18.61</v>
      </c>
      <c r="D178">
        <v>18.97</v>
      </c>
      <c r="E178">
        <v>19.32</v>
      </c>
      <c r="F178">
        <v>19.649999999999999</v>
      </c>
      <c r="G178">
        <v>19.95</v>
      </c>
      <c r="H178">
        <v>20.309999999999999</v>
      </c>
      <c r="I178">
        <v>20.73</v>
      </c>
    </row>
    <row r="179" spans="1:9" x14ac:dyDescent="0.3">
      <c r="A179" s="1" t="s">
        <v>447</v>
      </c>
      <c r="B179" s="1" t="s">
        <v>448</v>
      </c>
      <c r="C179">
        <v>16.78</v>
      </c>
      <c r="D179">
        <v>17.09</v>
      </c>
      <c r="E179">
        <v>17.399999999999999</v>
      </c>
      <c r="F179">
        <v>17.73</v>
      </c>
      <c r="G179">
        <v>18.100000000000001</v>
      </c>
      <c r="H179">
        <v>18.440000000000001</v>
      </c>
      <c r="I179">
        <v>18.739999999999998</v>
      </c>
    </row>
    <row r="180" spans="1:9" x14ac:dyDescent="0.3">
      <c r="A180" s="1" t="s">
        <v>449</v>
      </c>
      <c r="B180" s="1" t="s">
        <v>450</v>
      </c>
      <c r="C180">
        <v>5.75</v>
      </c>
      <c r="D180">
        <v>5.86</v>
      </c>
      <c r="E180">
        <v>5.97</v>
      </c>
      <c r="F180">
        <v>6.04</v>
      </c>
      <c r="G180">
        <v>6.05</v>
      </c>
      <c r="H180">
        <v>6.09</v>
      </c>
      <c r="I180">
        <v>6.17</v>
      </c>
    </row>
    <row r="181" spans="1:9" x14ac:dyDescent="0.3">
      <c r="A181" s="1" t="s">
        <v>452</v>
      </c>
      <c r="B181" s="1" t="s">
        <v>453</v>
      </c>
      <c r="C181">
        <v>1.82</v>
      </c>
      <c r="D181">
        <v>1.88</v>
      </c>
      <c r="E181">
        <v>1.98</v>
      </c>
      <c r="F181">
        <v>2.12</v>
      </c>
      <c r="G181">
        <v>2.29</v>
      </c>
      <c r="H181">
        <v>2.46</v>
      </c>
      <c r="I181">
        <v>2.66</v>
      </c>
    </row>
    <row r="182" spans="1:9" x14ac:dyDescent="0.3">
      <c r="A182" s="1" t="s">
        <v>454</v>
      </c>
      <c r="B182" s="1" t="s">
        <v>455</v>
      </c>
      <c r="C182">
        <v>14.86</v>
      </c>
      <c r="D182">
        <v>15.04</v>
      </c>
      <c r="E182">
        <v>15.27</v>
      </c>
      <c r="F182">
        <v>15.58</v>
      </c>
      <c r="G182">
        <v>15.93</v>
      </c>
      <c r="H182">
        <v>16.309999999999999</v>
      </c>
      <c r="I182">
        <v>16.73</v>
      </c>
    </row>
    <row r="183" spans="1:9" x14ac:dyDescent="0.3">
      <c r="A183" s="1" t="s">
        <v>456</v>
      </c>
      <c r="B183" s="1" t="s">
        <v>457</v>
      </c>
      <c r="C183">
        <v>16.5</v>
      </c>
      <c r="D183">
        <v>16.79</v>
      </c>
      <c r="E183">
        <v>17.09</v>
      </c>
      <c r="F183">
        <v>17.399999999999999</v>
      </c>
      <c r="G183">
        <v>17.690000000000001</v>
      </c>
      <c r="H183">
        <v>17.989999999999998</v>
      </c>
      <c r="I183">
        <v>18.329999999999998</v>
      </c>
    </row>
    <row r="184" spans="1:9" x14ac:dyDescent="0.3">
      <c r="A184" s="1" t="s">
        <v>458</v>
      </c>
      <c r="B184" s="1" t="s">
        <v>459</v>
      </c>
      <c r="C184">
        <v>2.5299999999999998</v>
      </c>
      <c r="D184">
        <v>2.56</v>
      </c>
      <c r="E184">
        <v>2.63</v>
      </c>
      <c r="F184">
        <v>2.76</v>
      </c>
      <c r="G184">
        <v>2.79</v>
      </c>
      <c r="H184">
        <v>2.76</v>
      </c>
      <c r="I184">
        <v>2.81</v>
      </c>
    </row>
    <row r="185" spans="1:9" x14ac:dyDescent="0.3">
      <c r="A185" s="1" t="s">
        <v>460</v>
      </c>
      <c r="B185" s="1" t="s">
        <v>461</v>
      </c>
      <c r="C185">
        <v>8.4499999999999993</v>
      </c>
      <c r="D185">
        <v>8.59</v>
      </c>
      <c r="E185">
        <v>8.75</v>
      </c>
      <c r="F185">
        <v>8.93</v>
      </c>
      <c r="G185">
        <v>9.09</v>
      </c>
      <c r="H185">
        <v>9.27</v>
      </c>
      <c r="I185">
        <v>9.5</v>
      </c>
    </row>
    <row r="186" spans="1:9" x14ac:dyDescent="0.3">
      <c r="A186" s="1" t="s">
        <v>463</v>
      </c>
      <c r="B186" s="1" t="s">
        <v>464</v>
      </c>
      <c r="C186">
        <v>3.99</v>
      </c>
      <c r="D186">
        <v>4.05</v>
      </c>
      <c r="E186">
        <v>4.12</v>
      </c>
      <c r="F186">
        <v>4.17</v>
      </c>
      <c r="G186">
        <v>4.22</v>
      </c>
      <c r="H186">
        <v>4.2699999999999996</v>
      </c>
      <c r="I186">
        <v>4.3499999999999996</v>
      </c>
    </row>
    <row r="187" spans="1:9" x14ac:dyDescent="0.3">
      <c r="A187" s="1" t="s">
        <v>465</v>
      </c>
      <c r="B187" s="1" t="s">
        <v>466</v>
      </c>
      <c r="C187">
        <v>7.71</v>
      </c>
      <c r="D187">
        <v>7.92</v>
      </c>
      <c r="E187">
        <v>8.14</v>
      </c>
      <c r="F187">
        <v>8.36</v>
      </c>
      <c r="G187">
        <v>8.57</v>
      </c>
      <c r="H187">
        <v>8.77</v>
      </c>
      <c r="I187">
        <v>9.01</v>
      </c>
    </row>
    <row r="188" spans="1:9" x14ac:dyDescent="0.3">
      <c r="A188" s="1" t="s">
        <v>467</v>
      </c>
      <c r="B188" s="1" t="s">
        <v>468</v>
      </c>
      <c r="C188">
        <v>8</v>
      </c>
      <c r="D188">
        <v>8.08</v>
      </c>
      <c r="E188">
        <v>8.16</v>
      </c>
      <c r="F188">
        <v>8.25</v>
      </c>
      <c r="G188">
        <v>8.32</v>
      </c>
      <c r="H188">
        <v>8.41</v>
      </c>
      <c r="I188">
        <v>8.57</v>
      </c>
    </row>
    <row r="189" spans="1:9" x14ac:dyDescent="0.3">
      <c r="A189" s="1" t="s">
        <v>470</v>
      </c>
      <c r="B189" s="1" t="s">
        <v>471</v>
      </c>
      <c r="C189">
        <v>4.82</v>
      </c>
      <c r="D189">
        <v>4.9400000000000004</v>
      </c>
      <c r="E189">
        <v>5.07</v>
      </c>
      <c r="F189">
        <v>5.22</v>
      </c>
      <c r="G189">
        <v>5.33</v>
      </c>
      <c r="H189">
        <v>5.44</v>
      </c>
      <c r="I189">
        <v>5.61</v>
      </c>
    </row>
    <row r="190" spans="1:9" x14ac:dyDescent="0.3">
      <c r="A190" s="1" t="s">
        <v>472</v>
      </c>
      <c r="B190" s="1" t="s">
        <v>473</v>
      </c>
      <c r="C190">
        <v>8.0399999999999991</v>
      </c>
      <c r="D190">
        <v>8.41</v>
      </c>
      <c r="E190">
        <v>8.7899999999999991</v>
      </c>
      <c r="F190">
        <v>9.15</v>
      </c>
      <c r="G190">
        <v>9.52</v>
      </c>
      <c r="H190">
        <v>9.8800000000000008</v>
      </c>
      <c r="I190">
        <v>10.26</v>
      </c>
    </row>
    <row r="191" spans="1:9" x14ac:dyDescent="0.3">
      <c r="A191" s="1" t="s">
        <v>474</v>
      </c>
      <c r="B191" s="1" t="s">
        <v>475</v>
      </c>
      <c r="C191">
        <v>2.85</v>
      </c>
      <c r="D191">
        <v>2.91</v>
      </c>
      <c r="E191">
        <v>2.97</v>
      </c>
      <c r="F191">
        <v>3.03</v>
      </c>
      <c r="G191">
        <v>3.1</v>
      </c>
      <c r="H191">
        <v>3.19</v>
      </c>
      <c r="I191">
        <v>3.29</v>
      </c>
    </row>
    <row r="192" spans="1:9" x14ac:dyDescent="0.3">
      <c r="A192" s="1" t="s">
        <v>476</v>
      </c>
      <c r="B192" s="1" t="s">
        <v>477</v>
      </c>
      <c r="C192">
        <v>16.690000000000001</v>
      </c>
      <c r="D192">
        <v>17.260000000000002</v>
      </c>
      <c r="E192">
        <v>17.829999999999998</v>
      </c>
      <c r="F192">
        <v>18.37</v>
      </c>
      <c r="G192">
        <v>18.84</v>
      </c>
      <c r="H192">
        <v>18.55</v>
      </c>
      <c r="I192">
        <v>18.53</v>
      </c>
    </row>
    <row r="193" spans="1:9" x14ac:dyDescent="0.3">
      <c r="A193" s="1" t="s">
        <v>478</v>
      </c>
      <c r="B193" s="1" t="s">
        <v>479</v>
      </c>
      <c r="C193">
        <v>2.79</v>
      </c>
      <c r="D193">
        <v>2.8</v>
      </c>
      <c r="E193">
        <v>2.82</v>
      </c>
      <c r="F193">
        <v>2.83</v>
      </c>
      <c r="G193">
        <v>2.82</v>
      </c>
      <c r="H193">
        <v>2.81</v>
      </c>
      <c r="I193">
        <v>2.82</v>
      </c>
    </row>
    <row r="194" spans="1:9" x14ac:dyDescent="0.3">
      <c r="A194" s="1" t="s">
        <v>481</v>
      </c>
      <c r="B194" s="1" t="s">
        <v>482</v>
      </c>
      <c r="C194">
        <v>19.64</v>
      </c>
      <c r="D194">
        <v>20.41</v>
      </c>
      <c r="E194">
        <v>21.08</v>
      </c>
      <c r="F194">
        <v>21.71</v>
      </c>
      <c r="G194">
        <v>22.36</v>
      </c>
      <c r="H194">
        <v>22.93</v>
      </c>
      <c r="I194">
        <v>23.37</v>
      </c>
    </row>
    <row r="195" spans="1:9" x14ac:dyDescent="0.3">
      <c r="A195" s="1" t="s">
        <v>484</v>
      </c>
      <c r="B195" s="1" t="s">
        <v>485</v>
      </c>
      <c r="C195">
        <v>10.7</v>
      </c>
      <c r="D195">
        <v>10.73</v>
      </c>
      <c r="E195">
        <v>10.87</v>
      </c>
      <c r="F195">
        <v>11.1</v>
      </c>
      <c r="G195">
        <v>11.36</v>
      </c>
      <c r="H195">
        <v>11.71</v>
      </c>
      <c r="I195">
        <v>12.19</v>
      </c>
    </row>
    <row r="196" spans="1:9" x14ac:dyDescent="0.3">
      <c r="A196" s="1" t="s">
        <v>486</v>
      </c>
      <c r="B196" s="1" t="s">
        <v>487</v>
      </c>
      <c r="C196">
        <v>21.37</v>
      </c>
      <c r="D196">
        <v>21.72</v>
      </c>
      <c r="E196">
        <v>22.02</v>
      </c>
      <c r="F196">
        <v>22.3</v>
      </c>
      <c r="G196">
        <v>22.56</v>
      </c>
      <c r="H196">
        <v>22.9</v>
      </c>
      <c r="I196">
        <v>23.3</v>
      </c>
    </row>
    <row r="197" spans="1:9" x14ac:dyDescent="0.3">
      <c r="A197" s="1" t="s">
        <v>489</v>
      </c>
      <c r="B197" s="1" t="s">
        <v>490</v>
      </c>
      <c r="C197">
        <v>5.8</v>
      </c>
      <c r="D197">
        <v>5.92</v>
      </c>
      <c r="E197">
        <v>6.04</v>
      </c>
      <c r="F197">
        <v>6.16</v>
      </c>
      <c r="G197">
        <v>6.23</v>
      </c>
      <c r="H197">
        <v>6.26</v>
      </c>
      <c r="I197">
        <v>6.36</v>
      </c>
    </row>
    <row r="198" spans="1:9" x14ac:dyDescent="0.3">
      <c r="A198" s="1" t="s">
        <v>492</v>
      </c>
      <c r="B198" s="1" t="s">
        <v>493</v>
      </c>
      <c r="C198">
        <v>3.23</v>
      </c>
      <c r="D198">
        <v>3.29</v>
      </c>
      <c r="E198">
        <v>3.37</v>
      </c>
      <c r="F198">
        <v>3.43</v>
      </c>
      <c r="G198">
        <v>3.48</v>
      </c>
      <c r="H198">
        <v>3.53</v>
      </c>
      <c r="I198">
        <v>3.59</v>
      </c>
    </row>
    <row r="199" spans="1:9" x14ac:dyDescent="0.3">
      <c r="A199" s="1" t="s">
        <v>494</v>
      </c>
      <c r="B199" s="1" t="s">
        <v>495</v>
      </c>
      <c r="C199">
        <v>4.3499999999999996</v>
      </c>
      <c r="D199">
        <v>4.4400000000000004</v>
      </c>
      <c r="E199">
        <v>4.53</v>
      </c>
      <c r="F199">
        <v>4.63</v>
      </c>
      <c r="G199">
        <v>4.72</v>
      </c>
      <c r="H199">
        <v>4.82</v>
      </c>
      <c r="I199">
        <v>4.92</v>
      </c>
    </row>
    <row r="200" spans="1:9" x14ac:dyDescent="0.3">
      <c r="A200" s="1" t="s">
        <v>497</v>
      </c>
      <c r="B200" s="1" t="s">
        <v>498</v>
      </c>
      <c r="C200">
        <v>18.690000000000001</v>
      </c>
      <c r="D200">
        <v>19</v>
      </c>
      <c r="E200">
        <v>19.34</v>
      </c>
      <c r="F200">
        <v>19.68</v>
      </c>
      <c r="G200">
        <v>20.03</v>
      </c>
      <c r="H200">
        <v>20.43</v>
      </c>
      <c r="I200">
        <v>20.84</v>
      </c>
    </row>
    <row r="201" spans="1:9" x14ac:dyDescent="0.3">
      <c r="A201" s="1" t="s">
        <v>500</v>
      </c>
      <c r="B201" s="1" t="s">
        <v>501</v>
      </c>
      <c r="C201">
        <v>8.1</v>
      </c>
      <c r="D201">
        <v>8.44</v>
      </c>
      <c r="E201">
        <v>8.83</v>
      </c>
      <c r="F201">
        <v>9.24</v>
      </c>
      <c r="G201">
        <v>9.6300000000000008</v>
      </c>
      <c r="H201">
        <v>10.07</v>
      </c>
      <c r="I201">
        <v>10.61</v>
      </c>
    </row>
    <row r="202" spans="1:9" x14ac:dyDescent="0.3">
      <c r="A202" s="1" t="s">
        <v>502</v>
      </c>
      <c r="B202" s="1" t="s">
        <v>503</v>
      </c>
      <c r="C202">
        <v>1.1000000000000001</v>
      </c>
      <c r="D202">
        <v>1.1299999999999999</v>
      </c>
      <c r="E202">
        <v>1.17</v>
      </c>
      <c r="F202">
        <v>1.26</v>
      </c>
      <c r="G202">
        <v>1.4</v>
      </c>
      <c r="H202">
        <v>1.52</v>
      </c>
      <c r="I202">
        <v>1.61</v>
      </c>
    </row>
    <row r="203" spans="1:9" x14ac:dyDescent="0.3">
      <c r="A203" s="1" t="s">
        <v>504</v>
      </c>
      <c r="B203" s="1" t="s">
        <v>505</v>
      </c>
      <c r="C203">
        <v>17.559999999999999</v>
      </c>
      <c r="D203">
        <v>17.95</v>
      </c>
      <c r="E203">
        <v>18.329999999999998</v>
      </c>
      <c r="F203">
        <v>18.690000000000001</v>
      </c>
      <c r="G203">
        <v>18.920000000000002</v>
      </c>
      <c r="H203">
        <v>18.64</v>
      </c>
      <c r="I203">
        <v>18.46</v>
      </c>
    </row>
    <row r="204" spans="1:9" x14ac:dyDescent="0.3">
      <c r="A204" s="1" t="s">
        <v>507</v>
      </c>
      <c r="B204" s="1" t="s">
        <v>508</v>
      </c>
      <c r="C204">
        <v>14.22</v>
      </c>
      <c r="D204">
        <v>14.54</v>
      </c>
      <c r="E204">
        <v>14.91</v>
      </c>
      <c r="F204">
        <v>15.31</v>
      </c>
      <c r="G204">
        <v>15.59</v>
      </c>
      <c r="H204">
        <v>15.8</v>
      </c>
      <c r="I204">
        <v>16.16</v>
      </c>
    </row>
    <row r="205" spans="1:9" x14ac:dyDescent="0.3">
      <c r="A205" s="1" t="s">
        <v>509</v>
      </c>
      <c r="B205" s="1" t="s">
        <v>510</v>
      </c>
      <c r="C205">
        <v>2.98</v>
      </c>
      <c r="D205">
        <v>3.01</v>
      </c>
      <c r="E205">
        <v>3.05</v>
      </c>
      <c r="F205">
        <v>3.1</v>
      </c>
      <c r="G205">
        <v>3.14</v>
      </c>
      <c r="H205">
        <v>3.2</v>
      </c>
      <c r="I205">
        <v>3.27</v>
      </c>
    </row>
    <row r="206" spans="1:9" x14ac:dyDescent="0.3">
      <c r="A206" s="1" t="s">
        <v>19</v>
      </c>
      <c r="B206" s="1" t="s">
        <v>511</v>
      </c>
      <c r="C206">
        <v>5.68</v>
      </c>
      <c r="D206">
        <v>5.86</v>
      </c>
      <c r="E206">
        <v>6.05</v>
      </c>
      <c r="F206">
        <v>6.23</v>
      </c>
      <c r="G206">
        <v>6.35</v>
      </c>
      <c r="H206">
        <v>6.44</v>
      </c>
      <c r="I206">
        <v>6.6</v>
      </c>
    </row>
    <row r="207" spans="1:9" x14ac:dyDescent="0.3">
      <c r="A207" s="1" t="s">
        <v>512</v>
      </c>
      <c r="B207" s="1" t="s">
        <v>513</v>
      </c>
      <c r="C207">
        <v>2.2999999999999998</v>
      </c>
      <c r="D207">
        <v>2.29</v>
      </c>
      <c r="E207">
        <v>2.29</v>
      </c>
      <c r="F207">
        <v>2.4</v>
      </c>
      <c r="G207">
        <v>2.6</v>
      </c>
      <c r="H207">
        <v>2.81</v>
      </c>
      <c r="I207">
        <v>3.05</v>
      </c>
    </row>
    <row r="208" spans="1:9" x14ac:dyDescent="0.3">
      <c r="A208" s="1" t="s">
        <v>514</v>
      </c>
      <c r="B208" s="1" t="s">
        <v>515</v>
      </c>
      <c r="C208">
        <v>3.01</v>
      </c>
      <c r="D208">
        <v>3.12</v>
      </c>
      <c r="E208">
        <v>3.23</v>
      </c>
      <c r="F208">
        <v>3.34</v>
      </c>
      <c r="G208">
        <v>3.42</v>
      </c>
      <c r="H208">
        <v>3.5</v>
      </c>
      <c r="I208">
        <v>3.57</v>
      </c>
    </row>
    <row r="209" spans="1:9" x14ac:dyDescent="0.3">
      <c r="A209" s="1" t="s">
        <v>517</v>
      </c>
      <c r="B209" s="1" t="s">
        <v>518</v>
      </c>
      <c r="C209">
        <v>3.16</v>
      </c>
      <c r="D209">
        <v>3.16</v>
      </c>
      <c r="E209">
        <v>3.17</v>
      </c>
      <c r="F209">
        <v>3.17</v>
      </c>
      <c r="G209">
        <v>3.16</v>
      </c>
      <c r="H209">
        <v>3.14</v>
      </c>
      <c r="I209">
        <v>3.14</v>
      </c>
    </row>
    <row r="210" spans="1:9" x14ac:dyDescent="0.3">
      <c r="A210" s="1" t="s">
        <v>519</v>
      </c>
      <c r="B210" s="1" t="s">
        <v>520</v>
      </c>
      <c r="C210">
        <v>10.38</v>
      </c>
      <c r="D210">
        <v>11.26</v>
      </c>
      <c r="E210">
        <v>12.2</v>
      </c>
      <c r="F210">
        <v>13.15</v>
      </c>
      <c r="G210">
        <v>14.13</v>
      </c>
      <c r="H210">
        <v>15.12</v>
      </c>
      <c r="I210">
        <v>16.13</v>
      </c>
    </row>
    <row r="211" spans="1:9" x14ac:dyDescent="0.3">
      <c r="A211" s="1" t="s">
        <v>521</v>
      </c>
      <c r="B211" s="1" t="s">
        <v>522</v>
      </c>
      <c r="C211">
        <v>3.45</v>
      </c>
      <c r="D211">
        <v>3.46</v>
      </c>
      <c r="E211">
        <v>3.46</v>
      </c>
      <c r="F211">
        <v>3.46</v>
      </c>
      <c r="G211">
        <v>3.46</v>
      </c>
      <c r="H211">
        <v>3.47</v>
      </c>
      <c r="I211">
        <v>3.5</v>
      </c>
    </row>
    <row r="212" spans="1:9" x14ac:dyDescent="0.3">
      <c r="A212" s="1" t="s">
        <v>523</v>
      </c>
      <c r="B212" s="1" t="s">
        <v>524</v>
      </c>
      <c r="C212">
        <v>3.14</v>
      </c>
      <c r="D212">
        <v>3.14</v>
      </c>
      <c r="E212">
        <v>3.15</v>
      </c>
      <c r="F212">
        <v>3.15</v>
      </c>
      <c r="G212">
        <v>3.14</v>
      </c>
      <c r="H212">
        <v>3.14</v>
      </c>
      <c r="I212">
        <v>3.15</v>
      </c>
    </row>
    <row r="213" spans="1:9" x14ac:dyDescent="0.3">
      <c r="A213" s="1" t="s">
        <v>525</v>
      </c>
      <c r="B213" s="1" t="s">
        <v>526</v>
      </c>
      <c r="C213">
        <v>7.68</v>
      </c>
      <c r="D213">
        <v>7.87</v>
      </c>
      <c r="E213">
        <v>8.02</v>
      </c>
      <c r="F213">
        <v>8.1</v>
      </c>
      <c r="G213">
        <v>8.15</v>
      </c>
      <c r="H213">
        <v>8.2200000000000006</v>
      </c>
      <c r="I213">
        <v>8.36</v>
      </c>
    </row>
    <row r="214" spans="1:9" x14ac:dyDescent="0.3">
      <c r="A214" s="1" t="s">
        <v>527</v>
      </c>
      <c r="B214" s="1" t="s">
        <v>528</v>
      </c>
      <c r="C214">
        <v>18.809999999999999</v>
      </c>
      <c r="D214">
        <v>19.09</v>
      </c>
      <c r="E214">
        <v>19.38</v>
      </c>
      <c r="F214">
        <v>19.7</v>
      </c>
      <c r="G214">
        <v>20.04</v>
      </c>
      <c r="H214">
        <v>20.46</v>
      </c>
      <c r="I214">
        <v>20.92</v>
      </c>
    </row>
    <row r="215" spans="1:9" x14ac:dyDescent="0.3">
      <c r="A215" s="1" t="s">
        <v>529</v>
      </c>
      <c r="B215" s="1" t="s">
        <v>530</v>
      </c>
      <c r="C215">
        <v>2.5499999999999998</v>
      </c>
      <c r="D215">
        <v>2.58</v>
      </c>
      <c r="E215">
        <v>2.61</v>
      </c>
      <c r="F215">
        <v>2.62</v>
      </c>
      <c r="G215">
        <v>2.6</v>
      </c>
      <c r="H215">
        <v>2.57</v>
      </c>
      <c r="I215">
        <v>2.5499999999999998</v>
      </c>
    </row>
    <row r="216" spans="1:9" x14ac:dyDescent="0.3">
      <c r="A216" s="1" t="s">
        <v>532</v>
      </c>
      <c r="B216" s="1" t="s">
        <v>533</v>
      </c>
      <c r="C216">
        <v>19.89</v>
      </c>
      <c r="D216">
        <v>20.23</v>
      </c>
      <c r="E216">
        <v>20.54</v>
      </c>
      <c r="F216">
        <v>20.74</v>
      </c>
      <c r="G216">
        <v>20.72</v>
      </c>
      <c r="H216">
        <v>20.56</v>
      </c>
      <c r="I216">
        <v>20.48</v>
      </c>
    </row>
    <row r="217" spans="1:9" x14ac:dyDescent="0.3">
      <c r="A217" s="1" t="s">
        <v>535</v>
      </c>
      <c r="B217" s="1" t="s">
        <v>536</v>
      </c>
      <c r="C217">
        <v>3</v>
      </c>
      <c r="D217">
        <v>3.02</v>
      </c>
      <c r="E217">
        <v>3.05</v>
      </c>
      <c r="F217">
        <v>3.06</v>
      </c>
      <c r="G217">
        <v>3.05</v>
      </c>
      <c r="H217">
        <v>3.04</v>
      </c>
      <c r="I217">
        <v>3.05</v>
      </c>
    </row>
    <row r="218" spans="1:9" x14ac:dyDescent="0.3">
      <c r="A218" s="1" t="s">
        <v>537</v>
      </c>
      <c r="B218" s="1" t="s">
        <v>538</v>
      </c>
      <c r="C218">
        <v>2.61</v>
      </c>
      <c r="D218">
        <v>2.68</v>
      </c>
      <c r="E218">
        <v>2.75</v>
      </c>
      <c r="F218">
        <v>2.8</v>
      </c>
      <c r="G218">
        <v>2.85</v>
      </c>
      <c r="H218">
        <v>2.89</v>
      </c>
      <c r="I218">
        <v>2.94</v>
      </c>
    </row>
    <row r="219" spans="1:9" x14ac:dyDescent="0.3">
      <c r="A219" s="1" t="s">
        <v>27</v>
      </c>
      <c r="B219" s="1" t="s">
        <v>539</v>
      </c>
      <c r="C219">
        <v>3</v>
      </c>
      <c r="D219">
        <v>3.02</v>
      </c>
      <c r="E219">
        <v>3.05</v>
      </c>
      <c r="F219">
        <v>3.06</v>
      </c>
      <c r="G219">
        <v>3.05</v>
      </c>
      <c r="H219">
        <v>3.04</v>
      </c>
      <c r="I219">
        <v>3.05</v>
      </c>
    </row>
    <row r="220" spans="1:9" x14ac:dyDescent="0.3">
      <c r="A220" s="1" t="s">
        <v>541</v>
      </c>
      <c r="B220" s="1" t="s">
        <v>542</v>
      </c>
      <c r="C220">
        <v>7.74</v>
      </c>
      <c r="D220">
        <v>7.87</v>
      </c>
      <c r="E220">
        <v>8.0299999999999994</v>
      </c>
      <c r="F220">
        <v>8.1999999999999993</v>
      </c>
      <c r="G220">
        <v>8.35</v>
      </c>
      <c r="H220">
        <v>8.5299999999999994</v>
      </c>
      <c r="I220">
        <v>8.75</v>
      </c>
    </row>
    <row r="221" spans="1:9" x14ac:dyDescent="0.3">
      <c r="A221" s="1" t="s">
        <v>544</v>
      </c>
      <c r="B221" s="1" t="s">
        <v>545</v>
      </c>
      <c r="C221">
        <v>3.62</v>
      </c>
      <c r="D221">
        <v>3.7</v>
      </c>
      <c r="E221">
        <v>3.77</v>
      </c>
      <c r="F221">
        <v>3.79</v>
      </c>
      <c r="G221">
        <v>3.76</v>
      </c>
      <c r="H221">
        <v>3.76</v>
      </c>
      <c r="I221">
        <v>3.78</v>
      </c>
    </row>
    <row r="222" spans="1:9" x14ac:dyDescent="0.3">
      <c r="A222" s="1" t="s">
        <v>547</v>
      </c>
      <c r="B222" s="1" t="s">
        <v>548</v>
      </c>
      <c r="C222">
        <v>6.57</v>
      </c>
      <c r="D222">
        <v>6.75</v>
      </c>
      <c r="E222">
        <v>6.93</v>
      </c>
      <c r="F222">
        <v>7.11</v>
      </c>
      <c r="G222">
        <v>7.27</v>
      </c>
      <c r="H222">
        <v>7.39</v>
      </c>
      <c r="I222">
        <v>7.59</v>
      </c>
    </row>
    <row r="223" spans="1:9" x14ac:dyDescent="0.3">
      <c r="A223" s="1" t="s">
        <v>550</v>
      </c>
      <c r="B223" s="1" t="s">
        <v>551</v>
      </c>
      <c r="C223">
        <v>15.27</v>
      </c>
      <c r="D223">
        <v>15.79</v>
      </c>
      <c r="E223">
        <v>16.32</v>
      </c>
      <c r="F223">
        <v>16.82</v>
      </c>
      <c r="G223">
        <v>17.23</v>
      </c>
      <c r="H223">
        <v>16.98</v>
      </c>
      <c r="I223">
        <v>16.940000000000001</v>
      </c>
    </row>
    <row r="224" spans="1:9" x14ac:dyDescent="0.3">
      <c r="A224" s="1" t="s">
        <v>553</v>
      </c>
      <c r="B224" s="1" t="s">
        <v>554</v>
      </c>
      <c r="C224">
        <v>18.760000000000002</v>
      </c>
      <c r="D224">
        <v>19.22</v>
      </c>
      <c r="E224">
        <v>19.690000000000001</v>
      </c>
      <c r="F224">
        <v>20.100000000000001</v>
      </c>
      <c r="G224">
        <v>20.5</v>
      </c>
      <c r="H224">
        <v>20.96</v>
      </c>
      <c r="I224">
        <v>21.42</v>
      </c>
    </row>
    <row r="225" spans="1:9" x14ac:dyDescent="0.3">
      <c r="A225" s="1" t="s">
        <v>556</v>
      </c>
      <c r="B225" s="1" t="s">
        <v>557</v>
      </c>
      <c r="C225">
        <v>19.79</v>
      </c>
      <c r="D225">
        <v>19.88</v>
      </c>
      <c r="E225">
        <v>19.97</v>
      </c>
      <c r="F225">
        <v>20.03</v>
      </c>
      <c r="G225">
        <v>20.100000000000001</v>
      </c>
      <c r="H225">
        <v>20.25</v>
      </c>
      <c r="I225">
        <v>20.43</v>
      </c>
    </row>
    <row r="226" spans="1:9" x14ac:dyDescent="0.3">
      <c r="A226" s="1" t="s">
        <v>558</v>
      </c>
      <c r="B226" s="1" t="s">
        <v>559</v>
      </c>
      <c r="C226">
        <v>3.58</v>
      </c>
      <c r="D226">
        <v>3.71</v>
      </c>
      <c r="E226">
        <v>3.85</v>
      </c>
      <c r="F226">
        <v>3.95</v>
      </c>
      <c r="G226">
        <v>3.99</v>
      </c>
      <c r="H226">
        <v>4</v>
      </c>
      <c r="I226">
        <v>4.0199999999999996</v>
      </c>
    </row>
    <row r="227" spans="1:9" x14ac:dyDescent="0.3">
      <c r="A227" s="1" t="s">
        <v>561</v>
      </c>
      <c r="B227" s="1" t="s">
        <v>562</v>
      </c>
      <c r="C227">
        <v>6.96</v>
      </c>
      <c r="D227">
        <v>7.61</v>
      </c>
      <c r="E227">
        <v>8.26</v>
      </c>
      <c r="F227">
        <v>8.94</v>
      </c>
      <c r="G227">
        <v>9.66</v>
      </c>
      <c r="H227">
        <v>10.56</v>
      </c>
      <c r="I227">
        <v>11.68</v>
      </c>
    </row>
    <row r="228" spans="1:9" x14ac:dyDescent="0.3">
      <c r="A228" s="1" t="s">
        <v>563</v>
      </c>
      <c r="B228" s="1" t="s">
        <v>564</v>
      </c>
      <c r="C228">
        <v>7.07</v>
      </c>
      <c r="D228">
        <v>7.21</v>
      </c>
      <c r="E228">
        <v>7.4</v>
      </c>
      <c r="F228">
        <v>7.64</v>
      </c>
      <c r="G228">
        <v>7.89</v>
      </c>
      <c r="H228">
        <v>8.15</v>
      </c>
      <c r="I228">
        <v>8.49</v>
      </c>
    </row>
    <row r="229" spans="1:9" x14ac:dyDescent="0.3">
      <c r="A229" s="1" t="s">
        <v>565</v>
      </c>
      <c r="B229" s="1" t="s">
        <v>566</v>
      </c>
      <c r="C229">
        <v>4.37</v>
      </c>
      <c r="D229">
        <v>4.46</v>
      </c>
      <c r="E229">
        <v>4.49</v>
      </c>
      <c r="F229">
        <v>4.55</v>
      </c>
      <c r="G229">
        <v>4.62</v>
      </c>
      <c r="H229">
        <v>4.68</v>
      </c>
      <c r="I229">
        <v>4.72</v>
      </c>
    </row>
    <row r="230" spans="1:9" x14ac:dyDescent="0.3">
      <c r="A230" s="1" t="s">
        <v>568</v>
      </c>
      <c r="B230" s="1" t="s">
        <v>569</v>
      </c>
      <c r="C230">
        <v>9.08</v>
      </c>
      <c r="D230">
        <v>9.4600000000000009</v>
      </c>
      <c r="E230">
        <v>9.77</v>
      </c>
      <c r="F230">
        <v>9.9700000000000006</v>
      </c>
      <c r="G230">
        <v>10.15</v>
      </c>
      <c r="H230">
        <v>10.33</v>
      </c>
      <c r="I230">
        <v>10.53</v>
      </c>
    </row>
    <row r="231" spans="1:9" x14ac:dyDescent="0.3">
      <c r="A231" s="1" t="s">
        <v>570</v>
      </c>
      <c r="B231" s="1" t="s">
        <v>571</v>
      </c>
      <c r="C231">
        <v>2.0299999999999998</v>
      </c>
      <c r="D231">
        <v>2.0299999999999998</v>
      </c>
      <c r="E231">
        <v>2.0299999999999998</v>
      </c>
      <c r="F231">
        <v>2.0299999999999998</v>
      </c>
      <c r="G231">
        <v>2.02</v>
      </c>
      <c r="H231">
        <v>2.0099999999999998</v>
      </c>
      <c r="I231">
        <v>2.0099999999999998</v>
      </c>
    </row>
    <row r="232" spans="1:9" x14ac:dyDescent="0.3">
      <c r="A232" s="1" t="s">
        <v>572</v>
      </c>
      <c r="B232" s="1" t="s">
        <v>573</v>
      </c>
      <c r="C232">
        <v>9.58</v>
      </c>
      <c r="D232">
        <v>10</v>
      </c>
      <c r="E232">
        <v>10.43</v>
      </c>
      <c r="F232">
        <v>10.88</v>
      </c>
      <c r="G232">
        <v>11.31</v>
      </c>
      <c r="H232">
        <v>11.75</v>
      </c>
      <c r="I232">
        <v>12.19</v>
      </c>
    </row>
    <row r="233" spans="1:9" x14ac:dyDescent="0.3">
      <c r="A233" s="1" t="s">
        <v>575</v>
      </c>
      <c r="B233" s="1" t="s">
        <v>576</v>
      </c>
      <c r="C233">
        <v>12.18</v>
      </c>
      <c r="D233">
        <v>12.44</v>
      </c>
      <c r="E233">
        <v>12.73</v>
      </c>
      <c r="F233">
        <v>13</v>
      </c>
      <c r="G233">
        <v>13.19</v>
      </c>
      <c r="H233">
        <v>13.31</v>
      </c>
      <c r="I233">
        <v>13.6</v>
      </c>
    </row>
    <row r="234" spans="1:9" x14ac:dyDescent="0.3">
      <c r="A234" s="1" t="s">
        <v>578</v>
      </c>
      <c r="B234" s="1" t="s">
        <v>579</v>
      </c>
      <c r="C234">
        <v>2.95</v>
      </c>
      <c r="D234">
        <v>2.98</v>
      </c>
      <c r="E234">
        <v>3.02</v>
      </c>
      <c r="F234">
        <v>3.06</v>
      </c>
      <c r="G234">
        <v>3.1</v>
      </c>
      <c r="H234">
        <v>3.13</v>
      </c>
      <c r="I234">
        <v>3.17</v>
      </c>
    </row>
    <row r="235" spans="1:9" x14ac:dyDescent="0.3">
      <c r="A235" s="1" t="s">
        <v>580</v>
      </c>
      <c r="B235" s="1" t="s">
        <v>581</v>
      </c>
      <c r="C235">
        <v>12.03</v>
      </c>
      <c r="D235">
        <v>12.6</v>
      </c>
      <c r="E235">
        <v>13.21</v>
      </c>
      <c r="F235">
        <v>13.85</v>
      </c>
      <c r="G235">
        <v>14.51</v>
      </c>
      <c r="H235">
        <v>15.21</v>
      </c>
      <c r="I235">
        <v>15.96</v>
      </c>
    </row>
    <row r="236" spans="1:9" x14ac:dyDescent="0.3">
      <c r="A236" s="1" t="s">
        <v>583</v>
      </c>
      <c r="B236" s="1" t="s">
        <v>584</v>
      </c>
      <c r="C236">
        <v>3.04</v>
      </c>
      <c r="D236">
        <v>3.1</v>
      </c>
      <c r="E236">
        <v>3.18</v>
      </c>
      <c r="F236">
        <v>3.24</v>
      </c>
      <c r="G236">
        <v>3.32</v>
      </c>
      <c r="H236">
        <v>3.47</v>
      </c>
      <c r="I236">
        <v>3.64</v>
      </c>
    </row>
    <row r="237" spans="1:9" x14ac:dyDescent="0.3">
      <c r="A237" s="1" t="s">
        <v>585</v>
      </c>
      <c r="B237" s="1" t="s">
        <v>586</v>
      </c>
      <c r="C237">
        <v>4.25</v>
      </c>
      <c r="D237">
        <v>4.38</v>
      </c>
      <c r="E237">
        <v>4.54</v>
      </c>
      <c r="F237">
        <v>4.72</v>
      </c>
      <c r="G237">
        <v>4.91</v>
      </c>
      <c r="H237">
        <v>5.15</v>
      </c>
      <c r="I237">
        <v>5.41</v>
      </c>
    </row>
    <row r="238" spans="1:9" x14ac:dyDescent="0.3">
      <c r="A238" s="1" t="s">
        <v>587</v>
      </c>
      <c r="B238" s="1" t="s">
        <v>588</v>
      </c>
      <c r="C238">
        <v>7.94</v>
      </c>
      <c r="D238">
        <v>8.16</v>
      </c>
      <c r="E238">
        <v>8.39</v>
      </c>
      <c r="F238">
        <v>8.6</v>
      </c>
      <c r="G238">
        <v>8.7899999999999991</v>
      </c>
      <c r="H238">
        <v>9</v>
      </c>
      <c r="I238">
        <v>9.26</v>
      </c>
    </row>
    <row r="239" spans="1:9" x14ac:dyDescent="0.3">
      <c r="A239" s="1" t="s">
        <v>590</v>
      </c>
      <c r="B239" s="1" t="s">
        <v>591</v>
      </c>
      <c r="C239">
        <v>5.49</v>
      </c>
      <c r="D239">
        <v>5.47</v>
      </c>
      <c r="E239">
        <v>5.43</v>
      </c>
      <c r="F239">
        <v>5.37</v>
      </c>
      <c r="G239">
        <v>5.29</v>
      </c>
      <c r="H239">
        <v>5.21</v>
      </c>
      <c r="I239">
        <v>5.15</v>
      </c>
    </row>
    <row r="240" spans="1:9" x14ac:dyDescent="0.3">
      <c r="A240" s="1" t="s">
        <v>592</v>
      </c>
      <c r="B240" s="1" t="s">
        <v>593</v>
      </c>
      <c r="C240">
        <v>5</v>
      </c>
      <c r="D240">
        <v>5.15</v>
      </c>
      <c r="E240">
        <v>5.29</v>
      </c>
      <c r="F240">
        <v>5.43</v>
      </c>
      <c r="G240">
        <v>5.55</v>
      </c>
      <c r="H240">
        <v>5.68</v>
      </c>
      <c r="I240">
        <v>5.82</v>
      </c>
    </row>
    <row r="241" spans="1:9" x14ac:dyDescent="0.3">
      <c r="A241" s="1" t="s">
        <v>595</v>
      </c>
      <c r="B241" s="1" t="s">
        <v>596</v>
      </c>
      <c r="C241">
        <v>6.04</v>
      </c>
      <c r="D241">
        <v>6.09</v>
      </c>
      <c r="E241">
        <v>6.15</v>
      </c>
      <c r="F241">
        <v>6.18</v>
      </c>
      <c r="G241">
        <v>6.2</v>
      </c>
      <c r="H241">
        <v>6.21</v>
      </c>
      <c r="I241">
        <v>6.24</v>
      </c>
    </row>
    <row r="242" spans="1:9" x14ac:dyDescent="0.3">
      <c r="A242" s="1" t="s">
        <v>597</v>
      </c>
      <c r="B242" s="1" t="s">
        <v>598</v>
      </c>
      <c r="C242">
        <v>5.68</v>
      </c>
      <c r="D242">
        <v>5.86</v>
      </c>
      <c r="E242">
        <v>6.05</v>
      </c>
      <c r="F242">
        <v>6.23</v>
      </c>
      <c r="G242">
        <v>6.35</v>
      </c>
      <c r="H242">
        <v>6.44</v>
      </c>
      <c r="I242">
        <v>6.6</v>
      </c>
    </row>
    <row r="243" spans="1:9" x14ac:dyDescent="0.3">
      <c r="A243" s="1" t="s">
        <v>600</v>
      </c>
      <c r="B243" s="1" t="s">
        <v>601</v>
      </c>
      <c r="C243">
        <v>3</v>
      </c>
      <c r="D243">
        <v>3.02</v>
      </c>
      <c r="E243">
        <v>3.05</v>
      </c>
      <c r="F243">
        <v>3.06</v>
      </c>
      <c r="G243">
        <v>3.05</v>
      </c>
      <c r="H243">
        <v>3.04</v>
      </c>
      <c r="I243">
        <v>3.05</v>
      </c>
    </row>
    <row r="244" spans="1:9" x14ac:dyDescent="0.3">
      <c r="A244" s="1" t="s">
        <v>603</v>
      </c>
      <c r="B244" s="1" t="s">
        <v>604</v>
      </c>
      <c r="C244">
        <v>9.31</v>
      </c>
      <c r="D244">
        <v>9.68</v>
      </c>
      <c r="E244">
        <v>10.130000000000001</v>
      </c>
      <c r="F244">
        <v>10.67</v>
      </c>
      <c r="G244">
        <v>11.1</v>
      </c>
      <c r="H244">
        <v>11.52</v>
      </c>
      <c r="I244">
        <v>11.98</v>
      </c>
    </row>
    <row r="245" spans="1:9" x14ac:dyDescent="0.3">
      <c r="A245" s="1" t="s">
        <v>605</v>
      </c>
      <c r="B245" s="1" t="s">
        <v>606</v>
      </c>
      <c r="C245">
        <v>7.88</v>
      </c>
      <c r="D245">
        <v>8.09</v>
      </c>
      <c r="E245">
        <v>8.34</v>
      </c>
      <c r="F245">
        <v>8.58</v>
      </c>
      <c r="G245">
        <v>8.8000000000000007</v>
      </c>
      <c r="H245">
        <v>9.02</v>
      </c>
      <c r="I245">
        <v>9.32</v>
      </c>
    </row>
    <row r="246" spans="1:9" x14ac:dyDescent="0.3">
      <c r="A246" s="1" t="s">
        <v>607</v>
      </c>
      <c r="B246" s="1" t="s">
        <v>608</v>
      </c>
      <c r="C246">
        <v>7.36</v>
      </c>
      <c r="D246">
        <v>7.61</v>
      </c>
      <c r="E246">
        <v>7.95</v>
      </c>
      <c r="F246">
        <v>8.18</v>
      </c>
      <c r="G246">
        <v>8.3800000000000008</v>
      </c>
      <c r="H246">
        <v>8.64</v>
      </c>
      <c r="I246">
        <v>8.94</v>
      </c>
    </row>
    <row r="247" spans="1:9" x14ac:dyDescent="0.3">
      <c r="A247" s="1" t="s">
        <v>609</v>
      </c>
      <c r="B247" s="1" t="s">
        <v>610</v>
      </c>
      <c r="C247">
        <v>5.52</v>
      </c>
      <c r="D247">
        <v>5.67</v>
      </c>
      <c r="E247">
        <v>5.82</v>
      </c>
      <c r="F247">
        <v>5.99</v>
      </c>
      <c r="G247">
        <v>6.22</v>
      </c>
      <c r="H247">
        <v>6.43</v>
      </c>
      <c r="I247">
        <v>6.68</v>
      </c>
    </row>
    <row r="248" spans="1:9" x14ac:dyDescent="0.3">
      <c r="A248" s="1" t="s">
        <v>611</v>
      </c>
      <c r="B248" s="1" t="s">
        <v>612</v>
      </c>
      <c r="C248">
        <v>3.09</v>
      </c>
      <c r="D248">
        <v>3.1</v>
      </c>
      <c r="E248">
        <v>3.12</v>
      </c>
      <c r="F248">
        <v>3.13</v>
      </c>
      <c r="G248">
        <v>3.12</v>
      </c>
      <c r="H248">
        <v>3.1</v>
      </c>
      <c r="I248">
        <v>3.09</v>
      </c>
    </row>
    <row r="249" spans="1:9" x14ac:dyDescent="0.3">
      <c r="A249" s="1" t="s">
        <v>613</v>
      </c>
      <c r="B249" s="1" t="s">
        <v>614</v>
      </c>
      <c r="C249">
        <v>1.6</v>
      </c>
      <c r="D249">
        <v>1.62</v>
      </c>
      <c r="E249">
        <v>1.65</v>
      </c>
      <c r="F249">
        <v>1.66</v>
      </c>
      <c r="G249">
        <v>1.68</v>
      </c>
      <c r="H249">
        <v>1.69</v>
      </c>
      <c r="I249">
        <v>1.72</v>
      </c>
    </row>
    <row r="250" spans="1:9" x14ac:dyDescent="0.3">
      <c r="A250" s="1" t="s">
        <v>616</v>
      </c>
      <c r="B250" s="1" t="s">
        <v>617</v>
      </c>
      <c r="C250">
        <v>16.34</v>
      </c>
      <c r="D250">
        <v>16.62</v>
      </c>
      <c r="E250">
        <v>16.920000000000002</v>
      </c>
      <c r="F250">
        <v>17.190000000000001</v>
      </c>
      <c r="G250">
        <v>17.399999999999999</v>
      </c>
      <c r="H250">
        <v>18.809999999999999</v>
      </c>
      <c r="I250">
        <v>20.18</v>
      </c>
    </row>
    <row r="251" spans="1:9" x14ac:dyDescent="0.3">
      <c r="A251" s="1" t="s">
        <v>35</v>
      </c>
      <c r="B251" s="1" t="s">
        <v>618</v>
      </c>
      <c r="C251">
        <v>9.43</v>
      </c>
      <c r="D251">
        <v>9.8000000000000007</v>
      </c>
      <c r="E251">
        <v>10.18</v>
      </c>
      <c r="F251">
        <v>10.56</v>
      </c>
      <c r="G251">
        <v>10.91</v>
      </c>
      <c r="H251">
        <v>11.29</v>
      </c>
      <c r="I251">
        <v>11.68</v>
      </c>
    </row>
    <row r="252" spans="1:9" x14ac:dyDescent="0.3">
      <c r="A252" s="1" t="s">
        <v>620</v>
      </c>
      <c r="B252" s="1" t="s">
        <v>621</v>
      </c>
      <c r="C252">
        <v>14.91</v>
      </c>
      <c r="D252">
        <v>15.03</v>
      </c>
      <c r="E252">
        <v>15.17</v>
      </c>
      <c r="F252">
        <v>15.34</v>
      </c>
      <c r="G252">
        <v>15.46</v>
      </c>
      <c r="H252">
        <v>15.58</v>
      </c>
      <c r="I252">
        <v>15.78</v>
      </c>
    </row>
    <row r="253" spans="1:9" x14ac:dyDescent="0.3">
      <c r="A253" s="1" t="s">
        <v>622</v>
      </c>
      <c r="B253" s="1" t="s">
        <v>623</v>
      </c>
      <c r="C253">
        <v>15.07</v>
      </c>
      <c r="D253">
        <v>15.4</v>
      </c>
      <c r="E253">
        <v>15.79</v>
      </c>
      <c r="F253">
        <v>16.22</v>
      </c>
      <c r="G253">
        <v>16.68</v>
      </c>
      <c r="H253">
        <v>17.13</v>
      </c>
      <c r="I253">
        <v>17.59</v>
      </c>
    </row>
    <row r="254" spans="1:9" x14ac:dyDescent="0.3">
      <c r="A254" s="1" t="s">
        <v>624</v>
      </c>
      <c r="B254" s="1" t="s">
        <v>625</v>
      </c>
      <c r="C254">
        <v>4.5199999999999996</v>
      </c>
      <c r="D254">
        <v>4.63</v>
      </c>
      <c r="E254">
        <v>4.75</v>
      </c>
      <c r="F254">
        <v>4.87</v>
      </c>
      <c r="G254">
        <v>4.9800000000000004</v>
      </c>
      <c r="H254">
        <v>5.14</v>
      </c>
      <c r="I254">
        <v>5.32</v>
      </c>
    </row>
    <row r="255" spans="1:9" x14ac:dyDescent="0.3">
      <c r="A255" s="1" t="s">
        <v>626</v>
      </c>
      <c r="B255" s="1" t="s">
        <v>627</v>
      </c>
      <c r="C255">
        <v>10.02</v>
      </c>
      <c r="D255">
        <v>10.25</v>
      </c>
      <c r="E255">
        <v>10.48</v>
      </c>
      <c r="F255">
        <v>10.67</v>
      </c>
      <c r="G255">
        <v>10.79</v>
      </c>
      <c r="H255">
        <v>10.85</v>
      </c>
      <c r="I255">
        <v>10.97</v>
      </c>
    </row>
    <row r="256" spans="1:9" x14ac:dyDescent="0.3">
      <c r="A256" s="1" t="s">
        <v>628</v>
      </c>
      <c r="B256" s="1" t="s">
        <v>629</v>
      </c>
      <c r="C256">
        <v>6.86</v>
      </c>
      <c r="D256">
        <v>7.21</v>
      </c>
      <c r="E256">
        <v>7.62</v>
      </c>
      <c r="F256">
        <v>7.99</v>
      </c>
      <c r="G256">
        <v>8.34</v>
      </c>
      <c r="H256">
        <v>8.61</v>
      </c>
      <c r="I256">
        <v>8.81</v>
      </c>
    </row>
    <row r="257" spans="1:9" x14ac:dyDescent="0.3">
      <c r="A257" s="1" t="s">
        <v>630</v>
      </c>
      <c r="B257" s="1" t="s">
        <v>631</v>
      </c>
      <c r="C257">
        <v>7.87</v>
      </c>
      <c r="D257">
        <v>8.23</v>
      </c>
      <c r="E257">
        <v>8.65</v>
      </c>
      <c r="F257">
        <v>9.07</v>
      </c>
      <c r="G257">
        <v>9.4700000000000006</v>
      </c>
      <c r="H257">
        <v>9.94</v>
      </c>
      <c r="I257">
        <v>10.49</v>
      </c>
    </row>
    <row r="258" spans="1:9" x14ac:dyDescent="0.3">
      <c r="A258" s="1" t="s">
        <v>632</v>
      </c>
      <c r="B258" s="1" t="s">
        <v>633</v>
      </c>
      <c r="C258">
        <v>18.309999999999999</v>
      </c>
      <c r="D258">
        <v>18.78</v>
      </c>
      <c r="E258">
        <v>19.25</v>
      </c>
      <c r="F258">
        <v>19.64</v>
      </c>
      <c r="G258">
        <v>20</v>
      </c>
      <c r="H258">
        <v>20.420000000000002</v>
      </c>
      <c r="I258">
        <v>20.88</v>
      </c>
    </row>
    <row r="259" spans="1:9" x14ac:dyDescent="0.3">
      <c r="A259" s="1" t="s">
        <v>634</v>
      </c>
      <c r="B259" s="1" t="s">
        <v>635</v>
      </c>
      <c r="C259">
        <v>7.47</v>
      </c>
      <c r="D259">
        <v>7.76</v>
      </c>
      <c r="E259">
        <v>8.07</v>
      </c>
      <c r="F259">
        <v>8.43</v>
      </c>
      <c r="G259">
        <v>8.75</v>
      </c>
      <c r="H259">
        <v>9.1199999999999992</v>
      </c>
      <c r="I259">
        <v>9.5500000000000007</v>
      </c>
    </row>
    <row r="260" spans="1:9" x14ac:dyDescent="0.3">
      <c r="A260" s="1" t="s">
        <v>636</v>
      </c>
      <c r="B260" s="1" t="s">
        <v>637</v>
      </c>
      <c r="C260">
        <v>3.71</v>
      </c>
      <c r="D260">
        <v>3.7</v>
      </c>
      <c r="E260">
        <v>3.7</v>
      </c>
      <c r="F260">
        <v>3.71</v>
      </c>
      <c r="G260">
        <v>3.72</v>
      </c>
      <c r="H260">
        <v>3.74</v>
      </c>
      <c r="I260">
        <v>3.76</v>
      </c>
    </row>
    <row r="261" spans="1:9" x14ac:dyDescent="0.3">
      <c r="A261" s="1" t="s">
        <v>638</v>
      </c>
      <c r="B261" s="1" t="s">
        <v>639</v>
      </c>
      <c r="C261">
        <v>8.75</v>
      </c>
      <c r="D261">
        <v>8.9700000000000006</v>
      </c>
      <c r="E261">
        <v>9.1999999999999993</v>
      </c>
      <c r="F261">
        <v>9.43</v>
      </c>
      <c r="G261">
        <v>9.6199999999999992</v>
      </c>
      <c r="H261">
        <v>9.81</v>
      </c>
      <c r="I261">
        <v>10.029999999999999</v>
      </c>
    </row>
    <row r="262" spans="1:9" x14ac:dyDescent="0.3">
      <c r="A262" s="1" t="s">
        <v>640</v>
      </c>
      <c r="B262" s="1" t="s">
        <v>641</v>
      </c>
      <c r="C262">
        <v>4.79</v>
      </c>
      <c r="D262">
        <v>4.8499999999999996</v>
      </c>
      <c r="E262">
        <v>4.93</v>
      </c>
      <c r="F262">
        <v>5.01</v>
      </c>
      <c r="G262">
        <v>5.1100000000000003</v>
      </c>
      <c r="H262">
        <v>5.22</v>
      </c>
      <c r="I262">
        <v>5.34</v>
      </c>
    </row>
    <row r="263" spans="1:9" x14ac:dyDescent="0.3">
      <c r="A263" s="1" t="s">
        <v>642</v>
      </c>
      <c r="B263" s="1" t="s">
        <v>643</v>
      </c>
      <c r="C263">
        <v>8.69</v>
      </c>
      <c r="D263">
        <v>9.02</v>
      </c>
      <c r="E263">
        <v>9.39</v>
      </c>
      <c r="F263">
        <v>9.69</v>
      </c>
      <c r="G263">
        <v>9.91</v>
      </c>
      <c r="H263">
        <v>10.19</v>
      </c>
      <c r="I263">
        <v>10.52</v>
      </c>
    </row>
    <row r="264" spans="1:9" x14ac:dyDescent="0.3">
      <c r="A264" s="1" t="s">
        <v>644</v>
      </c>
      <c r="B264" s="1" t="s">
        <v>645</v>
      </c>
      <c r="C264">
        <v>2.76</v>
      </c>
      <c r="D264">
        <v>2.75</v>
      </c>
      <c r="E264">
        <v>2.74</v>
      </c>
      <c r="F264">
        <v>2.72</v>
      </c>
      <c r="G264">
        <v>2.69</v>
      </c>
      <c r="H264">
        <v>2.66</v>
      </c>
      <c r="I264">
        <v>2.65</v>
      </c>
    </row>
    <row r="265" spans="1:9" x14ac:dyDescent="0.3">
      <c r="A265" s="1" t="s">
        <v>647</v>
      </c>
      <c r="B265" s="1" t="s">
        <v>648</v>
      </c>
      <c r="C265">
        <v>5.74</v>
      </c>
      <c r="D265">
        <v>5.85</v>
      </c>
      <c r="E265">
        <v>5.95</v>
      </c>
      <c r="F265">
        <v>6</v>
      </c>
      <c r="G265">
        <v>5.97</v>
      </c>
      <c r="H265">
        <v>5.89</v>
      </c>
      <c r="I265">
        <v>5.85</v>
      </c>
    </row>
    <row r="266" spans="1:9" x14ac:dyDescent="0.3">
      <c r="A266" s="1" t="s">
        <v>649</v>
      </c>
      <c r="B266" s="1" t="s">
        <v>650</v>
      </c>
      <c r="C266">
        <v>1.68</v>
      </c>
      <c r="D266">
        <v>1.69</v>
      </c>
      <c r="E266">
        <v>1.71</v>
      </c>
      <c r="F266">
        <v>1.73</v>
      </c>
      <c r="G266">
        <v>1.74</v>
      </c>
      <c r="H266">
        <v>1.75</v>
      </c>
      <c r="I266">
        <v>1.77</v>
      </c>
    </row>
    <row r="267" spans="1:9" x14ac:dyDescent="0.3">
      <c r="A267" s="1" t="s">
        <v>652</v>
      </c>
      <c r="B267" s="1" t="s">
        <v>653</v>
      </c>
      <c r="C267">
        <v>3.23</v>
      </c>
      <c r="D267">
        <v>3.29</v>
      </c>
      <c r="E267">
        <v>3.35</v>
      </c>
      <c r="F267">
        <v>3.38</v>
      </c>
      <c r="G267">
        <v>3.36</v>
      </c>
      <c r="H267">
        <v>3.32</v>
      </c>
      <c r="I267">
        <v>3.3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A71D7-E50B-4E1D-8203-A0733D00BF79}">
  <dimension ref="A1:I267"/>
  <sheetViews>
    <sheetView topLeftCell="A240" workbookViewId="0">
      <selection activeCell="F10" sqref="F10"/>
    </sheetView>
  </sheetViews>
  <sheetFormatPr defaultRowHeight="14.4" x14ac:dyDescent="0.3"/>
  <cols>
    <col min="1" max="1" width="45.21875" bestFit="1" customWidth="1"/>
    <col min="2" max="2" width="14.77734375" bestFit="1" customWidth="1"/>
    <col min="3" max="7" width="22.6640625" bestFit="1" customWidth="1"/>
    <col min="8" max="9" width="23.6640625" bestFit="1" customWidth="1"/>
  </cols>
  <sheetData>
    <row r="1" spans="1:9" x14ac:dyDescent="0.3">
      <c r="A1" t="s">
        <v>1</v>
      </c>
      <c r="B1" t="s">
        <v>2</v>
      </c>
      <c r="C1" t="s">
        <v>665</v>
      </c>
      <c r="D1" t="s">
        <v>666</v>
      </c>
      <c r="E1" t="s">
        <v>667</v>
      </c>
      <c r="F1" t="s">
        <v>668</v>
      </c>
      <c r="G1" t="s">
        <v>669</v>
      </c>
      <c r="H1" t="s">
        <v>670</v>
      </c>
      <c r="I1" t="s">
        <v>671</v>
      </c>
    </row>
    <row r="2" spans="1:9" x14ac:dyDescent="0.3">
      <c r="A2" t="s">
        <v>20</v>
      </c>
      <c r="B2" t="s">
        <v>21</v>
      </c>
      <c r="C2" s="16">
        <v>18753456497.815899</v>
      </c>
      <c r="D2" s="16">
        <v>18053222687.412601</v>
      </c>
      <c r="E2" s="16">
        <v>18799444490.112801</v>
      </c>
      <c r="F2" s="16">
        <v>19955929052.149601</v>
      </c>
      <c r="G2" s="16">
        <v>14266499429.874599</v>
      </c>
      <c r="H2" s="16">
        <v>14502158192.090401</v>
      </c>
      <c r="I2" s="16">
        <v>0</v>
      </c>
    </row>
    <row r="3" spans="1:9" x14ac:dyDescent="0.3">
      <c r="A3" t="s">
        <v>33</v>
      </c>
      <c r="B3" t="s">
        <v>34</v>
      </c>
      <c r="C3" s="16">
        <v>13019726211.7369</v>
      </c>
      <c r="D3" s="16">
        <v>15156424015.197701</v>
      </c>
      <c r="E3" s="16">
        <v>15401826127.253901</v>
      </c>
      <c r="F3" s="16">
        <v>15162734205.246201</v>
      </c>
      <c r="G3" s="16">
        <v>17930565118.8176</v>
      </c>
      <c r="H3" s="16">
        <v>18916378860.548801</v>
      </c>
      <c r="I3" s="16">
        <v>22977677860.797901</v>
      </c>
    </row>
    <row r="4" spans="1:9" x14ac:dyDescent="0.3">
      <c r="A4" t="s">
        <v>161</v>
      </c>
      <c r="B4" t="s">
        <v>162</v>
      </c>
      <c r="C4" s="16">
        <v>189880896903.0733</v>
      </c>
      <c r="D4" s="16">
        <v>194554483655.52771</v>
      </c>
      <c r="E4" s="16">
        <v>193459662090.67679</v>
      </c>
      <c r="F4" s="16">
        <v>164873415325.20151</v>
      </c>
      <c r="G4" s="16">
        <v>186265418570.69659</v>
      </c>
      <c r="H4" s="16">
        <v>225560256621.7572</v>
      </c>
      <c r="I4" s="16">
        <v>239899491127.7424</v>
      </c>
    </row>
    <row r="5" spans="1:9" x14ac:dyDescent="0.3">
      <c r="A5" t="s">
        <v>50</v>
      </c>
      <c r="B5" t="s">
        <v>51</v>
      </c>
      <c r="C5" s="16">
        <v>612000000</v>
      </c>
      <c r="D5" s="16">
        <v>639000000</v>
      </c>
      <c r="E5" s="16">
        <v>647000000</v>
      </c>
      <c r="F5" s="16">
        <v>721000000</v>
      </c>
      <c r="G5" s="16">
        <v>750000000</v>
      </c>
      <c r="H5" s="16">
        <v>871000000</v>
      </c>
      <c r="I5" s="16">
        <v>0</v>
      </c>
    </row>
    <row r="6" spans="1:9" x14ac:dyDescent="0.3">
      <c r="A6" t="s">
        <v>36</v>
      </c>
      <c r="B6" t="s">
        <v>37</v>
      </c>
      <c r="C6" s="16">
        <v>3000162081.1198001</v>
      </c>
      <c r="D6" s="16">
        <v>3218419896.9640999</v>
      </c>
      <c r="E6" s="16">
        <v>3155149347.8063998</v>
      </c>
      <c r="F6" s="16">
        <v>2891001149.3611002</v>
      </c>
      <c r="G6" s="16">
        <v>3324683011.5903001</v>
      </c>
      <c r="H6" s="16">
        <v>3380602042.8428001</v>
      </c>
      <c r="I6" s="16">
        <v>3727673593.0191998</v>
      </c>
    </row>
    <row r="7" spans="1:9" x14ac:dyDescent="0.3">
      <c r="A7" t="s">
        <v>28</v>
      </c>
      <c r="B7" t="s">
        <v>29</v>
      </c>
      <c r="C7" s="16">
        <v>73690154990.731201</v>
      </c>
      <c r="D7" s="16">
        <v>79450688259.366394</v>
      </c>
      <c r="E7" s="16">
        <v>70897962732.027695</v>
      </c>
      <c r="F7" s="16">
        <v>48501561203.568604</v>
      </c>
      <c r="G7" s="16">
        <v>66505129987.723503</v>
      </c>
      <c r="H7" s="16">
        <v>104399746853.4014</v>
      </c>
      <c r="I7" s="16">
        <v>84722957642.375702</v>
      </c>
    </row>
    <row r="8" spans="1:9" x14ac:dyDescent="0.3">
      <c r="A8" t="s">
        <v>52</v>
      </c>
      <c r="B8" t="s">
        <v>53</v>
      </c>
      <c r="C8" s="16">
        <v>1531151851.8519001</v>
      </c>
      <c r="D8" s="16">
        <v>1661529629.6296</v>
      </c>
      <c r="E8" s="16">
        <v>1725351851.8519001</v>
      </c>
      <c r="F8" s="16">
        <v>1410796296.2962999</v>
      </c>
      <c r="G8" s="16">
        <v>1601366666.6666999</v>
      </c>
      <c r="H8" s="16">
        <v>1867733333.3333001</v>
      </c>
      <c r="I8" s="16">
        <v>2033085185.1852</v>
      </c>
    </row>
    <row r="9" spans="1:9" x14ac:dyDescent="0.3">
      <c r="A9" t="s">
        <v>44</v>
      </c>
      <c r="B9" t="s">
        <v>45</v>
      </c>
      <c r="C9" s="16">
        <v>643628393281.36401</v>
      </c>
      <c r="D9" s="16">
        <v>524819892360.17578</v>
      </c>
      <c r="E9" s="16">
        <v>447754683615.22467</v>
      </c>
      <c r="F9" s="16">
        <v>385740508436.96521</v>
      </c>
      <c r="G9" s="16">
        <v>487902572164.34839</v>
      </c>
      <c r="H9" s="16">
        <v>631133384439.94446</v>
      </c>
      <c r="I9" s="16">
        <v>640591410663.88342</v>
      </c>
    </row>
    <row r="10" spans="1:9" x14ac:dyDescent="0.3">
      <c r="A10" t="s">
        <v>47</v>
      </c>
      <c r="B10" t="s">
        <v>48</v>
      </c>
      <c r="C10" s="16">
        <v>11527458709.0158</v>
      </c>
      <c r="D10" s="16">
        <v>12457940694.7395</v>
      </c>
      <c r="E10" s="16">
        <v>13619290539.211599</v>
      </c>
      <c r="F10" s="16">
        <v>12641698583.2152</v>
      </c>
      <c r="G10" s="16">
        <v>13878908628.937799</v>
      </c>
      <c r="H10" s="16">
        <v>19513474648.242901</v>
      </c>
      <c r="I10" s="16">
        <v>24212134631.063999</v>
      </c>
    </row>
    <row r="11" spans="1:9" x14ac:dyDescent="0.3">
      <c r="A11" t="s">
        <v>13</v>
      </c>
      <c r="B11" t="s">
        <v>14</v>
      </c>
      <c r="C11" s="16">
        <v>3092429050.2793002</v>
      </c>
      <c r="D11" s="16">
        <v>3276184357.5419002</v>
      </c>
      <c r="E11" s="16">
        <v>3395798882.6816001</v>
      </c>
      <c r="F11" s="16">
        <v>2558906303.881</v>
      </c>
      <c r="G11" s="16">
        <v>3103184101.5135002</v>
      </c>
      <c r="H11" s="16">
        <v>3544707788.0566001</v>
      </c>
      <c r="I11" s="16">
        <v>0</v>
      </c>
    </row>
    <row r="12" spans="1:9" x14ac:dyDescent="0.3">
      <c r="A12" t="s">
        <v>54</v>
      </c>
      <c r="B12" t="s">
        <v>55</v>
      </c>
      <c r="C12" s="16">
        <v>1326882104817.0027</v>
      </c>
      <c r="D12" s="16">
        <v>1429733668185.9053</v>
      </c>
      <c r="E12" s="16">
        <v>1394671325960.5681</v>
      </c>
      <c r="F12" s="16">
        <v>1330381544909.3044</v>
      </c>
      <c r="G12" s="16">
        <v>1559033756285.1294</v>
      </c>
      <c r="H12" s="16">
        <v>1692956646855.7017</v>
      </c>
      <c r="I12" s="16">
        <v>1723827215334.7063</v>
      </c>
    </row>
    <row r="13" spans="1:9" x14ac:dyDescent="0.3">
      <c r="A13" t="s">
        <v>56</v>
      </c>
      <c r="B13" t="s">
        <v>57</v>
      </c>
      <c r="C13" s="16">
        <v>417261151844.97717</v>
      </c>
      <c r="D13" s="16">
        <v>454991174096.10162</v>
      </c>
      <c r="E13" s="16">
        <v>444596155845.25421</v>
      </c>
      <c r="F13" s="16">
        <v>435049316955.73657</v>
      </c>
      <c r="G13" s="16">
        <v>479295362747.04657</v>
      </c>
      <c r="H13" s="16">
        <v>470941926750.74121</v>
      </c>
      <c r="I13" s="16">
        <v>516034144115.95032</v>
      </c>
    </row>
    <row r="14" spans="1:9" x14ac:dyDescent="0.3">
      <c r="A14" t="s">
        <v>59</v>
      </c>
      <c r="B14" t="s">
        <v>60</v>
      </c>
      <c r="C14" s="16">
        <v>40866627351.981697</v>
      </c>
      <c r="D14" s="16">
        <v>47112470051.770103</v>
      </c>
      <c r="E14" s="16">
        <v>48174235294.117599</v>
      </c>
      <c r="F14" s="16">
        <v>42693000000</v>
      </c>
      <c r="G14" s="16">
        <v>54825411764.705902</v>
      </c>
      <c r="H14" s="16">
        <v>78807470588.235306</v>
      </c>
      <c r="I14" s="16">
        <v>72356176470.588196</v>
      </c>
    </row>
    <row r="15" spans="1:9" x14ac:dyDescent="0.3">
      <c r="A15" t="s">
        <v>78</v>
      </c>
      <c r="B15" t="s">
        <v>79</v>
      </c>
      <c r="C15" s="16">
        <v>12236700000</v>
      </c>
      <c r="D15" s="16">
        <v>12615800000</v>
      </c>
      <c r="E15" s="16">
        <v>13016200000</v>
      </c>
      <c r="F15" s="16">
        <v>9958200000</v>
      </c>
      <c r="G15" s="16">
        <v>11368900000</v>
      </c>
      <c r="H15" s="16">
        <v>13136400000</v>
      </c>
      <c r="I15" s="16">
        <v>14338500000</v>
      </c>
    </row>
    <row r="16" spans="1:9" x14ac:dyDescent="0.3">
      <c r="A16" t="s">
        <v>76</v>
      </c>
      <c r="B16" t="s">
        <v>77</v>
      </c>
      <c r="C16" s="16">
        <v>35423643617.021301</v>
      </c>
      <c r="D16" s="16">
        <v>37802005319.148903</v>
      </c>
      <c r="E16" s="16">
        <v>38653318085.1064</v>
      </c>
      <c r="F16" s="16">
        <v>34621807712.765999</v>
      </c>
      <c r="G16" s="16">
        <v>39288670212.765999</v>
      </c>
      <c r="H16" s="16">
        <v>44383297872.340401</v>
      </c>
      <c r="I16" s="16">
        <v>43205000000</v>
      </c>
    </row>
    <row r="17" spans="1:9" x14ac:dyDescent="0.3">
      <c r="A17" t="s">
        <v>71</v>
      </c>
      <c r="B17" t="s">
        <v>72</v>
      </c>
      <c r="C17" s="16">
        <v>293732447017.32758</v>
      </c>
      <c r="D17" s="16">
        <v>321362751137.57428</v>
      </c>
      <c r="E17" s="16">
        <v>351231655150.82739</v>
      </c>
      <c r="F17" s="16">
        <v>373979442653.34259</v>
      </c>
      <c r="G17" s="16">
        <v>416271647002.43518</v>
      </c>
      <c r="H17" s="16">
        <v>460131688909.30121</v>
      </c>
      <c r="I17" s="16">
        <v>437415331040.99432</v>
      </c>
    </row>
    <row r="18" spans="1:9" x14ac:dyDescent="0.3">
      <c r="A18" t="s">
        <v>94</v>
      </c>
      <c r="B18" t="s">
        <v>95</v>
      </c>
      <c r="C18" s="16">
        <v>5000457800</v>
      </c>
      <c r="D18" s="16">
        <v>5128345200</v>
      </c>
      <c r="E18" s="16">
        <v>5367139250</v>
      </c>
      <c r="F18" s="16">
        <v>4779756550</v>
      </c>
      <c r="G18" s="16">
        <v>4945276000</v>
      </c>
      <c r="H18" s="16">
        <v>5840673700</v>
      </c>
      <c r="I18" s="16">
        <v>6393564189.6134005</v>
      </c>
    </row>
    <row r="19" spans="1:9" x14ac:dyDescent="0.3">
      <c r="A19" t="s">
        <v>82</v>
      </c>
      <c r="B19" t="s">
        <v>83</v>
      </c>
      <c r="C19" s="16">
        <v>54725302249.8088</v>
      </c>
      <c r="D19" s="16">
        <v>60031173807.719597</v>
      </c>
      <c r="E19" s="16">
        <v>64410122847.3508</v>
      </c>
      <c r="F19" s="16">
        <v>61371755326.2351</v>
      </c>
      <c r="G19" s="16">
        <v>69673747131.869995</v>
      </c>
      <c r="H19" s="16">
        <v>73775179924.602997</v>
      </c>
      <c r="I19" s="16">
        <v>71857382745.606598</v>
      </c>
    </row>
    <row r="20" spans="1:9" x14ac:dyDescent="0.3">
      <c r="A20" t="s">
        <v>64</v>
      </c>
      <c r="B20" t="s">
        <v>65</v>
      </c>
      <c r="C20" s="16">
        <v>502764720556.35382</v>
      </c>
      <c r="D20" s="16">
        <v>543299066998.90161</v>
      </c>
      <c r="E20" s="16">
        <v>535865804349.80298</v>
      </c>
      <c r="F20" s="16">
        <v>526021513474.24268</v>
      </c>
      <c r="G20" s="16">
        <v>600904461226.34692</v>
      </c>
      <c r="H20" s="16">
        <v>583613982019.26294</v>
      </c>
      <c r="I20" s="16">
        <v>632216577075.10925</v>
      </c>
    </row>
    <row r="21" spans="1:9" x14ac:dyDescent="0.3">
      <c r="A21" t="s">
        <v>85</v>
      </c>
      <c r="B21" t="s">
        <v>86</v>
      </c>
      <c r="C21" s="16">
        <v>2266664817.0882001</v>
      </c>
      <c r="D21" s="16">
        <v>2292787335.6244998</v>
      </c>
      <c r="E21" s="16">
        <v>2386792476.1064</v>
      </c>
      <c r="F21" s="16">
        <v>2047727810.0678</v>
      </c>
      <c r="G21" s="16">
        <v>2424575179.3783002</v>
      </c>
      <c r="H21" s="16">
        <v>2830507575.6841002</v>
      </c>
      <c r="I21" s="16">
        <v>3281500000</v>
      </c>
    </row>
    <row r="22" spans="1:9" x14ac:dyDescent="0.3">
      <c r="A22" t="s">
        <v>67</v>
      </c>
      <c r="B22" t="s">
        <v>68</v>
      </c>
      <c r="C22" s="16">
        <v>12701655836.946699</v>
      </c>
      <c r="D22" s="16">
        <v>14262408089.9261</v>
      </c>
      <c r="E22" s="16">
        <v>14390708751.025</v>
      </c>
      <c r="F22" s="16">
        <v>15686741883.934</v>
      </c>
      <c r="G22" s="16">
        <v>17687623530.335499</v>
      </c>
      <c r="H22" s="16">
        <v>17425418044.2906</v>
      </c>
      <c r="I22" s="16">
        <v>19673284686.0023</v>
      </c>
    </row>
    <row r="23" spans="1:9" x14ac:dyDescent="0.3">
      <c r="A23" t="s">
        <v>88</v>
      </c>
      <c r="B23" t="s">
        <v>89</v>
      </c>
      <c r="C23" s="16">
        <v>7142316000</v>
      </c>
      <c r="D23" s="16">
        <v>7225977000</v>
      </c>
      <c r="E23" s="16">
        <v>7423465000</v>
      </c>
      <c r="F23" s="16">
        <v>6887147000</v>
      </c>
      <c r="G23" s="16">
        <v>7286607000</v>
      </c>
      <c r="H23" s="16">
        <v>7827980000</v>
      </c>
      <c r="I23" s="16">
        <v>0</v>
      </c>
    </row>
    <row r="24" spans="1:9" x14ac:dyDescent="0.3">
      <c r="A24" t="s">
        <v>98</v>
      </c>
      <c r="B24" t="s">
        <v>99</v>
      </c>
      <c r="C24" s="16">
        <v>2591358115.1584001</v>
      </c>
      <c r="D24" s="16">
        <v>2583335723.3213</v>
      </c>
      <c r="E24" s="16">
        <v>2735683408.5764999</v>
      </c>
      <c r="F24" s="16">
        <v>2457604042.4095998</v>
      </c>
      <c r="G24" s="16">
        <v>2768802803.1813998</v>
      </c>
      <c r="H24" s="16">
        <v>2898227713.2231998</v>
      </c>
      <c r="I24" s="16">
        <v>0</v>
      </c>
    </row>
    <row r="25" spans="1:9" x14ac:dyDescent="0.3">
      <c r="A25" t="s">
        <v>90</v>
      </c>
      <c r="B25" t="s">
        <v>91</v>
      </c>
      <c r="C25" s="16">
        <v>37508642170.766998</v>
      </c>
      <c r="D25" s="16">
        <v>40287647930.5355</v>
      </c>
      <c r="E25" s="16">
        <v>40895322850.940697</v>
      </c>
      <c r="F25" s="16">
        <v>36629843806.078102</v>
      </c>
      <c r="G25" s="16">
        <v>40406111693.198303</v>
      </c>
      <c r="H25" s="16">
        <v>44008282879.884201</v>
      </c>
      <c r="I25" s="16">
        <v>45849832906.413902</v>
      </c>
    </row>
    <row r="26" spans="1:9" x14ac:dyDescent="0.3">
      <c r="A26" t="s">
        <v>80</v>
      </c>
      <c r="B26" t="s">
        <v>81</v>
      </c>
      <c r="C26" s="16">
        <v>18326373366.1105</v>
      </c>
      <c r="D26" s="16">
        <v>20484053868.924599</v>
      </c>
      <c r="E26" s="16">
        <v>20482608755.379002</v>
      </c>
      <c r="F26" s="16">
        <v>20226036564.412899</v>
      </c>
      <c r="G26" s="16">
        <v>23672712242.214901</v>
      </c>
      <c r="H26" s="16">
        <v>24534663636.177799</v>
      </c>
      <c r="I26" s="16">
        <v>27054889362.885201</v>
      </c>
    </row>
    <row r="27" spans="1:9" x14ac:dyDescent="0.3">
      <c r="A27" t="s">
        <v>100</v>
      </c>
      <c r="B27" t="s">
        <v>101</v>
      </c>
      <c r="C27" s="16">
        <v>16105155856.7708</v>
      </c>
      <c r="D27" s="16">
        <v>17031943186.1353</v>
      </c>
      <c r="E27" s="16">
        <v>16725908148.5481</v>
      </c>
      <c r="F27" s="16">
        <v>14960291105.931601</v>
      </c>
      <c r="G27" s="16">
        <v>18750946600.1423</v>
      </c>
      <c r="H27" s="16">
        <v>20321958850.036301</v>
      </c>
      <c r="I27" s="16">
        <v>19395765126.312698</v>
      </c>
    </row>
    <row r="28" spans="1:9" x14ac:dyDescent="0.3">
      <c r="A28" t="s">
        <v>92</v>
      </c>
      <c r="B28" t="s">
        <v>93</v>
      </c>
      <c r="C28" s="16">
        <v>2063514977334.3208</v>
      </c>
      <c r="D28" s="16">
        <v>1916933898038.3572</v>
      </c>
      <c r="E28" s="16">
        <v>1873288205186.4497</v>
      </c>
      <c r="F28" s="16">
        <v>1476107231194.106</v>
      </c>
      <c r="G28" s="16">
        <v>1670647399034.6658</v>
      </c>
      <c r="H28" s="16">
        <v>1951923942083.3196</v>
      </c>
      <c r="I28" s="16">
        <v>2173665655937.2737</v>
      </c>
    </row>
    <row r="29" spans="1:9" x14ac:dyDescent="0.3">
      <c r="A29" t="s">
        <v>630</v>
      </c>
      <c r="B29" t="s">
        <v>631</v>
      </c>
      <c r="C29" s="16">
        <v>0</v>
      </c>
      <c r="D29" s="16">
        <v>0</v>
      </c>
      <c r="E29" s="16">
        <v>0</v>
      </c>
      <c r="F29" s="16">
        <v>0</v>
      </c>
      <c r="G29" s="16">
        <v>0</v>
      </c>
      <c r="H29" s="16">
        <v>0</v>
      </c>
      <c r="I29" s="16">
        <v>0</v>
      </c>
    </row>
    <row r="30" spans="1:9" x14ac:dyDescent="0.3">
      <c r="A30" t="s">
        <v>96</v>
      </c>
      <c r="B30" t="s">
        <v>97</v>
      </c>
      <c r="C30" s="16">
        <v>12128183904.4501</v>
      </c>
      <c r="D30" s="16">
        <v>13566937673.7966</v>
      </c>
      <c r="E30" s="16">
        <v>13469235364.703199</v>
      </c>
      <c r="F30" s="16">
        <v>12005799653.9835</v>
      </c>
      <c r="G30" s="16">
        <v>14006496617.445801</v>
      </c>
      <c r="H30" s="16">
        <v>16681536466.7183</v>
      </c>
      <c r="I30" s="16">
        <v>15128292953.5098</v>
      </c>
    </row>
    <row r="31" spans="1:9" x14ac:dyDescent="0.3">
      <c r="A31" t="s">
        <v>74</v>
      </c>
      <c r="B31" t="s">
        <v>75</v>
      </c>
      <c r="C31" s="16">
        <v>59309748166.117897</v>
      </c>
      <c r="D31" s="16">
        <v>66370132238.391403</v>
      </c>
      <c r="E31" s="16">
        <v>68881010245.549805</v>
      </c>
      <c r="F31" s="16">
        <v>70368758395.141006</v>
      </c>
      <c r="G31" s="16">
        <v>84041493015.661804</v>
      </c>
      <c r="H31" s="16">
        <v>90346169914.934906</v>
      </c>
      <c r="I31" s="16">
        <v>101584384672.7859</v>
      </c>
    </row>
    <row r="32" spans="1:9" x14ac:dyDescent="0.3">
      <c r="A32" t="s">
        <v>69</v>
      </c>
      <c r="B32" t="s">
        <v>70</v>
      </c>
      <c r="C32" s="16">
        <v>14106955615.3442</v>
      </c>
      <c r="D32" s="16">
        <v>15890066221.2882</v>
      </c>
      <c r="E32" s="16">
        <v>16032813501.6639</v>
      </c>
      <c r="F32" s="16">
        <v>17725010530.789398</v>
      </c>
      <c r="G32" s="16">
        <v>19643166853.664101</v>
      </c>
      <c r="H32" s="16">
        <v>18820219331.226101</v>
      </c>
      <c r="I32" s="16">
        <v>20324617838.967602</v>
      </c>
    </row>
    <row r="33" spans="1:9" x14ac:dyDescent="0.3">
      <c r="A33" t="s">
        <v>61</v>
      </c>
      <c r="B33" t="s">
        <v>62</v>
      </c>
      <c r="C33" s="16">
        <v>2723586962.8403001</v>
      </c>
      <c r="D33" s="16">
        <v>2667182199.5132999</v>
      </c>
      <c r="E33" s="16">
        <v>2576518879.8235002</v>
      </c>
      <c r="F33" s="16">
        <v>2649680261.4429998</v>
      </c>
      <c r="G33" s="16">
        <v>2775798697.4601998</v>
      </c>
      <c r="H33" s="16">
        <v>3338722827.6568999</v>
      </c>
      <c r="I33" s="16">
        <v>2642161668.9274998</v>
      </c>
    </row>
    <row r="34" spans="1:9" x14ac:dyDescent="0.3">
      <c r="A34" t="s">
        <v>132</v>
      </c>
      <c r="B34" t="s">
        <v>133</v>
      </c>
      <c r="C34" s="16">
        <v>1996741539.9509001</v>
      </c>
      <c r="D34" s="16">
        <v>2205099506.9998999</v>
      </c>
      <c r="E34" s="16">
        <v>2252177124.3239999</v>
      </c>
      <c r="F34" s="16">
        <v>1821565613.6861</v>
      </c>
      <c r="G34" s="16">
        <v>2051842609.6456001</v>
      </c>
      <c r="H34" s="16">
        <v>2303738020.1515002</v>
      </c>
      <c r="I34" s="16">
        <v>2587252076.3056002</v>
      </c>
    </row>
    <row r="35" spans="1:9" x14ac:dyDescent="0.3">
      <c r="A35" t="s">
        <v>319</v>
      </c>
      <c r="B35" t="s">
        <v>320</v>
      </c>
      <c r="C35" s="16">
        <v>22177200588.182598</v>
      </c>
      <c r="D35" s="16">
        <v>24571753583.393501</v>
      </c>
      <c r="E35" s="16">
        <v>27089390032.798</v>
      </c>
      <c r="F35" s="16">
        <v>25872797891.766399</v>
      </c>
      <c r="G35" s="16">
        <v>26961061151.7337</v>
      </c>
      <c r="H35" s="16">
        <v>29504829319.316898</v>
      </c>
      <c r="I35" s="16">
        <v>31772759998.857101</v>
      </c>
    </row>
    <row r="36" spans="1:9" x14ac:dyDescent="0.3">
      <c r="A36" t="s">
        <v>121</v>
      </c>
      <c r="B36" t="s">
        <v>122</v>
      </c>
      <c r="C36" s="16">
        <v>36098547058.785103</v>
      </c>
      <c r="D36" s="16">
        <v>39955552189.794998</v>
      </c>
      <c r="E36" s="16">
        <v>39667757527.657799</v>
      </c>
      <c r="F36" s="16">
        <v>40773241177.050499</v>
      </c>
      <c r="G36" s="16">
        <v>44993521774.066002</v>
      </c>
      <c r="H36" s="16">
        <v>43644068310.850998</v>
      </c>
      <c r="I36" s="16">
        <v>47945510090.052902</v>
      </c>
    </row>
    <row r="37" spans="1:9" x14ac:dyDescent="0.3">
      <c r="A37" t="s">
        <v>104</v>
      </c>
      <c r="B37" t="s">
        <v>105</v>
      </c>
      <c r="C37" s="16">
        <v>1649265644244.095</v>
      </c>
      <c r="D37" s="16">
        <v>1725329192783.0239</v>
      </c>
      <c r="E37" s="16">
        <v>1743725183672.5212</v>
      </c>
      <c r="F37" s="16">
        <v>1655684730000.1936</v>
      </c>
      <c r="G37" s="16">
        <v>2007472181464.1521</v>
      </c>
      <c r="H37" s="16">
        <v>2161483369422.0144</v>
      </c>
      <c r="I37" s="16">
        <v>2140085567791.4512</v>
      </c>
    </row>
    <row r="38" spans="1:9" x14ac:dyDescent="0.3">
      <c r="A38" t="s">
        <v>143</v>
      </c>
      <c r="B38" t="s">
        <v>144</v>
      </c>
      <c r="C38" s="16">
        <v>5166281293.1871996</v>
      </c>
      <c r="D38" s="16">
        <v>5530178498.9077997</v>
      </c>
      <c r="E38" s="16">
        <v>5941896599.5733004</v>
      </c>
      <c r="F38" s="16">
        <v>5655357984.2421999</v>
      </c>
      <c r="G38" s="16">
        <v>6060026509.5853996</v>
      </c>
      <c r="H38" s="16">
        <v>6600844001.5372</v>
      </c>
      <c r="I38" s="16">
        <v>0</v>
      </c>
    </row>
    <row r="39" spans="1:9" x14ac:dyDescent="0.3">
      <c r="A39" t="s">
        <v>102</v>
      </c>
      <c r="B39" t="s">
        <v>103</v>
      </c>
      <c r="C39" s="16">
        <v>2072349972.6817999</v>
      </c>
      <c r="D39" s="16">
        <v>2220979146.1124001</v>
      </c>
      <c r="E39" s="16">
        <v>2221301351.4391999</v>
      </c>
      <c r="F39" s="16">
        <v>2326720900.3804998</v>
      </c>
      <c r="G39" s="16">
        <v>2516498412.4638</v>
      </c>
      <c r="H39" s="16">
        <v>2382618615.0169001</v>
      </c>
      <c r="I39" s="16">
        <v>2555492085.2483001</v>
      </c>
    </row>
    <row r="40" spans="1:9" x14ac:dyDescent="0.3">
      <c r="A40" t="s">
        <v>570</v>
      </c>
      <c r="B40" t="s">
        <v>571</v>
      </c>
      <c r="C40" s="16">
        <v>10000394381.0177</v>
      </c>
      <c r="D40" s="16">
        <v>11239167898.3395</v>
      </c>
      <c r="E40" s="16">
        <v>11314951091.7283</v>
      </c>
      <c r="F40" s="16">
        <v>10715396042.334299</v>
      </c>
      <c r="G40" s="16">
        <v>11779981332.16</v>
      </c>
      <c r="H40" s="16">
        <v>12396807590.173</v>
      </c>
      <c r="I40" s="16">
        <v>13149325358.7383</v>
      </c>
    </row>
    <row r="41" spans="1:9" x14ac:dyDescent="0.3">
      <c r="A41" t="s">
        <v>112</v>
      </c>
      <c r="B41" t="s">
        <v>113</v>
      </c>
      <c r="C41" s="16">
        <v>9070980826.6907997</v>
      </c>
      <c r="D41" s="16">
        <v>9940766574.0851002</v>
      </c>
      <c r="E41" s="16">
        <v>9921386549.9979992</v>
      </c>
      <c r="F41" s="16">
        <v>9301349237.2105999</v>
      </c>
      <c r="G41" s="16">
        <v>11138490591.657</v>
      </c>
      <c r="H41" s="16">
        <v>11228317318.7652</v>
      </c>
      <c r="I41" s="16">
        <v>0</v>
      </c>
    </row>
    <row r="42" spans="1:9" x14ac:dyDescent="0.3">
      <c r="A42" t="s">
        <v>114</v>
      </c>
      <c r="B42" t="s">
        <v>115</v>
      </c>
      <c r="C42" s="16">
        <v>276154259987.10339</v>
      </c>
      <c r="D42" s="16">
        <v>295857562991.70898</v>
      </c>
      <c r="E42" s="16">
        <v>278285058719.46613</v>
      </c>
      <c r="F42" s="16">
        <v>254042159309.31061</v>
      </c>
      <c r="G42" s="16">
        <v>315515014838.53949</v>
      </c>
      <c r="H42" s="16">
        <v>302116539409.02979</v>
      </c>
      <c r="I42" s="16">
        <v>335533331669.21912</v>
      </c>
    </row>
    <row r="43" spans="1:9" x14ac:dyDescent="0.3">
      <c r="A43" t="s">
        <v>116</v>
      </c>
      <c r="B43" t="s">
        <v>117</v>
      </c>
      <c r="C43" s="16">
        <v>12310491333980.889</v>
      </c>
      <c r="D43" s="16">
        <v>13894907857880.576</v>
      </c>
      <c r="E43" s="16">
        <v>14279968506271.729</v>
      </c>
      <c r="F43" s="16">
        <v>14687744162801.031</v>
      </c>
      <c r="G43" s="16">
        <v>17820459508852.184</v>
      </c>
      <c r="H43" s="16">
        <v>17881783387000.867</v>
      </c>
      <c r="I43" s="16">
        <v>17794781986104.457</v>
      </c>
    </row>
    <row r="44" spans="1:9" x14ac:dyDescent="0.3">
      <c r="A44" t="s">
        <v>128</v>
      </c>
      <c r="B44" t="s">
        <v>129</v>
      </c>
      <c r="C44" s="16">
        <v>311866875156.87878</v>
      </c>
      <c r="D44" s="16">
        <v>334198218098.27557</v>
      </c>
      <c r="E44" s="16">
        <v>323031701192.84003</v>
      </c>
      <c r="F44" s="16">
        <v>270348342541.46509</v>
      </c>
      <c r="G44" s="16">
        <v>318524633225.39508</v>
      </c>
      <c r="H44" s="16">
        <v>345329875078.51172</v>
      </c>
      <c r="I44" s="16">
        <v>363540156234.86841</v>
      </c>
    </row>
    <row r="45" spans="1:9" x14ac:dyDescent="0.3">
      <c r="A45" t="s">
        <v>130</v>
      </c>
      <c r="B45" t="s">
        <v>131</v>
      </c>
      <c r="C45" s="16">
        <v>1077439756.5945001</v>
      </c>
      <c r="D45" s="16">
        <v>1188797449.3857999</v>
      </c>
      <c r="E45" s="16">
        <v>1195019531.9010999</v>
      </c>
      <c r="F45" s="16">
        <v>1225039196.6108999</v>
      </c>
      <c r="G45" s="16">
        <v>1296089479.9198</v>
      </c>
      <c r="H45" s="16">
        <v>1242519407.776</v>
      </c>
      <c r="I45" s="16">
        <v>1352380972.1566</v>
      </c>
    </row>
    <row r="46" spans="1:9" x14ac:dyDescent="0.3">
      <c r="A46" t="s">
        <v>123</v>
      </c>
      <c r="B46" t="s">
        <v>124</v>
      </c>
      <c r="C46" s="16">
        <v>38019264794.826302</v>
      </c>
      <c r="D46" s="16">
        <v>47568210009.8172</v>
      </c>
      <c r="E46" s="16">
        <v>51775829877.208801</v>
      </c>
      <c r="F46" s="16">
        <v>48716961860.1325</v>
      </c>
      <c r="G46" s="16">
        <v>55328482783.539299</v>
      </c>
      <c r="H46" s="16">
        <v>65801547619.597397</v>
      </c>
      <c r="I46" s="16">
        <v>66383287002.996902</v>
      </c>
    </row>
    <row r="47" spans="1:9" x14ac:dyDescent="0.3">
      <c r="A47" t="s">
        <v>126</v>
      </c>
      <c r="B47" t="s">
        <v>127</v>
      </c>
      <c r="C47" s="16">
        <v>11834473047.763599</v>
      </c>
      <c r="D47" s="16">
        <v>14773900277.9221</v>
      </c>
      <c r="E47" s="16">
        <v>13976637328.847401</v>
      </c>
      <c r="F47" s="16">
        <v>11468688140.7225</v>
      </c>
      <c r="G47" s="16">
        <v>14825690210.0308</v>
      </c>
      <c r="H47" s="16">
        <v>15817030156.9459</v>
      </c>
      <c r="I47" s="16">
        <v>15321055818.3263</v>
      </c>
    </row>
    <row r="48" spans="1:9" x14ac:dyDescent="0.3">
      <c r="A48" t="s">
        <v>134</v>
      </c>
      <c r="B48" t="s">
        <v>135</v>
      </c>
      <c r="C48" s="16">
        <v>60516044657.225403</v>
      </c>
      <c r="D48" s="16">
        <v>62420164991.537399</v>
      </c>
      <c r="E48" s="16">
        <v>64417670521.184196</v>
      </c>
      <c r="F48" s="16">
        <v>62395610760.391197</v>
      </c>
      <c r="G48" s="16">
        <v>64960725734.196503</v>
      </c>
      <c r="H48" s="16">
        <v>69243626028.593597</v>
      </c>
      <c r="I48" s="16">
        <v>86497941439.017395</v>
      </c>
    </row>
    <row r="49" spans="1:9" x14ac:dyDescent="0.3">
      <c r="A49" t="s">
        <v>119</v>
      </c>
      <c r="B49" t="s">
        <v>120</v>
      </c>
      <c r="C49" s="16">
        <v>52512343996.690002</v>
      </c>
      <c r="D49" s="16">
        <v>58522477786.688797</v>
      </c>
      <c r="E49" s="16">
        <v>60382894697.355698</v>
      </c>
      <c r="F49" s="16">
        <v>63027852805.420403</v>
      </c>
      <c r="G49" s="16">
        <v>72794636653.779297</v>
      </c>
      <c r="H49" s="16">
        <v>70173140101.431503</v>
      </c>
      <c r="I49" s="16">
        <v>78788828906.863403</v>
      </c>
    </row>
    <row r="50" spans="1:9" x14ac:dyDescent="0.3">
      <c r="A50" t="s">
        <v>259</v>
      </c>
      <c r="B50" t="s">
        <v>260</v>
      </c>
      <c r="C50" s="16">
        <v>56322449844.157898</v>
      </c>
      <c r="D50" s="16">
        <v>61861145806.2687</v>
      </c>
      <c r="E50" s="16">
        <v>61867157679.321503</v>
      </c>
      <c r="F50" s="16">
        <v>58221300897.883797</v>
      </c>
      <c r="G50" s="16">
        <v>69602166351.477097</v>
      </c>
      <c r="H50" s="16">
        <v>71997070660.483505</v>
      </c>
      <c r="I50" s="16">
        <v>82688842717.392593</v>
      </c>
    </row>
    <row r="51" spans="1:9" x14ac:dyDescent="0.3">
      <c r="A51" t="s">
        <v>139</v>
      </c>
      <c r="B51" t="s">
        <v>140</v>
      </c>
      <c r="C51" s="16">
        <v>96850649691.740601</v>
      </c>
      <c r="D51" s="16">
        <v>100050036096.123</v>
      </c>
      <c r="E51" s="16">
        <v>103427600000</v>
      </c>
      <c r="F51" s="16">
        <v>107351800000</v>
      </c>
      <c r="G51" s="16">
        <v>0</v>
      </c>
      <c r="H51" s="16">
        <v>0</v>
      </c>
      <c r="I51" s="16">
        <v>0</v>
      </c>
    </row>
    <row r="52" spans="1:9" x14ac:dyDescent="0.3">
      <c r="A52" t="s">
        <v>141</v>
      </c>
      <c r="B52" t="s">
        <v>142</v>
      </c>
      <c r="C52" s="16">
        <v>3033433240.2234998</v>
      </c>
      <c r="D52" s="16">
        <v>3046364804.4692998</v>
      </c>
      <c r="E52" s="16">
        <v>3026124134.0781999</v>
      </c>
      <c r="F52" s="16">
        <v>2534327597.7653999</v>
      </c>
      <c r="G52" s="16">
        <v>2739608133.1844001</v>
      </c>
      <c r="H52" s="16">
        <v>3073840325.4327998</v>
      </c>
      <c r="I52" s="16">
        <v>0</v>
      </c>
    </row>
    <row r="53" spans="1:9" x14ac:dyDescent="0.3">
      <c r="A53" t="s">
        <v>145</v>
      </c>
      <c r="B53" t="s">
        <v>146</v>
      </c>
      <c r="C53" s="16">
        <v>22946583374.756901</v>
      </c>
      <c r="D53" s="16">
        <v>25597301190.9231</v>
      </c>
      <c r="E53" s="16">
        <v>25947020102.433201</v>
      </c>
      <c r="F53" s="16">
        <v>25227189744.908298</v>
      </c>
      <c r="G53" s="16">
        <v>29482912835.364201</v>
      </c>
      <c r="H53" s="16">
        <v>29250532020.0746</v>
      </c>
      <c r="I53" s="16">
        <v>32229622669.195099</v>
      </c>
    </row>
    <row r="54" spans="1:9" x14ac:dyDescent="0.3">
      <c r="A54" t="s">
        <v>148</v>
      </c>
      <c r="B54" t="s">
        <v>149</v>
      </c>
      <c r="C54" s="16">
        <v>218628940951.67511</v>
      </c>
      <c r="D54" s="16">
        <v>249000540729.17871</v>
      </c>
      <c r="E54" s="16">
        <v>252548179964.89661</v>
      </c>
      <c r="F54" s="16">
        <v>245974558654.04291</v>
      </c>
      <c r="G54" s="16">
        <v>281791218507.09961</v>
      </c>
      <c r="H54" s="16">
        <v>290565654835.80939</v>
      </c>
      <c r="I54" s="16">
        <v>330858339871.6861</v>
      </c>
    </row>
    <row r="55" spans="1:9" x14ac:dyDescent="0.3">
      <c r="A55" t="s">
        <v>157</v>
      </c>
      <c r="B55" t="s">
        <v>158</v>
      </c>
      <c r="C55" s="16">
        <v>332121063806.39063</v>
      </c>
      <c r="D55" s="16">
        <v>356841216410.06769</v>
      </c>
      <c r="E55" s="16">
        <v>346498737961.63519</v>
      </c>
      <c r="F55" s="16">
        <v>354762748338.6615</v>
      </c>
      <c r="G55" s="16">
        <v>405687998852.69122</v>
      </c>
      <c r="H55" s="16">
        <v>400167196948.7074</v>
      </c>
      <c r="I55" s="16">
        <v>404198757537.97418</v>
      </c>
    </row>
    <row r="56" spans="1:9" x14ac:dyDescent="0.3">
      <c r="A56" t="s">
        <v>153</v>
      </c>
      <c r="B56" t="s">
        <v>154</v>
      </c>
      <c r="C56" s="16">
        <v>2762581334.2261</v>
      </c>
      <c r="D56" s="16">
        <v>2913466732.1251001</v>
      </c>
      <c r="E56" s="16">
        <v>3088853638.5682998</v>
      </c>
      <c r="F56" s="16">
        <v>3185150981.0321002</v>
      </c>
      <c r="G56" s="16">
        <v>3385825228.8699999</v>
      </c>
      <c r="H56" s="16">
        <v>3674298479.0767999</v>
      </c>
      <c r="I56" s="16">
        <v>4098530513.5577998</v>
      </c>
    </row>
    <row r="57" spans="1:9" x14ac:dyDescent="0.3">
      <c r="A57" t="s">
        <v>155</v>
      </c>
      <c r="B57" t="s">
        <v>156</v>
      </c>
      <c r="C57" s="16">
        <v>521551851.85189998</v>
      </c>
      <c r="D57" s="16">
        <v>554770370.37039995</v>
      </c>
      <c r="E57" s="16">
        <v>611537037.03699994</v>
      </c>
      <c r="F57" s="16">
        <v>504214814.81480002</v>
      </c>
      <c r="G57" s="16">
        <v>555266666.66670001</v>
      </c>
      <c r="H57" s="16">
        <v>607159259.25929999</v>
      </c>
      <c r="I57" s="16">
        <v>653992592.59259999</v>
      </c>
    </row>
    <row r="58" spans="1:9" x14ac:dyDescent="0.3">
      <c r="A58" t="s">
        <v>159</v>
      </c>
      <c r="B58" t="s">
        <v>160</v>
      </c>
      <c r="C58" s="16">
        <v>79998046305.789993</v>
      </c>
      <c r="D58" s="16">
        <v>85555390139.117996</v>
      </c>
      <c r="E58" s="16">
        <v>88941372558.2397</v>
      </c>
      <c r="F58" s="16">
        <v>78844656298.177597</v>
      </c>
      <c r="G58" s="16">
        <v>94243425938.3647</v>
      </c>
      <c r="H58" s="16">
        <v>113537368176.13029</v>
      </c>
      <c r="I58" s="16">
        <v>121444279313.9308</v>
      </c>
    </row>
    <row r="59" spans="1:9" x14ac:dyDescent="0.3">
      <c r="A59" t="s">
        <v>174</v>
      </c>
      <c r="B59" t="s">
        <v>175</v>
      </c>
      <c r="C59" s="16">
        <v>104467486000</v>
      </c>
      <c r="D59" s="16">
        <v>107478962000</v>
      </c>
      <c r="E59" s="16">
        <v>107595829000</v>
      </c>
      <c r="F59" s="16">
        <v>95865472000</v>
      </c>
      <c r="G59" s="16">
        <v>107435101000</v>
      </c>
      <c r="H59" s="16">
        <v>116586079000</v>
      </c>
      <c r="I59" s="16">
        <v>118844826000</v>
      </c>
    </row>
    <row r="60" spans="1:9" x14ac:dyDescent="0.3">
      <c r="A60" t="s">
        <v>176</v>
      </c>
      <c r="B60" t="s">
        <v>177</v>
      </c>
      <c r="C60" s="16">
        <v>248362771739.1304</v>
      </c>
      <c r="D60" s="16">
        <v>262588632526.73041</v>
      </c>
      <c r="E60" s="16">
        <v>318678815489.74939</v>
      </c>
      <c r="F60" s="16">
        <v>383817841547.09918</v>
      </c>
      <c r="G60" s="16">
        <v>424671765455.70428</v>
      </c>
      <c r="H60" s="16">
        <v>476747720364.74158</v>
      </c>
      <c r="I60" s="16">
        <v>395926075163.0058</v>
      </c>
    </row>
    <row r="61" spans="1:9" x14ac:dyDescent="0.3">
      <c r="A61" t="s">
        <v>525</v>
      </c>
      <c r="B61" t="s">
        <v>526</v>
      </c>
      <c r="C61" s="16">
        <v>24979190000</v>
      </c>
      <c r="D61" s="16">
        <v>26020850000</v>
      </c>
      <c r="E61" s="16">
        <v>26881140000</v>
      </c>
      <c r="F61" s="16">
        <v>24921190000</v>
      </c>
      <c r="G61" s="16">
        <v>29043140000</v>
      </c>
      <c r="H61" s="16">
        <v>31988920000</v>
      </c>
      <c r="I61" s="16">
        <v>34015620000</v>
      </c>
    </row>
    <row r="62" spans="1:9" x14ac:dyDescent="0.3">
      <c r="A62" t="s">
        <v>232</v>
      </c>
      <c r="B62" t="s">
        <v>233</v>
      </c>
      <c r="C62" s="16">
        <v>12200913878.9827</v>
      </c>
      <c r="D62" s="16">
        <v>13097012133.6159</v>
      </c>
      <c r="E62" s="16">
        <v>11364133549.747801</v>
      </c>
      <c r="F62" s="16">
        <v>9893816007.7397995</v>
      </c>
      <c r="G62" s="16">
        <v>12215878032.7166</v>
      </c>
      <c r="H62" s="16">
        <v>13486788878.9757</v>
      </c>
      <c r="I62" s="16">
        <v>12116922539.4112</v>
      </c>
    </row>
    <row r="63" spans="1:9" x14ac:dyDescent="0.3">
      <c r="A63" t="s">
        <v>182</v>
      </c>
      <c r="B63" t="s">
        <v>183</v>
      </c>
      <c r="C63" s="16">
        <v>0</v>
      </c>
      <c r="D63" s="16">
        <v>0</v>
      </c>
      <c r="E63" s="16">
        <v>0</v>
      </c>
      <c r="F63" s="16">
        <v>0</v>
      </c>
      <c r="G63" s="16">
        <v>0</v>
      </c>
      <c r="H63" s="16">
        <v>0</v>
      </c>
      <c r="I63" s="16">
        <v>0</v>
      </c>
    </row>
    <row r="64" spans="1:9" x14ac:dyDescent="0.3">
      <c r="A64" t="s">
        <v>188</v>
      </c>
      <c r="B64" t="s">
        <v>189</v>
      </c>
      <c r="C64" s="16">
        <v>26924385103.065899</v>
      </c>
      <c r="D64" s="16">
        <v>30624720196.229</v>
      </c>
      <c r="E64" s="16">
        <v>31290453293.544998</v>
      </c>
      <c r="F64" s="16">
        <v>31330419851.148701</v>
      </c>
      <c r="G64" s="16">
        <v>36864792511.635101</v>
      </c>
      <c r="H64" s="16">
        <v>37921480881.5429</v>
      </c>
      <c r="I64" s="16">
        <v>40744848827.953697</v>
      </c>
    </row>
    <row r="65" spans="1:9" x14ac:dyDescent="0.3">
      <c r="A65" t="s">
        <v>558</v>
      </c>
      <c r="B65" t="s">
        <v>559</v>
      </c>
      <c r="C65" s="16">
        <v>4402969225.9216003</v>
      </c>
      <c r="D65" s="16">
        <v>4666598024.1841002</v>
      </c>
      <c r="E65" s="16">
        <v>4495267265.7645998</v>
      </c>
      <c r="F65" s="16">
        <v>3982236693.8316002</v>
      </c>
      <c r="G65" s="16">
        <v>4850842540.9926996</v>
      </c>
      <c r="H65" s="16">
        <v>4790922788.7086</v>
      </c>
      <c r="I65" s="16">
        <v>4597855845.0427999</v>
      </c>
    </row>
    <row r="66" spans="1:9" x14ac:dyDescent="0.3">
      <c r="A66" t="s">
        <v>191</v>
      </c>
      <c r="B66" t="s">
        <v>192</v>
      </c>
      <c r="C66" s="16">
        <v>81770886825.604797</v>
      </c>
      <c r="D66" s="16">
        <v>84269196625.878403</v>
      </c>
      <c r="E66" s="16">
        <v>95912607722.303207</v>
      </c>
      <c r="F66" s="16">
        <v>107657734392.4458</v>
      </c>
      <c r="G66" s="16">
        <v>111261882958.4261</v>
      </c>
      <c r="H66" s="16">
        <v>126772703047.7014</v>
      </c>
      <c r="I66" s="16">
        <v>163697927593.98239</v>
      </c>
    </row>
    <row r="67" spans="1:9" x14ac:dyDescent="0.3">
      <c r="A67" t="s">
        <v>208</v>
      </c>
      <c r="B67" t="s">
        <v>209</v>
      </c>
      <c r="C67" s="16">
        <v>2980057377.8797002</v>
      </c>
      <c r="D67" s="16">
        <v>3188600927.4668999</v>
      </c>
      <c r="E67" s="16">
        <v>3266432734.2282</v>
      </c>
      <c r="F67" s="16">
        <v>3262045883.3729</v>
      </c>
      <c r="G67" s="16">
        <v>3655063937.9313998</v>
      </c>
      <c r="H67" s="16">
        <v>3555929833.0504999</v>
      </c>
      <c r="I67" s="16">
        <v>0</v>
      </c>
    </row>
    <row r="68" spans="1:9" x14ac:dyDescent="0.3">
      <c r="A68" t="s">
        <v>203</v>
      </c>
      <c r="B68" t="s">
        <v>204</v>
      </c>
      <c r="C68" s="16">
        <v>5353469174.4784002</v>
      </c>
      <c r="D68" s="16">
        <v>5581425327.4440002</v>
      </c>
      <c r="E68" s="16">
        <v>5444407198.1348</v>
      </c>
      <c r="F68" s="16">
        <v>4432466219.8767996</v>
      </c>
      <c r="G68" s="16">
        <v>4305031649.7419004</v>
      </c>
      <c r="H68" s="16">
        <v>4979979531.2725</v>
      </c>
      <c r="I68" s="16">
        <v>5494797540.7335997</v>
      </c>
    </row>
    <row r="69" spans="1:9" x14ac:dyDescent="0.3">
      <c r="A69" t="s">
        <v>200</v>
      </c>
      <c r="B69" t="s">
        <v>201</v>
      </c>
      <c r="C69" s="16">
        <v>255647979916.47101</v>
      </c>
      <c r="D69" s="16">
        <v>275708001767.84302</v>
      </c>
      <c r="E69" s="16">
        <v>268514916972.54861</v>
      </c>
      <c r="F69" s="16">
        <v>271886077382.1019</v>
      </c>
      <c r="G69" s="16">
        <v>296470417085.26648</v>
      </c>
      <c r="H69" s="16">
        <v>281887430795.72101</v>
      </c>
      <c r="I69" s="16">
        <v>300187202696.08368</v>
      </c>
    </row>
    <row r="70" spans="1:9" x14ac:dyDescent="0.3">
      <c r="A70" t="s">
        <v>205</v>
      </c>
      <c r="B70" t="s">
        <v>206</v>
      </c>
      <c r="C70" s="16">
        <v>2595151045197.6514</v>
      </c>
      <c r="D70" s="16">
        <v>2790956878746.665</v>
      </c>
      <c r="E70" s="16">
        <v>2728870246705.8779</v>
      </c>
      <c r="F70" s="16">
        <v>2647418691598.4507</v>
      </c>
      <c r="G70" s="16">
        <v>2959355819170.4951</v>
      </c>
      <c r="H70" s="16">
        <v>2779092236505.8472</v>
      </c>
      <c r="I70" s="16">
        <v>3030904089607.8965</v>
      </c>
    </row>
    <row r="71" spans="1:9" x14ac:dyDescent="0.3">
      <c r="A71" t="s">
        <v>500</v>
      </c>
      <c r="B71" t="s">
        <v>501</v>
      </c>
      <c r="C71" s="16">
        <v>5833352692.7995005</v>
      </c>
      <c r="D71" s="16">
        <v>6135116253.3345003</v>
      </c>
      <c r="E71" s="16">
        <v>6022276196.1386995</v>
      </c>
      <c r="F71" s="16">
        <v>5792545870.8060999</v>
      </c>
      <c r="G71" s="16">
        <v>6150640646.3831997</v>
      </c>
      <c r="H71" s="16">
        <v>5814661208.9054003</v>
      </c>
      <c r="I71" s="16">
        <v>0</v>
      </c>
    </row>
    <row r="72" spans="1:9" x14ac:dyDescent="0.3">
      <c r="A72" t="s">
        <v>213</v>
      </c>
      <c r="B72" t="s">
        <v>214</v>
      </c>
      <c r="C72" s="16">
        <v>14929487485.1623</v>
      </c>
      <c r="D72" s="16">
        <v>16867326389.870399</v>
      </c>
      <c r="E72" s="16">
        <v>16874405460.195499</v>
      </c>
      <c r="F72" s="16">
        <v>15314577167.8211</v>
      </c>
      <c r="G72" s="16">
        <v>20217946921.206501</v>
      </c>
      <c r="H72" s="16">
        <v>21071739227.9422</v>
      </c>
      <c r="I72" s="16">
        <v>20516134388.660801</v>
      </c>
    </row>
    <row r="73" spans="1:9" x14ac:dyDescent="0.3">
      <c r="A73" t="s">
        <v>228</v>
      </c>
      <c r="B73" t="s">
        <v>229</v>
      </c>
      <c r="C73" s="16">
        <v>1504909462.6952</v>
      </c>
      <c r="D73" s="16">
        <v>1670671327.8164999</v>
      </c>
      <c r="E73" s="16">
        <v>1813609692.4999001</v>
      </c>
      <c r="F73" s="16">
        <v>1812170891.1907001</v>
      </c>
      <c r="G73" s="16">
        <v>2014158842.6538999</v>
      </c>
      <c r="H73" s="16">
        <v>2175099789.9783001</v>
      </c>
      <c r="I73" s="16">
        <v>2339904156.7921</v>
      </c>
    </row>
    <row r="74" spans="1:9" x14ac:dyDescent="0.3">
      <c r="A74" t="s">
        <v>217</v>
      </c>
      <c r="B74" t="s">
        <v>218</v>
      </c>
      <c r="C74" s="16">
        <v>16473125375.068399</v>
      </c>
      <c r="D74" s="16">
        <v>17902544880.647099</v>
      </c>
      <c r="E74" s="16">
        <v>17638337116.912601</v>
      </c>
      <c r="F74" s="16">
        <v>16010869215.68</v>
      </c>
      <c r="G74" s="16">
        <v>18853115588.8106</v>
      </c>
      <c r="H74" s="16">
        <v>24984568959.605</v>
      </c>
      <c r="I74" s="16">
        <v>30535530479.022701</v>
      </c>
    </row>
    <row r="75" spans="1:9" x14ac:dyDescent="0.3">
      <c r="A75" t="s">
        <v>150</v>
      </c>
      <c r="B75" t="s">
        <v>151</v>
      </c>
      <c r="C75" s="16">
        <v>3690849152517.6538</v>
      </c>
      <c r="D75" s="16">
        <v>3974443355019.605</v>
      </c>
      <c r="E75" s="16">
        <v>3889177589254.895</v>
      </c>
      <c r="F75" s="16">
        <v>3887727161914.4082</v>
      </c>
      <c r="G75" s="16">
        <v>4278503934689.8535</v>
      </c>
      <c r="H75" s="16">
        <v>4082469490797.6816</v>
      </c>
      <c r="I75" s="16">
        <v>4456081016705.9609</v>
      </c>
    </row>
    <row r="76" spans="1:9" x14ac:dyDescent="0.3">
      <c r="A76" t="s">
        <v>220</v>
      </c>
      <c r="B76" t="s">
        <v>221</v>
      </c>
      <c r="C76" s="16">
        <v>60405924078.727798</v>
      </c>
      <c r="D76" s="16">
        <v>67298914624.372299</v>
      </c>
      <c r="E76" s="16">
        <v>68337969247.706703</v>
      </c>
      <c r="F76" s="16">
        <v>70043095503.667496</v>
      </c>
      <c r="G76" s="16">
        <v>79524421861.274307</v>
      </c>
      <c r="H76" s="16">
        <v>74263364041.874207</v>
      </c>
      <c r="I76" s="16">
        <v>76370394412.416306</v>
      </c>
    </row>
    <row r="77" spans="1:9" x14ac:dyDescent="0.3">
      <c r="A77" t="s">
        <v>223</v>
      </c>
      <c r="B77" t="s">
        <v>224</v>
      </c>
      <c r="C77" s="16">
        <v>0</v>
      </c>
      <c r="D77" s="16">
        <v>0</v>
      </c>
      <c r="E77" s="16">
        <v>0</v>
      </c>
      <c r="F77" s="16">
        <v>0</v>
      </c>
      <c r="G77" s="16">
        <v>0</v>
      </c>
      <c r="H77" s="16">
        <v>0</v>
      </c>
      <c r="I77" s="16">
        <v>0</v>
      </c>
    </row>
    <row r="78" spans="1:9" x14ac:dyDescent="0.3">
      <c r="A78" t="s">
        <v>234</v>
      </c>
      <c r="B78" t="s">
        <v>235</v>
      </c>
      <c r="C78" s="16">
        <v>199844406013.53091</v>
      </c>
      <c r="D78" s="16">
        <v>212049447242.11121</v>
      </c>
      <c r="E78" s="16">
        <v>205252760889.36441</v>
      </c>
      <c r="F78" s="16">
        <v>188480337285.60519</v>
      </c>
      <c r="G78" s="16">
        <v>214667807441.202</v>
      </c>
      <c r="H78" s="16">
        <v>217581324512.0592</v>
      </c>
      <c r="I78" s="16">
        <v>238206312632.52771</v>
      </c>
    </row>
    <row r="79" spans="1:9" x14ac:dyDescent="0.3">
      <c r="A79" t="s">
        <v>239</v>
      </c>
      <c r="B79" t="s">
        <v>240</v>
      </c>
      <c r="C79" s="16">
        <v>2851613679.0342999</v>
      </c>
      <c r="D79" s="16">
        <v>3055782146.1595998</v>
      </c>
      <c r="E79" s="16">
        <v>2997309971.8762002</v>
      </c>
      <c r="F79" s="16">
        <v>3082884653.2456002</v>
      </c>
      <c r="G79" s="16">
        <v>3235809504.2986999</v>
      </c>
      <c r="H79" s="16">
        <v>0</v>
      </c>
      <c r="I79" s="16">
        <v>0</v>
      </c>
    </row>
    <row r="80" spans="1:9" x14ac:dyDescent="0.3">
      <c r="A80" t="s">
        <v>237</v>
      </c>
      <c r="B80" t="s">
        <v>238</v>
      </c>
      <c r="C80" s="16">
        <v>1125685185.1852</v>
      </c>
      <c r="D80" s="16">
        <v>1166514814.8148</v>
      </c>
      <c r="E80" s="16">
        <v>1213485185.1852</v>
      </c>
      <c r="F80" s="16">
        <v>1043411111.1111</v>
      </c>
      <c r="G80" s="16">
        <v>1122800000</v>
      </c>
      <c r="H80" s="16">
        <v>1224577777.7778001</v>
      </c>
      <c r="I80" s="16">
        <v>1320334235.589</v>
      </c>
    </row>
    <row r="81" spans="1:9" x14ac:dyDescent="0.3">
      <c r="A81" t="s">
        <v>244</v>
      </c>
      <c r="B81" t="s">
        <v>245</v>
      </c>
      <c r="C81" s="16">
        <v>6013000000</v>
      </c>
      <c r="D81" s="16">
        <v>6051000000</v>
      </c>
      <c r="E81" s="16">
        <v>6355000000</v>
      </c>
      <c r="F81" s="16">
        <v>5916000000</v>
      </c>
      <c r="G81" s="16">
        <v>6234000000</v>
      </c>
      <c r="H81" s="16">
        <v>6910000000</v>
      </c>
      <c r="I81" s="16">
        <v>0</v>
      </c>
    </row>
    <row r="82" spans="1:9" x14ac:dyDescent="0.3">
      <c r="A82" t="s">
        <v>241</v>
      </c>
      <c r="B82" t="s">
        <v>242</v>
      </c>
      <c r="C82" s="16">
        <v>71653754066.276306</v>
      </c>
      <c r="D82" s="16">
        <v>73328365862.432907</v>
      </c>
      <c r="E82" s="16">
        <v>77172317258.647797</v>
      </c>
      <c r="F82" s="16">
        <v>77715183063.205399</v>
      </c>
      <c r="G82" s="16">
        <v>86053083476.029404</v>
      </c>
      <c r="H82" s="16">
        <v>95003330315.875397</v>
      </c>
      <c r="I82" s="16">
        <v>102050473863.6364</v>
      </c>
    </row>
    <row r="83" spans="1:9" x14ac:dyDescent="0.3">
      <c r="A83" t="s">
        <v>226</v>
      </c>
      <c r="B83" t="s">
        <v>227</v>
      </c>
      <c r="C83" s="16">
        <v>10324668271.103201</v>
      </c>
      <c r="D83" s="16">
        <v>11857030367.244101</v>
      </c>
      <c r="E83" s="16">
        <v>13442861496.4128</v>
      </c>
      <c r="F83" s="16">
        <v>14177835841.3923</v>
      </c>
      <c r="G83" s="16">
        <v>16091817842.1318</v>
      </c>
      <c r="H83" s="16">
        <v>20999229260.4995</v>
      </c>
      <c r="I83" s="16">
        <v>23612295818.0961</v>
      </c>
    </row>
    <row r="84" spans="1:9" x14ac:dyDescent="0.3">
      <c r="A84" t="s">
        <v>230</v>
      </c>
      <c r="B84" t="s">
        <v>231</v>
      </c>
      <c r="C84" s="16">
        <v>1469978606.1214001</v>
      </c>
      <c r="D84" s="16">
        <v>1554133593.9170001</v>
      </c>
      <c r="E84" s="16">
        <v>1486476582.0676</v>
      </c>
      <c r="F84" s="16">
        <v>1520479984.5681</v>
      </c>
      <c r="G84" s="16">
        <v>1724555634.3659</v>
      </c>
      <c r="H84" s="16">
        <v>1714166526.4456999</v>
      </c>
      <c r="I84" s="16">
        <v>1966461400.3583</v>
      </c>
    </row>
    <row r="85" spans="1:9" x14ac:dyDescent="0.3">
      <c r="A85" t="s">
        <v>246</v>
      </c>
      <c r="B85" t="s">
        <v>247</v>
      </c>
      <c r="C85" s="16">
        <v>4748174334.1403999</v>
      </c>
      <c r="D85" s="16">
        <v>4787636997.8534002</v>
      </c>
      <c r="E85" s="16">
        <v>5173760191.8465004</v>
      </c>
      <c r="F85" s="16">
        <v>5471256594.7242002</v>
      </c>
      <c r="G85" s="16">
        <v>8041362110.3118</v>
      </c>
      <c r="H85" s="16">
        <v>14718388489.208599</v>
      </c>
      <c r="I85" s="16">
        <v>16786302158.273399</v>
      </c>
    </row>
    <row r="86" spans="1:9" x14ac:dyDescent="0.3">
      <c r="A86" t="s">
        <v>262</v>
      </c>
      <c r="B86" t="s">
        <v>263</v>
      </c>
      <c r="C86" s="16">
        <v>15093357161.149799</v>
      </c>
      <c r="D86" s="16">
        <v>16403864617.8458</v>
      </c>
      <c r="E86" s="16">
        <v>15016090929.512501</v>
      </c>
      <c r="F86" s="16">
        <v>14508222518.3018</v>
      </c>
      <c r="G86" s="16">
        <v>20877414952.637501</v>
      </c>
      <c r="H86" s="16">
        <v>20253551920.551601</v>
      </c>
      <c r="I86" s="16">
        <v>19850829757.747101</v>
      </c>
    </row>
    <row r="87" spans="1:9" x14ac:dyDescent="0.3">
      <c r="A87" t="s">
        <v>253</v>
      </c>
      <c r="B87" t="s">
        <v>254</v>
      </c>
      <c r="C87" s="16">
        <v>23136247990.597698</v>
      </c>
      <c r="D87" s="16">
        <v>24067750760.499001</v>
      </c>
      <c r="E87" s="16">
        <v>24882225741.811901</v>
      </c>
      <c r="F87" s="16">
        <v>23352232483.755001</v>
      </c>
      <c r="G87" s="16">
        <v>28144331506.614899</v>
      </c>
      <c r="H87" s="16">
        <v>31426041806.7985</v>
      </c>
      <c r="I87" s="16">
        <v>34400509852.043602</v>
      </c>
    </row>
    <row r="88" spans="1:9" x14ac:dyDescent="0.3">
      <c r="A88" t="s">
        <v>250</v>
      </c>
      <c r="B88" t="s">
        <v>251</v>
      </c>
      <c r="C88" s="16">
        <v>341273289534.46588</v>
      </c>
      <c r="D88" s="16">
        <v>361731070995.72632</v>
      </c>
      <c r="E88" s="16">
        <v>363074545072.3891</v>
      </c>
      <c r="F88" s="16">
        <v>344943149590.05829</v>
      </c>
      <c r="G88" s="16">
        <v>368954169748.81799</v>
      </c>
      <c r="H88" s="16">
        <v>358696261481.15979</v>
      </c>
      <c r="I88" s="16">
        <v>382054574298.52893</v>
      </c>
    </row>
    <row r="89" spans="1:9" x14ac:dyDescent="0.3">
      <c r="A89" t="s">
        <v>265</v>
      </c>
      <c r="B89" t="s">
        <v>266</v>
      </c>
      <c r="C89" s="16">
        <v>143112196040.32571</v>
      </c>
      <c r="D89" s="16">
        <v>160565642983.58679</v>
      </c>
      <c r="E89" s="16">
        <v>164020460331.659</v>
      </c>
      <c r="F89" s="16">
        <v>157288955508.1763</v>
      </c>
      <c r="G89" s="16">
        <v>182109999477.6907</v>
      </c>
      <c r="H89" s="16">
        <v>177006128624.62689</v>
      </c>
      <c r="I89" s="16">
        <v>212388906458.72391</v>
      </c>
    </row>
    <row r="90" spans="1:9" x14ac:dyDescent="0.3">
      <c r="A90" t="s">
        <v>299</v>
      </c>
      <c r="B90" t="s">
        <v>300</v>
      </c>
      <c r="C90" s="16">
        <v>24728285177.4603</v>
      </c>
      <c r="D90" s="16">
        <v>26260850582.068699</v>
      </c>
      <c r="E90" s="16">
        <v>24681343649.2952</v>
      </c>
      <c r="F90" s="16">
        <v>21629953194.065899</v>
      </c>
      <c r="G90" s="16">
        <v>25797870984.296299</v>
      </c>
      <c r="H90" s="16">
        <v>28701830401.683701</v>
      </c>
      <c r="I90" s="16">
        <v>31020032583.197201</v>
      </c>
    </row>
    <row r="91" spans="1:9" x14ac:dyDescent="0.3">
      <c r="A91" t="s">
        <v>288</v>
      </c>
      <c r="B91" t="s">
        <v>289</v>
      </c>
      <c r="C91" s="16">
        <v>2651474262755.5918</v>
      </c>
      <c r="D91" s="16">
        <v>2702929641648.1401</v>
      </c>
      <c r="E91" s="16">
        <v>2835606256558.8442</v>
      </c>
      <c r="F91" s="16">
        <v>2674851578586.8647</v>
      </c>
      <c r="G91" s="16">
        <v>3167270623260.5225</v>
      </c>
      <c r="H91" s="16">
        <v>3353470496885.9482</v>
      </c>
      <c r="I91" s="16">
        <v>3549918918777.5317</v>
      </c>
    </row>
    <row r="92" spans="1:9" x14ac:dyDescent="0.3">
      <c r="A92" t="s">
        <v>279</v>
      </c>
      <c r="B92" t="s">
        <v>280</v>
      </c>
      <c r="C92" s="16">
        <v>1015618744159.734</v>
      </c>
      <c r="D92" s="16">
        <v>1042271532988.6316</v>
      </c>
      <c r="E92" s="16">
        <v>1119099871350.1992</v>
      </c>
      <c r="F92" s="16">
        <v>1059054842698.4821</v>
      </c>
      <c r="G92" s="16">
        <v>1186509691086.7307</v>
      </c>
      <c r="H92" s="16">
        <v>1319076267310.1621</v>
      </c>
      <c r="I92" s="16">
        <v>1371171152331.155</v>
      </c>
    </row>
    <row r="93" spans="1:9" x14ac:dyDescent="0.3">
      <c r="A93" t="s">
        <v>294</v>
      </c>
      <c r="B93" t="s">
        <v>295</v>
      </c>
      <c r="C93" s="16">
        <v>486630147094.48578</v>
      </c>
      <c r="D93" s="16">
        <v>329691934142.93799</v>
      </c>
      <c r="E93" s="16">
        <v>283649531542.74048</v>
      </c>
      <c r="F93" s="16">
        <v>239735486745.38531</v>
      </c>
      <c r="G93" s="16">
        <v>359096907772.27289</v>
      </c>
      <c r="H93" s="16">
        <v>413394567603.55182</v>
      </c>
      <c r="I93" s="16">
        <v>401504514718.7182</v>
      </c>
    </row>
    <row r="94" spans="1:9" x14ac:dyDescent="0.3">
      <c r="A94" t="s">
        <v>297</v>
      </c>
      <c r="B94" t="s">
        <v>298</v>
      </c>
      <c r="C94" s="16">
        <v>187217660050.67569</v>
      </c>
      <c r="D94" s="16">
        <v>227367469034.03079</v>
      </c>
      <c r="E94" s="16">
        <v>233636097800.33841</v>
      </c>
      <c r="F94" s="16">
        <v>180898797936.27881</v>
      </c>
      <c r="G94" s="16">
        <v>209691945713.10339</v>
      </c>
      <c r="H94" s="16">
        <v>286640340965.51721</v>
      </c>
      <c r="I94" s="16">
        <v>250842782139.4642</v>
      </c>
    </row>
    <row r="95" spans="1:9" x14ac:dyDescent="0.3">
      <c r="A95" t="s">
        <v>291</v>
      </c>
      <c r="B95" t="s">
        <v>292</v>
      </c>
      <c r="C95" s="16">
        <v>337241811320.89587</v>
      </c>
      <c r="D95" s="16">
        <v>386693357874.05621</v>
      </c>
      <c r="E95" s="16">
        <v>398933010007.3562</v>
      </c>
      <c r="F95" s="16">
        <v>428608687830.23932</v>
      </c>
      <c r="G95" s="16">
        <v>513391778882.85999</v>
      </c>
      <c r="H95" s="16">
        <v>533140011838.27643</v>
      </c>
      <c r="I95" s="16">
        <v>545629450403.73511</v>
      </c>
    </row>
    <row r="96" spans="1:9" x14ac:dyDescent="0.3">
      <c r="A96" t="s">
        <v>285</v>
      </c>
      <c r="B96" t="s">
        <v>286</v>
      </c>
      <c r="C96" s="16">
        <v>6979788333.5028</v>
      </c>
      <c r="D96" s="16">
        <v>7491649455.9272003</v>
      </c>
      <c r="E96" s="16">
        <v>7314967866.2828999</v>
      </c>
      <c r="F96" s="16">
        <v>6684225641.0256004</v>
      </c>
      <c r="G96" s="16">
        <v>7931193222.0641003</v>
      </c>
      <c r="H96" s="16">
        <v>0</v>
      </c>
      <c r="I96" s="16">
        <v>0</v>
      </c>
    </row>
    <row r="97" spans="1:9" x14ac:dyDescent="0.3">
      <c r="A97" t="s">
        <v>301</v>
      </c>
      <c r="B97" t="s">
        <v>302</v>
      </c>
      <c r="C97" s="16">
        <v>358245427458.54102</v>
      </c>
      <c r="D97" s="16">
        <v>376691526553.27643</v>
      </c>
      <c r="E97" s="16">
        <v>402470513619.14801</v>
      </c>
      <c r="F97" s="16">
        <v>413267669231.52222</v>
      </c>
      <c r="G97" s="16">
        <v>488526545878.89142</v>
      </c>
      <c r="H97" s="16">
        <v>525002447652.77338</v>
      </c>
      <c r="I97" s="16">
        <v>509901495702.10327</v>
      </c>
    </row>
    <row r="98" spans="1:9" x14ac:dyDescent="0.3">
      <c r="A98" t="s">
        <v>303</v>
      </c>
      <c r="B98" t="s">
        <v>304</v>
      </c>
      <c r="C98" s="16">
        <v>1961796197354.3564</v>
      </c>
      <c r="D98" s="16">
        <v>2091932426266.979</v>
      </c>
      <c r="E98" s="16">
        <v>2011302198827.448</v>
      </c>
      <c r="F98" s="16">
        <v>1897461635591.9121</v>
      </c>
      <c r="G98" s="16">
        <v>2154875493744.9265</v>
      </c>
      <c r="H98" s="16">
        <v>2066972096553.7048</v>
      </c>
      <c r="I98" s="16">
        <v>2254851212731.8047</v>
      </c>
    </row>
    <row r="99" spans="1:9" x14ac:dyDescent="0.3">
      <c r="A99" t="s">
        <v>306</v>
      </c>
      <c r="B99" t="s">
        <v>307</v>
      </c>
      <c r="C99" s="16">
        <v>14808985132.7722</v>
      </c>
      <c r="D99" s="16">
        <v>15730792876.2656</v>
      </c>
      <c r="E99" s="16">
        <v>15830766531.1474</v>
      </c>
      <c r="F99" s="16">
        <v>13812421835.7369</v>
      </c>
      <c r="G99" s="16">
        <v>14657586159.431601</v>
      </c>
      <c r="H99" s="16">
        <v>17097760686.7775</v>
      </c>
      <c r="I99" s="16">
        <v>19423355367.237202</v>
      </c>
    </row>
    <row r="100" spans="1:9" x14ac:dyDescent="0.3">
      <c r="A100" t="s">
        <v>310</v>
      </c>
      <c r="B100" t="s">
        <v>311</v>
      </c>
      <c r="C100" s="16">
        <v>4930837369151.4219</v>
      </c>
      <c r="D100" s="16">
        <v>5040880939324.8594</v>
      </c>
      <c r="E100" s="16">
        <v>5117993853016.5078</v>
      </c>
      <c r="F100" s="16">
        <v>5055587093501.5879</v>
      </c>
      <c r="G100" s="16">
        <v>5034620784584.9834</v>
      </c>
      <c r="H100" s="16">
        <v>4256410760723.75</v>
      </c>
      <c r="I100" s="16">
        <v>4212945159781.4033</v>
      </c>
    </row>
    <row r="101" spans="1:9" x14ac:dyDescent="0.3">
      <c r="A101" t="s">
        <v>308</v>
      </c>
      <c r="B101" t="s">
        <v>309</v>
      </c>
      <c r="C101" s="16">
        <v>41608435915.492996</v>
      </c>
      <c r="D101" s="16">
        <v>43370860704.225403</v>
      </c>
      <c r="E101" s="16">
        <v>44502816901.408501</v>
      </c>
      <c r="F101" s="16">
        <v>43700383098.591599</v>
      </c>
      <c r="G101" s="16">
        <v>46296100140.8451</v>
      </c>
      <c r="H101" s="16">
        <v>48653381830.985901</v>
      </c>
      <c r="I101" s="16">
        <v>50813642348.674599</v>
      </c>
    </row>
    <row r="102" spans="1:9" x14ac:dyDescent="0.3">
      <c r="A102" t="s">
        <v>312</v>
      </c>
      <c r="B102" t="s">
        <v>313</v>
      </c>
      <c r="C102" s="16">
        <v>166805788827.23318</v>
      </c>
      <c r="D102" s="16">
        <v>179339977690.48489</v>
      </c>
      <c r="E102" s="16">
        <v>181667184854.50049</v>
      </c>
      <c r="F102" s="16">
        <v>171082365861.42291</v>
      </c>
      <c r="G102" s="16">
        <v>197112255360.6123</v>
      </c>
      <c r="H102" s="16">
        <v>225496328925.49411</v>
      </c>
      <c r="I102" s="16">
        <v>261421121085.57211</v>
      </c>
    </row>
    <row r="103" spans="1:9" x14ac:dyDescent="0.3">
      <c r="A103" t="s">
        <v>314</v>
      </c>
      <c r="B103" t="s">
        <v>315</v>
      </c>
      <c r="C103" s="16">
        <v>82036510877.259903</v>
      </c>
      <c r="D103" s="16">
        <v>92202979985.286301</v>
      </c>
      <c r="E103" s="16">
        <v>100378436207.37131</v>
      </c>
      <c r="F103" s="16">
        <v>100657505750.545</v>
      </c>
      <c r="G103" s="16">
        <v>109703658904.9937</v>
      </c>
      <c r="H103" s="16">
        <v>113419826113.90311</v>
      </c>
      <c r="I103" s="16">
        <v>107440575838.0475</v>
      </c>
    </row>
    <row r="104" spans="1:9" x14ac:dyDescent="0.3">
      <c r="A104" t="s">
        <v>322</v>
      </c>
      <c r="B104" t="s">
        <v>323</v>
      </c>
      <c r="C104" s="16">
        <v>223029864.54190001</v>
      </c>
      <c r="D104" s="16">
        <v>233859230.19220001</v>
      </c>
      <c r="E104" s="16">
        <v>216891541.0214</v>
      </c>
      <c r="F104" s="16">
        <v>222973879.71110001</v>
      </c>
      <c r="G104" s="16">
        <v>289207526.30659997</v>
      </c>
      <c r="H104" s="16">
        <v>270520731.59899998</v>
      </c>
      <c r="I104" s="16">
        <v>279034355.10839999</v>
      </c>
    </row>
    <row r="105" spans="1:9" x14ac:dyDescent="0.3">
      <c r="A105" t="s">
        <v>484</v>
      </c>
      <c r="B105" t="s">
        <v>485</v>
      </c>
      <c r="C105" s="16">
        <v>0</v>
      </c>
      <c r="D105" s="16">
        <v>0</v>
      </c>
      <c r="E105" s="16">
        <v>0</v>
      </c>
      <c r="F105" s="16">
        <v>0</v>
      </c>
      <c r="G105" s="16">
        <v>0</v>
      </c>
      <c r="H105" s="16">
        <v>0</v>
      </c>
      <c r="I105" s="16">
        <v>0</v>
      </c>
    </row>
    <row r="106" spans="1:9" x14ac:dyDescent="0.3">
      <c r="A106" t="s">
        <v>326</v>
      </c>
      <c r="B106" t="s">
        <v>327</v>
      </c>
      <c r="C106" s="16">
        <v>1623074183501.9038</v>
      </c>
      <c r="D106" s="16">
        <v>1725373496825.426</v>
      </c>
      <c r="E106" s="16">
        <v>1651422932447.7681</v>
      </c>
      <c r="F106" s="16">
        <v>1644312831906.1692</v>
      </c>
      <c r="G106" s="16">
        <v>1818432106880.0369</v>
      </c>
      <c r="H106" s="16">
        <v>1673916511799.7087</v>
      </c>
      <c r="I106" s="16">
        <v>1712792854202.3689</v>
      </c>
    </row>
    <row r="107" spans="1:9" x14ac:dyDescent="0.3">
      <c r="A107" t="s">
        <v>642</v>
      </c>
      <c r="B107" t="s">
        <v>643</v>
      </c>
      <c r="C107" s="16">
        <v>7180764703.3571997</v>
      </c>
      <c r="D107" s="16">
        <v>7878759714.8232002</v>
      </c>
      <c r="E107" s="16">
        <v>7899737577.4729004</v>
      </c>
      <c r="F107" s="16">
        <v>7717145217.8125</v>
      </c>
      <c r="G107" s="16">
        <v>9413403724.0189991</v>
      </c>
      <c r="H107" s="16">
        <v>9354903061.8897991</v>
      </c>
      <c r="I107" s="16">
        <v>10438351483.1677</v>
      </c>
    </row>
    <row r="108" spans="1:9" x14ac:dyDescent="0.3">
      <c r="A108" t="s">
        <v>328</v>
      </c>
      <c r="B108" t="s">
        <v>329</v>
      </c>
      <c r="C108" s="16">
        <v>120687539675.5174</v>
      </c>
      <c r="D108" s="16">
        <v>138202535962.40079</v>
      </c>
      <c r="E108" s="16">
        <v>138696321087.86371</v>
      </c>
      <c r="F108" s="16">
        <v>107512998447.02071</v>
      </c>
      <c r="G108" s="16">
        <v>141777271268.69409</v>
      </c>
      <c r="H108" s="16">
        <v>182809482400.92441</v>
      </c>
      <c r="I108" s="16">
        <v>161772221950.94159</v>
      </c>
    </row>
    <row r="109" spans="1:9" x14ac:dyDescent="0.3">
      <c r="A109" t="s">
        <v>317</v>
      </c>
      <c r="B109" t="s">
        <v>318</v>
      </c>
      <c r="C109" s="16">
        <v>7702938379.4203997</v>
      </c>
      <c r="D109" s="16">
        <v>8271106235.4154997</v>
      </c>
      <c r="E109" s="16">
        <v>9371275264.3673</v>
      </c>
      <c r="F109" s="16">
        <v>8270468614.2405005</v>
      </c>
      <c r="G109" s="16">
        <v>9249133946.2653008</v>
      </c>
      <c r="H109" s="16">
        <v>12134931017.946501</v>
      </c>
      <c r="I109" s="16">
        <v>13987627908.8381</v>
      </c>
    </row>
    <row r="110" spans="1:9" x14ac:dyDescent="0.3">
      <c r="A110" t="s">
        <v>332</v>
      </c>
      <c r="B110" t="s">
        <v>333</v>
      </c>
      <c r="C110" s="16">
        <v>17071155481.499399</v>
      </c>
      <c r="D110" s="16">
        <v>18141641089.796299</v>
      </c>
      <c r="E110" s="16">
        <v>18740561512.5555</v>
      </c>
      <c r="F110" s="16">
        <v>18981805250.242401</v>
      </c>
      <c r="G110" s="16">
        <v>18827148530.9347</v>
      </c>
      <c r="H110" s="16">
        <v>15468785203.753201</v>
      </c>
      <c r="I110" s="16">
        <v>15843155731.255199</v>
      </c>
    </row>
    <row r="111" spans="1:9" x14ac:dyDescent="0.3">
      <c r="A111" t="s">
        <v>370</v>
      </c>
      <c r="B111" t="s">
        <v>371</v>
      </c>
      <c r="C111" s="16">
        <v>30483806017.831799</v>
      </c>
      <c r="D111" s="16">
        <v>34429023435.021103</v>
      </c>
      <c r="E111" s="16">
        <v>34225547537.074501</v>
      </c>
      <c r="F111" s="16">
        <v>34390910338.960403</v>
      </c>
      <c r="G111" s="16">
        <v>39443126174.433502</v>
      </c>
      <c r="H111" s="16">
        <v>40422521943.441803</v>
      </c>
      <c r="I111" s="16">
        <v>43627078481.287003</v>
      </c>
    </row>
    <row r="112" spans="1:9" x14ac:dyDescent="0.3">
      <c r="A112" t="s">
        <v>335</v>
      </c>
      <c r="B112" t="s">
        <v>336</v>
      </c>
      <c r="C112" s="16">
        <v>53027680685.903801</v>
      </c>
      <c r="D112" s="16">
        <v>54901519155.555603</v>
      </c>
      <c r="E112" s="16">
        <v>51605959131.274101</v>
      </c>
      <c r="F112" s="16">
        <v>31712128253.796101</v>
      </c>
      <c r="G112" s="16">
        <v>23131941556.784302</v>
      </c>
      <c r="H112" s="16">
        <v>20992421948.808102</v>
      </c>
      <c r="I112" s="16">
        <v>17937256175.140999</v>
      </c>
    </row>
    <row r="113" spans="1:9" x14ac:dyDescent="0.3">
      <c r="A113" t="s">
        <v>359</v>
      </c>
      <c r="B113" t="s">
        <v>360</v>
      </c>
      <c r="C113" s="16">
        <v>2306741674.0549998</v>
      </c>
      <c r="D113" s="16">
        <v>2556247291.9979</v>
      </c>
      <c r="E113" s="16">
        <v>2390702295.8277998</v>
      </c>
      <c r="F113" s="16">
        <v>2053338465.2446001</v>
      </c>
      <c r="G113" s="16">
        <v>2406780518.5281</v>
      </c>
      <c r="H113" s="16">
        <v>2289355249.4015002</v>
      </c>
      <c r="I113" s="16">
        <v>2046039024.4584999</v>
      </c>
    </row>
    <row r="114" spans="1:9" x14ac:dyDescent="0.3">
      <c r="A114" t="s">
        <v>338</v>
      </c>
      <c r="B114" t="s">
        <v>339</v>
      </c>
      <c r="C114" s="16">
        <v>3390703400</v>
      </c>
      <c r="D114" s="16">
        <v>3422754800</v>
      </c>
      <c r="E114" s="16">
        <v>3319596500</v>
      </c>
      <c r="F114" s="16">
        <v>3176126340</v>
      </c>
      <c r="G114" s="16">
        <v>3513049520</v>
      </c>
      <c r="H114" s="16">
        <v>4001047000</v>
      </c>
      <c r="I114" s="16">
        <v>4332000000</v>
      </c>
    </row>
    <row r="115" spans="1:9" x14ac:dyDescent="0.3">
      <c r="A115" t="s">
        <v>341</v>
      </c>
      <c r="B115" t="s">
        <v>342</v>
      </c>
      <c r="C115" s="16">
        <v>67157452181.773804</v>
      </c>
      <c r="D115" s="16">
        <v>76686029772.1483</v>
      </c>
      <c r="E115" s="16">
        <v>72081962263.179398</v>
      </c>
      <c r="F115" s="16">
        <v>65688454971.566299</v>
      </c>
      <c r="G115" s="16">
        <v>47786789103.8172</v>
      </c>
      <c r="H115" s="16">
        <v>55938727098.017403</v>
      </c>
      <c r="I115" s="16">
        <v>50491722445.777298</v>
      </c>
    </row>
    <row r="116" spans="1:9" x14ac:dyDescent="0.3">
      <c r="A116" t="s">
        <v>350</v>
      </c>
      <c r="B116" t="s">
        <v>351</v>
      </c>
      <c r="C116" s="16">
        <v>6474308717.8528996</v>
      </c>
      <c r="D116" s="16">
        <v>6692620691.8415003</v>
      </c>
      <c r="E116" s="16">
        <v>6436467007.1192999</v>
      </c>
      <c r="F116" s="16">
        <v>6405870210.3228998</v>
      </c>
      <c r="G116" s="16">
        <v>7710380085.9225998</v>
      </c>
      <c r="H116" s="16">
        <v>7364654515.1398001</v>
      </c>
      <c r="I116" s="16">
        <v>0</v>
      </c>
    </row>
    <row r="117" spans="1:9" x14ac:dyDescent="0.3">
      <c r="A117" t="s">
        <v>364</v>
      </c>
      <c r="B117" t="s">
        <v>365</v>
      </c>
      <c r="C117" s="16">
        <v>47758736931.780098</v>
      </c>
      <c r="D117" s="16">
        <v>53751411409.444702</v>
      </c>
      <c r="E117" s="16">
        <v>54808531641.411697</v>
      </c>
      <c r="F117" s="16">
        <v>56964942999.365097</v>
      </c>
      <c r="G117" s="16">
        <v>66798933785.770203</v>
      </c>
      <c r="H117" s="16">
        <v>71013953448.208405</v>
      </c>
      <c r="I117" s="16">
        <v>77836396962.772003</v>
      </c>
    </row>
    <row r="118" spans="1:9" x14ac:dyDescent="0.3">
      <c r="A118" t="s">
        <v>367</v>
      </c>
      <c r="B118" t="s">
        <v>368</v>
      </c>
      <c r="C118" s="16">
        <v>65712180342.983597</v>
      </c>
      <c r="D118" s="16">
        <v>71000359760.461105</v>
      </c>
      <c r="E118" s="16">
        <v>69890505323.584198</v>
      </c>
      <c r="F118" s="16">
        <v>73699366700.213394</v>
      </c>
      <c r="G118" s="16">
        <v>85584105993.874603</v>
      </c>
      <c r="H118" s="16">
        <v>81641807865.759094</v>
      </c>
      <c r="I118" s="16">
        <v>85755006123.597595</v>
      </c>
    </row>
    <row r="119" spans="1:9" x14ac:dyDescent="0.3">
      <c r="A119" t="s">
        <v>373</v>
      </c>
      <c r="B119" t="s">
        <v>374</v>
      </c>
      <c r="C119" s="16">
        <v>50383871120.873299</v>
      </c>
      <c r="D119" s="16">
        <v>55190661339.779602</v>
      </c>
      <c r="E119" s="16">
        <v>55082293844.1008</v>
      </c>
      <c r="F119" s="16">
        <v>25343525935.8358</v>
      </c>
      <c r="G119" s="16">
        <v>30969334705.051498</v>
      </c>
      <c r="H119" s="16">
        <v>24464719190.0616</v>
      </c>
      <c r="I119" s="16">
        <v>47061843715.856499</v>
      </c>
    </row>
    <row r="120" spans="1:9" x14ac:dyDescent="0.3">
      <c r="A120" t="s">
        <v>385</v>
      </c>
      <c r="B120" t="s">
        <v>386</v>
      </c>
      <c r="C120" s="16">
        <v>13176313593.5509</v>
      </c>
      <c r="D120" s="16">
        <v>13760033282.2925</v>
      </c>
      <c r="E120" s="16">
        <v>14104664678.5063</v>
      </c>
      <c r="F120" s="16">
        <v>13051441203.947399</v>
      </c>
      <c r="G120" s="16">
        <v>14554754116.5427</v>
      </c>
      <c r="H120" s="16">
        <v>15302510500.052799</v>
      </c>
      <c r="I120" s="16">
        <v>16031702914.9195</v>
      </c>
    </row>
    <row r="121" spans="1:9" x14ac:dyDescent="0.3">
      <c r="A121" t="s">
        <v>426</v>
      </c>
      <c r="B121" t="s">
        <v>427</v>
      </c>
      <c r="C121" s="16">
        <v>8943543677.1889992</v>
      </c>
      <c r="D121" s="16">
        <v>9880675785.9305992</v>
      </c>
      <c r="E121" s="16">
        <v>11077305329.641701</v>
      </c>
      <c r="F121" s="16">
        <v>12041250083.882799</v>
      </c>
      <c r="G121" s="16">
        <v>12580922008.2096</v>
      </c>
      <c r="H121" s="16">
        <v>13129458325.7379</v>
      </c>
      <c r="I121" s="16">
        <v>14084341062.3675</v>
      </c>
    </row>
    <row r="122" spans="1:9" x14ac:dyDescent="0.3">
      <c r="A122" t="s">
        <v>428</v>
      </c>
      <c r="B122" t="s">
        <v>429</v>
      </c>
      <c r="C122" s="16">
        <v>319109094160.34308</v>
      </c>
      <c r="D122" s="16">
        <v>358788845712.52972</v>
      </c>
      <c r="E122" s="16">
        <v>365177721021.51611</v>
      </c>
      <c r="F122" s="16">
        <v>337456163961.21118</v>
      </c>
      <c r="G122" s="16">
        <v>373832428055.44861</v>
      </c>
      <c r="H122" s="16">
        <v>407027451714.61603</v>
      </c>
      <c r="I122" s="16">
        <v>399648828546.50427</v>
      </c>
    </row>
    <row r="123" spans="1:9" x14ac:dyDescent="0.3">
      <c r="A123" t="s">
        <v>387</v>
      </c>
      <c r="B123" t="s">
        <v>388</v>
      </c>
      <c r="C123" s="16">
        <v>4816426256.5291004</v>
      </c>
      <c r="D123" s="16">
        <v>5404344162.6989002</v>
      </c>
      <c r="E123" s="16">
        <v>5726094799.3771</v>
      </c>
      <c r="F123" s="16">
        <v>3712604583.3667002</v>
      </c>
      <c r="G123" s="16">
        <v>5254366312.2764997</v>
      </c>
      <c r="H123" s="16">
        <v>6170638746.3137999</v>
      </c>
      <c r="I123" s="16">
        <v>6600000000</v>
      </c>
    </row>
    <row r="124" spans="1:9" x14ac:dyDescent="0.3">
      <c r="A124" t="s">
        <v>401</v>
      </c>
      <c r="B124" t="s">
        <v>402</v>
      </c>
      <c r="C124" s="16">
        <v>15365713048.199301</v>
      </c>
      <c r="D124" s="16">
        <v>17070867589.9055</v>
      </c>
      <c r="E124" s="16">
        <v>17280250810.032101</v>
      </c>
      <c r="F124" s="16">
        <v>17465392764.370602</v>
      </c>
      <c r="G124" s="16">
        <v>19309463508.037701</v>
      </c>
      <c r="H124" s="16">
        <v>18780322203.7584</v>
      </c>
      <c r="I124" s="16">
        <v>20904898296.250099</v>
      </c>
    </row>
    <row r="125" spans="1:9" x14ac:dyDescent="0.3">
      <c r="A125" t="s">
        <v>403</v>
      </c>
      <c r="B125" t="s">
        <v>404</v>
      </c>
      <c r="C125" s="16">
        <v>13484541925.7714</v>
      </c>
      <c r="D125" s="16">
        <v>15404393365.2073</v>
      </c>
      <c r="E125" s="16">
        <v>16004563885.753901</v>
      </c>
      <c r="F125" s="16">
        <v>15249999048.029699</v>
      </c>
      <c r="G125" s="16">
        <v>18123718946.600601</v>
      </c>
      <c r="H125" s="16">
        <v>18357069272.7682</v>
      </c>
      <c r="I125" s="16">
        <v>20956999452.431702</v>
      </c>
    </row>
    <row r="126" spans="1:9" x14ac:dyDescent="0.3">
      <c r="A126" t="s">
        <v>393</v>
      </c>
      <c r="B126" t="s">
        <v>394</v>
      </c>
      <c r="C126" s="16">
        <v>212935714.72170001</v>
      </c>
      <c r="D126" s="16">
        <v>219430038.45210001</v>
      </c>
      <c r="E126" s="16">
        <v>231996704.10159999</v>
      </c>
      <c r="F126" s="16">
        <v>240751144.40920001</v>
      </c>
      <c r="G126" s="16">
        <v>257784881.5918</v>
      </c>
      <c r="H126" s="16">
        <v>258774475.0977</v>
      </c>
      <c r="I126" s="16">
        <v>284000000</v>
      </c>
    </row>
    <row r="127" spans="1:9" x14ac:dyDescent="0.3">
      <c r="A127" t="s">
        <v>421</v>
      </c>
      <c r="B127" t="s">
        <v>422</v>
      </c>
      <c r="C127" s="16">
        <v>6800135898.2882996</v>
      </c>
      <c r="D127" s="16">
        <v>7473550557.0738001</v>
      </c>
      <c r="E127" s="16">
        <v>7894764885.8231001</v>
      </c>
      <c r="F127" s="16">
        <v>8260752385.2308998</v>
      </c>
      <c r="G127" s="16">
        <v>9222536364.0126991</v>
      </c>
      <c r="H127" s="16">
        <v>9744039514.5564995</v>
      </c>
      <c r="I127" s="16">
        <v>10452577062.758101</v>
      </c>
    </row>
    <row r="128" spans="1:9" x14ac:dyDescent="0.3">
      <c r="A128" t="s">
        <v>424</v>
      </c>
      <c r="B128" t="s">
        <v>425</v>
      </c>
      <c r="C128" s="16">
        <v>13713506130.608101</v>
      </c>
      <c r="D128" s="16">
        <v>14735695930.9727</v>
      </c>
      <c r="E128" s="16">
        <v>14436346979.6355</v>
      </c>
      <c r="F128" s="16">
        <v>11408106446.3144</v>
      </c>
      <c r="G128" s="16">
        <v>11484348766.0434</v>
      </c>
      <c r="H128" s="16">
        <v>12927979286.0453</v>
      </c>
      <c r="I128" s="16">
        <v>14397127281.3829</v>
      </c>
    </row>
    <row r="129" spans="1:9" x14ac:dyDescent="0.3">
      <c r="A129" t="s">
        <v>391</v>
      </c>
      <c r="B129" t="s">
        <v>392</v>
      </c>
      <c r="C129" s="16">
        <v>1190721475906</v>
      </c>
      <c r="D129" s="16">
        <v>1256300182879.7263</v>
      </c>
      <c r="E129" s="16">
        <v>1305211135822.6147</v>
      </c>
      <c r="F129" s="16">
        <v>1120832412468.8489</v>
      </c>
      <c r="G129" s="16">
        <v>1313069763986.5967</v>
      </c>
      <c r="H129" s="16">
        <v>1463323889036.5598</v>
      </c>
      <c r="I129" s="16">
        <v>1788886821046.8132</v>
      </c>
    </row>
    <row r="130" spans="1:9" x14ac:dyDescent="0.3">
      <c r="A130" t="s">
        <v>210</v>
      </c>
      <c r="B130" t="s">
        <v>211</v>
      </c>
      <c r="C130" s="16">
        <v>359000000</v>
      </c>
      <c r="D130" s="16">
        <v>392000000</v>
      </c>
      <c r="E130" s="16">
        <v>394000000</v>
      </c>
      <c r="F130" s="16">
        <v>372000000</v>
      </c>
      <c r="G130" s="16">
        <v>390000000</v>
      </c>
      <c r="H130" s="16">
        <v>430000000</v>
      </c>
      <c r="I130" s="16">
        <v>460000000</v>
      </c>
    </row>
    <row r="131" spans="1:9" x14ac:dyDescent="0.3">
      <c r="A131" t="s">
        <v>382</v>
      </c>
      <c r="B131" t="s">
        <v>383</v>
      </c>
      <c r="C131" s="16">
        <v>9514404016.2094994</v>
      </c>
      <c r="D131" s="16">
        <v>11252353420.879801</v>
      </c>
      <c r="E131" s="16">
        <v>11736797054.696501</v>
      </c>
      <c r="F131" s="16">
        <v>11530746234.4492</v>
      </c>
      <c r="G131" s="16">
        <v>13691869264.079399</v>
      </c>
      <c r="H131" s="16">
        <v>14510490660.2516</v>
      </c>
      <c r="I131" s="16">
        <v>16539436547.295</v>
      </c>
    </row>
    <row r="132" spans="1:9" x14ac:dyDescent="0.3">
      <c r="A132" t="s">
        <v>380</v>
      </c>
      <c r="B132" t="s">
        <v>381</v>
      </c>
      <c r="C132" s="16">
        <v>6431271365.0833998</v>
      </c>
      <c r="D132" s="16">
        <v>7182444409.5407</v>
      </c>
      <c r="E132" s="16">
        <v>7383944044.1700001</v>
      </c>
      <c r="F132" s="16">
        <v>6739645416.4792004</v>
      </c>
      <c r="G132" s="16">
        <v>8626081320.5060997</v>
      </c>
      <c r="H132" s="16">
        <v>8784002931.6865997</v>
      </c>
      <c r="I132" s="16">
        <v>0</v>
      </c>
    </row>
    <row r="133" spans="1:9" x14ac:dyDescent="0.3">
      <c r="A133" t="s">
        <v>414</v>
      </c>
      <c r="B133" t="s">
        <v>415</v>
      </c>
      <c r="C133" s="16">
        <v>11480847740.736</v>
      </c>
      <c r="D133" s="16">
        <v>13178094720.4986</v>
      </c>
      <c r="E133" s="16">
        <v>14206359017.514299</v>
      </c>
      <c r="F133" s="16">
        <v>13312981429.089001</v>
      </c>
      <c r="G133" s="16">
        <v>15286441737.6686</v>
      </c>
      <c r="H133" s="16">
        <v>17146471713.747999</v>
      </c>
      <c r="I133" s="16">
        <v>19872180369.627499</v>
      </c>
    </row>
    <row r="134" spans="1:9" x14ac:dyDescent="0.3">
      <c r="A134" t="s">
        <v>411</v>
      </c>
      <c r="B134" t="s">
        <v>412</v>
      </c>
      <c r="C134" s="16">
        <v>4856599480.7988005</v>
      </c>
      <c r="D134" s="16">
        <v>5506942238.3566999</v>
      </c>
      <c r="E134" s="16">
        <v>5542054181.1261997</v>
      </c>
      <c r="F134" s="16">
        <v>4769996866.0075998</v>
      </c>
      <c r="G134" s="16">
        <v>5861427505.1248999</v>
      </c>
      <c r="H134" s="16">
        <v>6229801580.7916002</v>
      </c>
      <c r="I134" s="16">
        <v>7404541964.5078001</v>
      </c>
    </row>
    <row r="135" spans="1:9" x14ac:dyDescent="0.3">
      <c r="A135" t="s">
        <v>378</v>
      </c>
      <c r="B135" t="s">
        <v>379</v>
      </c>
      <c r="C135" s="16">
        <v>118540573367.8443</v>
      </c>
      <c r="D135" s="16">
        <v>127341147581.8183</v>
      </c>
      <c r="E135" s="16">
        <v>128920266409.4575</v>
      </c>
      <c r="F135" s="16">
        <v>121353645057.14371</v>
      </c>
      <c r="G135" s="16">
        <v>141817797083.46811</v>
      </c>
      <c r="H135" s="16">
        <v>130912558829.8398</v>
      </c>
      <c r="I135" s="16">
        <v>141109373209.4144</v>
      </c>
    </row>
    <row r="136" spans="1:9" x14ac:dyDescent="0.3">
      <c r="A136" t="s">
        <v>419</v>
      </c>
      <c r="B136" t="s">
        <v>420</v>
      </c>
      <c r="C136" s="16">
        <v>13264640645.7768</v>
      </c>
      <c r="D136" s="16">
        <v>15017359042.4464</v>
      </c>
      <c r="E136" s="16">
        <v>15512758964.5779</v>
      </c>
      <c r="F136" s="16">
        <v>14235420174.181299</v>
      </c>
      <c r="G136" s="16">
        <v>16168055475.084999</v>
      </c>
      <c r="H136" s="16">
        <v>18406835494.9468</v>
      </c>
      <c r="I136" s="16">
        <v>20624597846.5495</v>
      </c>
    </row>
    <row r="137" spans="1:9" x14ac:dyDescent="0.3">
      <c r="A137" t="s">
        <v>406</v>
      </c>
      <c r="B137" t="s">
        <v>407</v>
      </c>
      <c r="C137" s="16">
        <v>66053040483.001602</v>
      </c>
      <c r="D137" s="16">
        <v>67860515989.516998</v>
      </c>
      <c r="E137" s="16">
        <v>75065106227.689194</v>
      </c>
      <c r="F137" s="16">
        <v>79006113643.190598</v>
      </c>
      <c r="G137" s="16">
        <v>66345291160.168297</v>
      </c>
      <c r="H137" s="16">
        <v>62253049891.644897</v>
      </c>
      <c r="I137" s="16">
        <v>64815031669.0952</v>
      </c>
    </row>
    <row r="138" spans="1:9" x14ac:dyDescent="0.3">
      <c r="A138" t="s">
        <v>432</v>
      </c>
      <c r="B138" t="s">
        <v>433</v>
      </c>
      <c r="C138" s="16">
        <v>12895153160.466</v>
      </c>
      <c r="D138" s="16">
        <v>13682018827.0434</v>
      </c>
      <c r="E138" s="16">
        <v>12541928102.765699</v>
      </c>
      <c r="F138" s="16">
        <v>10583748541.525801</v>
      </c>
      <c r="G138" s="16">
        <v>12402486183.639601</v>
      </c>
      <c r="H138" s="16">
        <v>12567271004.6761</v>
      </c>
      <c r="I138" s="16">
        <v>12351024843.7467</v>
      </c>
    </row>
    <row r="139" spans="1:9" x14ac:dyDescent="0.3">
      <c r="A139" t="s">
        <v>452</v>
      </c>
      <c r="B139" t="s">
        <v>453</v>
      </c>
      <c r="C139" s="16">
        <v>109355638.867</v>
      </c>
      <c r="D139" s="16">
        <v>130995566.3039</v>
      </c>
      <c r="E139" s="16">
        <v>125160115.5478</v>
      </c>
      <c r="F139" s="16">
        <v>124685688.1611</v>
      </c>
      <c r="G139" s="16">
        <v>175390280.69159999</v>
      </c>
      <c r="H139" s="16">
        <v>153824609.47049999</v>
      </c>
      <c r="I139" s="16">
        <v>154127798.19350001</v>
      </c>
    </row>
    <row r="140" spans="1:9" x14ac:dyDescent="0.3">
      <c r="A140" t="s">
        <v>449</v>
      </c>
      <c r="B140" t="s">
        <v>450</v>
      </c>
      <c r="C140" s="16">
        <v>28971588940.363998</v>
      </c>
      <c r="D140" s="16">
        <v>33111525237.148998</v>
      </c>
      <c r="E140" s="16">
        <v>34186180699.025501</v>
      </c>
      <c r="F140" s="16">
        <v>33433659301.246601</v>
      </c>
      <c r="G140" s="16">
        <v>36924841394.260498</v>
      </c>
      <c r="H140" s="16">
        <v>41182939600.669998</v>
      </c>
      <c r="I140" s="16">
        <v>40908073366.845497</v>
      </c>
    </row>
    <row r="141" spans="1:9" x14ac:dyDescent="0.3">
      <c r="A141" t="s">
        <v>444</v>
      </c>
      <c r="B141" t="s">
        <v>445</v>
      </c>
      <c r="C141" s="16">
        <v>833869641687.0603</v>
      </c>
      <c r="D141" s="16">
        <v>914043438179.60718</v>
      </c>
      <c r="E141" s="16">
        <v>910194347568.62598</v>
      </c>
      <c r="F141" s="16">
        <v>909793466661.4812</v>
      </c>
      <c r="G141" s="16">
        <v>1029678338329.4408</v>
      </c>
      <c r="H141" s="16">
        <v>1009398719033.078</v>
      </c>
      <c r="I141" s="16">
        <v>1118124749886.2942</v>
      </c>
    </row>
    <row r="142" spans="1:9" x14ac:dyDescent="0.3">
      <c r="A142" t="s">
        <v>434</v>
      </c>
      <c r="B142" t="s">
        <v>435</v>
      </c>
      <c r="C142" s="16">
        <v>9174048681.9857998</v>
      </c>
      <c r="D142" s="16">
        <v>9896402283.6858997</v>
      </c>
      <c r="E142" s="16">
        <v>9475655324.5949993</v>
      </c>
      <c r="F142" s="16">
        <v>9454629467.9141006</v>
      </c>
      <c r="G142" s="16">
        <v>10071349663.8484</v>
      </c>
      <c r="H142" s="16">
        <v>9623318718.3146</v>
      </c>
      <c r="I142" s="16">
        <v>0</v>
      </c>
    </row>
    <row r="143" spans="1:9" x14ac:dyDescent="0.3">
      <c r="A143" t="s">
        <v>454</v>
      </c>
      <c r="B143" t="s">
        <v>455</v>
      </c>
      <c r="C143" s="16">
        <v>206566916732.29211</v>
      </c>
      <c r="D143" s="16">
        <v>211846555690.7363</v>
      </c>
      <c r="E143" s="16">
        <v>212846907683.439</v>
      </c>
      <c r="F143" s="16">
        <v>212697530897.56039</v>
      </c>
      <c r="G143" s="16">
        <v>253644079784.97659</v>
      </c>
      <c r="H143" s="16">
        <v>246733522841.35269</v>
      </c>
      <c r="I143" s="16">
        <v>253465703232.1459</v>
      </c>
    </row>
    <row r="144" spans="1:9" x14ac:dyDescent="0.3">
      <c r="A144" t="s">
        <v>441</v>
      </c>
      <c r="B144" t="s">
        <v>442</v>
      </c>
      <c r="C144" s="16">
        <v>13785943183.066099</v>
      </c>
      <c r="D144" s="16">
        <v>13025239912.275101</v>
      </c>
      <c r="E144" s="16">
        <v>12699046244.607</v>
      </c>
      <c r="F144" s="16">
        <v>12681548303.6856</v>
      </c>
      <c r="G144" s="16">
        <v>14144067555.656601</v>
      </c>
      <c r="H144" s="16">
        <v>15649934214.927601</v>
      </c>
      <c r="I144" s="16">
        <v>17829215283.799702</v>
      </c>
    </row>
    <row r="145" spans="1:9" x14ac:dyDescent="0.3">
      <c r="A145" t="s">
        <v>436</v>
      </c>
      <c r="B145" t="s">
        <v>437</v>
      </c>
      <c r="C145" s="16">
        <v>11185104251.6943</v>
      </c>
      <c r="D145" s="16">
        <v>12837307496.882099</v>
      </c>
      <c r="E145" s="16">
        <v>12889555561.2299</v>
      </c>
      <c r="F145" s="16">
        <v>13744653103.058001</v>
      </c>
      <c r="G145" s="16">
        <v>14915002436.069</v>
      </c>
      <c r="H145" s="16">
        <v>15433852712.296301</v>
      </c>
      <c r="I145" s="16">
        <v>16819170420.5653</v>
      </c>
    </row>
    <row r="146" spans="1:9" x14ac:dyDescent="0.3">
      <c r="A146" t="s">
        <v>438</v>
      </c>
      <c r="B146" t="s">
        <v>439</v>
      </c>
      <c r="C146" s="16">
        <v>375745731053.42682</v>
      </c>
      <c r="D146" s="16">
        <v>421739251509.07959</v>
      </c>
      <c r="E146" s="16">
        <v>474517490844.461</v>
      </c>
      <c r="F146" s="16">
        <v>432198898467.79492</v>
      </c>
      <c r="G146" s="16">
        <v>440838992188.47803</v>
      </c>
      <c r="H146" s="16">
        <v>472624596925.93829</v>
      </c>
      <c r="I146" s="16">
        <v>362814951696.07281</v>
      </c>
    </row>
    <row r="147" spans="1:9" x14ac:dyDescent="0.3">
      <c r="A147" t="s">
        <v>399</v>
      </c>
      <c r="B147" t="s">
        <v>400</v>
      </c>
      <c r="C147" s="16">
        <v>11307067069.6658</v>
      </c>
      <c r="D147" s="16">
        <v>12683068114.2388</v>
      </c>
      <c r="E147" s="16">
        <v>12606338448.547001</v>
      </c>
      <c r="F147" s="16">
        <v>12361036913.8409</v>
      </c>
      <c r="G147" s="16">
        <v>14000283827.0154</v>
      </c>
      <c r="H147" s="16">
        <v>13711469681.1535</v>
      </c>
      <c r="I147" s="16">
        <v>14761237042.2057</v>
      </c>
    </row>
    <row r="148" spans="1:9" x14ac:dyDescent="0.3">
      <c r="A148" t="s">
        <v>417</v>
      </c>
      <c r="B148" t="s">
        <v>418</v>
      </c>
      <c r="C148" s="16">
        <v>1560000000</v>
      </c>
      <c r="D148" s="16">
        <v>1301000000</v>
      </c>
      <c r="E148" s="16">
        <v>1181000000</v>
      </c>
      <c r="F148" s="16">
        <v>858000000</v>
      </c>
      <c r="G148" s="16">
        <v>0</v>
      </c>
      <c r="H148" s="16">
        <v>0</v>
      </c>
      <c r="I148" s="16">
        <v>0</v>
      </c>
    </row>
    <row r="149" spans="1:9" x14ac:dyDescent="0.3">
      <c r="A149" t="s">
        <v>447</v>
      </c>
      <c r="B149" t="s">
        <v>448</v>
      </c>
      <c r="C149" s="16">
        <v>401745275035.26068</v>
      </c>
      <c r="D149" s="16">
        <v>439788625883.79962</v>
      </c>
      <c r="E149" s="16">
        <v>408742840909.09088</v>
      </c>
      <c r="F149" s="16">
        <v>367633418886.62732</v>
      </c>
      <c r="G149" s="16">
        <v>503367986030.26782</v>
      </c>
      <c r="H149" s="16">
        <v>593726965415.61914</v>
      </c>
      <c r="I149" s="16">
        <v>485513316503.63037</v>
      </c>
    </row>
    <row r="150" spans="1:9" x14ac:dyDescent="0.3">
      <c r="A150" t="s">
        <v>458</v>
      </c>
      <c r="B150" t="s">
        <v>459</v>
      </c>
      <c r="C150" s="16">
        <v>80856697009.102707</v>
      </c>
      <c r="D150" s="16">
        <v>91505851755.526703</v>
      </c>
      <c r="E150" s="16">
        <v>88060858257.477203</v>
      </c>
      <c r="F150" s="16">
        <v>75909397659.297806</v>
      </c>
      <c r="G150" s="16">
        <v>88191977373.212006</v>
      </c>
      <c r="H150" s="16">
        <v>114667360208.06239</v>
      </c>
      <c r="I150" s="16">
        <v>108192457737.3212</v>
      </c>
    </row>
    <row r="151" spans="1:9" x14ac:dyDescent="0.3">
      <c r="A151" t="s">
        <v>463</v>
      </c>
      <c r="B151" t="s">
        <v>464</v>
      </c>
      <c r="C151" s="16">
        <v>339205534861.1001</v>
      </c>
      <c r="D151" s="16">
        <v>356128166704.92102</v>
      </c>
      <c r="E151" s="16">
        <v>320909472770.6687</v>
      </c>
      <c r="F151" s="16">
        <v>300425609817.9812</v>
      </c>
      <c r="G151" s="16">
        <v>348516647445.14838</v>
      </c>
      <c r="H151" s="16">
        <v>374787958882.30768</v>
      </c>
      <c r="I151" s="16">
        <v>338368455317.87579</v>
      </c>
    </row>
    <row r="152" spans="1:9" x14ac:dyDescent="0.3">
      <c r="A152" t="s">
        <v>472</v>
      </c>
      <c r="B152" t="s">
        <v>473</v>
      </c>
      <c r="C152" s="16">
        <v>292345764.1602</v>
      </c>
      <c r="D152" s="16">
        <v>288160980.22460002</v>
      </c>
      <c r="E152" s="16">
        <v>281828704.83399999</v>
      </c>
      <c r="F152" s="16">
        <v>261179138.18360001</v>
      </c>
      <c r="G152" s="16">
        <v>229858184.8145</v>
      </c>
      <c r="H152" s="16">
        <v>242333709.7168</v>
      </c>
      <c r="I152" s="16">
        <v>263020733.71700001</v>
      </c>
    </row>
    <row r="153" spans="1:9" x14ac:dyDescent="0.3">
      <c r="A153" t="s">
        <v>465</v>
      </c>
      <c r="B153" t="s">
        <v>466</v>
      </c>
      <c r="C153" s="16">
        <v>62202700000</v>
      </c>
      <c r="D153" s="16">
        <v>67294169200</v>
      </c>
      <c r="E153" s="16">
        <v>69721787500</v>
      </c>
      <c r="F153" s="16">
        <v>57086836900</v>
      </c>
      <c r="G153" s="16">
        <v>67406738100</v>
      </c>
      <c r="H153" s="16">
        <v>76522511780.622192</v>
      </c>
      <c r="I153" s="16">
        <v>83382400000</v>
      </c>
    </row>
    <row r="154" spans="1:9" x14ac:dyDescent="0.3">
      <c r="A154" t="s">
        <v>474</v>
      </c>
      <c r="B154" t="s">
        <v>475</v>
      </c>
      <c r="C154" s="16">
        <v>22742699138.355999</v>
      </c>
      <c r="D154" s="16">
        <v>24109780708.026798</v>
      </c>
      <c r="E154" s="16">
        <v>24751066910.540901</v>
      </c>
      <c r="F154" s="16">
        <v>23848445103.922699</v>
      </c>
      <c r="G154" s="16">
        <v>26113333240.233299</v>
      </c>
      <c r="H154" s="16">
        <v>31603619036.633801</v>
      </c>
      <c r="I154" s="16">
        <v>30932496249.791698</v>
      </c>
    </row>
    <row r="155" spans="1:9" x14ac:dyDescent="0.3">
      <c r="A155" t="s">
        <v>489</v>
      </c>
      <c r="B155" t="s">
        <v>490</v>
      </c>
      <c r="C155" s="16">
        <v>38997129473.555801</v>
      </c>
      <c r="D155" s="16">
        <v>40225448340.632202</v>
      </c>
      <c r="E155" s="16">
        <v>37925338329.149399</v>
      </c>
      <c r="F155" s="16">
        <v>35432178068.181396</v>
      </c>
      <c r="G155" s="16">
        <v>39950899938.748199</v>
      </c>
      <c r="H155" s="16">
        <v>41952910858.084602</v>
      </c>
      <c r="I155" s="16">
        <v>42956263543.948196</v>
      </c>
    </row>
    <row r="156" spans="1:9" x14ac:dyDescent="0.3">
      <c r="A156" t="s">
        <v>467</v>
      </c>
      <c r="B156" t="s">
        <v>468</v>
      </c>
      <c r="C156" s="16">
        <v>211007984080.91061</v>
      </c>
      <c r="D156" s="16">
        <v>222597009739.23529</v>
      </c>
      <c r="E156" s="16">
        <v>228346006003.64819</v>
      </c>
      <c r="F156" s="16">
        <v>201409694755.93439</v>
      </c>
      <c r="G156" s="16">
        <v>226354278280.88461</v>
      </c>
      <c r="H156" s="16">
        <v>246488757636.21069</v>
      </c>
      <c r="I156" s="16">
        <v>267603248655.25269</v>
      </c>
    </row>
    <row r="157" spans="1:9" x14ac:dyDescent="0.3">
      <c r="A157" t="s">
        <v>470</v>
      </c>
      <c r="B157" t="s">
        <v>471</v>
      </c>
      <c r="C157" s="16">
        <v>328480736798.79181</v>
      </c>
      <c r="D157" s="16">
        <v>346841896583.51471</v>
      </c>
      <c r="E157" s="16">
        <v>376823402244.92792</v>
      </c>
      <c r="F157" s="16">
        <v>361751145451.59668</v>
      </c>
      <c r="G157" s="16">
        <v>394087359848.10999</v>
      </c>
      <c r="H157" s="16">
        <v>404353369604.6311</v>
      </c>
      <c r="I157" s="16">
        <v>437146372729.94238</v>
      </c>
    </row>
    <row r="158" spans="1:9" x14ac:dyDescent="0.3">
      <c r="A158" t="s">
        <v>476</v>
      </c>
      <c r="B158" t="s">
        <v>477</v>
      </c>
      <c r="C158" s="16">
        <v>524641252834.82562</v>
      </c>
      <c r="D158" s="16">
        <v>588779796423.69543</v>
      </c>
      <c r="E158" s="16">
        <v>596058473058.76611</v>
      </c>
      <c r="F158" s="16">
        <v>599442732365.37195</v>
      </c>
      <c r="G158" s="16">
        <v>681346077608.6073</v>
      </c>
      <c r="H158" s="16">
        <v>689763329458.4408</v>
      </c>
      <c r="I158" s="16">
        <v>811229100687.56628</v>
      </c>
    </row>
    <row r="159" spans="1:9" x14ac:dyDescent="0.3">
      <c r="A159" t="s">
        <v>486</v>
      </c>
      <c r="B159" t="s">
        <v>487</v>
      </c>
      <c r="C159" s="16">
        <v>221357874718.92981</v>
      </c>
      <c r="D159" s="16">
        <v>242313116577.96689</v>
      </c>
      <c r="E159" s="16">
        <v>239986922638.90161</v>
      </c>
      <c r="F159" s="16">
        <v>229031860520.77731</v>
      </c>
      <c r="G159" s="16">
        <v>255534839405.89899</v>
      </c>
      <c r="H159" s="16">
        <v>255196659934.37839</v>
      </c>
      <c r="I159" s="16">
        <v>287080013574.49719</v>
      </c>
    </row>
    <row r="160" spans="1:9" x14ac:dyDescent="0.3">
      <c r="A160" t="s">
        <v>481</v>
      </c>
      <c r="B160" t="s">
        <v>482</v>
      </c>
      <c r="C160" s="16">
        <v>103445500000</v>
      </c>
      <c r="D160" s="16">
        <v>100958100000</v>
      </c>
      <c r="E160" s="16">
        <v>105126400000</v>
      </c>
      <c r="F160" s="16">
        <v>103130900000</v>
      </c>
      <c r="G160" s="16">
        <v>106426600000</v>
      </c>
      <c r="H160" s="16">
        <v>113567200000</v>
      </c>
      <c r="I160" s="16">
        <v>117902300000</v>
      </c>
    </row>
    <row r="161" spans="1:9" x14ac:dyDescent="0.3">
      <c r="A161" t="s">
        <v>502</v>
      </c>
      <c r="B161" t="s">
        <v>503</v>
      </c>
      <c r="C161" s="16">
        <v>161099122225.27469</v>
      </c>
      <c r="D161" s="16">
        <v>183334953818.6813</v>
      </c>
      <c r="E161" s="16">
        <v>176371267692.30771</v>
      </c>
      <c r="F161" s="16">
        <v>144411363351.64841</v>
      </c>
      <c r="G161" s="16">
        <v>179732009560.43951</v>
      </c>
      <c r="H161" s="16">
        <v>235770403734.89999</v>
      </c>
      <c r="I161" s="16">
        <v>0</v>
      </c>
    </row>
    <row r="162" spans="1:9" x14ac:dyDescent="0.3">
      <c r="A162" t="s">
        <v>504</v>
      </c>
      <c r="B162" t="s">
        <v>505</v>
      </c>
      <c r="C162" s="16">
        <v>210147163769.8483</v>
      </c>
      <c r="D162" s="16">
        <v>243316029944.056</v>
      </c>
      <c r="E162" s="16">
        <v>251017797625.017</v>
      </c>
      <c r="F162" s="16">
        <v>251362514349.69711</v>
      </c>
      <c r="G162" s="16">
        <v>285810244501.93341</v>
      </c>
      <c r="H162" s="16">
        <v>298891515898.02649</v>
      </c>
      <c r="I162" s="16">
        <v>351002579629.6701</v>
      </c>
    </row>
    <row r="163" spans="1:9" x14ac:dyDescent="0.3">
      <c r="A163" t="s">
        <v>507</v>
      </c>
      <c r="B163" t="s">
        <v>508</v>
      </c>
      <c r="C163" s="16">
        <v>1574199360089.0022</v>
      </c>
      <c r="D163" s="16">
        <v>1657328773461.3062</v>
      </c>
      <c r="E163" s="16">
        <v>1693115002708.3157</v>
      </c>
      <c r="F163" s="16">
        <v>1493075894362.1426</v>
      </c>
      <c r="G163" s="16">
        <v>1843392293734.3777</v>
      </c>
      <c r="H163" s="16">
        <v>2266029240645.3379</v>
      </c>
      <c r="I163" s="16">
        <v>2021421476035.417</v>
      </c>
    </row>
    <row r="164" spans="1:9" x14ac:dyDescent="0.3">
      <c r="A164" t="s">
        <v>509</v>
      </c>
      <c r="B164" t="s">
        <v>510</v>
      </c>
      <c r="C164" s="16">
        <v>9252834120.3936005</v>
      </c>
      <c r="D164" s="16">
        <v>9637904552.5142994</v>
      </c>
      <c r="E164" s="16">
        <v>10349299855.840401</v>
      </c>
      <c r="F164" s="16">
        <v>10174387614.2558</v>
      </c>
      <c r="G164" s="16">
        <v>11069280277.007</v>
      </c>
      <c r="H164" s="16">
        <v>13316160803.5187</v>
      </c>
      <c r="I164" s="16">
        <v>14097768647.6695</v>
      </c>
    </row>
    <row r="165" spans="1:9" x14ac:dyDescent="0.3">
      <c r="A165" t="s">
        <v>640</v>
      </c>
      <c r="B165" t="s">
        <v>641</v>
      </c>
      <c r="C165" s="16">
        <v>884844384.46319997</v>
      </c>
      <c r="D165" s="16">
        <v>878448433.40429997</v>
      </c>
      <c r="E165" s="16">
        <v>912950466.06490004</v>
      </c>
      <c r="F165" s="16">
        <v>868898358.26639998</v>
      </c>
      <c r="G165" s="16">
        <v>843923638.73300004</v>
      </c>
      <c r="H165" s="16">
        <v>832945205.6372</v>
      </c>
      <c r="I165" s="16">
        <v>934100336.27569997</v>
      </c>
    </row>
    <row r="166" spans="1:9" x14ac:dyDescent="0.3">
      <c r="A166" t="s">
        <v>527</v>
      </c>
      <c r="B166" t="s">
        <v>528</v>
      </c>
      <c r="C166" s="16">
        <v>1528621195.4832001</v>
      </c>
      <c r="D166" s="16">
        <v>1655354303.8699999</v>
      </c>
      <c r="E166" s="16">
        <v>1616188702.3396001</v>
      </c>
      <c r="F166" s="16">
        <v>1541247883.9935</v>
      </c>
      <c r="G166" s="16">
        <v>1855382833.1164999</v>
      </c>
      <c r="H166" s="16">
        <v>0</v>
      </c>
      <c r="I166" s="16">
        <v>0</v>
      </c>
    </row>
    <row r="167" spans="1:9" x14ac:dyDescent="0.3">
      <c r="A167" t="s">
        <v>544</v>
      </c>
      <c r="B167" t="s">
        <v>545</v>
      </c>
      <c r="C167" s="16">
        <v>322002845.22930002</v>
      </c>
      <c r="D167" s="16">
        <v>383717327.83050001</v>
      </c>
      <c r="E167" s="16">
        <v>412976064.47920001</v>
      </c>
      <c r="F167" s="16">
        <v>471229484.60710001</v>
      </c>
      <c r="G167" s="16">
        <v>524402450.75559998</v>
      </c>
      <c r="H167" s="16">
        <v>542686976.4576</v>
      </c>
      <c r="I167" s="16">
        <v>603240748.95420003</v>
      </c>
    </row>
    <row r="168" spans="1:9" x14ac:dyDescent="0.3">
      <c r="A168" t="s">
        <v>512</v>
      </c>
      <c r="B168" t="s">
        <v>513</v>
      </c>
      <c r="C168" s="16">
        <v>714994666666.66663</v>
      </c>
      <c r="D168" s="16">
        <v>846583733333.33337</v>
      </c>
      <c r="E168" s="16">
        <v>838564800000</v>
      </c>
      <c r="F168" s="16">
        <v>734271200000</v>
      </c>
      <c r="G168" s="16">
        <v>874156000000</v>
      </c>
      <c r="H168" s="16">
        <v>1108571466666.6667</v>
      </c>
      <c r="I168" s="16">
        <v>1067582933333.3334</v>
      </c>
    </row>
    <row r="169" spans="1:9" x14ac:dyDescent="0.3">
      <c r="A169" t="s">
        <v>517</v>
      </c>
      <c r="B169" t="s">
        <v>518</v>
      </c>
      <c r="C169" s="16">
        <v>20996562943.5979</v>
      </c>
      <c r="D169" s="16">
        <v>23116701556.1381</v>
      </c>
      <c r="E169" s="16">
        <v>23403995992.135399</v>
      </c>
      <c r="F169" s="16">
        <v>24530513037.751801</v>
      </c>
      <c r="G169" s="16">
        <v>27520784129.750801</v>
      </c>
      <c r="H169" s="16">
        <v>27619479059.613098</v>
      </c>
      <c r="I169" s="16">
        <v>31013986429.1861</v>
      </c>
    </row>
    <row r="170" spans="1:9" x14ac:dyDescent="0.3">
      <c r="A170" t="s">
        <v>532</v>
      </c>
      <c r="B170" t="s">
        <v>533</v>
      </c>
      <c r="C170" s="16">
        <v>44179075778.926697</v>
      </c>
      <c r="D170" s="16">
        <v>50640662859.498703</v>
      </c>
      <c r="E170" s="16">
        <v>51514242938.673401</v>
      </c>
      <c r="F170" s="16">
        <v>53356484591.437798</v>
      </c>
      <c r="G170" s="16">
        <v>63101042897.707001</v>
      </c>
      <c r="H170" s="16">
        <v>63563410720.709297</v>
      </c>
      <c r="I170" s="16">
        <v>75187125426.737503</v>
      </c>
    </row>
    <row r="171" spans="1:9" x14ac:dyDescent="0.3">
      <c r="A171" t="s">
        <v>563</v>
      </c>
      <c r="B171" t="s">
        <v>564</v>
      </c>
      <c r="C171" s="16">
        <v>1675370641.0142</v>
      </c>
      <c r="D171" s="16">
        <v>1784313926.7681</v>
      </c>
      <c r="E171" s="16">
        <v>1868690096.7344999</v>
      </c>
      <c r="F171" s="16">
        <v>1382551751.5690999</v>
      </c>
      <c r="G171" s="16">
        <v>1487173794.8053</v>
      </c>
      <c r="H171" s="16">
        <v>2057968519.8309</v>
      </c>
      <c r="I171" s="16">
        <v>2141450171.1393001</v>
      </c>
    </row>
    <row r="172" spans="1:9" x14ac:dyDescent="0.3">
      <c r="A172" t="s">
        <v>523</v>
      </c>
      <c r="B172" t="s">
        <v>524</v>
      </c>
      <c r="C172" s="16">
        <v>3719443418.2616</v>
      </c>
      <c r="D172" s="16">
        <v>4085114387.5560999</v>
      </c>
      <c r="E172" s="16">
        <v>4076578698.7911</v>
      </c>
      <c r="F172" s="16">
        <v>4062906265.7332001</v>
      </c>
      <c r="G172" s="16">
        <v>4249234704.0187001</v>
      </c>
      <c r="H172" s="16">
        <v>4094563859.4355998</v>
      </c>
      <c r="I172" s="16">
        <v>3809832236.9596</v>
      </c>
    </row>
    <row r="173" spans="1:9" x14ac:dyDescent="0.3">
      <c r="A173" t="s">
        <v>519</v>
      </c>
      <c r="B173" t="s">
        <v>520</v>
      </c>
      <c r="C173" s="16">
        <v>343257164581.71161</v>
      </c>
      <c r="D173" s="16">
        <v>376892697588.00513</v>
      </c>
      <c r="E173" s="16">
        <v>376901649222.45081</v>
      </c>
      <c r="F173" s="16">
        <v>349488382610.66199</v>
      </c>
      <c r="G173" s="16">
        <v>434111559282.84912</v>
      </c>
      <c r="H173" s="16">
        <v>498474540987.78021</v>
      </c>
      <c r="I173" s="16">
        <v>501427500080.05847</v>
      </c>
    </row>
    <row r="174" spans="1:9" x14ac:dyDescent="0.3">
      <c r="A174" t="s">
        <v>561</v>
      </c>
      <c r="B174" t="s">
        <v>562</v>
      </c>
      <c r="C174" s="16">
        <v>1353212122.905</v>
      </c>
      <c r="D174" s="16">
        <v>1259200446.9274001</v>
      </c>
      <c r="E174" s="16">
        <v>1407880446.9274001</v>
      </c>
      <c r="F174" s="16">
        <v>1236428100.5587001</v>
      </c>
      <c r="G174" s="16">
        <v>1353071061.4525001</v>
      </c>
      <c r="H174" s="16">
        <v>1537088715.0838001</v>
      </c>
      <c r="I174" s="16">
        <v>1623165683.1285</v>
      </c>
    </row>
    <row r="175" spans="1:9" x14ac:dyDescent="0.3">
      <c r="A175" t="s">
        <v>550</v>
      </c>
      <c r="B175" t="s">
        <v>551</v>
      </c>
      <c r="C175" s="16">
        <v>95649966260.980194</v>
      </c>
      <c r="D175" s="16">
        <v>106137924015.5929</v>
      </c>
      <c r="E175" s="16">
        <v>105711680180.5645</v>
      </c>
      <c r="F175" s="16">
        <v>106737868873.94119</v>
      </c>
      <c r="G175" s="16">
        <v>118563266602.3586</v>
      </c>
      <c r="H175" s="16">
        <v>115584743573.55299</v>
      </c>
      <c r="I175" s="16">
        <v>132793622283.071</v>
      </c>
    </row>
    <row r="176" spans="1:9" x14ac:dyDescent="0.3">
      <c r="A176" t="s">
        <v>553</v>
      </c>
      <c r="B176" t="s">
        <v>554</v>
      </c>
      <c r="C176" s="16">
        <v>48589100043.095398</v>
      </c>
      <c r="D176" s="16">
        <v>54177882425.843102</v>
      </c>
      <c r="E176" s="16">
        <v>54386654313.968498</v>
      </c>
      <c r="F176" s="16">
        <v>53734526854.228897</v>
      </c>
      <c r="G176" s="16">
        <v>61832201543.828499</v>
      </c>
      <c r="H176" s="16">
        <v>60063475466.344597</v>
      </c>
      <c r="I176" s="16">
        <v>68216781410.522797</v>
      </c>
    </row>
    <row r="177" spans="1:9" x14ac:dyDescent="0.3">
      <c r="A177" t="s">
        <v>521</v>
      </c>
      <c r="B177" t="s">
        <v>522</v>
      </c>
      <c r="C177" s="16">
        <v>1469789119.0876</v>
      </c>
      <c r="D177" s="16">
        <v>1615478393.2860999</v>
      </c>
      <c r="E177" s="16">
        <v>1619155017.3924</v>
      </c>
      <c r="F177" s="16">
        <v>1536145814.1701</v>
      </c>
      <c r="G177" s="16">
        <v>1522794913.0913999</v>
      </c>
      <c r="H177" s="16">
        <v>1566360686.1063001</v>
      </c>
      <c r="I177" s="16">
        <v>1631286701.1152</v>
      </c>
    </row>
    <row r="178" spans="1:9" x14ac:dyDescent="0.3">
      <c r="A178" t="s">
        <v>529</v>
      </c>
      <c r="B178" t="s">
        <v>530</v>
      </c>
      <c r="C178" s="16">
        <v>8252394373.2969999</v>
      </c>
      <c r="D178" s="16">
        <v>8278212314.4047003</v>
      </c>
      <c r="E178" s="16">
        <v>9420431258.2474995</v>
      </c>
      <c r="F178" s="16">
        <v>9204140383.1760998</v>
      </c>
      <c r="G178" s="16">
        <v>9838711529.4584999</v>
      </c>
      <c r="H178" s="16">
        <v>10419541202.039101</v>
      </c>
      <c r="I178" s="16">
        <v>11679800110.1523</v>
      </c>
    </row>
    <row r="179" spans="1:9" x14ac:dyDescent="0.3">
      <c r="A179" t="s">
        <v>647</v>
      </c>
      <c r="B179" t="s">
        <v>648</v>
      </c>
      <c r="C179" s="16">
        <v>381448814653.45642</v>
      </c>
      <c r="D179" s="16">
        <v>405260723892.51678</v>
      </c>
      <c r="E179" s="16">
        <v>389330032224.2691</v>
      </c>
      <c r="F179" s="16">
        <v>338291396026.69769</v>
      </c>
      <c r="G179" s="16">
        <v>420117812466.04065</v>
      </c>
      <c r="H179" s="16">
        <v>405270850098.73828</v>
      </c>
      <c r="I179" s="16">
        <v>377781600985.87311</v>
      </c>
    </row>
    <row r="180" spans="1:9" x14ac:dyDescent="0.3">
      <c r="A180" t="s">
        <v>537</v>
      </c>
      <c r="B180" t="s">
        <v>538</v>
      </c>
      <c r="C180" s="16">
        <v>0</v>
      </c>
      <c r="D180" s="16">
        <v>0</v>
      </c>
      <c r="E180" s="16">
        <v>0</v>
      </c>
      <c r="F180" s="16">
        <v>0</v>
      </c>
      <c r="G180" s="16">
        <v>0</v>
      </c>
      <c r="H180" s="16">
        <v>0</v>
      </c>
      <c r="I180" s="16">
        <v>0</v>
      </c>
    </row>
    <row r="181" spans="1:9" x14ac:dyDescent="0.3">
      <c r="A181" t="s">
        <v>185</v>
      </c>
      <c r="B181" t="s">
        <v>186</v>
      </c>
      <c r="C181" s="16">
        <v>1313245330197.6494</v>
      </c>
      <c r="D181" s="16">
        <v>1421702715218.0381</v>
      </c>
      <c r="E181" s="16">
        <v>1394320055129.4094</v>
      </c>
      <c r="F181" s="16">
        <v>1278128867875.49</v>
      </c>
      <c r="G181" s="16">
        <v>1445651653604.6279</v>
      </c>
      <c r="H181" s="16">
        <v>1417800466262.6514</v>
      </c>
      <c r="I181" s="16">
        <v>1580694712515.7141</v>
      </c>
    </row>
    <row r="182" spans="1:9" x14ac:dyDescent="0.3">
      <c r="A182" t="s">
        <v>352</v>
      </c>
      <c r="B182" t="s">
        <v>353</v>
      </c>
      <c r="C182" s="16">
        <v>94376237797.236694</v>
      </c>
      <c r="D182" s="16">
        <v>94493871200.786896</v>
      </c>
      <c r="E182" s="16">
        <v>89014978344.140396</v>
      </c>
      <c r="F182" s="16">
        <v>84304298770.532898</v>
      </c>
      <c r="G182" s="16">
        <v>88609332762.4729</v>
      </c>
      <c r="H182" s="16">
        <v>74144875098.058701</v>
      </c>
      <c r="I182" s="16">
        <v>84356860421.130005</v>
      </c>
    </row>
    <row r="183" spans="1:9" x14ac:dyDescent="0.3">
      <c r="A183" t="s">
        <v>324</v>
      </c>
      <c r="B183" t="s">
        <v>325</v>
      </c>
      <c r="C183" s="16">
        <v>1056977777.7778</v>
      </c>
      <c r="D183" s="16">
        <v>1076548148.1480999</v>
      </c>
      <c r="E183" s="16">
        <v>1107855555.5555999</v>
      </c>
      <c r="F183" s="16">
        <v>883922222.22220004</v>
      </c>
      <c r="G183" s="16">
        <v>858622222.22220004</v>
      </c>
      <c r="H183" s="16">
        <v>981429629.62960005</v>
      </c>
      <c r="I183" s="16">
        <v>1077033111.1111</v>
      </c>
    </row>
    <row r="184" spans="1:9" x14ac:dyDescent="0.3">
      <c r="A184" t="s">
        <v>343</v>
      </c>
      <c r="B184" t="s">
        <v>344</v>
      </c>
      <c r="C184" s="16">
        <v>1998503703.7037001</v>
      </c>
      <c r="D184" s="16">
        <v>2060955555.5555999</v>
      </c>
      <c r="E184" s="16">
        <v>2092081549.0244</v>
      </c>
      <c r="F184" s="16">
        <v>1497825994.2321999</v>
      </c>
      <c r="G184" s="16">
        <v>1834796401.6326001</v>
      </c>
      <c r="H184" s="16">
        <v>2343703788.1732001</v>
      </c>
      <c r="I184" s="16">
        <v>2519925938.5244999</v>
      </c>
    </row>
    <row r="185" spans="1:9" x14ac:dyDescent="0.3">
      <c r="A185" t="s">
        <v>376</v>
      </c>
      <c r="B185" t="s">
        <v>377</v>
      </c>
      <c r="C185" s="16">
        <v>0</v>
      </c>
      <c r="D185" s="16">
        <v>0</v>
      </c>
      <c r="E185" s="16">
        <v>652206037.10389996</v>
      </c>
      <c r="F185" s="16">
        <v>0</v>
      </c>
      <c r="G185" s="16">
        <v>649206262.84749997</v>
      </c>
      <c r="H185" s="16">
        <v>0</v>
      </c>
      <c r="I185" s="16">
        <v>0</v>
      </c>
    </row>
    <row r="186" spans="1:9" x14ac:dyDescent="0.3">
      <c r="A186" t="s">
        <v>626</v>
      </c>
      <c r="B186" t="s">
        <v>627</v>
      </c>
      <c r="C186" s="16">
        <v>844040740.74070001</v>
      </c>
      <c r="D186" s="16">
        <v>884329629.62960005</v>
      </c>
      <c r="E186" s="16">
        <v>910766666.66670001</v>
      </c>
      <c r="F186" s="16">
        <v>869111111.11109996</v>
      </c>
      <c r="G186" s="16">
        <v>872225925.92589998</v>
      </c>
      <c r="H186" s="16">
        <v>966492592.59259999</v>
      </c>
      <c r="I186" s="16">
        <v>1065962962.9630001</v>
      </c>
    </row>
    <row r="187" spans="1:9" x14ac:dyDescent="0.3">
      <c r="A187" t="s">
        <v>514</v>
      </c>
      <c r="B187" t="s">
        <v>515</v>
      </c>
      <c r="C187" s="16">
        <v>41283617976.190498</v>
      </c>
      <c r="D187" s="16">
        <v>32333780383.2924</v>
      </c>
      <c r="E187" s="16">
        <v>32338079165.289299</v>
      </c>
      <c r="F187" s="16">
        <v>27034593750</v>
      </c>
      <c r="G187" s="16">
        <v>34229513774.993599</v>
      </c>
      <c r="H187" s="16">
        <v>51666875363.096298</v>
      </c>
      <c r="I187" s="16">
        <v>109327023588.73241</v>
      </c>
    </row>
    <row r="188" spans="1:9" x14ac:dyDescent="0.3">
      <c r="A188" t="s">
        <v>547</v>
      </c>
      <c r="B188" t="s">
        <v>548</v>
      </c>
      <c r="C188" s="16">
        <v>3591679430.9998999</v>
      </c>
      <c r="D188" s="16">
        <v>3996198866.5745001</v>
      </c>
      <c r="E188" s="16">
        <v>4016040575.0879998</v>
      </c>
      <c r="F188" s="16">
        <v>2911807496.2023001</v>
      </c>
      <c r="G188" s="16">
        <v>3081401725.8882999</v>
      </c>
      <c r="H188" s="16">
        <v>3620987993.3263998</v>
      </c>
      <c r="I188" s="16">
        <v>3782437296.0432</v>
      </c>
    </row>
    <row r="189" spans="1:9" x14ac:dyDescent="0.3">
      <c r="A189" t="s">
        <v>556</v>
      </c>
      <c r="B189" t="s">
        <v>557</v>
      </c>
      <c r="C189" s="16">
        <v>541018749769.09711</v>
      </c>
      <c r="D189" s="16">
        <v>555455371487.08936</v>
      </c>
      <c r="E189" s="16">
        <v>533879529188.45367</v>
      </c>
      <c r="F189" s="16">
        <v>547054174235.87585</v>
      </c>
      <c r="G189" s="16">
        <v>639714956069.46814</v>
      </c>
      <c r="H189" s="16">
        <v>590409594949.10217</v>
      </c>
      <c r="I189" s="16">
        <v>593267701033.4082</v>
      </c>
    </row>
    <row r="190" spans="1:9" x14ac:dyDescent="0.3">
      <c r="A190" t="s">
        <v>110</v>
      </c>
      <c r="B190" t="s">
        <v>111</v>
      </c>
      <c r="C190" s="16">
        <v>695200833086.4989</v>
      </c>
      <c r="D190" s="16">
        <v>725568717468.00085</v>
      </c>
      <c r="E190" s="16">
        <v>721369112726.72388</v>
      </c>
      <c r="F190" s="16">
        <v>741999406005.6272</v>
      </c>
      <c r="G190" s="16">
        <v>813408787222.49866</v>
      </c>
      <c r="H190" s="16">
        <v>818426550206.44983</v>
      </c>
      <c r="I190" s="16">
        <v>884940402230.40881</v>
      </c>
    </row>
    <row r="191" spans="1:9" x14ac:dyDescent="0.3">
      <c r="A191" t="s">
        <v>565</v>
      </c>
      <c r="B191" t="s">
        <v>566</v>
      </c>
      <c r="C191" s="16">
        <v>16369843341.386499</v>
      </c>
      <c r="D191" s="16">
        <v>21497782880.748798</v>
      </c>
      <c r="E191" s="16">
        <v>22583045052.560001</v>
      </c>
      <c r="F191" s="16">
        <v>11155888304.0023</v>
      </c>
      <c r="G191" s="16">
        <v>8980060818.7213993</v>
      </c>
      <c r="H191" s="16">
        <v>0</v>
      </c>
      <c r="I191" s="16">
        <v>0</v>
      </c>
    </row>
    <row r="192" spans="1:9" x14ac:dyDescent="0.3">
      <c r="A192" t="s">
        <v>583</v>
      </c>
      <c r="B192" t="s">
        <v>584</v>
      </c>
      <c r="C192" s="16">
        <v>7536402852.8579998</v>
      </c>
      <c r="D192" s="16">
        <v>7764999999.4535999</v>
      </c>
      <c r="E192" s="16">
        <v>8300813599.3084002</v>
      </c>
      <c r="F192" s="16">
        <v>8133963550.6574001</v>
      </c>
      <c r="G192" s="16">
        <v>8937805347.1396008</v>
      </c>
      <c r="H192" s="16">
        <v>10713525200.399799</v>
      </c>
      <c r="I192" s="16">
        <v>12060602008.847799</v>
      </c>
    </row>
    <row r="193" spans="1:9" x14ac:dyDescent="0.3">
      <c r="A193" t="s">
        <v>611</v>
      </c>
      <c r="B193" t="s">
        <v>612</v>
      </c>
      <c r="C193" s="16">
        <v>53274884532.788597</v>
      </c>
      <c r="D193" s="16">
        <v>57003712892.0858</v>
      </c>
      <c r="E193" s="16">
        <v>61026731925.921303</v>
      </c>
      <c r="F193" s="16">
        <v>66068737786.063904</v>
      </c>
      <c r="G193" s="16">
        <v>70655628147.898605</v>
      </c>
      <c r="H193" s="16">
        <v>75769974505.010605</v>
      </c>
      <c r="I193" s="16">
        <v>79158286333.524002</v>
      </c>
    </row>
    <row r="194" spans="1:9" x14ac:dyDescent="0.3">
      <c r="A194" t="s">
        <v>580</v>
      </c>
      <c r="B194" t="s">
        <v>581</v>
      </c>
      <c r="C194" s="16">
        <v>456356813536.76367</v>
      </c>
      <c r="D194" s="16">
        <v>506754208404.48468</v>
      </c>
      <c r="E194" s="16">
        <v>543976691793.88593</v>
      </c>
      <c r="F194" s="16">
        <v>500461898480.24548</v>
      </c>
      <c r="G194" s="16">
        <v>506256494297.33972</v>
      </c>
      <c r="H194" s="16">
        <v>495645210972.75067</v>
      </c>
      <c r="I194" s="16">
        <v>514944993833.57758</v>
      </c>
    </row>
    <row r="195" spans="1:9" x14ac:dyDescent="0.3">
      <c r="A195" t="s">
        <v>590</v>
      </c>
      <c r="B195" t="s">
        <v>591</v>
      </c>
      <c r="C195" s="16">
        <v>1598208400</v>
      </c>
      <c r="D195" s="16">
        <v>1566157200</v>
      </c>
      <c r="E195" s="16">
        <v>2027034000</v>
      </c>
      <c r="F195" s="16">
        <v>2162619200</v>
      </c>
      <c r="G195" s="16">
        <v>3621958000</v>
      </c>
      <c r="H195" s="16">
        <v>3204753000</v>
      </c>
      <c r="I195" s="16">
        <v>2243142908.4615998</v>
      </c>
    </row>
    <row r="196" spans="1:9" x14ac:dyDescent="0.3">
      <c r="A196" t="s">
        <v>578</v>
      </c>
      <c r="B196" t="s">
        <v>579</v>
      </c>
      <c r="C196" s="16">
        <v>6387422517.6922998</v>
      </c>
      <c r="D196" s="16">
        <v>7029300383.0803003</v>
      </c>
      <c r="E196" s="16">
        <v>6992700101.3718996</v>
      </c>
      <c r="F196" s="16">
        <v>7400284167.7847996</v>
      </c>
      <c r="G196" s="16">
        <v>8342243645.9443998</v>
      </c>
      <c r="H196" s="16">
        <v>8169476148.9568996</v>
      </c>
      <c r="I196" s="16">
        <v>9171261835.0625992</v>
      </c>
    </row>
    <row r="197" spans="1:9" x14ac:dyDescent="0.3">
      <c r="A197" t="s">
        <v>595</v>
      </c>
      <c r="B197" t="s">
        <v>596</v>
      </c>
      <c r="C197" s="16">
        <v>460374354.84719998</v>
      </c>
      <c r="D197" s="16">
        <v>488906838.59490001</v>
      </c>
      <c r="E197" s="16">
        <v>512053692.07870001</v>
      </c>
      <c r="F197" s="16">
        <v>484796854.9188</v>
      </c>
      <c r="G197" s="16">
        <v>469228219.66579998</v>
      </c>
      <c r="H197" s="16">
        <v>500274898.08520001</v>
      </c>
      <c r="I197" s="16">
        <v>0</v>
      </c>
    </row>
    <row r="198" spans="1:9" x14ac:dyDescent="0.3">
      <c r="A198" t="s">
        <v>603</v>
      </c>
      <c r="B198" t="s">
        <v>604</v>
      </c>
      <c r="C198" s="16">
        <v>24040299977.8745</v>
      </c>
      <c r="D198" s="16">
        <v>24569079488.3913</v>
      </c>
      <c r="E198" s="16">
        <v>23775754304.665199</v>
      </c>
      <c r="F198" s="16">
        <v>20807571314.304298</v>
      </c>
      <c r="G198" s="16">
        <v>24496505940.667301</v>
      </c>
      <c r="H198" s="16">
        <v>30053575132.141998</v>
      </c>
      <c r="I198" s="16">
        <v>28139944790.2911</v>
      </c>
    </row>
    <row r="199" spans="1:9" x14ac:dyDescent="0.3">
      <c r="A199" t="s">
        <v>605</v>
      </c>
      <c r="B199" t="s">
        <v>606</v>
      </c>
      <c r="C199" s="16">
        <v>42163530590.946198</v>
      </c>
      <c r="D199" s="16">
        <v>42686580020.832199</v>
      </c>
      <c r="E199" s="16">
        <v>41905540184.424004</v>
      </c>
      <c r="F199" s="16">
        <v>42491816475.7118</v>
      </c>
      <c r="G199" s="16">
        <v>46812290143.344002</v>
      </c>
      <c r="H199" s="16">
        <v>44579761022.8993</v>
      </c>
      <c r="I199" s="16">
        <v>48529595416.653297</v>
      </c>
    </row>
    <row r="200" spans="1:9" x14ac:dyDescent="0.3">
      <c r="A200" t="s">
        <v>607</v>
      </c>
      <c r="B200" t="s">
        <v>608</v>
      </c>
      <c r="C200" s="16">
        <v>858988492853.74194</v>
      </c>
      <c r="D200" s="16">
        <v>778972199727.85852</v>
      </c>
      <c r="E200" s="16">
        <v>761005946788.22144</v>
      </c>
      <c r="F200" s="16">
        <v>720338498174.74377</v>
      </c>
      <c r="G200" s="16">
        <v>819865253669.66138</v>
      </c>
      <c r="H200" s="16">
        <v>907118435952.68799</v>
      </c>
      <c r="I200" s="16">
        <v>1108022373259.511</v>
      </c>
    </row>
    <row r="201" spans="1:9" x14ac:dyDescent="0.3">
      <c r="A201" t="s">
        <v>585</v>
      </c>
      <c r="B201" t="s">
        <v>586</v>
      </c>
      <c r="C201" s="16">
        <v>37926285714.285698</v>
      </c>
      <c r="D201" s="16">
        <v>40765428571.428596</v>
      </c>
      <c r="E201" s="16">
        <v>45232857142.857101</v>
      </c>
      <c r="F201" s="16">
        <v>45818000000</v>
      </c>
      <c r="G201" s="16">
        <v>50007428571.428596</v>
      </c>
      <c r="H201" s="16">
        <v>56542857142.857101</v>
      </c>
      <c r="I201" s="16">
        <v>59887334844.065102</v>
      </c>
    </row>
    <row r="202" spans="1:9" x14ac:dyDescent="0.3">
      <c r="A202" t="s">
        <v>568</v>
      </c>
      <c r="B202" t="s">
        <v>569</v>
      </c>
      <c r="C202" s="16">
        <v>1028941663.2</v>
      </c>
      <c r="D202" s="16">
        <v>1128749004.5304</v>
      </c>
      <c r="E202" s="16">
        <v>1177285211.7251999</v>
      </c>
      <c r="F202" s="16">
        <v>774653669.31519997</v>
      </c>
      <c r="G202" s="16">
        <v>1045782453.5755</v>
      </c>
      <c r="H202" s="16">
        <v>1228794382.9512</v>
      </c>
      <c r="I202" s="16">
        <v>1402054390.9473</v>
      </c>
    </row>
    <row r="203" spans="1:9" x14ac:dyDescent="0.3">
      <c r="A203" t="s">
        <v>609</v>
      </c>
      <c r="B203" t="s">
        <v>610</v>
      </c>
      <c r="C203" s="16">
        <v>45276595.353299998</v>
      </c>
      <c r="D203" s="16">
        <v>48015259.875100002</v>
      </c>
      <c r="E203" s="16">
        <v>54123198.566299997</v>
      </c>
      <c r="F203" s="16">
        <v>51746594.314900003</v>
      </c>
      <c r="G203" s="16">
        <v>60196405.713799998</v>
      </c>
      <c r="H203" s="16">
        <v>59065982.087399997</v>
      </c>
      <c r="I203" s="16">
        <v>62280311.585199997</v>
      </c>
    </row>
    <row r="204" spans="1:9" x14ac:dyDescent="0.3">
      <c r="A204" t="s">
        <v>613</v>
      </c>
      <c r="B204" t="s">
        <v>614</v>
      </c>
      <c r="C204" s="16">
        <v>30744473841.424</v>
      </c>
      <c r="D204" s="16">
        <v>32927025619.679501</v>
      </c>
      <c r="E204" s="16">
        <v>35348155095.421501</v>
      </c>
      <c r="F204" s="16">
        <v>37600368239.882401</v>
      </c>
      <c r="G204" s="16">
        <v>40529788744.059502</v>
      </c>
      <c r="H204" s="16">
        <v>45565333216.4142</v>
      </c>
      <c r="I204" s="16">
        <v>49272882213.623001</v>
      </c>
    </row>
    <row r="205" spans="1:9" x14ac:dyDescent="0.3">
      <c r="A205" t="s">
        <v>616</v>
      </c>
      <c r="B205" t="s">
        <v>617</v>
      </c>
      <c r="C205" s="16">
        <v>112090505081.7386</v>
      </c>
      <c r="D205" s="16">
        <v>130891088293.55</v>
      </c>
      <c r="E205" s="16">
        <v>153883047509.577</v>
      </c>
      <c r="F205" s="16">
        <v>156617722013.34219</v>
      </c>
      <c r="G205" s="16">
        <v>199765859570.9353</v>
      </c>
      <c r="H205" s="16">
        <v>161989520721.19049</v>
      </c>
      <c r="I205" s="16">
        <v>178757021386.80899</v>
      </c>
    </row>
    <row r="206" spans="1:9" x14ac:dyDescent="0.3">
      <c r="A206" t="s">
        <v>42</v>
      </c>
      <c r="B206" t="s">
        <v>43</v>
      </c>
      <c r="C206" s="16">
        <v>390516804029.95227</v>
      </c>
      <c r="D206" s="16">
        <v>427049432157.9306</v>
      </c>
      <c r="E206" s="16">
        <v>417989721742.68213</v>
      </c>
      <c r="F206" s="16">
        <v>349473015330.15662</v>
      </c>
      <c r="G206" s="16">
        <v>415178792756.97748</v>
      </c>
      <c r="H206" s="16">
        <v>507063968277.73999</v>
      </c>
      <c r="I206" s="16">
        <v>504173451327.43359</v>
      </c>
    </row>
    <row r="207" spans="1:9" x14ac:dyDescent="0.3">
      <c r="A207" t="s">
        <v>215</v>
      </c>
      <c r="B207" t="s">
        <v>216</v>
      </c>
      <c r="C207" s="16">
        <v>2680148052335.2988</v>
      </c>
      <c r="D207" s="16">
        <v>2871340347581.7856</v>
      </c>
      <c r="E207" s="16">
        <v>2851407164907.8081</v>
      </c>
      <c r="F207" s="16">
        <v>2697806592293.8604</v>
      </c>
      <c r="G207" s="16">
        <v>3141506156618.7026</v>
      </c>
      <c r="H207" s="16">
        <v>3088839763445.0234</v>
      </c>
      <c r="I207" s="16">
        <v>3340032380668.0356</v>
      </c>
    </row>
    <row r="208" spans="1:9" x14ac:dyDescent="0.3">
      <c r="A208" t="s">
        <v>622</v>
      </c>
      <c r="B208" t="s">
        <v>623</v>
      </c>
      <c r="C208" s="16">
        <v>19612102000000</v>
      </c>
      <c r="D208" s="16">
        <v>20656516000000</v>
      </c>
      <c r="E208" s="16">
        <v>21521395000000</v>
      </c>
      <c r="F208" s="16">
        <v>21322950000000</v>
      </c>
      <c r="G208" s="16">
        <v>23594031000000</v>
      </c>
      <c r="H208" s="16">
        <v>25744108000000</v>
      </c>
      <c r="I208" s="16">
        <v>27360935000000</v>
      </c>
    </row>
    <row r="209" spans="1:9" x14ac:dyDescent="0.3">
      <c r="A209" t="s">
        <v>620</v>
      </c>
      <c r="B209" t="s">
        <v>621</v>
      </c>
      <c r="C209" s="16">
        <v>65006047680.322502</v>
      </c>
      <c r="D209" s="16">
        <v>65344408987.196503</v>
      </c>
      <c r="E209" s="16">
        <v>62222387928.993202</v>
      </c>
      <c r="F209" s="16">
        <v>53668636567.866699</v>
      </c>
      <c r="G209" s="16">
        <v>60760798595.543602</v>
      </c>
      <c r="H209" s="16">
        <v>70164683290.377594</v>
      </c>
      <c r="I209" s="16">
        <v>77240831587.167007</v>
      </c>
    </row>
    <row r="210" spans="1:9" x14ac:dyDescent="0.3">
      <c r="A210" t="s">
        <v>624</v>
      </c>
      <c r="B210" t="s">
        <v>625</v>
      </c>
      <c r="C210" s="16">
        <v>62081322740.016197</v>
      </c>
      <c r="D210" s="16">
        <v>52870108214.674202</v>
      </c>
      <c r="E210" s="16">
        <v>60283503705.390701</v>
      </c>
      <c r="F210" s="16">
        <v>60224701296.788498</v>
      </c>
      <c r="G210" s="16">
        <v>69600614987.350906</v>
      </c>
      <c r="H210" s="16">
        <v>81140823252.416397</v>
      </c>
      <c r="I210" s="16">
        <v>90889149306.731293</v>
      </c>
    </row>
    <row r="211" spans="1:9" x14ac:dyDescent="0.3">
      <c r="A211" t="s">
        <v>636</v>
      </c>
      <c r="B211" t="s">
        <v>637</v>
      </c>
      <c r="C211" s="16">
        <v>880061833.69029999</v>
      </c>
      <c r="D211" s="16">
        <v>914736985.43089998</v>
      </c>
      <c r="E211" s="16">
        <v>936526267.62249994</v>
      </c>
      <c r="F211" s="16">
        <v>909421043.50839996</v>
      </c>
      <c r="G211" s="16">
        <v>950394006.53250003</v>
      </c>
      <c r="H211" s="16">
        <v>1022219297.5034</v>
      </c>
      <c r="I211" s="16">
        <v>1126313359.2191999</v>
      </c>
    </row>
    <row r="212" spans="1:9" x14ac:dyDescent="0.3">
      <c r="A212" t="s">
        <v>628</v>
      </c>
      <c r="B212" t="s">
        <v>629</v>
      </c>
      <c r="C212" s="16">
        <v>0</v>
      </c>
      <c r="D212" s="16">
        <v>0</v>
      </c>
      <c r="E212" s="16">
        <v>0</v>
      </c>
      <c r="F212" s="16">
        <v>0</v>
      </c>
      <c r="G212" s="16">
        <v>0</v>
      </c>
      <c r="H212" s="16">
        <v>0</v>
      </c>
      <c r="I212" s="16">
        <v>0</v>
      </c>
    </row>
    <row r="213" spans="1:9" x14ac:dyDescent="0.3">
      <c r="A213" t="s">
        <v>634</v>
      </c>
      <c r="B213" t="s">
        <v>635</v>
      </c>
      <c r="C213" s="16">
        <v>281353605986.90338</v>
      </c>
      <c r="D213" s="16">
        <v>310106478394.65887</v>
      </c>
      <c r="E213" s="16">
        <v>334365270496.66699</v>
      </c>
      <c r="F213" s="16">
        <v>346615738537.79633</v>
      </c>
      <c r="G213" s="16">
        <v>366474752771.00928</v>
      </c>
      <c r="H213" s="16">
        <v>410324028883.32532</v>
      </c>
      <c r="I213" s="16">
        <v>429716969049.59277</v>
      </c>
    </row>
    <row r="214" spans="1:9" x14ac:dyDescent="0.3">
      <c r="A214" t="s">
        <v>632</v>
      </c>
      <c r="B214" t="s">
        <v>633</v>
      </c>
      <c r="C214" s="16">
        <v>3794000000</v>
      </c>
      <c r="D214" s="16">
        <v>3923000000</v>
      </c>
      <c r="E214" s="16">
        <v>4121000000</v>
      </c>
      <c r="F214" s="16">
        <v>4189000000</v>
      </c>
      <c r="G214" s="16">
        <v>4444000000</v>
      </c>
      <c r="H214" s="16">
        <v>0</v>
      </c>
      <c r="I214" s="16">
        <v>0</v>
      </c>
    </row>
    <row r="215" spans="1:9" x14ac:dyDescent="0.3">
      <c r="A215" t="s">
        <v>492</v>
      </c>
      <c r="B215" t="s">
        <v>493</v>
      </c>
      <c r="C215" s="16">
        <v>16128000000</v>
      </c>
      <c r="D215" s="16">
        <v>16276600000</v>
      </c>
      <c r="E215" s="16">
        <v>17133500000</v>
      </c>
      <c r="F215" s="16">
        <v>15531700000</v>
      </c>
      <c r="G215" s="16">
        <v>18109000000</v>
      </c>
      <c r="H215" s="16">
        <v>19165500000</v>
      </c>
      <c r="I215" s="16">
        <v>17396300000</v>
      </c>
    </row>
    <row r="216" spans="1:9" x14ac:dyDescent="0.3">
      <c r="A216" t="s">
        <v>644</v>
      </c>
      <c r="B216" t="s">
        <v>645</v>
      </c>
      <c r="C216" s="16">
        <v>26842229044.584801</v>
      </c>
      <c r="D216" s="16">
        <v>21606160663.031799</v>
      </c>
      <c r="E216" s="16">
        <v>0</v>
      </c>
      <c r="F216" s="16">
        <v>0</v>
      </c>
      <c r="G216" s="16">
        <v>0</v>
      </c>
      <c r="H216" s="16">
        <v>0</v>
      </c>
      <c r="I216" s="16">
        <v>0</v>
      </c>
    </row>
    <row r="217" spans="1:9" x14ac:dyDescent="0.3">
      <c r="A217" t="s">
        <v>649</v>
      </c>
      <c r="B217" t="s">
        <v>650</v>
      </c>
      <c r="C217" s="16">
        <v>25873601260.8353</v>
      </c>
      <c r="D217" s="16">
        <v>26311507273.6735</v>
      </c>
      <c r="E217" s="16">
        <v>23308667781.2258</v>
      </c>
      <c r="F217" s="16">
        <v>18137764931.2808</v>
      </c>
      <c r="G217" s="16">
        <v>22096416932.0089</v>
      </c>
      <c r="H217" s="16">
        <v>29163782140.485802</v>
      </c>
      <c r="I217" s="16">
        <v>28162630953.928501</v>
      </c>
    </row>
    <row r="218" spans="1:9" x14ac:dyDescent="0.3">
      <c r="A218" t="s">
        <v>652</v>
      </c>
      <c r="B218" t="s">
        <v>653</v>
      </c>
      <c r="C218" s="16">
        <v>17584890936.652302</v>
      </c>
      <c r="D218" s="16">
        <v>34156069918.060902</v>
      </c>
      <c r="E218" s="16">
        <v>21832234925.502102</v>
      </c>
      <c r="F218" s="16">
        <v>21509698406.111599</v>
      </c>
      <c r="G218" s="16">
        <v>28371238665.5116</v>
      </c>
      <c r="H218" s="16">
        <v>27366627153.095402</v>
      </c>
      <c r="I218" s="16">
        <v>26538273498.8461</v>
      </c>
    </row>
    <row r="219" spans="1:9" x14ac:dyDescent="0.3">
      <c r="A219" t="s">
        <v>16</v>
      </c>
      <c r="B219" t="s">
        <v>17</v>
      </c>
      <c r="C219" s="16">
        <v>940105480733.67578</v>
      </c>
      <c r="D219" s="16">
        <v>1012719339457.7202</v>
      </c>
      <c r="E219" s="16">
        <v>1006527294483.0852</v>
      </c>
      <c r="F219" s="16">
        <v>929074086484.09277</v>
      </c>
      <c r="G219" s="16">
        <v>1086772164579.8656</v>
      </c>
      <c r="H219" s="16">
        <v>1183962133998.8745</v>
      </c>
      <c r="I219" s="16">
        <v>1236163044999.9651</v>
      </c>
    </row>
    <row r="220" spans="1:9" x14ac:dyDescent="0.3">
      <c r="A220" t="s">
        <v>24</v>
      </c>
      <c r="B220" t="s">
        <v>25</v>
      </c>
      <c r="C220" s="16">
        <v>685750159763.13293</v>
      </c>
      <c r="D220" s="16">
        <v>768189587833.62366</v>
      </c>
      <c r="E220" s="16">
        <v>823933630796.51599</v>
      </c>
      <c r="F220" s="16">
        <v>787146719022.42126</v>
      </c>
      <c r="G220" s="16">
        <v>845993047006.80542</v>
      </c>
      <c r="H220" s="16">
        <v>877140805320.35693</v>
      </c>
      <c r="I220" s="16">
        <v>796586157553.09399</v>
      </c>
    </row>
    <row r="221" spans="1:9" x14ac:dyDescent="0.3">
      <c r="A221" t="s">
        <v>38</v>
      </c>
      <c r="B221" t="s">
        <v>39</v>
      </c>
      <c r="C221" s="16">
        <v>2571053716382.9429</v>
      </c>
      <c r="D221" s="16">
        <v>2865543585777.9526</v>
      </c>
      <c r="E221" s="16">
        <v>2898668715645.5552</v>
      </c>
      <c r="F221" s="16">
        <v>2576553324185.6133</v>
      </c>
      <c r="G221" s="16">
        <v>2969116805615.5825</v>
      </c>
      <c r="H221" s="16">
        <v>3613682354462.2393</v>
      </c>
      <c r="I221" s="16">
        <v>3491516939569.8794</v>
      </c>
    </row>
    <row r="222" spans="1:9" x14ac:dyDescent="0.3">
      <c r="A222" t="s">
        <v>136</v>
      </c>
      <c r="B222" t="s">
        <v>137</v>
      </c>
      <c r="C222" s="16">
        <v>34921587493.339699</v>
      </c>
      <c r="D222" s="16">
        <v>36225416548.2006</v>
      </c>
      <c r="E222" s="16">
        <v>37621010338.361603</v>
      </c>
      <c r="F222" s="16">
        <v>31378030000.782001</v>
      </c>
      <c r="G222" s="16">
        <v>36706592898.692497</v>
      </c>
      <c r="H222" s="16">
        <v>48138054138.984901</v>
      </c>
      <c r="I222" s="16">
        <v>53252637669.895302</v>
      </c>
    </row>
    <row r="223" spans="1:9" x14ac:dyDescent="0.3">
      <c r="A223" t="s">
        <v>107</v>
      </c>
      <c r="B223" t="s">
        <v>108</v>
      </c>
      <c r="C223" s="16">
        <v>1461567745963.7041</v>
      </c>
      <c r="D223" s="16">
        <v>1649014249607.3076</v>
      </c>
      <c r="E223" s="16">
        <v>1674815945871.7739</v>
      </c>
      <c r="F223" s="16">
        <v>1665817489087.9575</v>
      </c>
      <c r="G223" s="16">
        <v>1908203520080.4951</v>
      </c>
      <c r="H223" s="16">
        <v>1943576044705.4121</v>
      </c>
      <c r="I223" s="16">
        <v>2252970882003.4312</v>
      </c>
    </row>
    <row r="224" spans="1:9" x14ac:dyDescent="0.3">
      <c r="A224" t="s">
        <v>165</v>
      </c>
      <c r="B224" t="s">
        <v>166</v>
      </c>
      <c r="C224" s="16">
        <v>11393447781978.367</v>
      </c>
      <c r="D224" s="16">
        <v>11524427704062.703</v>
      </c>
      <c r="E224" s="16">
        <v>11767656585558.123</v>
      </c>
      <c r="F224" s="16">
        <v>10981013167791.656</v>
      </c>
      <c r="G224" s="16">
        <v>12771307369960.527</v>
      </c>
      <c r="H224" s="16">
        <v>14131148776107.217</v>
      </c>
      <c r="I224" s="16">
        <v>14847823837515.203</v>
      </c>
    </row>
    <row r="225" spans="1:9" x14ac:dyDescent="0.3">
      <c r="A225" t="s">
        <v>49</v>
      </c>
      <c r="B225" t="s">
        <v>168</v>
      </c>
      <c r="C225" s="16">
        <v>24329094912610.031</v>
      </c>
      <c r="D225" s="16">
        <v>26487859556590.77</v>
      </c>
      <c r="E225" s="16">
        <v>27032494942206.605</v>
      </c>
      <c r="F225" s="16">
        <v>27156482410418.383</v>
      </c>
      <c r="G225" s="16">
        <v>31148240510250.828</v>
      </c>
      <c r="H225" s="16">
        <v>30663750183419.105</v>
      </c>
      <c r="I225" s="16">
        <v>30775659199419.902</v>
      </c>
    </row>
    <row r="226" spans="1:9" x14ac:dyDescent="0.3">
      <c r="A226" t="s">
        <v>163</v>
      </c>
      <c r="B226" t="s">
        <v>164</v>
      </c>
      <c r="C226" s="16">
        <v>14881098135429.484</v>
      </c>
      <c r="D226" s="16">
        <v>16640354816152.096</v>
      </c>
      <c r="E226" s="16">
        <v>17213215781553.242</v>
      </c>
      <c r="F226" s="16">
        <v>17487334631867.334</v>
      </c>
      <c r="G226" s="16">
        <v>20840018387172.938</v>
      </c>
      <c r="H226" s="16">
        <v>21113809331055.496</v>
      </c>
      <c r="I226" s="16">
        <v>21150247849983.09</v>
      </c>
    </row>
    <row r="227" spans="1:9" x14ac:dyDescent="0.3">
      <c r="A227" t="s">
        <v>572</v>
      </c>
      <c r="B227" t="s">
        <v>573</v>
      </c>
      <c r="C227" s="16">
        <v>14862823962899.414</v>
      </c>
      <c r="D227" s="16">
        <v>16619890220308.834</v>
      </c>
      <c r="E227" s="16">
        <v>17192020073785.385</v>
      </c>
      <c r="F227" s="16">
        <v>17465773779184.096</v>
      </c>
      <c r="G227" s="16">
        <v>20814269278438.441</v>
      </c>
      <c r="H227" s="16">
        <v>21087707522778.02</v>
      </c>
      <c r="I227" s="16">
        <v>21124121301342.563</v>
      </c>
    </row>
    <row r="228" spans="1:9" x14ac:dyDescent="0.3">
      <c r="A228" t="s">
        <v>179</v>
      </c>
      <c r="B228" t="s">
        <v>180</v>
      </c>
      <c r="C228" s="16">
        <v>12736901061169.951</v>
      </c>
      <c r="D228" s="16">
        <v>13761117139592.863</v>
      </c>
      <c r="E228" s="16">
        <v>13481146122147.141</v>
      </c>
      <c r="F228" s="16">
        <v>13155164142399.119</v>
      </c>
      <c r="G228" s="16">
        <v>14754625131073.305</v>
      </c>
      <c r="H228" s="16">
        <v>14224347000135.574</v>
      </c>
      <c r="I228" s="16">
        <v>15544858680873.797</v>
      </c>
    </row>
    <row r="229" spans="1:9" x14ac:dyDescent="0.3">
      <c r="A229" t="s">
        <v>32</v>
      </c>
      <c r="B229" t="s">
        <v>172</v>
      </c>
      <c r="C229" s="16">
        <v>21652842504644.602</v>
      </c>
      <c r="D229" s="16">
        <v>23188735732226.203</v>
      </c>
      <c r="E229" s="16">
        <v>22908223277507.379</v>
      </c>
      <c r="F229" s="16">
        <v>22156549343244.922</v>
      </c>
      <c r="G229" s="16">
        <v>25331394418403.785</v>
      </c>
      <c r="H229" s="16">
        <v>25389267749915.98</v>
      </c>
      <c r="I229" s="16">
        <v>27240628835585.273</v>
      </c>
    </row>
    <row r="230" spans="1:9" x14ac:dyDescent="0.3">
      <c r="A230" t="s">
        <v>170</v>
      </c>
      <c r="B230" t="s">
        <v>171</v>
      </c>
      <c r="C230" s="16">
        <v>1485108260761.9741</v>
      </c>
      <c r="D230" s="16">
        <v>1459981302399.6614</v>
      </c>
      <c r="E230" s="16">
        <v>1488770219744.9641</v>
      </c>
      <c r="F230" s="16">
        <v>1428327223229.5327</v>
      </c>
      <c r="G230" s="16">
        <v>1659440839146.6958</v>
      </c>
      <c r="H230" s="16">
        <v>1803038234535.2007</v>
      </c>
      <c r="I230" s="16">
        <v>2098349713814.2527</v>
      </c>
    </row>
    <row r="231" spans="1:9" x14ac:dyDescent="0.3">
      <c r="A231" t="s">
        <v>575</v>
      </c>
      <c r="B231" t="s">
        <v>576</v>
      </c>
      <c r="C231" s="16">
        <v>3909728235465.9263</v>
      </c>
      <c r="D231" s="16">
        <v>4077637180273.3794</v>
      </c>
      <c r="E231" s="16">
        <v>4159709661061.9346</v>
      </c>
      <c r="F231" s="16">
        <v>3900798423599.7705</v>
      </c>
      <c r="G231" s="16">
        <v>4623633114358.7539</v>
      </c>
      <c r="H231" s="16">
        <v>5220065561112.4258</v>
      </c>
      <c r="I231" s="16">
        <v>5466276097557.0859</v>
      </c>
    </row>
    <row r="232" spans="1:9" x14ac:dyDescent="0.3">
      <c r="A232" t="s">
        <v>194</v>
      </c>
      <c r="B232" t="s">
        <v>195</v>
      </c>
      <c r="C232" s="16">
        <v>14765880176508.232</v>
      </c>
      <c r="D232" s="16">
        <v>15981445869808.93</v>
      </c>
      <c r="E232" s="16">
        <v>15694050310523.115</v>
      </c>
      <c r="F232" s="16">
        <v>15381418584246.09</v>
      </c>
      <c r="G232" s="16">
        <v>17315127119106.455</v>
      </c>
      <c r="H232" s="16">
        <v>16761496590765.229</v>
      </c>
      <c r="I232" s="16">
        <v>18349388450765.609</v>
      </c>
    </row>
    <row r="233" spans="1:9" x14ac:dyDescent="0.3">
      <c r="A233" t="s">
        <v>197</v>
      </c>
      <c r="B233" t="s">
        <v>198</v>
      </c>
      <c r="C233" s="16">
        <v>1549712150984.095</v>
      </c>
      <c r="D233" s="16">
        <v>1735183810120.2512</v>
      </c>
      <c r="E233" s="16">
        <v>1842154935322.1775</v>
      </c>
      <c r="F233" s="16">
        <v>1690930063237.8926</v>
      </c>
      <c r="G233" s="16">
        <v>1796274437015.5239</v>
      </c>
      <c r="H233" s="16">
        <v>1950006457159.6641</v>
      </c>
      <c r="I233" s="16">
        <v>1906801170087.8623</v>
      </c>
    </row>
    <row r="234" spans="1:9" x14ac:dyDescent="0.3">
      <c r="A234" t="s">
        <v>256</v>
      </c>
      <c r="B234" t="s">
        <v>257</v>
      </c>
      <c r="C234" s="16">
        <v>724757996634.92871</v>
      </c>
      <c r="D234" s="16">
        <v>774607047567.8479</v>
      </c>
      <c r="E234" s="16">
        <v>803355942387.05664</v>
      </c>
      <c r="F234" s="16">
        <v>811360288084.98865</v>
      </c>
      <c r="G234" s="16">
        <v>902263213997.81958</v>
      </c>
      <c r="H234" s="16">
        <v>981675388899.47717</v>
      </c>
      <c r="I234" s="16">
        <v>1130472157492.9939</v>
      </c>
    </row>
    <row r="235" spans="1:9" x14ac:dyDescent="0.3">
      <c r="A235" t="s">
        <v>15</v>
      </c>
      <c r="B235" t="s">
        <v>248</v>
      </c>
      <c r="C235" s="16">
        <v>53336788717601.578</v>
      </c>
      <c r="D235" s="16">
        <v>56684556889445.766</v>
      </c>
      <c r="E235" s="16">
        <v>57218295248360.398</v>
      </c>
      <c r="F235" s="16">
        <v>55791128824226.211</v>
      </c>
      <c r="G235" s="16">
        <v>62461025675219.555</v>
      </c>
      <c r="H235" s="16">
        <v>64444446480056.586</v>
      </c>
      <c r="I235" s="16">
        <v>67653743404264.117</v>
      </c>
    </row>
    <row r="236" spans="1:9" x14ac:dyDescent="0.3">
      <c r="A236" t="s">
        <v>267</v>
      </c>
      <c r="B236" t="s">
        <v>268</v>
      </c>
      <c r="C236" s="16">
        <v>28745223958869.035</v>
      </c>
      <c r="D236" s="16">
        <v>30579316565085.141</v>
      </c>
      <c r="E236" s="16">
        <v>31246593993598.371</v>
      </c>
      <c r="F236" s="16">
        <v>30103859045527.824</v>
      </c>
      <c r="G236" s="16">
        <v>35740404315658.109</v>
      </c>
      <c r="H236" s="16">
        <v>37733201523901.391</v>
      </c>
      <c r="I236" s="16">
        <v>38733043068564.867</v>
      </c>
    </row>
    <row r="237" spans="1:9" x14ac:dyDescent="0.3">
      <c r="A237" t="s">
        <v>270</v>
      </c>
      <c r="B237" t="s">
        <v>271</v>
      </c>
      <c r="C237" s="16">
        <v>30960119365364.004</v>
      </c>
      <c r="D237" s="16">
        <v>32964096579686.031</v>
      </c>
      <c r="E237" s="16">
        <v>33722356189565.852</v>
      </c>
      <c r="F237" s="16">
        <v>32528587315534.141</v>
      </c>
      <c r="G237" s="16">
        <v>38378968351134.195</v>
      </c>
      <c r="H237" s="16">
        <v>40566997900554.289</v>
      </c>
      <c r="I237" s="16">
        <v>41559721641424.805</v>
      </c>
    </row>
    <row r="238" spans="1:9" x14ac:dyDescent="0.3">
      <c r="A238" t="s">
        <v>276</v>
      </c>
      <c r="B238" t="s">
        <v>277</v>
      </c>
      <c r="C238" s="16">
        <v>967437544352.28064</v>
      </c>
      <c r="D238" s="16">
        <v>1056914447272.3888</v>
      </c>
      <c r="E238" s="16">
        <v>1077750148722.683</v>
      </c>
      <c r="F238" s="16">
        <v>1009467966729.6484</v>
      </c>
      <c r="G238" s="16">
        <v>1104603036389.7959</v>
      </c>
      <c r="H238" s="16">
        <v>1183656384165.7112</v>
      </c>
      <c r="I238" s="16">
        <v>1044015231915.957</v>
      </c>
    </row>
    <row r="239" spans="1:9" x14ac:dyDescent="0.3">
      <c r="A239" t="s">
        <v>282</v>
      </c>
      <c r="B239" t="s">
        <v>283</v>
      </c>
      <c r="C239" s="16">
        <v>1247733925328.4646</v>
      </c>
      <c r="D239" s="16">
        <v>1327890357838.6841</v>
      </c>
      <c r="E239" s="16">
        <v>1397670771530.9763</v>
      </c>
      <c r="F239" s="16">
        <v>1414559582470.6448</v>
      </c>
      <c r="G239" s="16">
        <v>1535389926749.5979</v>
      </c>
      <c r="H239" s="16">
        <v>1651361994353.6179</v>
      </c>
      <c r="I239" s="16">
        <v>1786070910237.1333</v>
      </c>
    </row>
    <row r="240" spans="1:9" x14ac:dyDescent="0.3">
      <c r="A240" t="s">
        <v>273</v>
      </c>
      <c r="B240" t="s">
        <v>274</v>
      </c>
      <c r="C240" s="16">
        <v>2215171469680.7451</v>
      </c>
      <c r="D240" s="16">
        <v>2384804805111.0737</v>
      </c>
      <c r="E240" s="16">
        <v>2475420920253.6587</v>
      </c>
      <c r="F240" s="16">
        <v>2424027549200.2935</v>
      </c>
      <c r="G240" s="16">
        <v>2639992963139.394</v>
      </c>
      <c r="H240" s="16">
        <v>2835003428054.0093</v>
      </c>
      <c r="I240" s="16">
        <v>2828041013610.353</v>
      </c>
    </row>
    <row r="241" spans="1:9" x14ac:dyDescent="0.3">
      <c r="A241" t="s">
        <v>361</v>
      </c>
      <c r="B241" t="s">
        <v>362</v>
      </c>
      <c r="C241" s="16">
        <v>20631078375844.238</v>
      </c>
      <c r="D241" s="16">
        <v>22623622462864.816</v>
      </c>
      <c r="E241" s="16">
        <v>23050208314364.02</v>
      </c>
      <c r="F241" s="16">
        <v>22531183291578.27</v>
      </c>
      <c r="G241" s="16">
        <v>26872794398412.043</v>
      </c>
      <c r="H241" s="16">
        <v>28062557325965.141</v>
      </c>
      <c r="I241" s="16">
        <v>28341396914858.258</v>
      </c>
    </row>
    <row r="242" spans="1:9" x14ac:dyDescent="0.3">
      <c r="A242" t="s">
        <v>12</v>
      </c>
      <c r="B242" t="s">
        <v>345</v>
      </c>
      <c r="C242" s="16">
        <v>5866482345855.6064</v>
      </c>
      <c r="D242" s="16">
        <v>5742638741431.2764</v>
      </c>
      <c r="E242" s="16">
        <v>5659965575492.0137</v>
      </c>
      <c r="F242" s="16">
        <v>4804924789054.8838</v>
      </c>
      <c r="G242" s="16">
        <v>5578001135446.1826</v>
      </c>
      <c r="H242" s="16">
        <v>6341680448313.7607</v>
      </c>
      <c r="I242" s="16">
        <v>7094329636592.5176</v>
      </c>
    </row>
    <row r="243" spans="1:9" x14ac:dyDescent="0.3">
      <c r="A243" t="s">
        <v>330</v>
      </c>
      <c r="B243" t="s">
        <v>331</v>
      </c>
      <c r="C243" s="16">
        <v>5012883307321.9854</v>
      </c>
      <c r="D243" s="16">
        <v>4870399271215.6045</v>
      </c>
      <c r="E243" s="16">
        <v>4804547155275.127</v>
      </c>
      <c r="F243" s="16">
        <v>4046822646872.3726</v>
      </c>
      <c r="G243" s="16">
        <v>4690738841614.1318</v>
      </c>
      <c r="H243" s="16">
        <v>5389510951677.6855</v>
      </c>
      <c r="I243" s="16">
        <v>6050580948759.9512</v>
      </c>
    </row>
    <row r="244" spans="1:9" x14ac:dyDescent="0.3">
      <c r="A244" t="s">
        <v>587</v>
      </c>
      <c r="B244" t="s">
        <v>588</v>
      </c>
      <c r="C244" s="16">
        <v>5631949735822.7119</v>
      </c>
      <c r="D244" s="16">
        <v>5506072829643.6611</v>
      </c>
      <c r="E244" s="16">
        <v>5413987316641.1729</v>
      </c>
      <c r="F244" s="16">
        <v>4561296585538.6631</v>
      </c>
      <c r="G244" s="16">
        <v>5310337203631.6172</v>
      </c>
      <c r="H244" s="16">
        <v>6045250902748.9863</v>
      </c>
      <c r="I244" s="16">
        <v>6772781697090.7412</v>
      </c>
    </row>
    <row r="245" spans="1:9" x14ac:dyDescent="0.3">
      <c r="A245" t="s">
        <v>346</v>
      </c>
      <c r="B245" t="s">
        <v>347</v>
      </c>
      <c r="C245" s="16">
        <v>1025062467402.3052</v>
      </c>
      <c r="D245" s="16">
        <v>1090417461003.2312</v>
      </c>
      <c r="E245" s="16">
        <v>1150500716964.0054</v>
      </c>
      <c r="F245" s="16">
        <v>1162019936698.8362</v>
      </c>
      <c r="G245" s="16">
        <v>1266743958589.0857</v>
      </c>
      <c r="H245" s="16">
        <v>1424615962242.8284</v>
      </c>
      <c r="I245" s="16">
        <v>1504251159792.0144</v>
      </c>
    </row>
    <row r="246" spans="1:9" x14ac:dyDescent="0.3">
      <c r="A246" t="s">
        <v>356</v>
      </c>
      <c r="B246" t="s">
        <v>357</v>
      </c>
      <c r="C246" s="16">
        <v>27933259327710.602</v>
      </c>
      <c r="D246" s="16">
        <v>29703722066967.902</v>
      </c>
      <c r="E246" s="16">
        <v>30424528245038.398</v>
      </c>
      <c r="F246" s="16">
        <v>29491920680088.078</v>
      </c>
      <c r="G246" s="16">
        <v>34734957850217.363</v>
      </c>
      <c r="H246" s="16">
        <v>36438640513559.898</v>
      </c>
      <c r="I246" s="16">
        <v>37425214512640.008</v>
      </c>
    </row>
    <row r="247" spans="1:9" x14ac:dyDescent="0.3">
      <c r="A247" t="s">
        <v>22</v>
      </c>
      <c r="B247" t="s">
        <v>348</v>
      </c>
      <c r="C247" s="16">
        <v>401921089084.37653</v>
      </c>
      <c r="D247" s="16">
        <v>418228093932.97223</v>
      </c>
      <c r="E247" s="16">
        <v>445278364305.20172</v>
      </c>
      <c r="F247" s="16">
        <v>439782467036.04608</v>
      </c>
      <c r="G247" s="16">
        <v>466420564539.2052</v>
      </c>
      <c r="H247" s="16">
        <v>530578689814.76379</v>
      </c>
      <c r="I247" s="16">
        <v>646797730009.08948</v>
      </c>
    </row>
    <row r="248" spans="1:9" x14ac:dyDescent="0.3">
      <c r="A248" t="s">
        <v>30</v>
      </c>
      <c r="B248" t="s">
        <v>354</v>
      </c>
      <c r="C248" s="16">
        <v>5693069209502.0625</v>
      </c>
      <c r="D248" s="16">
        <v>5979736767522.2109</v>
      </c>
      <c r="E248" s="16">
        <v>6278114868365.9521</v>
      </c>
      <c r="F248" s="16">
        <v>6081790240107.9463</v>
      </c>
      <c r="G248" s="16">
        <v>6894335373844.5908</v>
      </c>
      <c r="H248" s="16">
        <v>7341102945343.3262</v>
      </c>
      <c r="I248" s="16">
        <v>7384750127842.0176</v>
      </c>
    </row>
    <row r="249" spans="1:9" x14ac:dyDescent="0.3">
      <c r="A249" t="s">
        <v>41</v>
      </c>
      <c r="B249" t="s">
        <v>389</v>
      </c>
      <c r="C249" s="16">
        <v>3372000244857.3721</v>
      </c>
      <c r="D249" s="16">
        <v>3538057099135.2183</v>
      </c>
      <c r="E249" s="16">
        <v>3549945029851.9375</v>
      </c>
      <c r="F249" s="16">
        <v>3199081953495.5337</v>
      </c>
      <c r="G249" s="16">
        <v>3780277127064.9634</v>
      </c>
      <c r="H249" s="16">
        <v>4497116837259.1719</v>
      </c>
      <c r="I249" s="16">
        <v>4287684126920.0161</v>
      </c>
    </row>
    <row r="250" spans="1:9" x14ac:dyDescent="0.3">
      <c r="A250" t="s">
        <v>409</v>
      </c>
      <c r="B250" t="s">
        <v>410</v>
      </c>
      <c r="C250" s="16">
        <v>1496691802249.5239</v>
      </c>
      <c r="D250" s="16">
        <v>1421482666869.7126</v>
      </c>
      <c r="E250" s="16">
        <v>1433133665481.5991</v>
      </c>
      <c r="F250" s="16">
        <v>1324364502715.0923</v>
      </c>
      <c r="G250" s="16">
        <v>1535302141067.3823</v>
      </c>
      <c r="H250" s="16">
        <v>1760103359907.5439</v>
      </c>
      <c r="I250" s="16">
        <v>1646554468701.6704</v>
      </c>
    </row>
    <row r="251" spans="1:9" x14ac:dyDescent="0.3">
      <c r="A251" t="s">
        <v>592</v>
      </c>
      <c r="B251" t="s">
        <v>593</v>
      </c>
      <c r="C251" s="16">
        <v>1480563802249.5239</v>
      </c>
      <c r="D251" s="16">
        <v>1405206066869.7126</v>
      </c>
      <c r="E251" s="16">
        <v>1416000165481.5989</v>
      </c>
      <c r="F251" s="16">
        <v>1308832802715.092</v>
      </c>
      <c r="G251" s="16">
        <v>1517193141067.3821</v>
      </c>
      <c r="H251" s="16">
        <v>1740947356984.7458</v>
      </c>
      <c r="I251" s="16">
        <v>1629170225345.5205</v>
      </c>
    </row>
    <row r="252" spans="1:9" x14ac:dyDescent="0.3">
      <c r="A252" t="s">
        <v>396</v>
      </c>
      <c r="B252" t="s">
        <v>397</v>
      </c>
      <c r="C252" s="16">
        <v>27530340426177.988</v>
      </c>
      <c r="D252" s="16">
        <v>29284043921765.359</v>
      </c>
      <c r="E252" s="16">
        <v>29978481798259.309</v>
      </c>
      <c r="F252" s="16">
        <v>29051739634677.754</v>
      </c>
      <c r="G252" s="16">
        <v>34266063721746.754</v>
      </c>
      <c r="H252" s="16">
        <v>35907869702102.156</v>
      </c>
      <c r="I252" s="16">
        <v>36786942112904.523</v>
      </c>
    </row>
    <row r="253" spans="1:9" x14ac:dyDescent="0.3">
      <c r="A253" t="s">
        <v>87</v>
      </c>
      <c r="B253" t="s">
        <v>430</v>
      </c>
      <c r="C253" s="16">
        <v>21268509960244.098</v>
      </c>
      <c r="D253" s="16">
        <v>22389071169783.023</v>
      </c>
      <c r="E253" s="16">
        <v>23272543648672.52</v>
      </c>
      <c r="F253" s="16">
        <v>22985521877000.195</v>
      </c>
      <c r="G253" s="16">
        <v>25608789788464.152</v>
      </c>
      <c r="H253" s="16">
        <v>27913419349422.012</v>
      </c>
      <c r="I253" s="16">
        <v>29509296092073.555</v>
      </c>
    </row>
    <row r="254" spans="1:9" x14ac:dyDescent="0.3">
      <c r="A254" t="s">
        <v>659</v>
      </c>
      <c r="B254" t="s">
        <v>660</v>
      </c>
      <c r="C254" s="16">
        <v>0</v>
      </c>
      <c r="D254" s="16">
        <v>0</v>
      </c>
      <c r="E254" s="16">
        <v>0</v>
      </c>
      <c r="F254" s="16">
        <v>0</v>
      </c>
      <c r="G254" s="16">
        <v>0</v>
      </c>
      <c r="H254" s="16">
        <v>0</v>
      </c>
      <c r="I254" s="16">
        <v>0</v>
      </c>
    </row>
    <row r="255" spans="1:9" x14ac:dyDescent="0.3">
      <c r="A255" t="s">
        <v>456</v>
      </c>
      <c r="B255" t="s">
        <v>457</v>
      </c>
      <c r="C255" s="16">
        <v>50610712929528.289</v>
      </c>
      <c r="D255" s="16">
        <v>53525975116832.07</v>
      </c>
      <c r="E255" s="16">
        <v>54053010452622.258</v>
      </c>
      <c r="F255" s="16">
        <v>52852896615891.703</v>
      </c>
      <c r="G255" s="16">
        <v>58899843230643.727</v>
      </c>
      <c r="H255" s="16">
        <v>60170092967268.406</v>
      </c>
      <c r="I255" s="16">
        <v>64098865773303.016</v>
      </c>
    </row>
    <row r="256" spans="1:9" x14ac:dyDescent="0.3">
      <c r="A256" t="s">
        <v>460</v>
      </c>
      <c r="B256" t="s">
        <v>461</v>
      </c>
      <c r="C256" s="16">
        <v>176977448024.04031</v>
      </c>
      <c r="D256" s="16">
        <v>193850030853.88669</v>
      </c>
      <c r="E256" s="16">
        <v>195442320173.6637</v>
      </c>
      <c r="F256" s="16">
        <v>178185121948.33081</v>
      </c>
      <c r="G256" s="16">
        <v>208006924432.83951</v>
      </c>
      <c r="H256" s="16">
        <v>223331355321.86371</v>
      </c>
      <c r="I256" s="16">
        <v>234402049500.7645</v>
      </c>
    </row>
    <row r="257" spans="1:9" x14ac:dyDescent="0.3">
      <c r="A257" t="s">
        <v>494</v>
      </c>
      <c r="B257" t="s">
        <v>495</v>
      </c>
      <c r="C257" s="16">
        <v>10290482444.2108</v>
      </c>
      <c r="D257" s="16">
        <v>10791457053.2083</v>
      </c>
      <c r="E257" s="16">
        <v>10729092905.3643</v>
      </c>
      <c r="F257" s="16">
        <v>9505064735.5202999</v>
      </c>
      <c r="G257" s="16">
        <v>9493809706.8829002</v>
      </c>
      <c r="H257" s="16">
        <v>10316299126.576</v>
      </c>
      <c r="I257" s="16">
        <v>11232231820.248699</v>
      </c>
    </row>
    <row r="258" spans="1:9" x14ac:dyDescent="0.3">
      <c r="A258" t="s">
        <v>497</v>
      </c>
      <c r="B258" t="s">
        <v>498</v>
      </c>
      <c r="C258" s="16">
        <v>47667106352008.102</v>
      </c>
      <c r="D258" s="16">
        <v>50504305917292.359</v>
      </c>
      <c r="E258" s="16">
        <v>51018795008395.883</v>
      </c>
      <c r="F258" s="16">
        <v>50004904334179.586</v>
      </c>
      <c r="G258" s="16">
        <v>55588775180110.453</v>
      </c>
      <c r="H258" s="16">
        <v>56564201304341.547</v>
      </c>
      <c r="I258" s="16">
        <v>59851800976561.172</v>
      </c>
    </row>
    <row r="259" spans="1:9" x14ac:dyDescent="0.3">
      <c r="A259" t="s">
        <v>478</v>
      </c>
      <c r="B259" t="s">
        <v>479</v>
      </c>
      <c r="C259" s="16">
        <v>1214614486271.2871</v>
      </c>
      <c r="D259" s="16">
        <v>1353360006187.6426</v>
      </c>
      <c r="E259" s="16">
        <v>1427162956056.1565</v>
      </c>
      <c r="F259" s="16">
        <v>1309584194481.2329</v>
      </c>
      <c r="G259" s="16">
        <v>1435824208115.6304</v>
      </c>
      <c r="H259" s="16">
        <v>1639586866408.6611</v>
      </c>
      <c r="I259" s="16">
        <v>1562533897053.5374</v>
      </c>
    </row>
    <row r="260" spans="1:9" x14ac:dyDescent="0.3">
      <c r="A260" t="s">
        <v>541</v>
      </c>
      <c r="B260" t="s">
        <v>542</v>
      </c>
      <c r="C260" s="16">
        <v>222189517961.5907</v>
      </c>
      <c r="D260" s="16">
        <v>240866904455.29559</v>
      </c>
      <c r="E260" s="16">
        <v>243792423417.38959</v>
      </c>
      <c r="F260" s="16">
        <v>219068216684.63321</v>
      </c>
      <c r="G260" s="16">
        <v>254207327038.41489</v>
      </c>
      <c r="H260" s="16">
        <v>281850778773.26862</v>
      </c>
      <c r="I260" s="16">
        <v>298978248910.63239</v>
      </c>
    </row>
    <row r="261" spans="1:9" x14ac:dyDescent="0.3">
      <c r="A261" t="s">
        <v>19</v>
      </c>
      <c r="B261" t="s">
        <v>511</v>
      </c>
      <c r="C261" s="16">
        <v>3433921312241.1235</v>
      </c>
      <c r="D261" s="16">
        <v>3534066858502.0039</v>
      </c>
      <c r="E261" s="16">
        <v>3658209766221.5718</v>
      </c>
      <c r="F261" s="16">
        <v>3493120726807.8936</v>
      </c>
      <c r="G261" s="16">
        <v>4079882760410.1719</v>
      </c>
      <c r="H261" s="16">
        <v>4327288984027.9126</v>
      </c>
      <c r="I261" s="16">
        <v>4475567635413.0586</v>
      </c>
    </row>
    <row r="262" spans="1:9" x14ac:dyDescent="0.3">
      <c r="A262" t="s">
        <v>597</v>
      </c>
      <c r="B262" t="s">
        <v>598</v>
      </c>
      <c r="C262" s="16">
        <v>3433921312241.1235</v>
      </c>
      <c r="D262" s="16">
        <v>3534066858502.0039</v>
      </c>
      <c r="E262" s="16">
        <v>3658209766221.5718</v>
      </c>
      <c r="F262" s="16">
        <v>3493120726807.8936</v>
      </c>
      <c r="G262" s="16">
        <v>4079882760410.1719</v>
      </c>
      <c r="H262" s="16">
        <v>4327288984027.9126</v>
      </c>
      <c r="I262" s="16">
        <v>4475567635413.0586</v>
      </c>
    </row>
    <row r="263" spans="1:9" x14ac:dyDescent="0.3">
      <c r="A263" t="s">
        <v>27</v>
      </c>
      <c r="B263" t="s">
        <v>539</v>
      </c>
      <c r="C263" s="16">
        <v>1625855640496.8088</v>
      </c>
      <c r="D263" s="16">
        <v>1780908927291.3442</v>
      </c>
      <c r="E263" s="16">
        <v>1830460925279.6021</v>
      </c>
      <c r="F263" s="16">
        <v>1716220805506.5139</v>
      </c>
      <c r="G263" s="16">
        <v>1932765211586.6709</v>
      </c>
      <c r="H263" s="16">
        <v>2061102939319.2312</v>
      </c>
      <c r="I263" s="16">
        <v>2032749202553.0591</v>
      </c>
    </row>
    <row r="264" spans="1:9" x14ac:dyDescent="0.3">
      <c r="A264" t="s">
        <v>535</v>
      </c>
      <c r="B264" t="s">
        <v>536</v>
      </c>
      <c r="C264" s="16">
        <v>1624180269855.7949</v>
      </c>
      <c r="D264" s="16">
        <v>1779124613364.5762</v>
      </c>
      <c r="E264" s="16">
        <v>1828592235182.8672</v>
      </c>
      <c r="F264" s="16">
        <v>1714838253754.9446</v>
      </c>
      <c r="G264" s="16">
        <v>1931278037791.8655</v>
      </c>
      <c r="H264" s="16">
        <v>2059044970799.4009</v>
      </c>
      <c r="I264" s="16">
        <v>2030607752381.9209</v>
      </c>
    </row>
    <row r="265" spans="1:9" x14ac:dyDescent="0.3">
      <c r="A265" t="s">
        <v>600</v>
      </c>
      <c r="B265" t="s">
        <v>601</v>
      </c>
      <c r="C265" s="16">
        <v>1625855640496.8088</v>
      </c>
      <c r="D265" s="16">
        <v>1780908927291.344</v>
      </c>
      <c r="E265" s="16">
        <v>1830460925279.6016</v>
      </c>
      <c r="F265" s="16">
        <v>1716220805506.5149</v>
      </c>
      <c r="G265" s="16">
        <v>1932765211586.6709</v>
      </c>
      <c r="H265" s="16">
        <v>2061102939319.2312</v>
      </c>
      <c r="I265" s="16">
        <v>2032749202553.0596</v>
      </c>
    </row>
    <row r="266" spans="1:9" x14ac:dyDescent="0.3">
      <c r="A266" t="s">
        <v>35</v>
      </c>
      <c r="B266" t="s">
        <v>618</v>
      </c>
      <c r="C266" s="16">
        <v>21837271216675.93</v>
      </c>
      <c r="D266" s="16">
        <v>23304307154243.156</v>
      </c>
      <c r="E266" s="16">
        <v>23700366929893.344</v>
      </c>
      <c r="F266" s="16">
        <v>22969949394569.797</v>
      </c>
      <c r="G266" s="16">
        <v>27373038582479.266</v>
      </c>
      <c r="H266" s="16">
        <v>28567593041349.281</v>
      </c>
      <c r="I266" s="16">
        <v>29403677430761.246</v>
      </c>
    </row>
    <row r="267" spans="1:9" x14ac:dyDescent="0.3">
      <c r="A267" t="s">
        <v>638</v>
      </c>
      <c r="B267" t="s">
        <v>639</v>
      </c>
      <c r="C267" s="16">
        <v>81550955754739.219</v>
      </c>
      <c r="D267" s="16">
        <v>86686870786621.516</v>
      </c>
      <c r="E267" s="16">
        <v>87945574337517.797</v>
      </c>
      <c r="F267" s="16">
        <v>85577718250195.547</v>
      </c>
      <c r="G267" s="16">
        <v>97527032881901.094</v>
      </c>
      <c r="H267" s="16">
        <v>101225059591362.84</v>
      </c>
      <c r="I267" s="16">
        <v>105435039507024.06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C927C-0C41-4198-9427-A54EBD9D9444}">
  <dimension ref="A1:I267"/>
  <sheetViews>
    <sheetView workbookViewId="0">
      <selection activeCell="C245" sqref="C245"/>
    </sheetView>
  </sheetViews>
  <sheetFormatPr defaultRowHeight="14.4" x14ac:dyDescent="0.3"/>
  <cols>
    <col min="1" max="1" width="45.21875" bestFit="1" customWidth="1"/>
    <col min="2" max="2" width="14.77734375" bestFit="1" customWidth="1"/>
    <col min="3" max="9" width="11" bestFit="1" customWidth="1"/>
  </cols>
  <sheetData>
    <row r="1" spans="1:9" x14ac:dyDescent="0.3">
      <c r="A1" t="s">
        <v>1</v>
      </c>
      <c r="B1" t="s">
        <v>2</v>
      </c>
      <c r="C1" t="s">
        <v>4</v>
      </c>
      <c r="D1" t="s">
        <v>5</v>
      </c>
      <c r="E1" t="s">
        <v>6</v>
      </c>
      <c r="F1" t="s">
        <v>7</v>
      </c>
      <c r="G1" t="s">
        <v>8</v>
      </c>
      <c r="H1" t="s">
        <v>9</v>
      </c>
      <c r="I1" t="s">
        <v>10</v>
      </c>
    </row>
    <row r="2" spans="1:9" x14ac:dyDescent="0.3">
      <c r="A2" s="1" t="s">
        <v>13</v>
      </c>
      <c r="B2" s="1" t="s">
        <v>14</v>
      </c>
      <c r="C2">
        <v>105439</v>
      </c>
      <c r="D2">
        <v>105962</v>
      </c>
      <c r="E2">
        <v>106442</v>
      </c>
      <c r="F2">
        <v>106585</v>
      </c>
      <c r="G2">
        <v>106537</v>
      </c>
      <c r="H2">
        <v>106445</v>
      </c>
      <c r="I2">
        <v>106277</v>
      </c>
    </row>
    <row r="3" spans="1:9" x14ac:dyDescent="0.3">
      <c r="A3" s="1" t="s">
        <v>16</v>
      </c>
      <c r="B3" s="1" t="s">
        <v>17</v>
      </c>
      <c r="C3">
        <v>632746570</v>
      </c>
      <c r="D3">
        <v>649757148</v>
      </c>
      <c r="E3">
        <v>667242986</v>
      </c>
      <c r="F3">
        <v>685112979</v>
      </c>
      <c r="G3">
        <v>702977106</v>
      </c>
      <c r="H3">
        <v>720859132</v>
      </c>
      <c r="I3">
        <v>739108306</v>
      </c>
    </row>
    <row r="4" spans="1:9" x14ac:dyDescent="0.3">
      <c r="A4" s="1" t="s">
        <v>20</v>
      </c>
      <c r="B4" s="1" t="s">
        <v>21</v>
      </c>
      <c r="C4">
        <v>35643418</v>
      </c>
      <c r="D4">
        <v>36686784</v>
      </c>
      <c r="E4">
        <v>37769499</v>
      </c>
      <c r="F4">
        <v>38972230</v>
      </c>
      <c r="G4">
        <v>40099462</v>
      </c>
      <c r="H4">
        <v>41128771</v>
      </c>
      <c r="I4">
        <v>42239854</v>
      </c>
    </row>
    <row r="5" spans="1:9" x14ac:dyDescent="0.3">
      <c r="A5" s="1" t="s">
        <v>24</v>
      </c>
      <c r="B5" s="1" t="s">
        <v>25</v>
      </c>
      <c r="C5">
        <v>431138704</v>
      </c>
      <c r="D5">
        <v>442646825</v>
      </c>
      <c r="E5">
        <v>454306063</v>
      </c>
      <c r="F5">
        <v>466189102</v>
      </c>
      <c r="G5">
        <v>478185907</v>
      </c>
      <c r="H5">
        <v>490330870</v>
      </c>
      <c r="I5">
        <v>502789511</v>
      </c>
    </row>
    <row r="6" spans="1:9" x14ac:dyDescent="0.3">
      <c r="A6" s="1" t="s">
        <v>28</v>
      </c>
      <c r="B6" s="1" t="s">
        <v>29</v>
      </c>
      <c r="C6">
        <v>30208628</v>
      </c>
      <c r="D6">
        <v>31273533</v>
      </c>
      <c r="E6">
        <v>32353588</v>
      </c>
      <c r="F6">
        <v>33428486</v>
      </c>
      <c r="G6">
        <v>34503774</v>
      </c>
      <c r="H6">
        <v>35588987</v>
      </c>
      <c r="I6">
        <v>36684202</v>
      </c>
    </row>
    <row r="7" spans="1:9" x14ac:dyDescent="0.3">
      <c r="A7" s="1" t="s">
        <v>33</v>
      </c>
      <c r="B7" s="1" t="s">
        <v>34</v>
      </c>
      <c r="C7">
        <v>2873457</v>
      </c>
      <c r="D7">
        <v>2866376</v>
      </c>
      <c r="E7">
        <v>2854191</v>
      </c>
      <c r="F7">
        <v>2837849</v>
      </c>
      <c r="G7">
        <v>2811666</v>
      </c>
      <c r="H7">
        <v>2777689</v>
      </c>
      <c r="I7">
        <v>2745972</v>
      </c>
    </row>
    <row r="8" spans="1:9" x14ac:dyDescent="0.3">
      <c r="A8" s="1" t="s">
        <v>36</v>
      </c>
      <c r="B8" s="1" t="s">
        <v>37</v>
      </c>
      <c r="C8">
        <v>73837</v>
      </c>
      <c r="D8">
        <v>75013</v>
      </c>
      <c r="E8">
        <v>76343</v>
      </c>
      <c r="F8">
        <v>77700</v>
      </c>
      <c r="G8">
        <v>79034</v>
      </c>
      <c r="H8">
        <v>79824</v>
      </c>
      <c r="I8">
        <v>80088</v>
      </c>
    </row>
    <row r="9" spans="1:9" x14ac:dyDescent="0.3">
      <c r="A9" s="1" t="s">
        <v>38</v>
      </c>
      <c r="B9" s="1" t="s">
        <v>39</v>
      </c>
      <c r="C9">
        <v>423664839</v>
      </c>
      <c r="D9">
        <v>432545676</v>
      </c>
      <c r="E9">
        <v>441467739</v>
      </c>
      <c r="F9">
        <v>449228296</v>
      </c>
      <c r="G9">
        <v>456520777</v>
      </c>
      <c r="H9">
        <v>464684914</v>
      </c>
      <c r="I9">
        <v>473272080</v>
      </c>
    </row>
    <row r="10" spans="1:9" x14ac:dyDescent="0.3">
      <c r="A10" s="1" t="s">
        <v>42</v>
      </c>
      <c r="B10" s="1" t="s">
        <v>43</v>
      </c>
      <c r="C10">
        <v>9068296</v>
      </c>
      <c r="D10">
        <v>9140169</v>
      </c>
      <c r="E10">
        <v>9211657</v>
      </c>
      <c r="F10">
        <v>9287289</v>
      </c>
      <c r="G10">
        <v>9365145</v>
      </c>
      <c r="H10">
        <v>9441129</v>
      </c>
      <c r="I10">
        <v>9516871</v>
      </c>
    </row>
    <row r="11" spans="1:9" x14ac:dyDescent="0.3">
      <c r="A11" s="1" t="s">
        <v>44</v>
      </c>
      <c r="B11" s="1" t="s">
        <v>45</v>
      </c>
      <c r="C11">
        <v>44044811</v>
      </c>
      <c r="D11">
        <v>44494502</v>
      </c>
      <c r="E11">
        <v>44938712</v>
      </c>
      <c r="F11">
        <v>45376763</v>
      </c>
      <c r="G11">
        <v>45808747</v>
      </c>
      <c r="H11">
        <v>46234830</v>
      </c>
      <c r="I11">
        <v>46654581</v>
      </c>
    </row>
    <row r="12" spans="1:9" x14ac:dyDescent="0.3">
      <c r="A12" s="1" t="s">
        <v>47</v>
      </c>
      <c r="B12" s="1" t="s">
        <v>48</v>
      </c>
      <c r="C12">
        <v>2851923</v>
      </c>
      <c r="D12">
        <v>2836557</v>
      </c>
      <c r="E12">
        <v>2820602</v>
      </c>
      <c r="F12">
        <v>2805608</v>
      </c>
      <c r="G12">
        <v>2790974</v>
      </c>
      <c r="H12">
        <v>2780469</v>
      </c>
      <c r="I12">
        <v>2777970</v>
      </c>
    </row>
    <row r="13" spans="1:9" x14ac:dyDescent="0.3">
      <c r="A13" s="1" t="s">
        <v>50</v>
      </c>
      <c r="B13" s="1" t="s">
        <v>51</v>
      </c>
      <c r="C13">
        <v>49463</v>
      </c>
      <c r="D13">
        <v>48424</v>
      </c>
      <c r="E13">
        <v>47321</v>
      </c>
      <c r="F13">
        <v>46189</v>
      </c>
      <c r="G13">
        <v>45035</v>
      </c>
      <c r="H13">
        <v>44273</v>
      </c>
      <c r="I13">
        <v>43914</v>
      </c>
    </row>
    <row r="14" spans="1:9" x14ac:dyDescent="0.3">
      <c r="A14" s="1" t="s">
        <v>52</v>
      </c>
      <c r="B14" s="1" t="s">
        <v>53</v>
      </c>
      <c r="C14">
        <v>91119</v>
      </c>
      <c r="D14">
        <v>91626</v>
      </c>
      <c r="E14">
        <v>92117</v>
      </c>
      <c r="F14">
        <v>92664</v>
      </c>
      <c r="G14">
        <v>93219</v>
      </c>
      <c r="H14">
        <v>93763</v>
      </c>
      <c r="I14">
        <v>94298</v>
      </c>
    </row>
    <row r="15" spans="1:9" x14ac:dyDescent="0.3">
      <c r="A15" s="1" t="s">
        <v>54</v>
      </c>
      <c r="B15" s="1" t="s">
        <v>55</v>
      </c>
      <c r="C15">
        <v>24592588</v>
      </c>
      <c r="D15">
        <v>24963258</v>
      </c>
      <c r="E15">
        <v>25334826</v>
      </c>
      <c r="F15">
        <v>25649248</v>
      </c>
      <c r="G15">
        <v>25685412</v>
      </c>
      <c r="H15">
        <v>26014399</v>
      </c>
      <c r="I15">
        <v>26638544</v>
      </c>
    </row>
    <row r="16" spans="1:9" x14ac:dyDescent="0.3">
      <c r="A16" s="1" t="s">
        <v>56</v>
      </c>
      <c r="B16" s="1" t="s">
        <v>57</v>
      </c>
      <c r="C16">
        <v>8797566</v>
      </c>
      <c r="D16">
        <v>8840521</v>
      </c>
      <c r="E16">
        <v>8879920</v>
      </c>
      <c r="F16">
        <v>8916864</v>
      </c>
      <c r="G16">
        <v>8955797</v>
      </c>
      <c r="H16">
        <v>9041851</v>
      </c>
      <c r="I16">
        <v>9132383</v>
      </c>
    </row>
    <row r="17" spans="1:9" x14ac:dyDescent="0.3">
      <c r="A17" s="1" t="s">
        <v>59</v>
      </c>
      <c r="B17" s="1" t="s">
        <v>60</v>
      </c>
      <c r="C17">
        <v>9854033</v>
      </c>
      <c r="D17">
        <v>9939771</v>
      </c>
      <c r="E17">
        <v>10024283</v>
      </c>
      <c r="F17">
        <v>10093121</v>
      </c>
      <c r="G17">
        <v>10137750</v>
      </c>
      <c r="H17">
        <v>10141756</v>
      </c>
      <c r="I17">
        <v>10112555</v>
      </c>
    </row>
    <row r="18" spans="1:9" x14ac:dyDescent="0.3">
      <c r="A18" s="1" t="s">
        <v>61</v>
      </c>
      <c r="B18" s="1" t="s">
        <v>62</v>
      </c>
      <c r="C18">
        <v>11155593</v>
      </c>
      <c r="D18">
        <v>11493472</v>
      </c>
      <c r="E18">
        <v>11874838</v>
      </c>
      <c r="F18">
        <v>12220227</v>
      </c>
      <c r="G18">
        <v>12551213</v>
      </c>
      <c r="H18">
        <v>12889576</v>
      </c>
      <c r="I18">
        <v>13238559</v>
      </c>
    </row>
    <row r="19" spans="1:9" x14ac:dyDescent="0.3">
      <c r="A19" s="1" t="s">
        <v>64</v>
      </c>
      <c r="B19" s="1" t="s">
        <v>65</v>
      </c>
      <c r="C19">
        <v>11375158</v>
      </c>
      <c r="D19">
        <v>11427054</v>
      </c>
      <c r="E19">
        <v>11488980</v>
      </c>
      <c r="F19">
        <v>11538604</v>
      </c>
      <c r="G19">
        <v>11586195</v>
      </c>
      <c r="H19">
        <v>11685814</v>
      </c>
      <c r="I19">
        <v>11822592</v>
      </c>
    </row>
    <row r="20" spans="1:9" x14ac:dyDescent="0.3">
      <c r="A20" s="1" t="s">
        <v>67</v>
      </c>
      <c r="B20" s="1" t="s">
        <v>68</v>
      </c>
      <c r="C20">
        <v>11596779</v>
      </c>
      <c r="D20">
        <v>11940683</v>
      </c>
      <c r="E20">
        <v>12290444</v>
      </c>
      <c r="F20">
        <v>12643123</v>
      </c>
      <c r="G20">
        <v>12996895</v>
      </c>
      <c r="H20">
        <v>13352864</v>
      </c>
      <c r="I20">
        <v>13712828</v>
      </c>
    </row>
    <row r="21" spans="1:9" x14ac:dyDescent="0.3">
      <c r="A21" s="1" t="s">
        <v>69</v>
      </c>
      <c r="B21" s="1" t="s">
        <v>70</v>
      </c>
      <c r="C21">
        <v>19835858</v>
      </c>
      <c r="D21">
        <v>20392723</v>
      </c>
      <c r="E21">
        <v>20951639</v>
      </c>
      <c r="F21">
        <v>21522626</v>
      </c>
      <c r="G21">
        <v>22100683</v>
      </c>
      <c r="H21">
        <v>22673762</v>
      </c>
      <c r="I21">
        <v>23251485</v>
      </c>
    </row>
    <row r="22" spans="1:9" x14ac:dyDescent="0.3">
      <c r="A22" s="1" t="s">
        <v>71</v>
      </c>
      <c r="B22" s="1" t="s">
        <v>72</v>
      </c>
      <c r="C22">
        <v>161793964</v>
      </c>
      <c r="D22">
        <v>163683958</v>
      </c>
      <c r="E22">
        <v>165516222</v>
      </c>
      <c r="F22">
        <v>167420951</v>
      </c>
      <c r="G22">
        <v>169356251</v>
      </c>
      <c r="H22">
        <v>171186372</v>
      </c>
      <c r="I22">
        <v>172954319</v>
      </c>
    </row>
    <row r="23" spans="1:9" x14ac:dyDescent="0.3">
      <c r="A23" s="1" t="s">
        <v>74</v>
      </c>
      <c r="B23" s="1" t="s">
        <v>75</v>
      </c>
      <c r="C23">
        <v>7075947</v>
      </c>
      <c r="D23">
        <v>7025037</v>
      </c>
      <c r="E23">
        <v>6975761</v>
      </c>
      <c r="F23">
        <v>6934015</v>
      </c>
      <c r="G23">
        <v>6877743</v>
      </c>
      <c r="H23">
        <v>6465097</v>
      </c>
      <c r="I23">
        <v>6430370</v>
      </c>
    </row>
    <row r="24" spans="1:9" x14ac:dyDescent="0.3">
      <c r="A24" s="1" t="s">
        <v>76</v>
      </c>
      <c r="B24" s="1" t="s">
        <v>77</v>
      </c>
      <c r="C24">
        <v>1456834</v>
      </c>
      <c r="D24">
        <v>1487340</v>
      </c>
      <c r="E24">
        <v>1494188</v>
      </c>
      <c r="F24">
        <v>1477469</v>
      </c>
      <c r="G24">
        <v>1463265</v>
      </c>
      <c r="H24">
        <v>1472233</v>
      </c>
      <c r="I24">
        <v>1485509</v>
      </c>
    </row>
    <row r="25" spans="1:9" x14ac:dyDescent="0.3">
      <c r="A25" s="1" t="s">
        <v>78</v>
      </c>
      <c r="B25" s="1" t="s">
        <v>79</v>
      </c>
      <c r="C25">
        <v>399020</v>
      </c>
      <c r="D25">
        <v>401906</v>
      </c>
      <c r="E25">
        <v>404557</v>
      </c>
      <c r="F25">
        <v>406471</v>
      </c>
      <c r="G25">
        <v>407906</v>
      </c>
      <c r="H25">
        <v>409984</v>
      </c>
      <c r="I25">
        <v>412623</v>
      </c>
    </row>
    <row r="26" spans="1:9" x14ac:dyDescent="0.3">
      <c r="A26" s="1" t="s">
        <v>80</v>
      </c>
      <c r="B26" s="1" t="s">
        <v>81</v>
      </c>
      <c r="C26">
        <v>3440027</v>
      </c>
      <c r="D26">
        <v>3400129</v>
      </c>
      <c r="E26">
        <v>3360711</v>
      </c>
      <c r="F26">
        <v>3318407</v>
      </c>
      <c r="G26">
        <v>3270943</v>
      </c>
      <c r="H26">
        <v>3233526</v>
      </c>
      <c r="I26">
        <v>3210847</v>
      </c>
    </row>
    <row r="27" spans="1:9" x14ac:dyDescent="0.3">
      <c r="A27" s="1" t="s">
        <v>82</v>
      </c>
      <c r="B27" s="1" t="s">
        <v>83</v>
      </c>
      <c r="C27">
        <v>9458989</v>
      </c>
      <c r="D27">
        <v>9438785</v>
      </c>
      <c r="E27">
        <v>9419758</v>
      </c>
      <c r="F27">
        <v>9379952</v>
      </c>
      <c r="G27">
        <v>9302585</v>
      </c>
      <c r="H27">
        <v>9228071</v>
      </c>
      <c r="I27">
        <v>9178298</v>
      </c>
    </row>
    <row r="28" spans="1:9" x14ac:dyDescent="0.3">
      <c r="A28" s="1" t="s">
        <v>85</v>
      </c>
      <c r="B28" s="1" t="s">
        <v>86</v>
      </c>
      <c r="C28">
        <v>374693</v>
      </c>
      <c r="D28">
        <v>382066</v>
      </c>
      <c r="E28">
        <v>389095</v>
      </c>
      <c r="F28">
        <v>394921</v>
      </c>
      <c r="G28">
        <v>400031</v>
      </c>
      <c r="H28">
        <v>405272</v>
      </c>
      <c r="I28">
        <v>410825</v>
      </c>
    </row>
    <row r="29" spans="1:9" x14ac:dyDescent="0.3">
      <c r="A29" s="1" t="s">
        <v>88</v>
      </c>
      <c r="B29" s="1" t="s">
        <v>89</v>
      </c>
      <c r="C29">
        <v>63873</v>
      </c>
      <c r="D29">
        <v>63918</v>
      </c>
      <c r="E29">
        <v>63911</v>
      </c>
      <c r="F29">
        <v>63893</v>
      </c>
      <c r="G29">
        <v>63764</v>
      </c>
      <c r="H29">
        <v>63595</v>
      </c>
      <c r="I29">
        <v>63489</v>
      </c>
    </row>
    <row r="30" spans="1:9" x14ac:dyDescent="0.3">
      <c r="A30" s="1" t="s">
        <v>90</v>
      </c>
      <c r="B30" s="1" t="s">
        <v>91</v>
      </c>
      <c r="C30">
        <v>11435533</v>
      </c>
      <c r="D30">
        <v>11606905</v>
      </c>
      <c r="E30">
        <v>11777315</v>
      </c>
      <c r="F30">
        <v>11936162</v>
      </c>
      <c r="G30">
        <v>12079472</v>
      </c>
      <c r="H30">
        <v>12224110</v>
      </c>
      <c r="I30">
        <v>12388571</v>
      </c>
    </row>
    <row r="31" spans="1:9" x14ac:dyDescent="0.3">
      <c r="A31" s="1" t="s">
        <v>92</v>
      </c>
      <c r="B31" s="1" t="s">
        <v>93</v>
      </c>
      <c r="C31">
        <v>208504960</v>
      </c>
      <c r="D31">
        <v>210166592</v>
      </c>
      <c r="E31">
        <v>211782878</v>
      </c>
      <c r="F31">
        <v>213196304</v>
      </c>
      <c r="G31">
        <v>214326223</v>
      </c>
      <c r="H31">
        <v>215313498</v>
      </c>
      <c r="I31">
        <v>216422446</v>
      </c>
    </row>
    <row r="32" spans="1:9" x14ac:dyDescent="0.3">
      <c r="A32" s="1" t="s">
        <v>94</v>
      </c>
      <c r="B32" s="1" t="s">
        <v>95</v>
      </c>
      <c r="C32">
        <v>279187</v>
      </c>
      <c r="D32">
        <v>279688</v>
      </c>
      <c r="E32">
        <v>280180</v>
      </c>
      <c r="F32">
        <v>280693</v>
      </c>
      <c r="G32">
        <v>281200</v>
      </c>
      <c r="H32">
        <v>281635</v>
      </c>
      <c r="I32">
        <v>281995</v>
      </c>
    </row>
    <row r="33" spans="1:9" x14ac:dyDescent="0.3">
      <c r="A33" s="1" t="s">
        <v>96</v>
      </c>
      <c r="B33" s="1" t="s">
        <v>97</v>
      </c>
      <c r="C33">
        <v>430276</v>
      </c>
      <c r="D33">
        <v>434274</v>
      </c>
      <c r="E33">
        <v>438048</v>
      </c>
      <c r="F33">
        <v>441725</v>
      </c>
      <c r="G33">
        <v>445373</v>
      </c>
      <c r="H33">
        <v>449002</v>
      </c>
      <c r="I33">
        <v>452524</v>
      </c>
    </row>
    <row r="34" spans="1:9" x14ac:dyDescent="0.3">
      <c r="A34" s="1" t="s">
        <v>98</v>
      </c>
      <c r="B34" s="1" t="s">
        <v>99</v>
      </c>
      <c r="C34">
        <v>756121</v>
      </c>
      <c r="D34">
        <v>762096</v>
      </c>
      <c r="E34">
        <v>767459</v>
      </c>
      <c r="F34">
        <v>772506</v>
      </c>
      <c r="G34">
        <v>777486</v>
      </c>
      <c r="H34">
        <v>782455</v>
      </c>
      <c r="I34">
        <v>787424</v>
      </c>
    </row>
    <row r="35" spans="1:9" x14ac:dyDescent="0.3">
      <c r="A35" s="1" t="s">
        <v>100</v>
      </c>
      <c r="B35" s="1" t="s">
        <v>101</v>
      </c>
      <c r="C35">
        <v>2401840</v>
      </c>
      <c r="D35">
        <v>2451409</v>
      </c>
      <c r="E35">
        <v>2499702</v>
      </c>
      <c r="F35">
        <v>2546402</v>
      </c>
      <c r="G35">
        <v>2588423</v>
      </c>
      <c r="H35">
        <v>2630296</v>
      </c>
      <c r="I35">
        <v>2675352</v>
      </c>
    </row>
    <row r="36" spans="1:9" x14ac:dyDescent="0.3">
      <c r="A36" s="1" t="s">
        <v>102</v>
      </c>
      <c r="B36" s="1" t="s">
        <v>103</v>
      </c>
      <c r="C36">
        <v>4996741</v>
      </c>
      <c r="D36">
        <v>5094780</v>
      </c>
      <c r="E36">
        <v>5209324</v>
      </c>
      <c r="F36">
        <v>5343020</v>
      </c>
      <c r="G36">
        <v>5457154</v>
      </c>
      <c r="H36">
        <v>5579144</v>
      </c>
      <c r="I36">
        <v>5742315</v>
      </c>
    </row>
    <row r="37" spans="1:9" x14ac:dyDescent="0.3">
      <c r="A37" s="1" t="s">
        <v>104</v>
      </c>
      <c r="B37" s="1" t="s">
        <v>105</v>
      </c>
      <c r="C37">
        <v>36545075</v>
      </c>
      <c r="D37">
        <v>37072620</v>
      </c>
      <c r="E37">
        <v>37618495</v>
      </c>
      <c r="F37">
        <v>38028638</v>
      </c>
      <c r="G37">
        <v>38239864</v>
      </c>
      <c r="H37">
        <v>38939056</v>
      </c>
      <c r="I37">
        <v>40097761</v>
      </c>
    </row>
    <row r="38" spans="1:9" x14ac:dyDescent="0.3">
      <c r="A38" s="1" t="s">
        <v>107</v>
      </c>
      <c r="B38" s="1" t="s">
        <v>108</v>
      </c>
      <c r="C38">
        <v>102740078</v>
      </c>
      <c r="D38">
        <v>102538451</v>
      </c>
      <c r="E38">
        <v>102398537</v>
      </c>
      <c r="F38">
        <v>102180124</v>
      </c>
      <c r="G38">
        <v>101413157</v>
      </c>
      <c r="H38">
        <v>100108262</v>
      </c>
      <c r="I38">
        <v>100156608</v>
      </c>
    </row>
    <row r="39" spans="1:9" x14ac:dyDescent="0.3">
      <c r="A39" s="1" t="s">
        <v>110</v>
      </c>
      <c r="B39" s="1" t="s">
        <v>111</v>
      </c>
      <c r="C39">
        <v>8451840</v>
      </c>
      <c r="D39">
        <v>8514329</v>
      </c>
      <c r="E39">
        <v>8575280</v>
      </c>
      <c r="F39">
        <v>8638167</v>
      </c>
      <c r="G39">
        <v>8704546</v>
      </c>
      <c r="H39">
        <v>8775760</v>
      </c>
      <c r="I39">
        <v>8849852</v>
      </c>
    </row>
    <row r="40" spans="1:9" x14ac:dyDescent="0.3">
      <c r="A40" s="1" t="s">
        <v>112</v>
      </c>
      <c r="B40" s="1" t="s">
        <v>113</v>
      </c>
      <c r="C40">
        <v>165215</v>
      </c>
      <c r="D40">
        <v>167259</v>
      </c>
      <c r="E40">
        <v>169410</v>
      </c>
      <c r="F40">
        <v>171113</v>
      </c>
      <c r="G40">
        <v>172683</v>
      </c>
      <c r="H40">
        <v>174079</v>
      </c>
      <c r="I40">
        <v>175346</v>
      </c>
    </row>
    <row r="41" spans="1:9" x14ac:dyDescent="0.3">
      <c r="A41" s="1" t="s">
        <v>114</v>
      </c>
      <c r="B41" s="1" t="s">
        <v>115</v>
      </c>
      <c r="C41">
        <v>18368577</v>
      </c>
      <c r="D41">
        <v>18701450</v>
      </c>
      <c r="E41">
        <v>19039485</v>
      </c>
      <c r="F41">
        <v>19300315</v>
      </c>
      <c r="G41">
        <v>19493184</v>
      </c>
      <c r="H41">
        <v>19603733</v>
      </c>
      <c r="I41">
        <v>19629590</v>
      </c>
    </row>
    <row r="42" spans="1:9" x14ac:dyDescent="0.3">
      <c r="A42" s="1" t="s">
        <v>116</v>
      </c>
      <c r="B42" s="1" t="s">
        <v>117</v>
      </c>
      <c r="C42">
        <v>1396215000</v>
      </c>
      <c r="D42">
        <v>1402760000</v>
      </c>
      <c r="E42">
        <v>1407745000</v>
      </c>
      <c r="F42">
        <v>1411100000</v>
      </c>
      <c r="G42">
        <v>1412360000</v>
      </c>
      <c r="H42">
        <v>1412175000</v>
      </c>
      <c r="I42">
        <v>1410710000</v>
      </c>
    </row>
    <row r="43" spans="1:9" x14ac:dyDescent="0.3">
      <c r="A43" s="1" t="s">
        <v>119</v>
      </c>
      <c r="B43" s="1" t="s">
        <v>120</v>
      </c>
      <c r="C43">
        <v>24848016</v>
      </c>
      <c r="D43">
        <v>25493988</v>
      </c>
      <c r="E43">
        <v>26147551</v>
      </c>
      <c r="F43">
        <v>26811790</v>
      </c>
      <c r="G43">
        <v>27478249</v>
      </c>
      <c r="H43">
        <v>28160542</v>
      </c>
      <c r="I43">
        <v>28873034</v>
      </c>
    </row>
    <row r="44" spans="1:9" x14ac:dyDescent="0.3">
      <c r="A44" s="1" t="s">
        <v>121</v>
      </c>
      <c r="B44" s="1" t="s">
        <v>122</v>
      </c>
      <c r="C44">
        <v>24393181</v>
      </c>
      <c r="D44">
        <v>25076747</v>
      </c>
      <c r="E44">
        <v>25782341</v>
      </c>
      <c r="F44">
        <v>26491087</v>
      </c>
      <c r="G44">
        <v>27198628</v>
      </c>
      <c r="H44">
        <v>27914536</v>
      </c>
      <c r="I44">
        <v>28647293</v>
      </c>
    </row>
    <row r="45" spans="1:9" x14ac:dyDescent="0.3">
      <c r="A45" s="1" t="s">
        <v>123</v>
      </c>
      <c r="B45" s="1" t="s">
        <v>124</v>
      </c>
      <c r="C45">
        <v>84283273</v>
      </c>
      <c r="D45">
        <v>87087355</v>
      </c>
      <c r="E45">
        <v>89906890</v>
      </c>
      <c r="F45">
        <v>92853164</v>
      </c>
      <c r="G45">
        <v>95894118</v>
      </c>
      <c r="H45">
        <v>99010212</v>
      </c>
      <c r="I45">
        <v>102262808</v>
      </c>
    </row>
    <row r="46" spans="1:9" x14ac:dyDescent="0.3">
      <c r="A46" s="1" t="s">
        <v>126</v>
      </c>
      <c r="B46" s="1" t="s">
        <v>127</v>
      </c>
      <c r="C46">
        <v>5312340</v>
      </c>
      <c r="D46">
        <v>5441062</v>
      </c>
      <c r="E46">
        <v>5570733</v>
      </c>
      <c r="F46">
        <v>5702174</v>
      </c>
      <c r="G46">
        <v>5835806</v>
      </c>
      <c r="H46">
        <v>5970424</v>
      </c>
      <c r="I46">
        <v>6106869</v>
      </c>
    </row>
    <row r="47" spans="1:9" x14ac:dyDescent="0.3">
      <c r="A47" s="1" t="s">
        <v>128</v>
      </c>
      <c r="B47" s="1" t="s">
        <v>129</v>
      </c>
      <c r="C47">
        <v>48351671</v>
      </c>
      <c r="D47">
        <v>49276961</v>
      </c>
      <c r="E47">
        <v>50187406</v>
      </c>
      <c r="F47">
        <v>50930662</v>
      </c>
      <c r="G47">
        <v>51516562</v>
      </c>
      <c r="H47">
        <v>51874024</v>
      </c>
      <c r="I47">
        <v>52085168</v>
      </c>
    </row>
    <row r="48" spans="1:9" x14ac:dyDescent="0.3">
      <c r="A48" s="1" t="s">
        <v>130</v>
      </c>
      <c r="B48" s="1" t="s">
        <v>131</v>
      </c>
      <c r="C48">
        <v>761664</v>
      </c>
      <c r="D48">
        <v>776313</v>
      </c>
      <c r="E48">
        <v>790986</v>
      </c>
      <c r="F48">
        <v>806166</v>
      </c>
      <c r="G48">
        <v>821625</v>
      </c>
      <c r="H48">
        <v>836774</v>
      </c>
      <c r="I48">
        <v>852075</v>
      </c>
    </row>
    <row r="49" spans="1:9" x14ac:dyDescent="0.3">
      <c r="A49" s="1" t="s">
        <v>132</v>
      </c>
      <c r="B49" s="1" t="s">
        <v>133</v>
      </c>
      <c r="C49">
        <v>564954</v>
      </c>
      <c r="D49">
        <v>571202</v>
      </c>
      <c r="E49">
        <v>577030</v>
      </c>
      <c r="F49">
        <v>582640</v>
      </c>
      <c r="G49">
        <v>587925</v>
      </c>
      <c r="H49">
        <v>593149</v>
      </c>
      <c r="I49">
        <v>598682</v>
      </c>
    </row>
    <row r="50" spans="1:9" x14ac:dyDescent="0.3">
      <c r="A50" s="1" t="s">
        <v>134</v>
      </c>
      <c r="B50" s="1" t="s">
        <v>135</v>
      </c>
      <c r="C50">
        <v>4993842</v>
      </c>
      <c r="D50">
        <v>5040734</v>
      </c>
      <c r="E50">
        <v>5084532</v>
      </c>
      <c r="F50">
        <v>5123105</v>
      </c>
      <c r="G50">
        <v>5153957</v>
      </c>
      <c r="H50">
        <v>5180829</v>
      </c>
      <c r="I50">
        <v>5212173</v>
      </c>
    </row>
    <row r="51" spans="1:9" x14ac:dyDescent="0.3">
      <c r="A51" s="1" t="s">
        <v>136</v>
      </c>
      <c r="B51" s="1" t="s">
        <v>137</v>
      </c>
      <c r="C51">
        <v>3016651</v>
      </c>
      <c r="D51">
        <v>3058106</v>
      </c>
      <c r="E51">
        <v>3090374</v>
      </c>
      <c r="F51">
        <v>3106185</v>
      </c>
      <c r="G51">
        <v>3128519</v>
      </c>
      <c r="H51">
        <v>3147057</v>
      </c>
      <c r="I51">
        <v>3167738</v>
      </c>
    </row>
    <row r="52" spans="1:9" x14ac:dyDescent="0.3">
      <c r="A52" s="1" t="s">
        <v>139</v>
      </c>
      <c r="B52" s="1" t="s">
        <v>140</v>
      </c>
      <c r="C52">
        <v>11336405</v>
      </c>
      <c r="D52">
        <v>11328244</v>
      </c>
      <c r="E52">
        <v>11316697</v>
      </c>
      <c r="F52">
        <v>11300698</v>
      </c>
      <c r="G52">
        <v>11256372</v>
      </c>
      <c r="H52">
        <v>11212191</v>
      </c>
      <c r="I52">
        <v>11194449</v>
      </c>
    </row>
    <row r="53" spans="1:9" x14ac:dyDescent="0.3">
      <c r="A53" s="1" t="s">
        <v>141</v>
      </c>
      <c r="B53" s="1" t="s">
        <v>142</v>
      </c>
      <c r="C53">
        <v>160175</v>
      </c>
      <c r="D53">
        <v>159336</v>
      </c>
      <c r="E53">
        <v>157441</v>
      </c>
      <c r="F53">
        <v>154947</v>
      </c>
      <c r="G53">
        <v>152369</v>
      </c>
      <c r="H53">
        <v>149996</v>
      </c>
      <c r="I53">
        <v>147862</v>
      </c>
    </row>
    <row r="54" spans="1:9" x14ac:dyDescent="0.3">
      <c r="A54" s="1" t="s">
        <v>143</v>
      </c>
      <c r="B54" s="1" t="s">
        <v>144</v>
      </c>
      <c r="C54">
        <v>63581</v>
      </c>
      <c r="D54">
        <v>64884</v>
      </c>
      <c r="E54">
        <v>66134</v>
      </c>
      <c r="F54">
        <v>67311</v>
      </c>
      <c r="G54">
        <v>68136</v>
      </c>
      <c r="H54">
        <v>68706</v>
      </c>
      <c r="I54">
        <v>69310</v>
      </c>
    </row>
    <row r="55" spans="1:9" x14ac:dyDescent="0.3">
      <c r="A55" s="1" t="s">
        <v>145</v>
      </c>
      <c r="B55" s="1" t="s">
        <v>146</v>
      </c>
      <c r="C55">
        <v>1208523</v>
      </c>
      <c r="D55">
        <v>1218831</v>
      </c>
      <c r="E55">
        <v>1228836</v>
      </c>
      <c r="F55">
        <v>1237537</v>
      </c>
      <c r="G55">
        <v>1244188</v>
      </c>
      <c r="H55">
        <v>1251488</v>
      </c>
      <c r="I55">
        <v>1260138</v>
      </c>
    </row>
    <row r="56" spans="1:9" x14ac:dyDescent="0.3">
      <c r="A56" s="1" t="s">
        <v>148</v>
      </c>
      <c r="B56" s="1" t="s">
        <v>149</v>
      </c>
      <c r="C56">
        <v>10594438</v>
      </c>
      <c r="D56">
        <v>10629928</v>
      </c>
      <c r="E56">
        <v>10671870</v>
      </c>
      <c r="F56">
        <v>10697858</v>
      </c>
      <c r="G56">
        <v>10505772</v>
      </c>
      <c r="H56">
        <v>10672118</v>
      </c>
      <c r="I56">
        <v>10873689</v>
      </c>
    </row>
    <row r="57" spans="1:9" x14ac:dyDescent="0.3">
      <c r="A57" s="1" t="s">
        <v>150</v>
      </c>
      <c r="B57" s="1" t="s">
        <v>151</v>
      </c>
      <c r="C57">
        <v>82657002</v>
      </c>
      <c r="D57">
        <v>82905782</v>
      </c>
      <c r="E57">
        <v>83092962</v>
      </c>
      <c r="F57">
        <v>83160871</v>
      </c>
      <c r="G57">
        <v>83196078</v>
      </c>
      <c r="H57">
        <v>83797985</v>
      </c>
      <c r="I57">
        <v>84482267</v>
      </c>
    </row>
    <row r="58" spans="1:9" x14ac:dyDescent="0.3">
      <c r="A58" s="1" t="s">
        <v>153</v>
      </c>
      <c r="B58" s="1" t="s">
        <v>154</v>
      </c>
      <c r="C58">
        <v>1040233</v>
      </c>
      <c r="D58">
        <v>1057198</v>
      </c>
      <c r="E58">
        <v>1073994</v>
      </c>
      <c r="F58">
        <v>1090156</v>
      </c>
      <c r="G58">
        <v>1105557</v>
      </c>
      <c r="H58">
        <v>1120849</v>
      </c>
      <c r="I58">
        <v>1136455</v>
      </c>
    </row>
    <row r="59" spans="1:9" x14ac:dyDescent="0.3">
      <c r="A59" s="1" t="s">
        <v>155</v>
      </c>
      <c r="B59" s="1" t="s">
        <v>156</v>
      </c>
      <c r="C59">
        <v>70403</v>
      </c>
      <c r="D59">
        <v>70823</v>
      </c>
      <c r="E59">
        <v>71428</v>
      </c>
      <c r="F59">
        <v>71995</v>
      </c>
      <c r="G59">
        <v>72412</v>
      </c>
      <c r="H59">
        <v>72737</v>
      </c>
      <c r="I59">
        <v>73040</v>
      </c>
    </row>
    <row r="60" spans="1:9" x14ac:dyDescent="0.3">
      <c r="A60" s="1" t="s">
        <v>157</v>
      </c>
      <c r="B60" s="1" t="s">
        <v>158</v>
      </c>
      <c r="C60">
        <v>5764980</v>
      </c>
      <c r="D60">
        <v>5793636</v>
      </c>
      <c r="E60">
        <v>5814422</v>
      </c>
      <c r="F60">
        <v>5831404</v>
      </c>
      <c r="G60">
        <v>5856733</v>
      </c>
      <c r="H60">
        <v>5903037</v>
      </c>
      <c r="I60">
        <v>5946952</v>
      </c>
    </row>
    <row r="61" spans="1:9" x14ac:dyDescent="0.3">
      <c r="A61" s="1" t="s">
        <v>159</v>
      </c>
      <c r="B61" s="1" t="s">
        <v>160</v>
      </c>
      <c r="C61">
        <v>10647244</v>
      </c>
      <c r="D61">
        <v>10765531</v>
      </c>
      <c r="E61">
        <v>10881882</v>
      </c>
      <c r="F61">
        <v>10999664</v>
      </c>
      <c r="G61">
        <v>11117873</v>
      </c>
      <c r="H61">
        <v>11228821</v>
      </c>
      <c r="I61">
        <v>11332972</v>
      </c>
    </row>
    <row r="62" spans="1:9" x14ac:dyDescent="0.3">
      <c r="A62" s="1" t="s">
        <v>161</v>
      </c>
      <c r="B62" s="1" t="s">
        <v>162</v>
      </c>
      <c r="C62">
        <v>41136546</v>
      </c>
      <c r="D62">
        <v>41927007</v>
      </c>
      <c r="E62">
        <v>42705368</v>
      </c>
      <c r="F62">
        <v>43451666</v>
      </c>
      <c r="G62">
        <v>44177969</v>
      </c>
      <c r="H62">
        <v>44903225</v>
      </c>
      <c r="I62">
        <v>45606480</v>
      </c>
    </row>
    <row r="63" spans="1:9" x14ac:dyDescent="0.3">
      <c r="A63" s="1" t="s">
        <v>163</v>
      </c>
      <c r="B63" s="1" t="s">
        <v>164</v>
      </c>
      <c r="C63">
        <v>2080901482</v>
      </c>
      <c r="D63">
        <v>2094506990</v>
      </c>
      <c r="E63">
        <v>2106374009</v>
      </c>
      <c r="F63">
        <v>2116360715</v>
      </c>
      <c r="G63">
        <v>2123610397</v>
      </c>
      <c r="H63">
        <v>2129094071</v>
      </c>
      <c r="I63">
        <v>2133652241</v>
      </c>
    </row>
    <row r="64" spans="1:9" x14ac:dyDescent="0.3">
      <c r="A64" s="1" t="s">
        <v>165</v>
      </c>
      <c r="B64" s="1" t="s">
        <v>166</v>
      </c>
      <c r="C64">
        <v>3250752755</v>
      </c>
      <c r="D64">
        <v>3292896609</v>
      </c>
      <c r="E64">
        <v>3334561751</v>
      </c>
      <c r="F64">
        <v>3374383528</v>
      </c>
      <c r="G64">
        <v>3411268373</v>
      </c>
      <c r="H64">
        <v>3447398652</v>
      </c>
      <c r="I64">
        <v>3486290439</v>
      </c>
    </row>
    <row r="65" spans="1:9" x14ac:dyDescent="0.3">
      <c r="A65" s="1" t="s">
        <v>49</v>
      </c>
      <c r="B65" s="1" t="s">
        <v>168</v>
      </c>
      <c r="C65">
        <v>2327132966</v>
      </c>
      <c r="D65">
        <v>2341383691</v>
      </c>
      <c r="E65">
        <v>2353856866</v>
      </c>
      <c r="F65">
        <v>2363934334</v>
      </c>
      <c r="G65">
        <v>2370214403</v>
      </c>
      <c r="H65">
        <v>2375208613</v>
      </c>
      <c r="I65">
        <v>2380601170</v>
      </c>
    </row>
    <row r="66" spans="1:9" x14ac:dyDescent="0.3">
      <c r="A66" s="1" t="s">
        <v>170</v>
      </c>
      <c r="B66" s="1" t="s">
        <v>171</v>
      </c>
      <c r="C66">
        <v>243006453</v>
      </c>
      <c r="D66">
        <v>245052675</v>
      </c>
      <c r="E66">
        <v>247195931</v>
      </c>
      <c r="F66">
        <v>248913167</v>
      </c>
      <c r="G66">
        <v>250663105</v>
      </c>
      <c r="H66">
        <v>246915820</v>
      </c>
      <c r="I66">
        <v>247474425</v>
      </c>
    </row>
    <row r="67" spans="1:9" x14ac:dyDescent="0.3">
      <c r="A67" s="1" t="s">
        <v>32</v>
      </c>
      <c r="B67" s="1" t="s">
        <v>172</v>
      </c>
      <c r="C67">
        <v>914748588</v>
      </c>
      <c r="D67">
        <v>918181600</v>
      </c>
      <c r="E67">
        <v>921212388</v>
      </c>
      <c r="F67">
        <v>923384672</v>
      </c>
      <c r="G67">
        <v>924168763</v>
      </c>
      <c r="H67">
        <v>920988359</v>
      </c>
      <c r="I67">
        <v>923929755</v>
      </c>
    </row>
    <row r="68" spans="1:9" x14ac:dyDescent="0.3">
      <c r="A68" s="1" t="s">
        <v>174</v>
      </c>
      <c r="B68" s="1" t="s">
        <v>175</v>
      </c>
      <c r="C68">
        <v>16696944</v>
      </c>
      <c r="D68">
        <v>17015672</v>
      </c>
      <c r="E68">
        <v>17343740</v>
      </c>
      <c r="F68">
        <v>17588595</v>
      </c>
      <c r="G68">
        <v>17797737</v>
      </c>
      <c r="H68">
        <v>18001000</v>
      </c>
      <c r="I68">
        <v>18190484</v>
      </c>
    </row>
    <row r="69" spans="1:9" x14ac:dyDescent="0.3">
      <c r="A69" s="1" t="s">
        <v>176</v>
      </c>
      <c r="B69" s="1" t="s">
        <v>177</v>
      </c>
      <c r="C69">
        <v>101789386</v>
      </c>
      <c r="D69">
        <v>103740765</v>
      </c>
      <c r="E69">
        <v>105618671</v>
      </c>
      <c r="F69">
        <v>107465134</v>
      </c>
      <c r="G69">
        <v>109262178</v>
      </c>
      <c r="H69">
        <v>110990103</v>
      </c>
      <c r="I69">
        <v>112716598</v>
      </c>
    </row>
    <row r="70" spans="1:9" x14ac:dyDescent="0.3">
      <c r="A70" s="1" t="s">
        <v>179</v>
      </c>
      <c r="B70" s="1" t="s">
        <v>180</v>
      </c>
      <c r="C70">
        <v>345370612</v>
      </c>
      <c r="D70">
        <v>346153001</v>
      </c>
      <c r="E70">
        <v>346517987</v>
      </c>
      <c r="F70">
        <v>346961127</v>
      </c>
      <c r="G70">
        <v>346942960</v>
      </c>
      <c r="H70">
        <v>348331552</v>
      </c>
      <c r="I70">
        <v>350357398</v>
      </c>
    </row>
    <row r="71" spans="1:9" x14ac:dyDescent="0.3">
      <c r="A71" s="1" t="s">
        <v>182</v>
      </c>
      <c r="B71" s="1" t="s">
        <v>183</v>
      </c>
      <c r="C71">
        <v>3396933</v>
      </c>
      <c r="D71">
        <v>3445374</v>
      </c>
      <c r="E71">
        <v>3498818</v>
      </c>
      <c r="F71">
        <v>3555868</v>
      </c>
      <c r="G71">
        <v>3620312</v>
      </c>
      <c r="H71">
        <v>3684032</v>
      </c>
      <c r="I71">
        <v>3748901</v>
      </c>
    </row>
    <row r="72" spans="1:9" x14ac:dyDescent="0.3">
      <c r="A72" s="1" t="s">
        <v>185</v>
      </c>
      <c r="B72" s="1" t="s">
        <v>186</v>
      </c>
      <c r="C72">
        <v>46593236</v>
      </c>
      <c r="D72">
        <v>46797754</v>
      </c>
      <c r="E72">
        <v>47134837</v>
      </c>
      <c r="F72">
        <v>47365655</v>
      </c>
      <c r="G72">
        <v>47415794</v>
      </c>
      <c r="H72">
        <v>47778340</v>
      </c>
      <c r="I72">
        <v>48373336</v>
      </c>
    </row>
    <row r="73" spans="1:9" x14ac:dyDescent="0.3">
      <c r="A73" s="1" t="s">
        <v>188</v>
      </c>
      <c r="B73" s="1" t="s">
        <v>189</v>
      </c>
      <c r="C73">
        <v>1317384</v>
      </c>
      <c r="D73">
        <v>1321977</v>
      </c>
      <c r="E73">
        <v>1326898</v>
      </c>
      <c r="F73">
        <v>1329522</v>
      </c>
      <c r="G73">
        <v>1330932</v>
      </c>
      <c r="H73">
        <v>1348840</v>
      </c>
      <c r="I73">
        <v>1366188</v>
      </c>
    </row>
    <row r="74" spans="1:9" x14ac:dyDescent="0.3">
      <c r="A74" s="1" t="s">
        <v>191</v>
      </c>
      <c r="B74" s="1" t="s">
        <v>192</v>
      </c>
      <c r="C74">
        <v>108197950</v>
      </c>
      <c r="D74">
        <v>111129438</v>
      </c>
      <c r="E74">
        <v>114120594</v>
      </c>
      <c r="F74">
        <v>117190911</v>
      </c>
      <c r="G74">
        <v>120283026</v>
      </c>
      <c r="H74">
        <v>123379924</v>
      </c>
      <c r="I74">
        <v>126527060</v>
      </c>
    </row>
    <row r="75" spans="1:9" x14ac:dyDescent="0.3">
      <c r="A75" s="1" t="s">
        <v>194</v>
      </c>
      <c r="B75" s="1" t="s">
        <v>195</v>
      </c>
      <c r="C75">
        <v>446215182</v>
      </c>
      <c r="D75">
        <v>447001100</v>
      </c>
      <c r="E75">
        <v>447367191</v>
      </c>
      <c r="F75">
        <v>447692315</v>
      </c>
      <c r="G75">
        <v>447178093</v>
      </c>
      <c r="H75">
        <v>447370551</v>
      </c>
      <c r="I75">
        <v>449476878</v>
      </c>
    </row>
    <row r="76" spans="1:9" x14ac:dyDescent="0.3">
      <c r="A76" s="1" t="s">
        <v>197</v>
      </c>
      <c r="B76" s="1" t="s">
        <v>198</v>
      </c>
      <c r="C76">
        <v>916477490</v>
      </c>
      <c r="D76">
        <v>936789597</v>
      </c>
      <c r="E76">
        <v>957873862</v>
      </c>
      <c r="F76">
        <v>979839336</v>
      </c>
      <c r="G76">
        <v>1001870564</v>
      </c>
      <c r="H76">
        <v>1019145355</v>
      </c>
      <c r="I76">
        <v>1042703808</v>
      </c>
    </row>
    <row r="77" spans="1:9" x14ac:dyDescent="0.3">
      <c r="A77" s="1" t="s">
        <v>200</v>
      </c>
      <c r="B77" s="1" t="s">
        <v>201</v>
      </c>
      <c r="C77">
        <v>5508214</v>
      </c>
      <c r="D77">
        <v>5515525</v>
      </c>
      <c r="E77">
        <v>5521606</v>
      </c>
      <c r="F77">
        <v>5529543</v>
      </c>
      <c r="G77">
        <v>5541017</v>
      </c>
      <c r="H77">
        <v>5556106</v>
      </c>
      <c r="I77">
        <v>5584264</v>
      </c>
    </row>
    <row r="78" spans="1:9" x14ac:dyDescent="0.3">
      <c r="A78" s="1" t="s">
        <v>203</v>
      </c>
      <c r="B78" s="1" t="s">
        <v>204</v>
      </c>
      <c r="C78">
        <v>919019</v>
      </c>
      <c r="D78">
        <v>918996</v>
      </c>
      <c r="E78">
        <v>918465</v>
      </c>
      <c r="F78">
        <v>920422</v>
      </c>
      <c r="G78">
        <v>924610</v>
      </c>
      <c r="H78">
        <v>929766</v>
      </c>
      <c r="I78">
        <v>936375</v>
      </c>
    </row>
    <row r="79" spans="1:9" x14ac:dyDescent="0.3">
      <c r="A79" s="1" t="s">
        <v>205</v>
      </c>
      <c r="B79" s="1" t="s">
        <v>206</v>
      </c>
      <c r="C79">
        <v>66918020</v>
      </c>
      <c r="D79">
        <v>67158348</v>
      </c>
      <c r="E79">
        <v>67388001</v>
      </c>
      <c r="F79">
        <v>67571107</v>
      </c>
      <c r="G79">
        <v>67764304</v>
      </c>
      <c r="H79">
        <v>67971311</v>
      </c>
      <c r="I79">
        <v>68170228</v>
      </c>
    </row>
    <row r="80" spans="1:9" x14ac:dyDescent="0.3">
      <c r="A80" s="1" t="s">
        <v>208</v>
      </c>
      <c r="B80" s="1" t="s">
        <v>209</v>
      </c>
      <c r="C80">
        <v>50230</v>
      </c>
      <c r="D80">
        <v>50955</v>
      </c>
      <c r="E80">
        <v>51681</v>
      </c>
      <c r="F80">
        <v>52415</v>
      </c>
      <c r="G80">
        <v>52889</v>
      </c>
      <c r="H80">
        <v>53090</v>
      </c>
      <c r="I80">
        <v>53270</v>
      </c>
    </row>
    <row r="81" spans="1:9" x14ac:dyDescent="0.3">
      <c r="A81" s="1" t="s">
        <v>210</v>
      </c>
      <c r="B81" s="1" t="s">
        <v>211</v>
      </c>
      <c r="C81">
        <v>110430</v>
      </c>
      <c r="D81">
        <v>110929</v>
      </c>
      <c r="E81">
        <v>111379</v>
      </c>
      <c r="F81">
        <v>112106</v>
      </c>
      <c r="G81">
        <v>113131</v>
      </c>
      <c r="H81">
        <v>114164</v>
      </c>
      <c r="I81">
        <v>115224</v>
      </c>
    </row>
    <row r="82" spans="1:9" x14ac:dyDescent="0.3">
      <c r="A82" s="1" t="s">
        <v>213</v>
      </c>
      <c r="B82" s="1" t="s">
        <v>214</v>
      </c>
      <c r="C82">
        <v>2140215</v>
      </c>
      <c r="D82">
        <v>2192012</v>
      </c>
      <c r="E82">
        <v>2242785</v>
      </c>
      <c r="F82">
        <v>2292573</v>
      </c>
      <c r="G82">
        <v>2341179</v>
      </c>
      <c r="H82">
        <v>2388992</v>
      </c>
      <c r="I82">
        <v>2436566</v>
      </c>
    </row>
    <row r="83" spans="1:9" x14ac:dyDescent="0.3">
      <c r="A83" s="1" t="s">
        <v>215</v>
      </c>
      <c r="B83" s="1" t="s">
        <v>216</v>
      </c>
      <c r="C83">
        <v>66058859</v>
      </c>
      <c r="D83">
        <v>66460344</v>
      </c>
      <c r="E83">
        <v>66836327</v>
      </c>
      <c r="F83">
        <v>67081234</v>
      </c>
      <c r="G83">
        <v>67026292</v>
      </c>
      <c r="H83">
        <v>67791000</v>
      </c>
      <c r="I83">
        <v>68350000</v>
      </c>
    </row>
    <row r="84" spans="1:9" x14ac:dyDescent="0.3">
      <c r="A84" s="1" t="s">
        <v>217</v>
      </c>
      <c r="B84" s="1" t="s">
        <v>218</v>
      </c>
      <c r="C84">
        <v>3728004</v>
      </c>
      <c r="D84">
        <v>3726549</v>
      </c>
      <c r="E84">
        <v>3720161</v>
      </c>
      <c r="F84">
        <v>3722716</v>
      </c>
      <c r="G84">
        <v>3708610</v>
      </c>
      <c r="H84">
        <v>3712502</v>
      </c>
      <c r="I84">
        <v>3760365</v>
      </c>
    </row>
    <row r="85" spans="1:9" x14ac:dyDescent="0.3">
      <c r="A85" s="1" t="s">
        <v>220</v>
      </c>
      <c r="B85" s="1" t="s">
        <v>221</v>
      </c>
      <c r="C85">
        <v>30222262</v>
      </c>
      <c r="D85">
        <v>30870641</v>
      </c>
      <c r="E85">
        <v>31522290</v>
      </c>
      <c r="F85">
        <v>32180401</v>
      </c>
      <c r="G85">
        <v>32833031</v>
      </c>
      <c r="H85">
        <v>33475870</v>
      </c>
      <c r="I85">
        <v>34121985</v>
      </c>
    </row>
    <row r="86" spans="1:9" x14ac:dyDescent="0.3">
      <c r="A86" s="1" t="s">
        <v>223</v>
      </c>
      <c r="B86" s="1" t="s">
        <v>224</v>
      </c>
      <c r="C86">
        <v>32602</v>
      </c>
      <c r="D86">
        <v>32648</v>
      </c>
      <c r="E86">
        <v>32685</v>
      </c>
      <c r="F86">
        <v>32709</v>
      </c>
      <c r="G86">
        <v>32669</v>
      </c>
      <c r="H86">
        <v>32649</v>
      </c>
      <c r="I86">
        <v>32688</v>
      </c>
    </row>
    <row r="87" spans="1:9" x14ac:dyDescent="0.3">
      <c r="A87" s="1" t="s">
        <v>226</v>
      </c>
      <c r="B87" s="1" t="s">
        <v>227</v>
      </c>
      <c r="C87">
        <v>12240789</v>
      </c>
      <c r="D87">
        <v>12554864</v>
      </c>
      <c r="E87">
        <v>12877539</v>
      </c>
      <c r="F87">
        <v>13205153</v>
      </c>
      <c r="G87">
        <v>13531906</v>
      </c>
      <c r="H87">
        <v>13859341</v>
      </c>
      <c r="I87">
        <v>14190612</v>
      </c>
    </row>
    <row r="88" spans="1:9" x14ac:dyDescent="0.3">
      <c r="A88" s="1" t="s">
        <v>228</v>
      </c>
      <c r="B88" s="1" t="s">
        <v>229</v>
      </c>
      <c r="C88">
        <v>2381182</v>
      </c>
      <c r="D88">
        <v>2444916</v>
      </c>
      <c r="E88">
        <v>2508883</v>
      </c>
      <c r="F88">
        <v>2573995</v>
      </c>
      <c r="G88">
        <v>2639916</v>
      </c>
      <c r="H88">
        <v>2705992</v>
      </c>
      <c r="I88">
        <v>2773168</v>
      </c>
    </row>
    <row r="89" spans="1:9" x14ac:dyDescent="0.3">
      <c r="A89" s="1" t="s">
        <v>230</v>
      </c>
      <c r="B89" s="1" t="s">
        <v>231</v>
      </c>
      <c r="C89">
        <v>1879826</v>
      </c>
      <c r="D89">
        <v>1924955</v>
      </c>
      <c r="E89">
        <v>1970457</v>
      </c>
      <c r="F89">
        <v>2015828</v>
      </c>
      <c r="G89">
        <v>2060721</v>
      </c>
      <c r="H89">
        <v>2105566</v>
      </c>
      <c r="I89">
        <v>2150842</v>
      </c>
    </row>
    <row r="90" spans="1:9" x14ac:dyDescent="0.3">
      <c r="A90" s="1" t="s">
        <v>232</v>
      </c>
      <c r="B90" s="1" t="s">
        <v>233</v>
      </c>
      <c r="C90">
        <v>1450694</v>
      </c>
      <c r="D90">
        <v>1502091</v>
      </c>
      <c r="E90">
        <v>1553031</v>
      </c>
      <c r="F90">
        <v>1596049</v>
      </c>
      <c r="G90">
        <v>1634466</v>
      </c>
      <c r="H90">
        <v>1674908</v>
      </c>
      <c r="I90">
        <v>1714671</v>
      </c>
    </row>
    <row r="91" spans="1:9" x14ac:dyDescent="0.3">
      <c r="A91" s="1" t="s">
        <v>234</v>
      </c>
      <c r="B91" s="1" t="s">
        <v>235</v>
      </c>
      <c r="C91">
        <v>10754679</v>
      </c>
      <c r="D91">
        <v>10732882</v>
      </c>
      <c r="E91">
        <v>10721582</v>
      </c>
      <c r="F91">
        <v>10698599</v>
      </c>
      <c r="G91">
        <v>10569207</v>
      </c>
      <c r="H91">
        <v>10426919</v>
      </c>
      <c r="I91">
        <v>10361295</v>
      </c>
    </row>
    <row r="92" spans="1:9" x14ac:dyDescent="0.3">
      <c r="A92" s="1" t="s">
        <v>237</v>
      </c>
      <c r="B92" s="1" t="s">
        <v>238</v>
      </c>
      <c r="C92">
        <v>120921</v>
      </c>
      <c r="D92">
        <v>121838</v>
      </c>
      <c r="E92">
        <v>122724</v>
      </c>
      <c r="F92">
        <v>123663</v>
      </c>
      <c r="G92">
        <v>124610</v>
      </c>
      <c r="H92">
        <v>125438</v>
      </c>
      <c r="I92">
        <v>126183</v>
      </c>
    </row>
    <row r="93" spans="1:9" x14ac:dyDescent="0.3">
      <c r="A93" s="1" t="s">
        <v>239</v>
      </c>
      <c r="B93" s="1" t="s">
        <v>240</v>
      </c>
      <c r="C93">
        <v>56172</v>
      </c>
      <c r="D93">
        <v>56023</v>
      </c>
      <c r="E93">
        <v>56225</v>
      </c>
      <c r="F93">
        <v>56367</v>
      </c>
      <c r="G93">
        <v>56653</v>
      </c>
      <c r="H93">
        <v>56661</v>
      </c>
      <c r="I93">
        <v>56865</v>
      </c>
    </row>
    <row r="94" spans="1:9" x14ac:dyDescent="0.3">
      <c r="A94" s="1" t="s">
        <v>241</v>
      </c>
      <c r="B94" s="1" t="s">
        <v>242</v>
      </c>
      <c r="C94">
        <v>16087418</v>
      </c>
      <c r="D94">
        <v>16346950</v>
      </c>
      <c r="E94">
        <v>16604026</v>
      </c>
      <c r="F94">
        <v>16858333</v>
      </c>
      <c r="G94">
        <v>17109746</v>
      </c>
      <c r="H94">
        <v>17357886</v>
      </c>
      <c r="I94">
        <v>17602431</v>
      </c>
    </row>
    <row r="95" spans="1:9" x14ac:dyDescent="0.3">
      <c r="A95" s="1" t="s">
        <v>244</v>
      </c>
      <c r="B95" s="1" t="s">
        <v>245</v>
      </c>
      <c r="C95">
        <v>168606</v>
      </c>
      <c r="D95">
        <v>168678</v>
      </c>
      <c r="E95">
        <v>168624</v>
      </c>
      <c r="F95">
        <v>169231</v>
      </c>
      <c r="G95">
        <v>170534</v>
      </c>
      <c r="H95">
        <v>171774</v>
      </c>
      <c r="I95">
        <v>172952</v>
      </c>
    </row>
    <row r="96" spans="1:9" x14ac:dyDescent="0.3">
      <c r="A96" s="1" t="s">
        <v>246</v>
      </c>
      <c r="B96" s="1" t="s">
        <v>247</v>
      </c>
      <c r="C96">
        <v>763252</v>
      </c>
      <c r="D96">
        <v>785514</v>
      </c>
      <c r="E96">
        <v>798753</v>
      </c>
      <c r="F96">
        <v>797202</v>
      </c>
      <c r="G96">
        <v>804567</v>
      </c>
      <c r="H96">
        <v>808726</v>
      </c>
      <c r="I96">
        <v>813834</v>
      </c>
    </row>
    <row r="97" spans="1:9" x14ac:dyDescent="0.3">
      <c r="A97" s="1" t="s">
        <v>15</v>
      </c>
      <c r="B97" s="1" t="s">
        <v>248</v>
      </c>
      <c r="C97">
        <v>1377929189</v>
      </c>
      <c r="D97">
        <v>1383955367</v>
      </c>
      <c r="E97">
        <v>1389172209</v>
      </c>
      <c r="F97">
        <v>1393950970</v>
      </c>
      <c r="G97">
        <v>1392964458</v>
      </c>
      <c r="H97">
        <v>1395940386</v>
      </c>
      <c r="I97">
        <v>1403021503</v>
      </c>
    </row>
    <row r="98" spans="1:9" x14ac:dyDescent="0.3">
      <c r="A98" s="1" t="s">
        <v>250</v>
      </c>
      <c r="B98" s="1" t="s">
        <v>251</v>
      </c>
      <c r="C98">
        <v>7393200</v>
      </c>
      <c r="D98">
        <v>7452600</v>
      </c>
      <c r="E98">
        <v>7507900</v>
      </c>
      <c r="F98">
        <v>7481000</v>
      </c>
      <c r="G98">
        <v>7413100</v>
      </c>
      <c r="H98">
        <v>7346100</v>
      </c>
      <c r="I98">
        <v>7536100</v>
      </c>
    </row>
    <row r="99" spans="1:9" x14ac:dyDescent="0.3">
      <c r="A99" s="1" t="s">
        <v>253</v>
      </c>
      <c r="B99" s="1" t="s">
        <v>254</v>
      </c>
      <c r="C99">
        <v>9626842</v>
      </c>
      <c r="D99">
        <v>9792850</v>
      </c>
      <c r="E99">
        <v>9958829</v>
      </c>
      <c r="F99">
        <v>10121763</v>
      </c>
      <c r="G99">
        <v>10278345</v>
      </c>
      <c r="H99">
        <v>10432860</v>
      </c>
      <c r="I99">
        <v>10593798</v>
      </c>
    </row>
    <row r="100" spans="1:9" x14ac:dyDescent="0.3">
      <c r="A100" s="1" t="s">
        <v>256</v>
      </c>
      <c r="B100" s="1" t="s">
        <v>257</v>
      </c>
      <c r="C100">
        <v>770390212</v>
      </c>
      <c r="D100">
        <v>792615894</v>
      </c>
      <c r="E100">
        <v>815100831</v>
      </c>
      <c r="F100">
        <v>838066650</v>
      </c>
      <c r="G100">
        <v>861156745</v>
      </c>
      <c r="H100">
        <v>884288332</v>
      </c>
      <c r="I100">
        <v>907995430</v>
      </c>
    </row>
    <row r="101" spans="1:9" x14ac:dyDescent="0.3">
      <c r="A101" s="1" t="s">
        <v>259</v>
      </c>
      <c r="B101" s="1" t="s">
        <v>260</v>
      </c>
      <c r="C101">
        <v>4124531</v>
      </c>
      <c r="D101">
        <v>4087843</v>
      </c>
      <c r="E101">
        <v>4065253</v>
      </c>
      <c r="F101">
        <v>4047680</v>
      </c>
      <c r="G101">
        <v>3878981</v>
      </c>
      <c r="H101">
        <v>3855641</v>
      </c>
      <c r="I101">
        <v>3853200</v>
      </c>
    </row>
    <row r="102" spans="1:9" x14ac:dyDescent="0.3">
      <c r="A102" s="1" t="s">
        <v>262</v>
      </c>
      <c r="B102" s="1" t="s">
        <v>263</v>
      </c>
      <c r="C102">
        <v>10863543</v>
      </c>
      <c r="D102">
        <v>11012421</v>
      </c>
      <c r="E102">
        <v>11160438</v>
      </c>
      <c r="F102">
        <v>11306801</v>
      </c>
      <c r="G102">
        <v>11447569</v>
      </c>
      <c r="H102">
        <v>11584996</v>
      </c>
      <c r="I102">
        <v>11724763</v>
      </c>
    </row>
    <row r="103" spans="1:9" x14ac:dyDescent="0.3">
      <c r="A103" s="1" t="s">
        <v>265</v>
      </c>
      <c r="B103" s="1" t="s">
        <v>266</v>
      </c>
      <c r="C103">
        <v>9787966</v>
      </c>
      <c r="D103">
        <v>9775564</v>
      </c>
      <c r="E103">
        <v>9771141</v>
      </c>
      <c r="F103">
        <v>9750149</v>
      </c>
      <c r="G103">
        <v>9709891</v>
      </c>
      <c r="H103">
        <v>9643048</v>
      </c>
      <c r="I103">
        <v>9589872</v>
      </c>
    </row>
    <row r="104" spans="1:9" x14ac:dyDescent="0.3">
      <c r="A104" s="1" t="s">
        <v>267</v>
      </c>
      <c r="B104" s="1" t="s">
        <v>268</v>
      </c>
      <c r="C104">
        <v>4752675645</v>
      </c>
      <c r="D104">
        <v>4794094269</v>
      </c>
      <c r="E104">
        <v>4832585266</v>
      </c>
      <c r="F104">
        <v>4866828116</v>
      </c>
      <c r="G104">
        <v>4894666421</v>
      </c>
      <c r="H104">
        <v>4912348798</v>
      </c>
      <c r="I104">
        <v>4937047867</v>
      </c>
    </row>
    <row r="105" spans="1:9" x14ac:dyDescent="0.3">
      <c r="A105" s="1" t="s">
        <v>270</v>
      </c>
      <c r="B105" s="1" t="s">
        <v>271</v>
      </c>
      <c r="C105">
        <v>6400602851</v>
      </c>
      <c r="D105">
        <v>6478776303</v>
      </c>
      <c r="E105">
        <v>6555193386</v>
      </c>
      <c r="F105">
        <v>6628629499</v>
      </c>
      <c r="G105">
        <v>6696373761</v>
      </c>
      <c r="H105">
        <v>6754104791</v>
      </c>
      <c r="I105">
        <v>6819750360</v>
      </c>
    </row>
    <row r="106" spans="1:9" x14ac:dyDescent="0.3">
      <c r="A106" s="1" t="s">
        <v>273</v>
      </c>
      <c r="B106" s="1" t="s">
        <v>274</v>
      </c>
      <c r="C106">
        <v>1647927206</v>
      </c>
      <c r="D106">
        <v>1684682034</v>
      </c>
      <c r="E106">
        <v>1722608120</v>
      </c>
      <c r="F106">
        <v>1761801383</v>
      </c>
      <c r="G106">
        <v>1801707340</v>
      </c>
      <c r="H106">
        <v>1841755993</v>
      </c>
      <c r="I106">
        <v>1882702493</v>
      </c>
    </row>
    <row r="107" spans="1:9" x14ac:dyDescent="0.3">
      <c r="A107" s="1" t="s">
        <v>276</v>
      </c>
      <c r="B107" s="1" t="s">
        <v>277</v>
      </c>
      <c r="C107">
        <v>549511044</v>
      </c>
      <c r="D107">
        <v>560698093</v>
      </c>
      <c r="E107">
        <v>572192040</v>
      </c>
      <c r="F107">
        <v>584212703</v>
      </c>
      <c r="G107">
        <v>596608333</v>
      </c>
      <c r="H107">
        <v>609342910</v>
      </c>
      <c r="I107">
        <v>622553200</v>
      </c>
    </row>
    <row r="108" spans="1:9" x14ac:dyDescent="0.3">
      <c r="A108" s="1" t="s">
        <v>279</v>
      </c>
      <c r="B108" s="1" t="s">
        <v>280</v>
      </c>
      <c r="C108">
        <v>264498852</v>
      </c>
      <c r="D108">
        <v>267066843</v>
      </c>
      <c r="E108">
        <v>269582878</v>
      </c>
      <c r="F108">
        <v>271857970</v>
      </c>
      <c r="G108">
        <v>273753191</v>
      </c>
      <c r="H108">
        <v>275501339</v>
      </c>
      <c r="I108">
        <v>277534122</v>
      </c>
    </row>
    <row r="109" spans="1:9" x14ac:dyDescent="0.3">
      <c r="A109" s="1" t="s">
        <v>282</v>
      </c>
      <c r="B109" s="1" t="s">
        <v>283</v>
      </c>
      <c r="C109">
        <v>1098416162</v>
      </c>
      <c r="D109">
        <v>1123983941</v>
      </c>
      <c r="E109">
        <v>1150416080</v>
      </c>
      <c r="F109">
        <v>1177588680</v>
      </c>
      <c r="G109">
        <v>1205099007</v>
      </c>
      <c r="H109">
        <v>1232413083</v>
      </c>
      <c r="I109">
        <v>1260149293</v>
      </c>
    </row>
    <row r="110" spans="1:9" x14ac:dyDescent="0.3">
      <c r="A110" s="1" t="s">
        <v>285</v>
      </c>
      <c r="B110" s="1" t="s">
        <v>286</v>
      </c>
      <c r="C110">
        <v>83580</v>
      </c>
      <c r="D110">
        <v>83775</v>
      </c>
      <c r="E110">
        <v>83933</v>
      </c>
      <c r="F110">
        <v>84046</v>
      </c>
      <c r="G110">
        <v>84263</v>
      </c>
      <c r="H110">
        <v>84519</v>
      </c>
      <c r="I110">
        <v>84710</v>
      </c>
    </row>
    <row r="111" spans="1:9" x14ac:dyDescent="0.3">
      <c r="A111" s="1" t="s">
        <v>288</v>
      </c>
      <c r="B111" s="1" t="s">
        <v>289</v>
      </c>
      <c r="C111">
        <v>1354195680</v>
      </c>
      <c r="D111">
        <v>1369003306</v>
      </c>
      <c r="E111">
        <v>1383112050</v>
      </c>
      <c r="F111">
        <v>1396387127</v>
      </c>
      <c r="G111">
        <v>1407563842</v>
      </c>
      <c r="H111">
        <v>1417173173</v>
      </c>
      <c r="I111">
        <v>1428627663</v>
      </c>
    </row>
    <row r="112" spans="1:9" x14ac:dyDescent="0.3">
      <c r="A112" s="1" t="s">
        <v>659</v>
      </c>
      <c r="B112" s="1" t="s">
        <v>660</v>
      </c>
    </row>
    <row r="113" spans="1:9" x14ac:dyDescent="0.3">
      <c r="A113" s="1" t="s">
        <v>291</v>
      </c>
      <c r="B113" s="1" t="s">
        <v>292</v>
      </c>
      <c r="C113">
        <v>4807388</v>
      </c>
      <c r="D113">
        <v>4867316</v>
      </c>
      <c r="E113">
        <v>4934340</v>
      </c>
      <c r="F113">
        <v>4985382</v>
      </c>
      <c r="G113">
        <v>5033164</v>
      </c>
      <c r="H113">
        <v>5127170</v>
      </c>
      <c r="I113">
        <v>5262382</v>
      </c>
    </row>
    <row r="114" spans="1:9" x14ac:dyDescent="0.3">
      <c r="A114" s="1" t="s">
        <v>294</v>
      </c>
      <c r="B114" s="1" t="s">
        <v>295</v>
      </c>
      <c r="C114">
        <v>84505076</v>
      </c>
      <c r="D114">
        <v>85617562</v>
      </c>
      <c r="E114">
        <v>86564202</v>
      </c>
      <c r="F114">
        <v>87290193</v>
      </c>
      <c r="G114">
        <v>87923432</v>
      </c>
      <c r="H114">
        <v>88550570</v>
      </c>
      <c r="I114">
        <v>89172767</v>
      </c>
    </row>
    <row r="115" spans="1:9" x14ac:dyDescent="0.3">
      <c r="A115" s="1" t="s">
        <v>297</v>
      </c>
      <c r="B115" s="1" t="s">
        <v>298</v>
      </c>
      <c r="C115">
        <v>39621162</v>
      </c>
      <c r="D115">
        <v>40590700</v>
      </c>
      <c r="E115">
        <v>41563520</v>
      </c>
      <c r="F115">
        <v>42556984</v>
      </c>
      <c r="G115">
        <v>43533592</v>
      </c>
      <c r="H115">
        <v>44496122</v>
      </c>
      <c r="I115">
        <v>45504560</v>
      </c>
    </row>
    <row r="116" spans="1:9" x14ac:dyDescent="0.3">
      <c r="A116" s="1" t="s">
        <v>299</v>
      </c>
      <c r="B116" s="1" t="s">
        <v>300</v>
      </c>
      <c r="C116">
        <v>343400</v>
      </c>
      <c r="D116">
        <v>352721</v>
      </c>
      <c r="E116">
        <v>360563</v>
      </c>
      <c r="F116">
        <v>366463</v>
      </c>
      <c r="G116">
        <v>372520</v>
      </c>
      <c r="H116">
        <v>382003</v>
      </c>
      <c r="I116">
        <v>393600</v>
      </c>
    </row>
    <row r="117" spans="1:9" x14ac:dyDescent="0.3">
      <c r="A117" s="1" t="s">
        <v>301</v>
      </c>
      <c r="B117" s="1" t="s">
        <v>302</v>
      </c>
      <c r="C117">
        <v>8713300</v>
      </c>
      <c r="D117">
        <v>8882800</v>
      </c>
      <c r="E117">
        <v>9054000</v>
      </c>
      <c r="F117">
        <v>9215100</v>
      </c>
      <c r="G117">
        <v>9371400</v>
      </c>
      <c r="H117">
        <v>9557500</v>
      </c>
      <c r="I117">
        <v>9756700</v>
      </c>
    </row>
    <row r="118" spans="1:9" x14ac:dyDescent="0.3">
      <c r="A118" s="1" t="s">
        <v>303</v>
      </c>
      <c r="B118" s="1" t="s">
        <v>304</v>
      </c>
      <c r="C118">
        <v>60536709</v>
      </c>
      <c r="D118">
        <v>60421760</v>
      </c>
      <c r="E118">
        <v>59729081</v>
      </c>
      <c r="F118">
        <v>59438851</v>
      </c>
      <c r="G118">
        <v>59133173</v>
      </c>
      <c r="H118">
        <v>58940425</v>
      </c>
      <c r="I118">
        <v>58761146</v>
      </c>
    </row>
    <row r="119" spans="1:9" x14ac:dyDescent="0.3">
      <c r="A119" s="1" t="s">
        <v>306</v>
      </c>
      <c r="B119" s="1" t="s">
        <v>307</v>
      </c>
      <c r="C119">
        <v>2808376</v>
      </c>
      <c r="D119">
        <v>2811835</v>
      </c>
      <c r="E119">
        <v>2813773</v>
      </c>
      <c r="F119">
        <v>2820436</v>
      </c>
      <c r="G119">
        <v>2827695</v>
      </c>
      <c r="H119">
        <v>2827377</v>
      </c>
      <c r="I119">
        <v>2825544</v>
      </c>
    </row>
    <row r="120" spans="1:9" x14ac:dyDescent="0.3">
      <c r="A120" s="1" t="s">
        <v>308</v>
      </c>
      <c r="B120" s="1" t="s">
        <v>309</v>
      </c>
      <c r="C120">
        <v>10215381</v>
      </c>
      <c r="D120">
        <v>10459865</v>
      </c>
      <c r="E120">
        <v>10698683</v>
      </c>
      <c r="F120">
        <v>10928721</v>
      </c>
      <c r="G120">
        <v>11148278</v>
      </c>
      <c r="H120">
        <v>11285869</v>
      </c>
      <c r="I120">
        <v>11337052</v>
      </c>
    </row>
    <row r="121" spans="1:9" x14ac:dyDescent="0.3">
      <c r="A121" s="1" t="s">
        <v>310</v>
      </c>
      <c r="B121" s="1" t="s">
        <v>311</v>
      </c>
      <c r="C121">
        <v>126972000</v>
      </c>
      <c r="D121">
        <v>126811000</v>
      </c>
      <c r="E121">
        <v>126633000</v>
      </c>
      <c r="F121">
        <v>126261000</v>
      </c>
      <c r="G121">
        <v>125681593</v>
      </c>
      <c r="H121">
        <v>125124989</v>
      </c>
      <c r="I121">
        <v>124516650</v>
      </c>
    </row>
    <row r="122" spans="1:9" x14ac:dyDescent="0.3">
      <c r="A122" s="1" t="s">
        <v>312</v>
      </c>
      <c r="B122" s="1" t="s">
        <v>313</v>
      </c>
      <c r="C122">
        <v>18037776</v>
      </c>
      <c r="D122">
        <v>18276452</v>
      </c>
      <c r="E122">
        <v>18513673</v>
      </c>
      <c r="F122">
        <v>18755666</v>
      </c>
      <c r="G122">
        <v>19191356</v>
      </c>
      <c r="H122">
        <v>19634983</v>
      </c>
      <c r="I122">
        <v>19900177</v>
      </c>
    </row>
    <row r="123" spans="1:9" x14ac:dyDescent="0.3">
      <c r="A123" s="1" t="s">
        <v>314</v>
      </c>
      <c r="B123" s="1" t="s">
        <v>315</v>
      </c>
      <c r="C123">
        <v>48948137</v>
      </c>
      <c r="D123">
        <v>49953304</v>
      </c>
      <c r="E123">
        <v>50951450</v>
      </c>
      <c r="F123">
        <v>51985780</v>
      </c>
      <c r="G123">
        <v>53005614</v>
      </c>
      <c r="H123">
        <v>54027487</v>
      </c>
      <c r="I123">
        <v>55100586</v>
      </c>
    </row>
    <row r="124" spans="1:9" x14ac:dyDescent="0.3">
      <c r="A124" s="1" t="s">
        <v>317</v>
      </c>
      <c r="B124" s="1" t="s">
        <v>318</v>
      </c>
      <c r="C124">
        <v>6198200</v>
      </c>
      <c r="D124">
        <v>6322800</v>
      </c>
      <c r="E124">
        <v>6456200</v>
      </c>
      <c r="F124">
        <v>6579900</v>
      </c>
      <c r="G124">
        <v>6773400</v>
      </c>
      <c r="H124">
        <v>6974900</v>
      </c>
      <c r="I124">
        <v>7100800</v>
      </c>
    </row>
    <row r="125" spans="1:9" x14ac:dyDescent="0.3">
      <c r="A125" s="1" t="s">
        <v>319</v>
      </c>
      <c r="B125" s="1" t="s">
        <v>320</v>
      </c>
      <c r="C125">
        <v>15830689</v>
      </c>
      <c r="D125">
        <v>16025238</v>
      </c>
      <c r="E125">
        <v>16207746</v>
      </c>
      <c r="F125">
        <v>16396860</v>
      </c>
      <c r="G125">
        <v>16589023</v>
      </c>
      <c r="H125">
        <v>16767842</v>
      </c>
      <c r="I125">
        <v>16944826</v>
      </c>
    </row>
    <row r="126" spans="1:9" x14ac:dyDescent="0.3">
      <c r="A126" s="1" t="s">
        <v>322</v>
      </c>
      <c r="B126" s="1" t="s">
        <v>323</v>
      </c>
      <c r="C126">
        <v>120362</v>
      </c>
      <c r="D126">
        <v>122261</v>
      </c>
      <c r="E126">
        <v>124241</v>
      </c>
      <c r="F126">
        <v>126463</v>
      </c>
      <c r="G126">
        <v>128874</v>
      </c>
      <c r="H126">
        <v>131232</v>
      </c>
      <c r="I126">
        <v>133515</v>
      </c>
    </row>
    <row r="127" spans="1:9" x14ac:dyDescent="0.3">
      <c r="A127" s="1" t="s">
        <v>324</v>
      </c>
      <c r="B127" s="1" t="s">
        <v>325</v>
      </c>
      <c r="C127">
        <v>47785</v>
      </c>
      <c r="D127">
        <v>47761</v>
      </c>
      <c r="E127">
        <v>47712</v>
      </c>
      <c r="F127">
        <v>47642</v>
      </c>
      <c r="G127">
        <v>47606</v>
      </c>
      <c r="H127">
        <v>47657</v>
      </c>
      <c r="I127">
        <v>47755</v>
      </c>
    </row>
    <row r="128" spans="1:9" x14ac:dyDescent="0.3">
      <c r="A128" s="1" t="s">
        <v>326</v>
      </c>
      <c r="B128" s="1" t="s">
        <v>327</v>
      </c>
      <c r="C128">
        <v>51361911</v>
      </c>
      <c r="D128">
        <v>51585058</v>
      </c>
      <c r="E128">
        <v>51764822</v>
      </c>
      <c r="F128">
        <v>51836239</v>
      </c>
      <c r="G128">
        <v>51769539</v>
      </c>
      <c r="H128">
        <v>51672569</v>
      </c>
      <c r="I128">
        <v>51712619</v>
      </c>
    </row>
    <row r="129" spans="1:9" x14ac:dyDescent="0.3">
      <c r="A129" s="1" t="s">
        <v>328</v>
      </c>
      <c r="B129" s="1" t="s">
        <v>329</v>
      </c>
      <c r="C129">
        <v>4124904</v>
      </c>
      <c r="D129">
        <v>4317185</v>
      </c>
      <c r="E129">
        <v>4441100</v>
      </c>
      <c r="F129">
        <v>4360444</v>
      </c>
      <c r="G129">
        <v>4250114</v>
      </c>
      <c r="H129">
        <v>4268873</v>
      </c>
      <c r="I129">
        <v>4310108</v>
      </c>
    </row>
    <row r="130" spans="1:9" x14ac:dyDescent="0.3">
      <c r="A130" s="1" t="s">
        <v>330</v>
      </c>
      <c r="B130" s="1" t="s">
        <v>331</v>
      </c>
      <c r="C130">
        <v>570381211</v>
      </c>
      <c r="D130">
        <v>576620516</v>
      </c>
      <c r="E130">
        <v>582701622</v>
      </c>
      <c r="F130">
        <v>588011178</v>
      </c>
      <c r="G130">
        <v>592503434</v>
      </c>
      <c r="H130">
        <v>596596955</v>
      </c>
      <c r="I130">
        <v>600825676</v>
      </c>
    </row>
    <row r="131" spans="1:9" x14ac:dyDescent="0.3">
      <c r="A131" s="1" t="s">
        <v>332</v>
      </c>
      <c r="B131" s="1" t="s">
        <v>333</v>
      </c>
      <c r="C131">
        <v>6997917</v>
      </c>
      <c r="D131">
        <v>7105006</v>
      </c>
      <c r="E131">
        <v>7212053</v>
      </c>
      <c r="F131">
        <v>7319399</v>
      </c>
      <c r="G131">
        <v>7425057</v>
      </c>
      <c r="H131">
        <v>7529475</v>
      </c>
      <c r="I131">
        <v>7633779</v>
      </c>
    </row>
    <row r="132" spans="1:9" x14ac:dyDescent="0.3">
      <c r="A132" s="1" t="s">
        <v>335</v>
      </c>
      <c r="B132" s="1" t="s">
        <v>336</v>
      </c>
      <c r="C132">
        <v>6109252</v>
      </c>
      <c r="D132">
        <v>5950839</v>
      </c>
      <c r="E132">
        <v>5781907</v>
      </c>
      <c r="F132">
        <v>5662923</v>
      </c>
      <c r="G132">
        <v>5592631</v>
      </c>
      <c r="H132">
        <v>5489739</v>
      </c>
      <c r="I132">
        <v>5353930</v>
      </c>
    </row>
    <row r="133" spans="1:9" x14ac:dyDescent="0.3">
      <c r="A133" s="1" t="s">
        <v>338</v>
      </c>
      <c r="B133" s="1" t="s">
        <v>339</v>
      </c>
      <c r="C133">
        <v>4796631</v>
      </c>
      <c r="D133">
        <v>4889391</v>
      </c>
      <c r="E133">
        <v>4985289</v>
      </c>
      <c r="F133">
        <v>5087584</v>
      </c>
      <c r="G133">
        <v>5193416</v>
      </c>
      <c r="H133">
        <v>5302681</v>
      </c>
      <c r="I133">
        <v>5418377</v>
      </c>
    </row>
    <row r="134" spans="1:9" x14ac:dyDescent="0.3">
      <c r="A134" s="1" t="s">
        <v>341</v>
      </c>
      <c r="B134" s="1" t="s">
        <v>342</v>
      </c>
      <c r="C134">
        <v>6378261</v>
      </c>
      <c r="D134">
        <v>6477793</v>
      </c>
      <c r="E134">
        <v>6569088</v>
      </c>
      <c r="F134">
        <v>6653942</v>
      </c>
      <c r="G134">
        <v>6735277</v>
      </c>
      <c r="H134">
        <v>6812341</v>
      </c>
      <c r="I134">
        <v>6888388</v>
      </c>
    </row>
    <row r="135" spans="1:9" x14ac:dyDescent="0.3">
      <c r="A135" s="1" t="s">
        <v>343</v>
      </c>
      <c r="B135" s="1" t="s">
        <v>344</v>
      </c>
      <c r="C135">
        <v>177163</v>
      </c>
      <c r="D135">
        <v>177888</v>
      </c>
      <c r="E135">
        <v>178583</v>
      </c>
      <c r="F135">
        <v>179237</v>
      </c>
      <c r="G135">
        <v>179651</v>
      </c>
      <c r="H135">
        <v>179857</v>
      </c>
      <c r="I135">
        <v>180251</v>
      </c>
    </row>
    <row r="136" spans="1:9" x14ac:dyDescent="0.3">
      <c r="A136" s="1" t="s">
        <v>12</v>
      </c>
      <c r="B136" s="1" t="s">
        <v>345</v>
      </c>
      <c r="C136">
        <v>633795231</v>
      </c>
      <c r="D136">
        <v>639626265</v>
      </c>
      <c r="E136">
        <v>645293844</v>
      </c>
      <c r="F136">
        <v>650533026</v>
      </c>
      <c r="G136">
        <v>654978670</v>
      </c>
      <c r="H136">
        <v>659306928</v>
      </c>
      <c r="I136">
        <v>664155299</v>
      </c>
    </row>
    <row r="137" spans="1:9" x14ac:dyDescent="0.3">
      <c r="A137" s="1" t="s">
        <v>346</v>
      </c>
      <c r="B137" s="1" t="s">
        <v>347</v>
      </c>
      <c r="C137">
        <v>998532743</v>
      </c>
      <c r="D137">
        <v>1022731692</v>
      </c>
      <c r="E137">
        <v>1047426093</v>
      </c>
      <c r="F137">
        <v>1072970944</v>
      </c>
      <c r="G137">
        <v>1098791080</v>
      </c>
      <c r="H137">
        <v>1124396999</v>
      </c>
      <c r="I137">
        <v>1150346774</v>
      </c>
    </row>
    <row r="138" spans="1:9" x14ac:dyDescent="0.3">
      <c r="A138" s="1" t="s">
        <v>22</v>
      </c>
      <c r="B138" s="1" t="s">
        <v>348</v>
      </c>
      <c r="C138">
        <v>613946858</v>
      </c>
      <c r="D138">
        <v>630865826</v>
      </c>
      <c r="E138">
        <v>648755452</v>
      </c>
      <c r="F138">
        <v>667053670</v>
      </c>
      <c r="G138">
        <v>685250041</v>
      </c>
      <c r="H138">
        <v>703727949</v>
      </c>
      <c r="I138">
        <v>722984063</v>
      </c>
    </row>
    <row r="139" spans="1:9" x14ac:dyDescent="0.3">
      <c r="A139" s="1" t="s">
        <v>350</v>
      </c>
      <c r="B139" s="1" t="s">
        <v>351</v>
      </c>
      <c r="C139">
        <v>37889</v>
      </c>
      <c r="D139">
        <v>38181</v>
      </c>
      <c r="E139">
        <v>38482</v>
      </c>
      <c r="F139">
        <v>38756</v>
      </c>
      <c r="G139">
        <v>39039</v>
      </c>
      <c r="H139">
        <v>39327</v>
      </c>
      <c r="I139">
        <v>39584</v>
      </c>
    </row>
    <row r="140" spans="1:9" x14ac:dyDescent="0.3">
      <c r="A140" s="1" t="s">
        <v>352</v>
      </c>
      <c r="B140" s="1" t="s">
        <v>353</v>
      </c>
      <c r="C140">
        <v>21506813</v>
      </c>
      <c r="D140">
        <v>21670000</v>
      </c>
      <c r="E140">
        <v>21803000</v>
      </c>
      <c r="F140">
        <v>21919000</v>
      </c>
      <c r="G140">
        <v>22156000</v>
      </c>
      <c r="H140">
        <v>22181000</v>
      </c>
      <c r="I140">
        <v>22037000</v>
      </c>
    </row>
    <row r="141" spans="1:9" x14ac:dyDescent="0.3">
      <c r="A141" s="1" t="s">
        <v>30</v>
      </c>
      <c r="B141" s="1" t="s">
        <v>354</v>
      </c>
      <c r="C141">
        <v>2821058566</v>
      </c>
      <c r="D141">
        <v>2862391122</v>
      </c>
      <c r="E141">
        <v>2903108878</v>
      </c>
      <c r="F141">
        <v>2943860780</v>
      </c>
      <c r="G141">
        <v>2983113040</v>
      </c>
      <c r="H141">
        <v>3020375650</v>
      </c>
      <c r="I141">
        <v>3059564861</v>
      </c>
    </row>
    <row r="142" spans="1:9" x14ac:dyDescent="0.3">
      <c r="A142" s="1" t="s">
        <v>356</v>
      </c>
      <c r="B142" s="1" t="s">
        <v>357</v>
      </c>
      <c r="C142">
        <v>6168617518</v>
      </c>
      <c r="D142">
        <v>6247396829</v>
      </c>
      <c r="E142">
        <v>6324580903</v>
      </c>
      <c r="F142">
        <v>6398830423</v>
      </c>
      <c r="G142">
        <v>6467799496</v>
      </c>
      <c r="H142">
        <v>6527353351</v>
      </c>
      <c r="I142">
        <v>6593137026</v>
      </c>
    </row>
    <row r="143" spans="1:9" x14ac:dyDescent="0.3">
      <c r="A143" s="1" t="s">
        <v>359</v>
      </c>
      <c r="B143" s="1" t="s">
        <v>360</v>
      </c>
      <c r="C143">
        <v>2170617</v>
      </c>
      <c r="D143">
        <v>2198017</v>
      </c>
      <c r="E143">
        <v>2225702</v>
      </c>
      <c r="F143">
        <v>2254100</v>
      </c>
      <c r="G143">
        <v>2281454</v>
      </c>
      <c r="H143">
        <v>2305825</v>
      </c>
      <c r="I143">
        <v>2330318</v>
      </c>
    </row>
    <row r="144" spans="1:9" x14ac:dyDescent="0.3">
      <c r="A144" s="1" t="s">
        <v>361</v>
      </c>
      <c r="B144" s="1" t="s">
        <v>362</v>
      </c>
      <c r="C144">
        <v>2287248399</v>
      </c>
      <c r="D144">
        <v>2299720675</v>
      </c>
      <c r="E144">
        <v>2310338402</v>
      </c>
      <c r="F144">
        <v>2318233156</v>
      </c>
      <c r="G144">
        <v>2323185156</v>
      </c>
      <c r="H144">
        <v>2325328254</v>
      </c>
      <c r="I144">
        <v>2326833223</v>
      </c>
    </row>
    <row r="145" spans="1:9" x14ac:dyDescent="0.3">
      <c r="A145" s="1" t="s">
        <v>364</v>
      </c>
      <c r="B145" s="1" t="s">
        <v>365</v>
      </c>
      <c r="C145">
        <v>2828403</v>
      </c>
      <c r="D145">
        <v>2801543</v>
      </c>
      <c r="E145">
        <v>2794137</v>
      </c>
      <c r="F145">
        <v>2794885</v>
      </c>
      <c r="G145">
        <v>2800839</v>
      </c>
      <c r="H145">
        <v>2831639</v>
      </c>
      <c r="I145">
        <v>2871897</v>
      </c>
    </row>
    <row r="146" spans="1:9" x14ac:dyDescent="0.3">
      <c r="A146" s="1" t="s">
        <v>367</v>
      </c>
      <c r="B146" s="1" t="s">
        <v>368</v>
      </c>
      <c r="C146">
        <v>596336</v>
      </c>
      <c r="D146">
        <v>607950</v>
      </c>
      <c r="E146">
        <v>620001</v>
      </c>
      <c r="F146">
        <v>630419</v>
      </c>
      <c r="G146">
        <v>640064</v>
      </c>
      <c r="H146">
        <v>653103</v>
      </c>
      <c r="I146">
        <v>668606</v>
      </c>
    </row>
    <row r="147" spans="1:9" x14ac:dyDescent="0.3">
      <c r="A147" s="1" t="s">
        <v>370</v>
      </c>
      <c r="B147" s="1" t="s">
        <v>371</v>
      </c>
      <c r="C147">
        <v>1942248</v>
      </c>
      <c r="D147">
        <v>1927174</v>
      </c>
      <c r="E147">
        <v>1913822</v>
      </c>
      <c r="F147">
        <v>1900449</v>
      </c>
      <c r="G147">
        <v>1884490</v>
      </c>
      <c r="H147">
        <v>1879383</v>
      </c>
      <c r="I147">
        <v>1881750</v>
      </c>
    </row>
    <row r="148" spans="1:9" x14ac:dyDescent="0.3">
      <c r="A148" s="1" t="s">
        <v>373</v>
      </c>
      <c r="B148" s="1" t="s">
        <v>374</v>
      </c>
      <c r="C148">
        <v>638609</v>
      </c>
      <c r="D148">
        <v>650991</v>
      </c>
      <c r="E148">
        <v>663653</v>
      </c>
      <c r="F148">
        <v>676283</v>
      </c>
      <c r="G148">
        <v>686607</v>
      </c>
      <c r="H148">
        <v>695168</v>
      </c>
      <c r="I148">
        <v>704149</v>
      </c>
    </row>
    <row r="149" spans="1:9" x14ac:dyDescent="0.3">
      <c r="A149" s="1" t="s">
        <v>376</v>
      </c>
      <c r="B149" s="1" t="s">
        <v>377</v>
      </c>
      <c r="C149">
        <v>34496</v>
      </c>
      <c r="D149">
        <v>33852</v>
      </c>
      <c r="E149">
        <v>33121</v>
      </c>
      <c r="F149">
        <v>32553</v>
      </c>
      <c r="G149">
        <v>31948</v>
      </c>
      <c r="H149">
        <v>31791</v>
      </c>
      <c r="I149">
        <v>32077</v>
      </c>
    </row>
    <row r="150" spans="1:9" x14ac:dyDescent="0.3">
      <c r="A150" s="1" t="s">
        <v>378</v>
      </c>
      <c r="B150" s="1" t="s">
        <v>379</v>
      </c>
      <c r="C150">
        <v>35528115</v>
      </c>
      <c r="D150">
        <v>35927511</v>
      </c>
      <c r="E150">
        <v>36304408</v>
      </c>
      <c r="F150">
        <v>36688772</v>
      </c>
      <c r="G150">
        <v>37076584</v>
      </c>
      <c r="H150">
        <v>37457971</v>
      </c>
      <c r="I150">
        <v>37840044</v>
      </c>
    </row>
    <row r="151" spans="1:9" x14ac:dyDescent="0.3">
      <c r="A151" s="1" t="s">
        <v>380</v>
      </c>
      <c r="B151" s="1" t="s">
        <v>381</v>
      </c>
      <c r="C151">
        <v>37044</v>
      </c>
      <c r="D151">
        <v>37029</v>
      </c>
      <c r="E151">
        <v>37034</v>
      </c>
      <c r="F151">
        <v>36922</v>
      </c>
      <c r="G151">
        <v>36686</v>
      </c>
      <c r="H151">
        <v>36469</v>
      </c>
      <c r="I151">
        <v>36297</v>
      </c>
    </row>
    <row r="152" spans="1:9" x14ac:dyDescent="0.3">
      <c r="A152" s="1" t="s">
        <v>382</v>
      </c>
      <c r="B152" s="1" t="s">
        <v>383</v>
      </c>
      <c r="C152">
        <v>2755189</v>
      </c>
      <c r="D152">
        <v>2707203</v>
      </c>
      <c r="E152">
        <v>2664224</v>
      </c>
      <c r="F152">
        <v>2635130</v>
      </c>
      <c r="G152">
        <v>2595809</v>
      </c>
      <c r="H152">
        <v>2538894</v>
      </c>
      <c r="I152">
        <v>2486891</v>
      </c>
    </row>
    <row r="153" spans="1:9" x14ac:dyDescent="0.3">
      <c r="A153" s="1" t="s">
        <v>385</v>
      </c>
      <c r="B153" s="1" t="s">
        <v>386</v>
      </c>
      <c r="C153">
        <v>26169542</v>
      </c>
      <c r="D153">
        <v>26846541</v>
      </c>
      <c r="E153">
        <v>27533134</v>
      </c>
      <c r="F153">
        <v>28225177</v>
      </c>
      <c r="G153">
        <v>28915653</v>
      </c>
      <c r="H153">
        <v>29611714</v>
      </c>
      <c r="I153">
        <v>30325732</v>
      </c>
    </row>
    <row r="154" spans="1:9" x14ac:dyDescent="0.3">
      <c r="A154" s="1" t="s">
        <v>387</v>
      </c>
      <c r="B154" s="1" t="s">
        <v>388</v>
      </c>
      <c r="C154">
        <v>472442</v>
      </c>
      <c r="D154">
        <v>489758</v>
      </c>
      <c r="E154">
        <v>504508</v>
      </c>
      <c r="F154">
        <v>514438</v>
      </c>
      <c r="G154">
        <v>521457</v>
      </c>
      <c r="H154">
        <v>523787</v>
      </c>
      <c r="I154">
        <v>521021</v>
      </c>
    </row>
    <row r="155" spans="1:9" x14ac:dyDescent="0.3">
      <c r="A155" s="1" t="s">
        <v>41</v>
      </c>
      <c r="B155" s="1" t="s">
        <v>389</v>
      </c>
      <c r="C155">
        <v>456885486</v>
      </c>
      <c r="D155">
        <v>465073490</v>
      </c>
      <c r="E155">
        <v>473201775</v>
      </c>
      <c r="F155">
        <v>479966649</v>
      </c>
      <c r="G155">
        <v>486174763</v>
      </c>
      <c r="H155">
        <v>493279469</v>
      </c>
      <c r="I155">
        <v>500787313</v>
      </c>
    </row>
    <row r="156" spans="1:9" x14ac:dyDescent="0.3">
      <c r="A156" s="1" t="s">
        <v>391</v>
      </c>
      <c r="B156" s="1" t="s">
        <v>392</v>
      </c>
      <c r="C156">
        <v>122839258</v>
      </c>
      <c r="D156">
        <v>124013861</v>
      </c>
      <c r="E156">
        <v>125085311</v>
      </c>
      <c r="F156">
        <v>125998302</v>
      </c>
      <c r="G156">
        <v>126705138</v>
      </c>
      <c r="H156">
        <v>127504125</v>
      </c>
      <c r="I156">
        <v>128455567</v>
      </c>
    </row>
    <row r="157" spans="1:9" x14ac:dyDescent="0.3">
      <c r="A157" s="1" t="s">
        <v>393</v>
      </c>
      <c r="B157" s="1" t="s">
        <v>394</v>
      </c>
      <c r="C157">
        <v>47187</v>
      </c>
      <c r="D157">
        <v>45989</v>
      </c>
      <c r="E157">
        <v>44728</v>
      </c>
      <c r="F157">
        <v>43413</v>
      </c>
      <c r="G157">
        <v>42050</v>
      </c>
      <c r="H157">
        <v>41569</v>
      </c>
      <c r="I157">
        <v>41996</v>
      </c>
    </row>
    <row r="158" spans="1:9" x14ac:dyDescent="0.3">
      <c r="A158" s="1" t="s">
        <v>396</v>
      </c>
      <c r="B158" s="1" t="s">
        <v>397</v>
      </c>
      <c r="C158">
        <v>5554670660</v>
      </c>
      <c r="D158">
        <v>5616531003</v>
      </c>
      <c r="E158">
        <v>5675825451</v>
      </c>
      <c r="F158">
        <v>5731776753</v>
      </c>
      <c r="G158">
        <v>5782549455</v>
      </c>
      <c r="H158">
        <v>5823625402</v>
      </c>
      <c r="I158">
        <v>5870152963</v>
      </c>
    </row>
    <row r="159" spans="1:9" x14ac:dyDescent="0.3">
      <c r="A159" s="1" t="s">
        <v>399</v>
      </c>
      <c r="B159" s="1" t="s">
        <v>400</v>
      </c>
      <c r="C159">
        <v>1898657</v>
      </c>
      <c r="D159">
        <v>1889051</v>
      </c>
      <c r="E159">
        <v>1876262</v>
      </c>
      <c r="F159">
        <v>1856124</v>
      </c>
      <c r="G159">
        <v>1837114</v>
      </c>
      <c r="H159">
        <v>1831712</v>
      </c>
      <c r="I159">
        <v>1811980</v>
      </c>
    </row>
    <row r="160" spans="1:9" x14ac:dyDescent="0.3">
      <c r="A160" s="1" t="s">
        <v>401</v>
      </c>
      <c r="B160" s="1" t="s">
        <v>402</v>
      </c>
      <c r="C160">
        <v>19311355</v>
      </c>
      <c r="D160">
        <v>19934298</v>
      </c>
      <c r="E160">
        <v>20567424</v>
      </c>
      <c r="F160">
        <v>21224040</v>
      </c>
      <c r="G160">
        <v>21904983</v>
      </c>
      <c r="H160">
        <v>22593590</v>
      </c>
      <c r="I160">
        <v>23293698</v>
      </c>
    </row>
    <row r="161" spans="1:9" x14ac:dyDescent="0.3">
      <c r="A161" s="1" t="s">
        <v>403</v>
      </c>
      <c r="B161" s="1" t="s">
        <v>404</v>
      </c>
      <c r="C161">
        <v>467999</v>
      </c>
      <c r="D161">
        <v>484630</v>
      </c>
      <c r="E161">
        <v>504062</v>
      </c>
      <c r="F161">
        <v>515332</v>
      </c>
      <c r="G161">
        <v>518536</v>
      </c>
      <c r="H161">
        <v>531113</v>
      </c>
      <c r="I161">
        <v>553214</v>
      </c>
    </row>
    <row r="162" spans="1:9" x14ac:dyDescent="0.3">
      <c r="A162" s="1" t="s">
        <v>406</v>
      </c>
      <c r="B162" s="1" t="s">
        <v>407</v>
      </c>
      <c r="C162">
        <v>52288341</v>
      </c>
      <c r="D162">
        <v>52666014</v>
      </c>
      <c r="E162">
        <v>53040212</v>
      </c>
      <c r="F162">
        <v>53423198</v>
      </c>
      <c r="G162">
        <v>53798084</v>
      </c>
      <c r="H162">
        <v>54179306</v>
      </c>
      <c r="I162">
        <v>54577997</v>
      </c>
    </row>
    <row r="163" spans="1:9" x14ac:dyDescent="0.3">
      <c r="A163" s="1" t="s">
        <v>409</v>
      </c>
      <c r="B163" s="1" t="s">
        <v>410</v>
      </c>
      <c r="C163">
        <v>391607422</v>
      </c>
      <c r="D163">
        <v>398375344</v>
      </c>
      <c r="E163">
        <v>405259403</v>
      </c>
      <c r="F163">
        <v>411810124</v>
      </c>
      <c r="G163">
        <v>418047201</v>
      </c>
      <c r="H163">
        <v>424328381</v>
      </c>
      <c r="I163">
        <v>430857111</v>
      </c>
    </row>
    <row r="164" spans="1:9" x14ac:dyDescent="0.3">
      <c r="A164" s="1" t="s">
        <v>411</v>
      </c>
      <c r="B164" s="1" t="s">
        <v>412</v>
      </c>
      <c r="C164">
        <v>622373</v>
      </c>
      <c r="D164">
        <v>622227</v>
      </c>
      <c r="E164">
        <v>622028</v>
      </c>
      <c r="F164">
        <v>621306</v>
      </c>
      <c r="G164">
        <v>619211</v>
      </c>
      <c r="H164">
        <v>617213</v>
      </c>
      <c r="I164">
        <v>616177</v>
      </c>
    </row>
    <row r="165" spans="1:9" x14ac:dyDescent="0.3">
      <c r="A165" s="1" t="s">
        <v>414</v>
      </c>
      <c r="B165" s="1" t="s">
        <v>415</v>
      </c>
      <c r="C165">
        <v>3096030</v>
      </c>
      <c r="D165">
        <v>3163991</v>
      </c>
      <c r="E165">
        <v>3232430</v>
      </c>
      <c r="F165">
        <v>3294335</v>
      </c>
      <c r="G165">
        <v>3347782</v>
      </c>
      <c r="H165">
        <v>3398366</v>
      </c>
      <c r="I165">
        <v>3447157</v>
      </c>
    </row>
    <row r="166" spans="1:9" x14ac:dyDescent="0.3">
      <c r="A166" s="1" t="s">
        <v>417</v>
      </c>
      <c r="B166" s="1" t="s">
        <v>418</v>
      </c>
      <c r="C166">
        <v>50729</v>
      </c>
      <c r="D166">
        <v>50304</v>
      </c>
      <c r="E166">
        <v>49858</v>
      </c>
      <c r="F166">
        <v>49587</v>
      </c>
      <c r="G166">
        <v>49481</v>
      </c>
      <c r="H166">
        <v>49551</v>
      </c>
      <c r="I166">
        <v>49796</v>
      </c>
    </row>
    <row r="167" spans="1:9" x14ac:dyDescent="0.3">
      <c r="A167" s="1" t="s">
        <v>419</v>
      </c>
      <c r="B167" s="1" t="s">
        <v>420</v>
      </c>
      <c r="C167">
        <v>28569441</v>
      </c>
      <c r="D167">
        <v>29423878</v>
      </c>
      <c r="E167">
        <v>30285595</v>
      </c>
      <c r="F167">
        <v>31178239</v>
      </c>
      <c r="G167">
        <v>32077072</v>
      </c>
      <c r="H167">
        <v>32969518</v>
      </c>
      <c r="I167">
        <v>33897354</v>
      </c>
    </row>
    <row r="168" spans="1:9" x14ac:dyDescent="0.3">
      <c r="A168" s="1" t="s">
        <v>421</v>
      </c>
      <c r="B168" s="1" t="s">
        <v>422</v>
      </c>
      <c r="C168">
        <v>4160015</v>
      </c>
      <c r="D168">
        <v>4270712</v>
      </c>
      <c r="E168">
        <v>4383849</v>
      </c>
      <c r="F168">
        <v>4498604</v>
      </c>
      <c r="G168">
        <v>4614974</v>
      </c>
      <c r="H168">
        <v>4736139</v>
      </c>
      <c r="I168">
        <v>4862989</v>
      </c>
    </row>
    <row r="169" spans="1:9" x14ac:dyDescent="0.3">
      <c r="A169" s="1" t="s">
        <v>424</v>
      </c>
      <c r="B169" s="1" t="s">
        <v>425</v>
      </c>
      <c r="C169">
        <v>1264887</v>
      </c>
      <c r="D169">
        <v>1265577</v>
      </c>
      <c r="E169">
        <v>1265985</v>
      </c>
      <c r="F169">
        <v>1266014</v>
      </c>
      <c r="G169">
        <v>1266334</v>
      </c>
      <c r="H169">
        <v>1262523</v>
      </c>
      <c r="I169">
        <v>1261041</v>
      </c>
    </row>
    <row r="170" spans="1:9" x14ac:dyDescent="0.3">
      <c r="A170" s="1" t="s">
        <v>426</v>
      </c>
      <c r="B170" s="1" t="s">
        <v>427</v>
      </c>
      <c r="C170">
        <v>17881167</v>
      </c>
      <c r="D170">
        <v>18367883</v>
      </c>
      <c r="E170">
        <v>18867337</v>
      </c>
      <c r="F170">
        <v>19377061</v>
      </c>
      <c r="G170">
        <v>19889742</v>
      </c>
      <c r="H170">
        <v>20405317</v>
      </c>
      <c r="I170">
        <v>20931751</v>
      </c>
    </row>
    <row r="171" spans="1:9" x14ac:dyDescent="0.3">
      <c r="A171" s="1" t="s">
        <v>428</v>
      </c>
      <c r="B171" s="1" t="s">
        <v>429</v>
      </c>
      <c r="C171">
        <v>31975806</v>
      </c>
      <c r="D171">
        <v>32399271</v>
      </c>
      <c r="E171">
        <v>32804020</v>
      </c>
      <c r="F171">
        <v>33199993</v>
      </c>
      <c r="G171">
        <v>33573874</v>
      </c>
      <c r="H171">
        <v>33938221</v>
      </c>
      <c r="I171">
        <v>34308525</v>
      </c>
    </row>
    <row r="172" spans="1:9" x14ac:dyDescent="0.3">
      <c r="A172" s="1" t="s">
        <v>87</v>
      </c>
      <c r="B172" s="1" t="s">
        <v>430</v>
      </c>
      <c r="C172">
        <v>361731076</v>
      </c>
      <c r="D172">
        <v>363974737</v>
      </c>
      <c r="E172">
        <v>366012359</v>
      </c>
      <c r="F172">
        <v>369619464</v>
      </c>
      <c r="G172">
        <v>370352605</v>
      </c>
      <c r="H172">
        <v>372274062</v>
      </c>
      <c r="I172">
        <v>375076145</v>
      </c>
    </row>
    <row r="173" spans="1:9" x14ac:dyDescent="0.3">
      <c r="A173" s="1" t="s">
        <v>432</v>
      </c>
      <c r="B173" s="1" t="s">
        <v>433</v>
      </c>
      <c r="C173">
        <v>2364534</v>
      </c>
      <c r="D173">
        <v>2405680</v>
      </c>
      <c r="E173">
        <v>2446644</v>
      </c>
      <c r="F173">
        <v>2489098</v>
      </c>
      <c r="G173">
        <v>2530151</v>
      </c>
      <c r="H173">
        <v>2567012</v>
      </c>
      <c r="I173">
        <v>2604172</v>
      </c>
    </row>
    <row r="174" spans="1:9" x14ac:dyDescent="0.3">
      <c r="A174" s="1" t="s">
        <v>434</v>
      </c>
      <c r="B174" s="1" t="s">
        <v>435</v>
      </c>
      <c r="C174">
        <v>270810</v>
      </c>
      <c r="D174">
        <v>271170</v>
      </c>
      <c r="E174">
        <v>271240</v>
      </c>
      <c r="F174">
        <v>271080</v>
      </c>
      <c r="G174">
        <v>270390</v>
      </c>
      <c r="H174">
        <v>269215</v>
      </c>
      <c r="I174">
        <v>267940</v>
      </c>
    </row>
    <row r="175" spans="1:9" x14ac:dyDescent="0.3">
      <c r="A175" s="1" t="s">
        <v>436</v>
      </c>
      <c r="B175" s="1" t="s">
        <v>437</v>
      </c>
      <c r="C175">
        <v>21737922</v>
      </c>
      <c r="D175">
        <v>22577058</v>
      </c>
      <c r="E175">
        <v>23443393</v>
      </c>
      <c r="F175">
        <v>24333639</v>
      </c>
      <c r="G175">
        <v>25252722</v>
      </c>
      <c r="H175">
        <v>26207977</v>
      </c>
      <c r="I175">
        <v>27202843</v>
      </c>
    </row>
    <row r="176" spans="1:9" x14ac:dyDescent="0.3">
      <c r="A176" s="1" t="s">
        <v>438</v>
      </c>
      <c r="B176" s="1" t="s">
        <v>439</v>
      </c>
      <c r="C176">
        <v>193495907</v>
      </c>
      <c r="D176">
        <v>198387623</v>
      </c>
      <c r="E176">
        <v>203304492</v>
      </c>
      <c r="F176">
        <v>208327405</v>
      </c>
      <c r="G176">
        <v>213401323</v>
      </c>
      <c r="H176">
        <v>218541212</v>
      </c>
      <c r="I176">
        <v>223804632</v>
      </c>
    </row>
    <row r="177" spans="1:9" x14ac:dyDescent="0.3">
      <c r="A177" s="1" t="s">
        <v>441</v>
      </c>
      <c r="B177" s="1" t="s">
        <v>442</v>
      </c>
      <c r="C177">
        <v>6480532</v>
      </c>
      <c r="D177">
        <v>6572233</v>
      </c>
      <c r="E177">
        <v>6663924</v>
      </c>
      <c r="F177">
        <v>6755895</v>
      </c>
      <c r="G177">
        <v>6850540</v>
      </c>
      <c r="H177">
        <v>6948392</v>
      </c>
      <c r="I177">
        <v>7046310</v>
      </c>
    </row>
    <row r="178" spans="1:9" x14ac:dyDescent="0.3">
      <c r="A178" s="1" t="s">
        <v>444</v>
      </c>
      <c r="B178" s="1" t="s">
        <v>445</v>
      </c>
      <c r="C178">
        <v>17131296</v>
      </c>
      <c r="D178">
        <v>17231624</v>
      </c>
      <c r="E178">
        <v>17344874</v>
      </c>
      <c r="F178">
        <v>17441500</v>
      </c>
      <c r="G178">
        <v>17533044</v>
      </c>
      <c r="H178">
        <v>17700982</v>
      </c>
      <c r="I178">
        <v>17879488</v>
      </c>
    </row>
    <row r="179" spans="1:9" x14ac:dyDescent="0.3">
      <c r="A179" s="1" t="s">
        <v>447</v>
      </c>
      <c r="B179" s="1" t="s">
        <v>448</v>
      </c>
      <c r="C179">
        <v>5276968</v>
      </c>
      <c r="D179">
        <v>5311916</v>
      </c>
      <c r="E179">
        <v>5347896</v>
      </c>
      <c r="F179">
        <v>5379475</v>
      </c>
      <c r="G179">
        <v>5408320</v>
      </c>
      <c r="H179">
        <v>5457127</v>
      </c>
      <c r="I179">
        <v>5519594</v>
      </c>
    </row>
    <row r="180" spans="1:9" x14ac:dyDescent="0.3">
      <c r="A180" s="1" t="s">
        <v>449</v>
      </c>
      <c r="B180" s="1" t="s">
        <v>450</v>
      </c>
      <c r="C180">
        <v>28183426</v>
      </c>
      <c r="D180">
        <v>28506712</v>
      </c>
      <c r="E180">
        <v>28832496</v>
      </c>
      <c r="F180">
        <v>29348627</v>
      </c>
      <c r="G180">
        <v>30034989</v>
      </c>
      <c r="H180">
        <v>30547580</v>
      </c>
      <c r="I180">
        <v>30896590</v>
      </c>
    </row>
    <row r="181" spans="1:9" x14ac:dyDescent="0.3">
      <c r="A181" s="1" t="s">
        <v>452</v>
      </c>
      <c r="B181" s="1" t="s">
        <v>453</v>
      </c>
      <c r="C181">
        <v>11682</v>
      </c>
      <c r="D181">
        <v>11924</v>
      </c>
      <c r="E181">
        <v>12132</v>
      </c>
      <c r="F181">
        <v>12315</v>
      </c>
      <c r="G181">
        <v>12511</v>
      </c>
      <c r="H181">
        <v>12668</v>
      </c>
      <c r="I181">
        <v>12780</v>
      </c>
    </row>
    <row r="182" spans="1:9" x14ac:dyDescent="0.3">
      <c r="A182" s="1" t="s">
        <v>454</v>
      </c>
      <c r="B182" s="1" t="s">
        <v>455</v>
      </c>
      <c r="C182">
        <v>4813600</v>
      </c>
      <c r="D182">
        <v>4900600</v>
      </c>
      <c r="E182">
        <v>4979200</v>
      </c>
      <c r="F182">
        <v>5090200</v>
      </c>
      <c r="G182">
        <v>5111300</v>
      </c>
      <c r="H182">
        <v>5117200</v>
      </c>
      <c r="I182">
        <v>5223100</v>
      </c>
    </row>
    <row r="183" spans="1:9" x14ac:dyDescent="0.3">
      <c r="A183" s="1" t="s">
        <v>456</v>
      </c>
      <c r="B183" s="1" t="s">
        <v>457</v>
      </c>
      <c r="C183">
        <v>1346867182</v>
      </c>
      <c r="D183">
        <v>1354843844</v>
      </c>
      <c r="E183">
        <v>1362032167</v>
      </c>
      <c r="F183">
        <v>1369502262</v>
      </c>
      <c r="G183">
        <v>1371972508</v>
      </c>
      <c r="H183">
        <v>1377465841</v>
      </c>
      <c r="I183">
        <v>1385005653</v>
      </c>
    </row>
    <row r="184" spans="1:9" x14ac:dyDescent="0.3">
      <c r="A184" s="1" t="s">
        <v>458</v>
      </c>
      <c r="B184" s="1" t="s">
        <v>459</v>
      </c>
      <c r="C184">
        <v>4541854</v>
      </c>
      <c r="D184">
        <v>4601157</v>
      </c>
      <c r="E184">
        <v>4602768</v>
      </c>
      <c r="F184">
        <v>4543399</v>
      </c>
      <c r="G184">
        <v>4520471</v>
      </c>
      <c r="H184">
        <v>4576298</v>
      </c>
      <c r="I184">
        <v>4644384</v>
      </c>
    </row>
    <row r="185" spans="1:9" x14ac:dyDescent="0.3">
      <c r="A185" s="1" t="s">
        <v>460</v>
      </c>
      <c r="B185" s="1" t="s">
        <v>461</v>
      </c>
      <c r="C185">
        <v>13439650</v>
      </c>
      <c r="D185">
        <v>13608679</v>
      </c>
      <c r="E185">
        <v>13751038</v>
      </c>
      <c r="F185">
        <v>13853034</v>
      </c>
      <c r="G185">
        <v>13943732</v>
      </c>
      <c r="H185">
        <v>14095313</v>
      </c>
      <c r="I185">
        <v>14240737</v>
      </c>
    </row>
    <row r="186" spans="1:9" x14ac:dyDescent="0.3">
      <c r="A186" s="1" t="s">
        <v>463</v>
      </c>
      <c r="B186" s="1" t="s">
        <v>464</v>
      </c>
      <c r="C186">
        <v>216379655</v>
      </c>
      <c r="D186">
        <v>219731479</v>
      </c>
      <c r="E186">
        <v>223293280</v>
      </c>
      <c r="F186">
        <v>227196741</v>
      </c>
      <c r="G186">
        <v>231402117</v>
      </c>
      <c r="H186">
        <v>235824862</v>
      </c>
      <c r="I186">
        <v>240485658</v>
      </c>
    </row>
    <row r="187" spans="1:9" x14ac:dyDescent="0.3">
      <c r="A187" s="1" t="s">
        <v>465</v>
      </c>
      <c r="B187" s="1" t="s">
        <v>466</v>
      </c>
      <c r="C187">
        <v>4096063</v>
      </c>
      <c r="D187">
        <v>4165255</v>
      </c>
      <c r="E187">
        <v>4232532</v>
      </c>
      <c r="F187">
        <v>4294396</v>
      </c>
      <c r="G187">
        <v>4351267</v>
      </c>
      <c r="H187">
        <v>4408581</v>
      </c>
      <c r="I187">
        <v>4468087</v>
      </c>
    </row>
    <row r="188" spans="1:9" x14ac:dyDescent="0.3">
      <c r="A188" s="1" t="s">
        <v>467</v>
      </c>
      <c r="B188" s="1" t="s">
        <v>468</v>
      </c>
      <c r="C188">
        <v>31605486</v>
      </c>
      <c r="D188">
        <v>32203944</v>
      </c>
      <c r="E188">
        <v>32824861</v>
      </c>
      <c r="F188">
        <v>33304756</v>
      </c>
      <c r="G188">
        <v>33715471</v>
      </c>
      <c r="H188">
        <v>34049588</v>
      </c>
      <c r="I188">
        <v>34352719</v>
      </c>
    </row>
    <row r="189" spans="1:9" x14ac:dyDescent="0.3">
      <c r="A189" s="1" t="s">
        <v>470</v>
      </c>
      <c r="B189" s="1" t="s">
        <v>471</v>
      </c>
      <c r="C189">
        <v>106738501</v>
      </c>
      <c r="D189">
        <v>108568836</v>
      </c>
      <c r="E189">
        <v>110380804</v>
      </c>
      <c r="F189">
        <v>112190977</v>
      </c>
      <c r="G189">
        <v>113880328</v>
      </c>
      <c r="H189">
        <v>115559009</v>
      </c>
      <c r="I189">
        <v>117337368</v>
      </c>
    </row>
    <row r="190" spans="1:9" x14ac:dyDescent="0.3">
      <c r="A190" s="1" t="s">
        <v>472</v>
      </c>
      <c r="B190" s="1" t="s">
        <v>473</v>
      </c>
      <c r="C190">
        <v>17837</v>
      </c>
      <c r="D190">
        <v>17864</v>
      </c>
      <c r="E190">
        <v>17916</v>
      </c>
      <c r="F190">
        <v>17972</v>
      </c>
      <c r="G190">
        <v>18024</v>
      </c>
      <c r="H190">
        <v>18055</v>
      </c>
      <c r="I190">
        <v>18058</v>
      </c>
    </row>
    <row r="191" spans="1:9" x14ac:dyDescent="0.3">
      <c r="A191" s="1" t="s">
        <v>474</v>
      </c>
      <c r="B191" s="1" t="s">
        <v>475</v>
      </c>
      <c r="C191">
        <v>9114796</v>
      </c>
      <c r="D191">
        <v>9329227</v>
      </c>
      <c r="E191">
        <v>9542486</v>
      </c>
      <c r="F191">
        <v>9749640</v>
      </c>
      <c r="G191">
        <v>9949437</v>
      </c>
      <c r="H191">
        <v>10142619</v>
      </c>
      <c r="I191">
        <v>10329931</v>
      </c>
    </row>
    <row r="192" spans="1:9" x14ac:dyDescent="0.3">
      <c r="A192" s="1" t="s">
        <v>476</v>
      </c>
      <c r="B192" s="1" t="s">
        <v>477</v>
      </c>
      <c r="C192">
        <v>37974826</v>
      </c>
      <c r="D192">
        <v>37974750</v>
      </c>
      <c r="E192">
        <v>37965475</v>
      </c>
      <c r="F192">
        <v>37899070</v>
      </c>
      <c r="G192">
        <v>37747124</v>
      </c>
      <c r="H192">
        <v>36821749</v>
      </c>
      <c r="I192">
        <v>36685849</v>
      </c>
    </row>
    <row r="193" spans="1:9" x14ac:dyDescent="0.3">
      <c r="A193" s="1" t="s">
        <v>478</v>
      </c>
      <c r="B193" s="1" t="s">
        <v>479</v>
      </c>
      <c r="C193">
        <v>905987912</v>
      </c>
      <c r="D193">
        <v>931467165</v>
      </c>
      <c r="E193">
        <v>957503246</v>
      </c>
      <c r="F193">
        <v>984213438</v>
      </c>
      <c r="G193">
        <v>1011043183</v>
      </c>
      <c r="H193">
        <v>1038012552</v>
      </c>
      <c r="I193">
        <v>1065710613</v>
      </c>
    </row>
    <row r="194" spans="1:9" x14ac:dyDescent="0.3">
      <c r="A194" s="1" t="s">
        <v>481</v>
      </c>
      <c r="B194" s="1" t="s">
        <v>482</v>
      </c>
      <c r="C194">
        <v>3325286</v>
      </c>
      <c r="D194">
        <v>3193354</v>
      </c>
      <c r="E194">
        <v>3193694</v>
      </c>
      <c r="F194">
        <v>3281557</v>
      </c>
      <c r="G194">
        <v>3262693</v>
      </c>
      <c r="H194">
        <v>3220113</v>
      </c>
      <c r="I194">
        <v>3205691</v>
      </c>
    </row>
    <row r="195" spans="1:9" x14ac:dyDescent="0.3">
      <c r="A195" s="1" t="s">
        <v>484</v>
      </c>
      <c r="B195" s="1" t="s">
        <v>485</v>
      </c>
      <c r="C195">
        <v>25516321</v>
      </c>
      <c r="D195">
        <v>25638149</v>
      </c>
      <c r="E195">
        <v>25755441</v>
      </c>
      <c r="F195">
        <v>25867467</v>
      </c>
      <c r="G195">
        <v>25971909</v>
      </c>
      <c r="H195">
        <v>26069416</v>
      </c>
      <c r="I195">
        <v>26160821</v>
      </c>
    </row>
    <row r="196" spans="1:9" x14ac:dyDescent="0.3">
      <c r="A196" s="1" t="s">
        <v>486</v>
      </c>
      <c r="B196" s="1" t="s">
        <v>487</v>
      </c>
      <c r="C196">
        <v>10300300</v>
      </c>
      <c r="D196">
        <v>10283822</v>
      </c>
      <c r="E196">
        <v>10286263</v>
      </c>
      <c r="F196">
        <v>10297081</v>
      </c>
      <c r="G196">
        <v>10361831</v>
      </c>
      <c r="H196">
        <v>10409704</v>
      </c>
      <c r="I196">
        <v>10525347</v>
      </c>
    </row>
    <row r="197" spans="1:9" x14ac:dyDescent="0.3">
      <c r="A197" s="1" t="s">
        <v>489</v>
      </c>
      <c r="B197" s="1" t="s">
        <v>490</v>
      </c>
      <c r="C197">
        <v>6355404</v>
      </c>
      <c r="D197">
        <v>6443328</v>
      </c>
      <c r="E197">
        <v>6530026</v>
      </c>
      <c r="F197">
        <v>6618695</v>
      </c>
      <c r="G197">
        <v>6703799</v>
      </c>
      <c r="H197">
        <v>6780744</v>
      </c>
      <c r="I197">
        <v>6861524</v>
      </c>
    </row>
    <row r="198" spans="1:9" x14ac:dyDescent="0.3">
      <c r="A198" s="1" t="s">
        <v>492</v>
      </c>
      <c r="B198" s="1" t="s">
        <v>493</v>
      </c>
      <c r="C198">
        <v>4454805</v>
      </c>
      <c r="D198">
        <v>4569087</v>
      </c>
      <c r="E198">
        <v>4685306</v>
      </c>
      <c r="F198">
        <v>4803269</v>
      </c>
      <c r="G198">
        <v>4922749</v>
      </c>
      <c r="H198">
        <v>5043612</v>
      </c>
      <c r="I198">
        <v>5165775</v>
      </c>
    </row>
    <row r="199" spans="1:9" x14ac:dyDescent="0.3">
      <c r="A199" s="1" t="s">
        <v>494</v>
      </c>
      <c r="B199" s="1" t="s">
        <v>495</v>
      </c>
      <c r="C199">
        <v>2484263</v>
      </c>
      <c r="D199">
        <v>2510226</v>
      </c>
      <c r="E199">
        <v>2536070</v>
      </c>
      <c r="F199">
        <v>2566819</v>
      </c>
      <c r="G199">
        <v>2602173</v>
      </c>
      <c r="H199">
        <v>2639019</v>
      </c>
      <c r="I199">
        <v>2677728</v>
      </c>
    </row>
    <row r="200" spans="1:9" x14ac:dyDescent="0.3">
      <c r="A200" s="1" t="s">
        <v>497</v>
      </c>
      <c r="B200" s="1" t="s">
        <v>498</v>
      </c>
      <c r="C200">
        <v>1106262382</v>
      </c>
      <c r="D200">
        <v>1110198958</v>
      </c>
      <c r="E200">
        <v>1113410921</v>
      </c>
      <c r="F200">
        <v>1117530670</v>
      </c>
      <c r="G200">
        <v>1116651310</v>
      </c>
      <c r="H200">
        <v>1114354147</v>
      </c>
      <c r="I200">
        <v>1119478514</v>
      </c>
    </row>
    <row r="201" spans="1:9" x14ac:dyDescent="0.3">
      <c r="A201" s="1" t="s">
        <v>500</v>
      </c>
      <c r="B201" s="1" t="s">
        <v>501</v>
      </c>
      <c r="C201">
        <v>295450</v>
      </c>
      <c r="D201">
        <v>297606</v>
      </c>
      <c r="E201">
        <v>299717</v>
      </c>
      <c r="F201">
        <v>301920</v>
      </c>
      <c r="G201">
        <v>304032</v>
      </c>
      <c r="H201">
        <v>306279</v>
      </c>
      <c r="I201">
        <v>308872</v>
      </c>
    </row>
    <row r="202" spans="1:9" x14ac:dyDescent="0.3">
      <c r="A202" s="1" t="s">
        <v>502</v>
      </c>
      <c r="B202" s="1" t="s">
        <v>503</v>
      </c>
      <c r="C202">
        <v>2711755</v>
      </c>
      <c r="D202">
        <v>2766732</v>
      </c>
      <c r="E202">
        <v>2807235</v>
      </c>
      <c r="F202">
        <v>2760385</v>
      </c>
      <c r="G202">
        <v>2688235</v>
      </c>
      <c r="H202">
        <v>2695122</v>
      </c>
      <c r="I202">
        <v>2716391</v>
      </c>
    </row>
    <row r="203" spans="1:9" x14ac:dyDescent="0.3">
      <c r="A203" s="1" t="s">
        <v>504</v>
      </c>
      <c r="B203" s="1" t="s">
        <v>505</v>
      </c>
      <c r="C203">
        <v>19588715</v>
      </c>
      <c r="D203">
        <v>19473970</v>
      </c>
      <c r="E203">
        <v>19371648</v>
      </c>
      <c r="F203">
        <v>19265250</v>
      </c>
      <c r="G203">
        <v>19122059</v>
      </c>
      <c r="H203">
        <v>19047009</v>
      </c>
      <c r="I203">
        <v>19056116</v>
      </c>
    </row>
    <row r="204" spans="1:9" x14ac:dyDescent="0.3">
      <c r="A204" s="1" t="s">
        <v>507</v>
      </c>
      <c r="B204" s="1" t="s">
        <v>508</v>
      </c>
      <c r="C204">
        <v>145293260</v>
      </c>
      <c r="D204">
        <v>145398106</v>
      </c>
      <c r="E204">
        <v>145453291</v>
      </c>
      <c r="F204">
        <v>145245148</v>
      </c>
      <c r="G204">
        <v>144746762</v>
      </c>
      <c r="H204">
        <v>144236933</v>
      </c>
      <c r="I204">
        <v>143826130</v>
      </c>
    </row>
    <row r="205" spans="1:9" x14ac:dyDescent="0.3">
      <c r="A205" s="1" t="s">
        <v>509</v>
      </c>
      <c r="B205" s="1" t="s">
        <v>510</v>
      </c>
      <c r="C205">
        <v>12230339</v>
      </c>
      <c r="D205">
        <v>12531808</v>
      </c>
      <c r="E205">
        <v>12835028</v>
      </c>
      <c r="F205">
        <v>13146362</v>
      </c>
      <c r="G205">
        <v>13461888</v>
      </c>
      <c r="H205">
        <v>13776698</v>
      </c>
      <c r="I205">
        <v>14094683</v>
      </c>
    </row>
    <row r="206" spans="1:9" x14ac:dyDescent="0.3">
      <c r="A206" s="1" t="s">
        <v>19</v>
      </c>
      <c r="B206" s="1" t="s">
        <v>511</v>
      </c>
      <c r="C206">
        <v>1818931519</v>
      </c>
      <c r="D206">
        <v>1840534093</v>
      </c>
      <c r="E206">
        <v>1861598514</v>
      </c>
      <c r="F206">
        <v>1882531620</v>
      </c>
      <c r="G206">
        <v>1901911604</v>
      </c>
      <c r="H206">
        <v>1919348000</v>
      </c>
      <c r="I206">
        <v>1938549529</v>
      </c>
    </row>
    <row r="207" spans="1:9" x14ac:dyDescent="0.3">
      <c r="A207" s="1" t="s">
        <v>512</v>
      </c>
      <c r="B207" s="1" t="s">
        <v>513</v>
      </c>
      <c r="C207">
        <v>34193122</v>
      </c>
      <c r="D207">
        <v>35018133</v>
      </c>
      <c r="E207">
        <v>35827362</v>
      </c>
      <c r="F207">
        <v>35997107</v>
      </c>
      <c r="G207">
        <v>35950396</v>
      </c>
      <c r="H207">
        <v>36408820</v>
      </c>
      <c r="I207">
        <v>36947025</v>
      </c>
    </row>
    <row r="208" spans="1:9" x14ac:dyDescent="0.3">
      <c r="A208" s="1" t="s">
        <v>514</v>
      </c>
      <c r="B208" s="1" t="s">
        <v>515</v>
      </c>
      <c r="C208">
        <v>40679828</v>
      </c>
      <c r="D208">
        <v>41999059</v>
      </c>
      <c r="E208">
        <v>43232093</v>
      </c>
      <c r="F208">
        <v>44440486</v>
      </c>
      <c r="G208">
        <v>45657202</v>
      </c>
      <c r="H208">
        <v>46874204</v>
      </c>
      <c r="I208">
        <v>48109006</v>
      </c>
    </row>
    <row r="209" spans="1:9" x14ac:dyDescent="0.3">
      <c r="A209" s="1" t="s">
        <v>517</v>
      </c>
      <c r="B209" s="1" t="s">
        <v>518</v>
      </c>
      <c r="C209">
        <v>15157793</v>
      </c>
      <c r="D209">
        <v>15574909</v>
      </c>
      <c r="E209">
        <v>16000781</v>
      </c>
      <c r="F209">
        <v>16436120</v>
      </c>
      <c r="G209">
        <v>16876720</v>
      </c>
      <c r="H209">
        <v>17316449</v>
      </c>
      <c r="I209">
        <v>17763163</v>
      </c>
    </row>
    <row r="210" spans="1:9" x14ac:dyDescent="0.3">
      <c r="A210" s="1" t="s">
        <v>519</v>
      </c>
      <c r="B210" s="1" t="s">
        <v>520</v>
      </c>
      <c r="C210">
        <v>5612253</v>
      </c>
      <c r="D210">
        <v>5638676</v>
      </c>
      <c r="E210">
        <v>5703569</v>
      </c>
      <c r="F210">
        <v>5685807</v>
      </c>
      <c r="G210">
        <v>5453566</v>
      </c>
      <c r="H210">
        <v>5637022</v>
      </c>
      <c r="I210">
        <v>5917648</v>
      </c>
    </row>
    <row r="211" spans="1:9" x14ac:dyDescent="0.3">
      <c r="A211" s="1" t="s">
        <v>521</v>
      </c>
      <c r="B211" s="1" t="s">
        <v>522</v>
      </c>
      <c r="C211">
        <v>643634</v>
      </c>
      <c r="D211">
        <v>659249</v>
      </c>
      <c r="E211">
        <v>674993</v>
      </c>
      <c r="F211">
        <v>691191</v>
      </c>
      <c r="G211">
        <v>707851</v>
      </c>
      <c r="H211">
        <v>724273</v>
      </c>
      <c r="I211">
        <v>740424</v>
      </c>
    </row>
    <row r="212" spans="1:9" x14ac:dyDescent="0.3">
      <c r="A212" s="1" t="s">
        <v>523</v>
      </c>
      <c r="B212" s="1" t="s">
        <v>524</v>
      </c>
      <c r="C212">
        <v>7677565</v>
      </c>
      <c r="D212">
        <v>7861281</v>
      </c>
      <c r="E212">
        <v>8046828</v>
      </c>
      <c r="F212">
        <v>8233970</v>
      </c>
      <c r="G212">
        <v>8420641</v>
      </c>
      <c r="H212">
        <v>8605718</v>
      </c>
      <c r="I212">
        <v>8791092</v>
      </c>
    </row>
    <row r="213" spans="1:9" x14ac:dyDescent="0.3">
      <c r="A213" s="1" t="s">
        <v>525</v>
      </c>
      <c r="B213" s="1" t="s">
        <v>526</v>
      </c>
      <c r="C213">
        <v>6266654</v>
      </c>
      <c r="D213">
        <v>6276342</v>
      </c>
      <c r="E213">
        <v>6280217</v>
      </c>
      <c r="F213">
        <v>6292731</v>
      </c>
      <c r="G213">
        <v>6314167</v>
      </c>
      <c r="H213">
        <v>6336392</v>
      </c>
      <c r="I213">
        <v>6364943</v>
      </c>
    </row>
    <row r="214" spans="1:9" x14ac:dyDescent="0.3">
      <c r="A214" s="1" t="s">
        <v>527</v>
      </c>
      <c r="B214" s="1" t="s">
        <v>528</v>
      </c>
      <c r="C214">
        <v>34056</v>
      </c>
      <c r="D214">
        <v>34156</v>
      </c>
      <c r="E214">
        <v>34178</v>
      </c>
      <c r="F214">
        <v>34007</v>
      </c>
      <c r="G214">
        <v>33745</v>
      </c>
      <c r="H214">
        <v>33660</v>
      </c>
      <c r="I214">
        <v>33642</v>
      </c>
    </row>
    <row r="215" spans="1:9" x14ac:dyDescent="0.3">
      <c r="A215" s="1" t="s">
        <v>529</v>
      </c>
      <c r="B215" s="1" t="s">
        <v>530</v>
      </c>
      <c r="C215">
        <v>14864221</v>
      </c>
      <c r="D215">
        <v>15411094</v>
      </c>
      <c r="E215">
        <v>15981300</v>
      </c>
      <c r="F215">
        <v>16537016</v>
      </c>
      <c r="G215">
        <v>17065581</v>
      </c>
      <c r="H215">
        <v>17597511</v>
      </c>
      <c r="I215">
        <v>18143378</v>
      </c>
    </row>
    <row r="216" spans="1:9" x14ac:dyDescent="0.3">
      <c r="A216" s="1" t="s">
        <v>532</v>
      </c>
      <c r="B216" s="1" t="s">
        <v>533</v>
      </c>
      <c r="C216">
        <v>7020858</v>
      </c>
      <c r="D216">
        <v>6982604</v>
      </c>
      <c r="E216">
        <v>6945235</v>
      </c>
      <c r="F216">
        <v>6899126</v>
      </c>
      <c r="G216">
        <v>6834326</v>
      </c>
      <c r="H216">
        <v>6664449</v>
      </c>
      <c r="I216">
        <v>6618026</v>
      </c>
    </row>
    <row r="217" spans="1:9" x14ac:dyDescent="0.3">
      <c r="A217" s="1" t="s">
        <v>535</v>
      </c>
      <c r="B217" s="1" t="s">
        <v>536</v>
      </c>
      <c r="C217">
        <v>1063789431</v>
      </c>
      <c r="D217">
        <v>1092307211</v>
      </c>
      <c r="E217">
        <v>1121451424</v>
      </c>
      <c r="F217">
        <v>1151203619</v>
      </c>
      <c r="G217">
        <v>1181063755</v>
      </c>
      <c r="H217">
        <v>1211070124</v>
      </c>
      <c r="I217">
        <v>1241778044</v>
      </c>
    </row>
    <row r="218" spans="1:9" x14ac:dyDescent="0.3">
      <c r="A218" s="1" t="s">
        <v>537</v>
      </c>
      <c r="B218" s="1" t="s">
        <v>538</v>
      </c>
      <c r="C218">
        <v>10658226</v>
      </c>
      <c r="D218">
        <v>10395329</v>
      </c>
      <c r="E218">
        <v>10447666</v>
      </c>
      <c r="F218">
        <v>10606227</v>
      </c>
      <c r="G218">
        <v>10748272</v>
      </c>
      <c r="H218">
        <v>10913164</v>
      </c>
      <c r="I218">
        <v>11088796</v>
      </c>
    </row>
    <row r="219" spans="1:9" x14ac:dyDescent="0.3">
      <c r="A219" s="1" t="s">
        <v>27</v>
      </c>
      <c r="B219" s="1" t="s">
        <v>539</v>
      </c>
      <c r="C219">
        <v>1063885274</v>
      </c>
      <c r="D219">
        <v>1092403973</v>
      </c>
      <c r="E219">
        <v>1121549049</v>
      </c>
      <c r="F219">
        <v>1151302081</v>
      </c>
      <c r="G219">
        <v>1181163013</v>
      </c>
      <c r="H219">
        <v>1211190002</v>
      </c>
      <c r="I219">
        <v>1241897817</v>
      </c>
    </row>
    <row r="220" spans="1:9" x14ac:dyDescent="0.3">
      <c r="A220" s="1" t="s">
        <v>541</v>
      </c>
      <c r="B220" s="1" t="s">
        <v>542</v>
      </c>
      <c r="C220">
        <v>18940564</v>
      </c>
      <c r="D220">
        <v>19177011</v>
      </c>
      <c r="E220">
        <v>19377482</v>
      </c>
      <c r="F220">
        <v>19526038</v>
      </c>
      <c r="G220">
        <v>19674424</v>
      </c>
      <c r="H220">
        <v>19881389</v>
      </c>
      <c r="I220">
        <v>20086203</v>
      </c>
    </row>
    <row r="221" spans="1:9" x14ac:dyDescent="0.3">
      <c r="A221" s="1" t="s">
        <v>544</v>
      </c>
      <c r="B221" s="1" t="s">
        <v>545</v>
      </c>
      <c r="C221">
        <v>208036</v>
      </c>
      <c r="D221">
        <v>211344</v>
      </c>
      <c r="E221">
        <v>214599</v>
      </c>
      <c r="F221">
        <v>218641</v>
      </c>
      <c r="G221">
        <v>223107</v>
      </c>
      <c r="H221">
        <v>227380</v>
      </c>
      <c r="I221">
        <v>231856</v>
      </c>
    </row>
    <row r="222" spans="1:9" x14ac:dyDescent="0.3">
      <c r="A222" s="1" t="s">
        <v>547</v>
      </c>
      <c r="B222" s="1" t="s">
        <v>548</v>
      </c>
      <c r="C222">
        <v>587559</v>
      </c>
      <c r="D222">
        <v>593715</v>
      </c>
      <c r="E222">
        <v>600301</v>
      </c>
      <c r="F222">
        <v>607065</v>
      </c>
      <c r="G222">
        <v>612985</v>
      </c>
      <c r="H222">
        <v>618040</v>
      </c>
      <c r="I222">
        <v>623236</v>
      </c>
    </row>
    <row r="223" spans="1:9" x14ac:dyDescent="0.3">
      <c r="A223" s="1" t="s">
        <v>550</v>
      </c>
      <c r="B223" s="1" t="s">
        <v>551</v>
      </c>
      <c r="C223">
        <v>5439232</v>
      </c>
      <c r="D223">
        <v>5446771</v>
      </c>
      <c r="E223">
        <v>5454147</v>
      </c>
      <c r="F223">
        <v>5458827</v>
      </c>
      <c r="G223">
        <v>5447247</v>
      </c>
      <c r="H223">
        <v>5431752</v>
      </c>
      <c r="I223">
        <v>5426740</v>
      </c>
    </row>
    <row r="224" spans="1:9" x14ac:dyDescent="0.3">
      <c r="A224" s="1" t="s">
        <v>553</v>
      </c>
      <c r="B224" s="1" t="s">
        <v>554</v>
      </c>
      <c r="C224">
        <v>2066388</v>
      </c>
      <c r="D224">
        <v>2073894</v>
      </c>
      <c r="E224">
        <v>2088385</v>
      </c>
      <c r="F224">
        <v>2102419</v>
      </c>
      <c r="G224">
        <v>2108079</v>
      </c>
      <c r="H224">
        <v>2111986</v>
      </c>
      <c r="I224">
        <v>2120937</v>
      </c>
    </row>
    <row r="225" spans="1:9" x14ac:dyDescent="0.3">
      <c r="A225" s="1" t="s">
        <v>556</v>
      </c>
      <c r="B225" s="1" t="s">
        <v>557</v>
      </c>
      <c r="C225">
        <v>10057698</v>
      </c>
      <c r="D225">
        <v>10175214</v>
      </c>
      <c r="E225">
        <v>10278887</v>
      </c>
      <c r="F225">
        <v>10353442</v>
      </c>
      <c r="G225">
        <v>10415811</v>
      </c>
      <c r="H225">
        <v>10486941</v>
      </c>
      <c r="I225">
        <v>10536632</v>
      </c>
    </row>
    <row r="226" spans="1:9" x14ac:dyDescent="0.3">
      <c r="A226" s="1" t="s">
        <v>558</v>
      </c>
      <c r="B226" s="1" t="s">
        <v>559</v>
      </c>
      <c r="C226">
        <v>1151390</v>
      </c>
      <c r="D226">
        <v>1160428</v>
      </c>
      <c r="E226">
        <v>1169613</v>
      </c>
      <c r="F226">
        <v>1180655</v>
      </c>
      <c r="G226">
        <v>1192271</v>
      </c>
      <c r="H226">
        <v>1201670</v>
      </c>
      <c r="I226">
        <v>1210822</v>
      </c>
    </row>
    <row r="227" spans="1:9" x14ac:dyDescent="0.3">
      <c r="A227" s="1" t="s">
        <v>561</v>
      </c>
      <c r="B227" s="1" t="s">
        <v>562</v>
      </c>
      <c r="C227">
        <v>38615</v>
      </c>
      <c r="D227">
        <v>38934</v>
      </c>
      <c r="E227">
        <v>39648</v>
      </c>
      <c r="F227">
        <v>40350</v>
      </c>
      <c r="G227">
        <v>40708</v>
      </c>
      <c r="H227">
        <v>40888</v>
      </c>
      <c r="I227">
        <v>41163</v>
      </c>
    </row>
    <row r="228" spans="1:9" x14ac:dyDescent="0.3">
      <c r="A228" s="1" t="s">
        <v>563</v>
      </c>
      <c r="B228" s="1" t="s">
        <v>564</v>
      </c>
      <c r="C228">
        <v>95843</v>
      </c>
      <c r="D228">
        <v>96762</v>
      </c>
      <c r="E228">
        <v>97625</v>
      </c>
      <c r="F228">
        <v>98462</v>
      </c>
      <c r="G228">
        <v>99258</v>
      </c>
      <c r="H228">
        <v>119878</v>
      </c>
      <c r="I228">
        <v>119773</v>
      </c>
    </row>
    <row r="229" spans="1:9" x14ac:dyDescent="0.3">
      <c r="A229" s="1" t="s">
        <v>565</v>
      </c>
      <c r="B229" s="1" t="s">
        <v>566</v>
      </c>
      <c r="C229">
        <v>18983373</v>
      </c>
      <c r="D229">
        <v>19333463</v>
      </c>
      <c r="E229">
        <v>20098251</v>
      </c>
      <c r="F229">
        <v>20772595</v>
      </c>
      <c r="G229">
        <v>21324367</v>
      </c>
      <c r="H229">
        <v>22125249</v>
      </c>
      <c r="I229">
        <v>23227014</v>
      </c>
    </row>
    <row r="230" spans="1:9" x14ac:dyDescent="0.3">
      <c r="A230" s="1" t="s">
        <v>568</v>
      </c>
      <c r="B230" s="1" t="s">
        <v>569</v>
      </c>
      <c r="C230">
        <v>39844</v>
      </c>
      <c r="D230">
        <v>41487</v>
      </c>
      <c r="E230">
        <v>43080</v>
      </c>
      <c r="F230">
        <v>44276</v>
      </c>
      <c r="G230">
        <v>45114</v>
      </c>
      <c r="H230">
        <v>45703</v>
      </c>
      <c r="I230">
        <v>46062</v>
      </c>
    </row>
    <row r="231" spans="1:9" x14ac:dyDescent="0.3">
      <c r="A231" s="1" t="s">
        <v>570</v>
      </c>
      <c r="B231" s="1" t="s">
        <v>571</v>
      </c>
      <c r="C231">
        <v>15085884</v>
      </c>
      <c r="D231">
        <v>15604210</v>
      </c>
      <c r="E231">
        <v>16126866</v>
      </c>
      <c r="F231">
        <v>16644701</v>
      </c>
      <c r="G231">
        <v>17179740</v>
      </c>
      <c r="H231">
        <v>17723315</v>
      </c>
      <c r="I231">
        <v>18278568</v>
      </c>
    </row>
    <row r="232" spans="1:9" x14ac:dyDescent="0.3">
      <c r="A232" s="1" t="s">
        <v>572</v>
      </c>
      <c r="B232" s="1" t="s">
        <v>573</v>
      </c>
      <c r="C232">
        <v>2055414680</v>
      </c>
      <c r="D232">
        <v>2068898629</v>
      </c>
      <c r="E232">
        <v>2080648616</v>
      </c>
      <c r="F232">
        <v>2090523535</v>
      </c>
      <c r="G232">
        <v>2097669023</v>
      </c>
      <c r="H232">
        <v>2103055378</v>
      </c>
      <c r="I232">
        <v>2107522258</v>
      </c>
    </row>
    <row r="233" spans="1:9" x14ac:dyDescent="0.3">
      <c r="A233" s="1" t="s">
        <v>575</v>
      </c>
      <c r="B233" s="1" t="s">
        <v>576</v>
      </c>
      <c r="C233">
        <v>457063732</v>
      </c>
      <c r="D233">
        <v>459012381</v>
      </c>
      <c r="E233">
        <v>461027359</v>
      </c>
      <c r="F233">
        <v>462304330</v>
      </c>
      <c r="G233">
        <v>463035774</v>
      </c>
      <c r="H233">
        <v>457342249</v>
      </c>
      <c r="I233">
        <v>457326090</v>
      </c>
    </row>
    <row r="234" spans="1:9" x14ac:dyDescent="0.3">
      <c r="A234" s="1" t="s">
        <v>578</v>
      </c>
      <c r="B234" s="1" t="s">
        <v>579</v>
      </c>
      <c r="C234">
        <v>7852795</v>
      </c>
      <c r="D234">
        <v>8046679</v>
      </c>
      <c r="E234">
        <v>8243094</v>
      </c>
      <c r="F234">
        <v>8442580</v>
      </c>
      <c r="G234">
        <v>8644829</v>
      </c>
      <c r="H234">
        <v>8848699</v>
      </c>
      <c r="I234">
        <v>9053799</v>
      </c>
    </row>
    <row r="235" spans="1:9" x14ac:dyDescent="0.3">
      <c r="A235" s="1" t="s">
        <v>580</v>
      </c>
      <c r="B235" s="1" t="s">
        <v>581</v>
      </c>
      <c r="C235">
        <v>70898202</v>
      </c>
      <c r="D235">
        <v>71127802</v>
      </c>
      <c r="E235">
        <v>71307763</v>
      </c>
      <c r="F235">
        <v>71475664</v>
      </c>
      <c r="G235">
        <v>71601103</v>
      </c>
      <c r="H235">
        <v>71697030</v>
      </c>
      <c r="I235">
        <v>71801279</v>
      </c>
    </row>
    <row r="236" spans="1:9" x14ac:dyDescent="0.3">
      <c r="A236" s="1" t="s">
        <v>583</v>
      </c>
      <c r="B236" s="1" t="s">
        <v>584</v>
      </c>
      <c r="C236">
        <v>8925525</v>
      </c>
      <c r="D236">
        <v>9128132</v>
      </c>
      <c r="E236">
        <v>9337003</v>
      </c>
      <c r="F236">
        <v>9543207</v>
      </c>
      <c r="G236">
        <v>9750064</v>
      </c>
      <c r="H236">
        <v>9952787</v>
      </c>
      <c r="I236">
        <v>10143543</v>
      </c>
    </row>
    <row r="237" spans="1:9" x14ac:dyDescent="0.3">
      <c r="A237" s="1" t="s">
        <v>585</v>
      </c>
      <c r="B237" s="1" t="s">
        <v>586</v>
      </c>
      <c r="C237">
        <v>5968383</v>
      </c>
      <c r="D237">
        <v>6065066</v>
      </c>
      <c r="E237">
        <v>6158420</v>
      </c>
      <c r="F237">
        <v>6250438</v>
      </c>
      <c r="G237">
        <v>6341855</v>
      </c>
      <c r="H237">
        <v>6430770</v>
      </c>
      <c r="I237">
        <v>6516100</v>
      </c>
    </row>
    <row r="238" spans="1:9" x14ac:dyDescent="0.3">
      <c r="A238" s="1" t="s">
        <v>587</v>
      </c>
      <c r="B238" s="1" t="s">
        <v>588</v>
      </c>
      <c r="C238">
        <v>618155029</v>
      </c>
      <c r="D238">
        <v>624120970</v>
      </c>
      <c r="E238">
        <v>629795751</v>
      </c>
      <c r="F238">
        <v>634961078</v>
      </c>
      <c r="G238">
        <v>639469895</v>
      </c>
      <c r="H238">
        <v>643884393</v>
      </c>
      <c r="I238">
        <v>648763330</v>
      </c>
    </row>
    <row r="239" spans="1:9" x14ac:dyDescent="0.3">
      <c r="A239" s="1" t="s">
        <v>590</v>
      </c>
      <c r="B239" s="1" t="s">
        <v>591</v>
      </c>
      <c r="C239">
        <v>1243235</v>
      </c>
      <c r="D239">
        <v>1261845</v>
      </c>
      <c r="E239">
        <v>1280438</v>
      </c>
      <c r="F239">
        <v>1299995</v>
      </c>
      <c r="G239">
        <v>1320942</v>
      </c>
      <c r="H239">
        <v>1341296</v>
      </c>
      <c r="I239">
        <v>1360596</v>
      </c>
    </row>
    <row r="240" spans="1:9" x14ac:dyDescent="0.3">
      <c r="A240" s="1" t="s">
        <v>592</v>
      </c>
      <c r="B240" s="1" t="s">
        <v>593</v>
      </c>
      <c r="C240">
        <v>387152617</v>
      </c>
      <c r="D240">
        <v>393806257</v>
      </c>
      <c r="E240">
        <v>400574097</v>
      </c>
      <c r="F240">
        <v>407006855</v>
      </c>
      <c r="G240">
        <v>413124452</v>
      </c>
      <c r="H240">
        <v>419284769</v>
      </c>
      <c r="I240">
        <v>425691336</v>
      </c>
    </row>
    <row r="241" spans="1:9" x14ac:dyDescent="0.3">
      <c r="A241" s="1" t="s">
        <v>595</v>
      </c>
      <c r="B241" s="1" t="s">
        <v>596</v>
      </c>
      <c r="C241">
        <v>105415</v>
      </c>
      <c r="D241">
        <v>105150</v>
      </c>
      <c r="E241">
        <v>104951</v>
      </c>
      <c r="F241">
        <v>105254</v>
      </c>
      <c r="G241">
        <v>106017</v>
      </c>
      <c r="H241">
        <v>106858</v>
      </c>
      <c r="I241">
        <v>107773</v>
      </c>
    </row>
    <row r="242" spans="1:9" x14ac:dyDescent="0.3">
      <c r="A242" s="1" t="s">
        <v>597</v>
      </c>
      <c r="B242" s="1" t="s">
        <v>598</v>
      </c>
      <c r="C242">
        <v>1818931519</v>
      </c>
      <c r="D242">
        <v>1840534093</v>
      </c>
      <c r="E242">
        <v>1861598514</v>
      </c>
      <c r="F242">
        <v>1882531620</v>
      </c>
      <c r="G242">
        <v>1901911604</v>
      </c>
      <c r="H242">
        <v>1919348000</v>
      </c>
      <c r="I242">
        <v>1938549529</v>
      </c>
    </row>
    <row r="243" spans="1:9" x14ac:dyDescent="0.3">
      <c r="A243" s="1" t="s">
        <v>600</v>
      </c>
      <c r="B243" s="1" t="s">
        <v>601</v>
      </c>
      <c r="C243">
        <v>1063885274</v>
      </c>
      <c r="D243">
        <v>1092403973</v>
      </c>
      <c r="E243">
        <v>1121549049</v>
      </c>
      <c r="F243">
        <v>1151302081</v>
      </c>
      <c r="G243">
        <v>1181163013</v>
      </c>
      <c r="H243">
        <v>1211190002</v>
      </c>
      <c r="I243">
        <v>1241897817</v>
      </c>
    </row>
    <row r="244" spans="1:9" x14ac:dyDescent="0.3">
      <c r="A244" s="1" t="s">
        <v>603</v>
      </c>
      <c r="B244" s="1" t="s">
        <v>604</v>
      </c>
      <c r="C244">
        <v>1478607</v>
      </c>
      <c r="D244">
        <v>1504709</v>
      </c>
      <c r="E244">
        <v>1519955</v>
      </c>
      <c r="F244">
        <v>1518147</v>
      </c>
      <c r="G244">
        <v>1525663</v>
      </c>
      <c r="H244">
        <v>1531044</v>
      </c>
      <c r="I244">
        <v>1534937</v>
      </c>
    </row>
    <row r="245" spans="1:9" x14ac:dyDescent="0.3">
      <c r="A245" s="1" t="s">
        <v>605</v>
      </c>
      <c r="B245" s="1" t="s">
        <v>606</v>
      </c>
      <c r="C245">
        <v>11811443</v>
      </c>
      <c r="D245">
        <v>11933041</v>
      </c>
      <c r="E245">
        <v>12049314</v>
      </c>
      <c r="F245">
        <v>12161723</v>
      </c>
      <c r="G245">
        <v>12262946</v>
      </c>
      <c r="H245">
        <v>12356117</v>
      </c>
      <c r="I245">
        <v>12458223</v>
      </c>
    </row>
    <row r="246" spans="1:9" x14ac:dyDescent="0.3">
      <c r="A246" s="1" t="s">
        <v>607</v>
      </c>
      <c r="B246" s="1" t="s">
        <v>608</v>
      </c>
      <c r="C246">
        <v>80312698</v>
      </c>
      <c r="D246">
        <v>81407204</v>
      </c>
      <c r="E246">
        <v>82579440</v>
      </c>
      <c r="F246">
        <v>83384680</v>
      </c>
      <c r="G246">
        <v>84147318</v>
      </c>
      <c r="H246">
        <v>84979913</v>
      </c>
      <c r="I246">
        <v>85326000</v>
      </c>
    </row>
    <row r="247" spans="1:9" x14ac:dyDescent="0.3">
      <c r="A247" s="1" t="s">
        <v>609</v>
      </c>
      <c r="B247" s="1" t="s">
        <v>610</v>
      </c>
      <c r="C247">
        <v>10828</v>
      </c>
      <c r="D247">
        <v>10865</v>
      </c>
      <c r="E247">
        <v>10956</v>
      </c>
      <c r="F247">
        <v>11069</v>
      </c>
      <c r="G247">
        <v>11204</v>
      </c>
      <c r="H247">
        <v>11312</v>
      </c>
      <c r="I247">
        <v>11396</v>
      </c>
    </row>
    <row r="248" spans="1:9" x14ac:dyDescent="0.3">
      <c r="A248" s="1" t="s">
        <v>611</v>
      </c>
      <c r="B248" s="1" t="s">
        <v>612</v>
      </c>
      <c r="C248">
        <v>56267032</v>
      </c>
      <c r="D248">
        <v>58090443</v>
      </c>
      <c r="E248">
        <v>59872579</v>
      </c>
      <c r="F248">
        <v>61704518</v>
      </c>
      <c r="G248">
        <v>63588334</v>
      </c>
      <c r="H248">
        <v>65497748</v>
      </c>
      <c r="I248">
        <v>67438106</v>
      </c>
    </row>
    <row r="249" spans="1:9" x14ac:dyDescent="0.3">
      <c r="A249" s="1" t="s">
        <v>613</v>
      </c>
      <c r="B249" s="1" t="s">
        <v>614</v>
      </c>
      <c r="C249">
        <v>40127085</v>
      </c>
      <c r="D249">
        <v>41515395</v>
      </c>
      <c r="E249">
        <v>42949080</v>
      </c>
      <c r="F249">
        <v>44404611</v>
      </c>
      <c r="G249">
        <v>45853778</v>
      </c>
      <c r="H249">
        <v>47249585</v>
      </c>
      <c r="I249">
        <v>48582334</v>
      </c>
    </row>
    <row r="250" spans="1:9" x14ac:dyDescent="0.3">
      <c r="A250" s="1" t="s">
        <v>616</v>
      </c>
      <c r="B250" s="1" t="s">
        <v>617</v>
      </c>
      <c r="C250">
        <v>44880758</v>
      </c>
      <c r="D250">
        <v>44690584</v>
      </c>
      <c r="E250">
        <v>44474512</v>
      </c>
      <c r="F250">
        <v>44207754</v>
      </c>
      <c r="G250">
        <v>43848986</v>
      </c>
      <c r="H250">
        <v>38000000</v>
      </c>
      <c r="I250">
        <v>37000000</v>
      </c>
    </row>
    <row r="251" spans="1:9" x14ac:dyDescent="0.3">
      <c r="A251" s="1" t="s">
        <v>35</v>
      </c>
      <c r="B251" s="1" t="s">
        <v>618</v>
      </c>
      <c r="C251">
        <v>2733612094</v>
      </c>
      <c r="D251">
        <v>2754139881</v>
      </c>
      <c r="E251">
        <v>2772716573</v>
      </c>
      <c r="F251">
        <v>2787915973</v>
      </c>
      <c r="G251">
        <v>2799436415</v>
      </c>
      <c r="H251">
        <v>2803249752</v>
      </c>
      <c r="I251">
        <v>2810588102</v>
      </c>
    </row>
    <row r="252" spans="1:9" x14ac:dyDescent="0.3">
      <c r="A252" s="1" t="s">
        <v>620</v>
      </c>
      <c r="B252" s="1" t="s">
        <v>621</v>
      </c>
      <c r="C252">
        <v>3422200</v>
      </c>
      <c r="D252">
        <v>3427042</v>
      </c>
      <c r="E252">
        <v>3428409</v>
      </c>
      <c r="F252">
        <v>3429086</v>
      </c>
      <c r="G252">
        <v>3426260</v>
      </c>
      <c r="H252">
        <v>3422794</v>
      </c>
      <c r="I252">
        <v>3423108</v>
      </c>
    </row>
    <row r="253" spans="1:9" x14ac:dyDescent="0.3">
      <c r="A253" s="1" t="s">
        <v>622</v>
      </c>
      <c r="B253" s="1" t="s">
        <v>623</v>
      </c>
      <c r="C253">
        <v>325122128</v>
      </c>
      <c r="D253">
        <v>326838199</v>
      </c>
      <c r="E253">
        <v>328329953</v>
      </c>
      <c r="F253">
        <v>331526933</v>
      </c>
      <c r="G253">
        <v>332048977</v>
      </c>
      <c r="H253">
        <v>333271411</v>
      </c>
      <c r="I253">
        <v>334914895</v>
      </c>
    </row>
    <row r="254" spans="1:9" x14ac:dyDescent="0.3">
      <c r="A254" s="1" t="s">
        <v>624</v>
      </c>
      <c r="B254" s="1" t="s">
        <v>625</v>
      </c>
      <c r="C254">
        <v>32388600</v>
      </c>
      <c r="D254">
        <v>32956100</v>
      </c>
      <c r="E254">
        <v>33580350</v>
      </c>
      <c r="F254">
        <v>34232050</v>
      </c>
      <c r="G254">
        <v>34915100</v>
      </c>
      <c r="H254">
        <v>35648100</v>
      </c>
      <c r="I254">
        <v>36412350</v>
      </c>
    </row>
    <row r="255" spans="1:9" x14ac:dyDescent="0.3">
      <c r="A255" s="1" t="s">
        <v>626</v>
      </c>
      <c r="B255" s="1" t="s">
        <v>627</v>
      </c>
      <c r="C255">
        <v>105549</v>
      </c>
      <c r="D255">
        <v>105281</v>
      </c>
      <c r="E255">
        <v>104924</v>
      </c>
      <c r="F255">
        <v>104632</v>
      </c>
      <c r="G255">
        <v>104332</v>
      </c>
      <c r="H255">
        <v>103948</v>
      </c>
      <c r="I255">
        <v>103698</v>
      </c>
    </row>
    <row r="256" spans="1:9" x14ac:dyDescent="0.3">
      <c r="A256" s="1" t="s">
        <v>628</v>
      </c>
      <c r="B256" s="1" t="s">
        <v>629</v>
      </c>
      <c r="C256">
        <v>30563433</v>
      </c>
      <c r="D256">
        <v>29825653</v>
      </c>
      <c r="E256">
        <v>28971683</v>
      </c>
      <c r="F256">
        <v>28490453</v>
      </c>
      <c r="G256">
        <v>28199867</v>
      </c>
      <c r="H256">
        <v>28301696</v>
      </c>
      <c r="I256">
        <v>28838499</v>
      </c>
    </row>
    <row r="257" spans="1:9" x14ac:dyDescent="0.3">
      <c r="A257" s="1" t="s">
        <v>630</v>
      </c>
      <c r="B257" s="1" t="s">
        <v>631</v>
      </c>
      <c r="C257">
        <v>30060</v>
      </c>
      <c r="D257">
        <v>30335</v>
      </c>
      <c r="E257">
        <v>30610</v>
      </c>
      <c r="F257">
        <v>30910</v>
      </c>
      <c r="G257">
        <v>31122</v>
      </c>
      <c r="H257">
        <v>31305</v>
      </c>
      <c r="I257">
        <v>31538</v>
      </c>
    </row>
    <row r="258" spans="1:9" x14ac:dyDescent="0.3">
      <c r="A258" s="1" t="s">
        <v>632</v>
      </c>
      <c r="B258" s="1" t="s">
        <v>633</v>
      </c>
      <c r="C258">
        <v>107281</v>
      </c>
      <c r="D258">
        <v>107001</v>
      </c>
      <c r="E258">
        <v>106669</v>
      </c>
      <c r="F258">
        <v>106290</v>
      </c>
      <c r="G258">
        <v>105870</v>
      </c>
      <c r="H258">
        <v>105413</v>
      </c>
      <c r="I258">
        <v>104917</v>
      </c>
    </row>
    <row r="259" spans="1:9" x14ac:dyDescent="0.3">
      <c r="A259" s="1" t="s">
        <v>634</v>
      </c>
      <c r="B259" s="1" t="s">
        <v>635</v>
      </c>
      <c r="C259">
        <v>94033048</v>
      </c>
      <c r="D259">
        <v>94914330</v>
      </c>
      <c r="E259">
        <v>95776716</v>
      </c>
      <c r="F259">
        <v>96648685</v>
      </c>
      <c r="G259">
        <v>97468029</v>
      </c>
      <c r="H259">
        <v>98186856</v>
      </c>
      <c r="I259">
        <v>98858950</v>
      </c>
    </row>
    <row r="260" spans="1:9" x14ac:dyDescent="0.3">
      <c r="A260" s="1" t="s">
        <v>636</v>
      </c>
      <c r="B260" s="1" t="s">
        <v>637</v>
      </c>
      <c r="C260">
        <v>290239</v>
      </c>
      <c r="D260">
        <v>297298</v>
      </c>
      <c r="E260">
        <v>304404</v>
      </c>
      <c r="F260">
        <v>311685</v>
      </c>
      <c r="G260">
        <v>319137</v>
      </c>
      <c r="H260">
        <v>326740</v>
      </c>
      <c r="I260">
        <v>334506</v>
      </c>
    </row>
    <row r="261" spans="1:9" x14ac:dyDescent="0.3">
      <c r="A261" s="1" t="s">
        <v>638</v>
      </c>
      <c r="B261" s="1" t="s">
        <v>639</v>
      </c>
      <c r="C261">
        <v>7577110140</v>
      </c>
      <c r="D261">
        <v>7661177849</v>
      </c>
      <c r="E261">
        <v>7742724795</v>
      </c>
      <c r="F261">
        <v>7821271846</v>
      </c>
      <c r="G261">
        <v>7888963821</v>
      </c>
      <c r="H261">
        <v>7951595433</v>
      </c>
      <c r="I261">
        <v>8024997028</v>
      </c>
    </row>
    <row r="262" spans="1:9" x14ac:dyDescent="0.3">
      <c r="A262" s="1" t="s">
        <v>640</v>
      </c>
      <c r="B262" s="1" t="s">
        <v>641</v>
      </c>
      <c r="C262">
        <v>207630</v>
      </c>
      <c r="D262">
        <v>209701</v>
      </c>
      <c r="E262">
        <v>211905</v>
      </c>
      <c r="F262">
        <v>214929</v>
      </c>
      <c r="G262">
        <v>218764</v>
      </c>
      <c r="H262">
        <v>222382</v>
      </c>
      <c r="I262">
        <v>225681</v>
      </c>
    </row>
    <row r="263" spans="1:9" x14ac:dyDescent="0.3">
      <c r="A263" s="1" t="s">
        <v>642</v>
      </c>
      <c r="B263" s="1" t="s">
        <v>643</v>
      </c>
      <c r="C263">
        <v>1791003</v>
      </c>
      <c r="D263">
        <v>1797085</v>
      </c>
      <c r="E263">
        <v>1788878</v>
      </c>
      <c r="F263">
        <v>1790133</v>
      </c>
      <c r="G263">
        <v>1786038</v>
      </c>
      <c r="H263">
        <v>1768086</v>
      </c>
      <c r="I263">
        <v>1756374</v>
      </c>
    </row>
    <row r="264" spans="1:9" x14ac:dyDescent="0.3">
      <c r="A264" s="1" t="s">
        <v>644</v>
      </c>
      <c r="B264" s="1" t="s">
        <v>645</v>
      </c>
      <c r="C264">
        <v>30034389</v>
      </c>
      <c r="D264">
        <v>30790513</v>
      </c>
      <c r="E264">
        <v>31546691</v>
      </c>
      <c r="F264">
        <v>32284046</v>
      </c>
      <c r="G264">
        <v>32981641</v>
      </c>
      <c r="H264">
        <v>33696614</v>
      </c>
      <c r="I264">
        <v>34449825</v>
      </c>
    </row>
    <row r="265" spans="1:9" x14ac:dyDescent="0.3">
      <c r="A265" s="1" t="s">
        <v>647</v>
      </c>
      <c r="B265" s="1" t="s">
        <v>648</v>
      </c>
      <c r="C265">
        <v>56641209</v>
      </c>
      <c r="D265">
        <v>57339635</v>
      </c>
      <c r="E265">
        <v>58087055</v>
      </c>
      <c r="F265">
        <v>58801927</v>
      </c>
      <c r="G265">
        <v>59392255</v>
      </c>
      <c r="H265">
        <v>59893885</v>
      </c>
      <c r="I265">
        <v>60414495</v>
      </c>
    </row>
    <row r="266" spans="1:9" x14ac:dyDescent="0.3">
      <c r="A266" s="1" t="s">
        <v>649</v>
      </c>
      <c r="B266" s="1" t="s">
        <v>650</v>
      </c>
      <c r="C266">
        <v>17298054</v>
      </c>
      <c r="D266">
        <v>17835893</v>
      </c>
      <c r="E266">
        <v>18380477</v>
      </c>
      <c r="F266">
        <v>18927715</v>
      </c>
      <c r="G266">
        <v>19473125</v>
      </c>
      <c r="H266">
        <v>20017675</v>
      </c>
      <c r="I266">
        <v>20569737</v>
      </c>
    </row>
    <row r="267" spans="1:9" x14ac:dyDescent="0.3">
      <c r="A267" s="1" t="s">
        <v>652</v>
      </c>
      <c r="B267" s="1" t="s">
        <v>653</v>
      </c>
      <c r="C267">
        <v>14751101</v>
      </c>
      <c r="D267">
        <v>15052184</v>
      </c>
      <c r="E267">
        <v>15354608</v>
      </c>
      <c r="F267">
        <v>15669666</v>
      </c>
      <c r="G267">
        <v>15993524</v>
      </c>
      <c r="H267">
        <v>16320537</v>
      </c>
      <c r="I267">
        <v>16665409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6 8 b 3 a e 7 - 1 3 0 6 - 4 8 c c - 8 e 1 c - 5 4 6 2 c 2 9 b 4 3 6 e "   x m l n s = " h t t p : / / s c h e m a s . m i c r o s o f t . c o m / D a t a M a s h u p " > A A A A A O 0 R A A B Q S w M E F A A C A A g A S 0 I m W V u G H z + m A A A A 9 w A A A B I A H A B D b 2 5 m a W c v U G F j a 2 F n Z S 5 4 b W w g o h g A K K A U A A A A A A A A A A A A A A A A A A A A A A A A A A A A h Y 9 B D o I w F E S v Q r q n L d U Y Q z 5 l 4 c p E j I m J c d t g h U b 4 G F o s d 3 P h k b y C G E X d u Z w 3 b z F z v 9 4 g 7 e s q u O j W m g Y T E l F O A o 1 5 c z B Y J K R z x 3 B O U g k b l Z 9 U o Y N B R h v 3 9 p C Q 0 r l z z J j 3 n v o J b d q C C c 4 j t s 9 W 2 7 z U t S I f 2 f y X Q 4 P W K c w 1 k b B 7 j Z G C R m J G x Z Q L y o G N F D K D X 0 M M g 5 / t D 4 R F V 7 m u 1 V J j u F w D G y O w 9 w n 5 A F B L A w Q U A A I A C A B L Q i 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0 I m W X 5 2 T O L l D g A A D 7 o A A B M A H A B G b 3 J t d W x h c y 9 T Z W N 0 a W 9 u M S 5 t I K I Y A C i g F A A A A A A A A A A A A A A A A A A A A A A A A A A A A O 1 d b W / b O B L + X q D / Q f D e A g 6 g G p H k F + n 2 c o A v y b b Z b d N s n O 6 i l x i B I r O J U F k y J L m b I O h / P 1 I i b U q c U e Q 0 u 3 W v z A c 7 m Z F E P o / I o f h w Q m U k y M M k N i b l t / X T 8 2 f P n 2 U 3 f k p m x g + d V y T y 8 5 t L c r s g 8 S z M l y m 5 f H l w Y v z Y M f a M i O T P n x n 0 Z 5 I s 0 4 B Q y + F t Q K L e H 0 n 6 8 S p J P n Z / D i P S 2 0 / i n M R 5 1 u 3 s / / P i X U b S 7 O L I 6 b t 2 3 7 4 4 S I L l n P k u x r E f 3 W X 5 x Y G f + 0 b 5 R 5 h d n J E g 8 O N P f p Y Z r / z g I 6 1 I E h e H Z I S e 8 4 r 4 U X 5 j S F U z / M x Y E F q V O P e v i Z F 8 M G h d e 7 d R 1 t k x j X g Z R a a R p 0 u y Y 5 b V Z l e y a K 3 L 6 t + f H / t z s t d h 1 s 7 0 8 z n 7 n v I j f + i c p M k 8 y S k l t N Q Z x c D w n / l X F B / 3 c H u 3 u K h p n H P z O I o m g R / 5 a b b H i p 7 u r K 6 4 f + P H 1 / S C Z 3 c L s r 7 a W e r H 2 Y c k n e 8 n 0 X I e M 2 f W B Y o 3 7 + + L m v L K d y g y e q i R k 9 v 8 s 2 n c d + g 9 i G b G A f l E o m T B O D a O K E m B n y f s 5 N r B Z V k O Y u 8 j 9 g G 1 H 8 X 5 s N 9 j t Z Q c Q 8 w x w h w u 5 v A w h 7 W L e i z U Y 6 M e B / X 0 U Q + K 3 0 I J s F A G L J Q C C + X A R j m w U Q 5 s l A M b 5 c B G O b B R D m y U A x v l w E Y 5 s F E O H J Q D B + X A Q T l w U A 4 c l A M H 5 c B B O X B Q D h y U A w f l o I 9 y 0 E c 5 6 K M c 9 F E O + i g H / Y G I E f F y f k V S 2 T X E X S P c 5 e I u D 3 U N d n G X h b t s 3 O X g r j 7 u w t k Y 4 G w M c D Y G O B s D n I 0 h z s Y Q Z 2 O I s z H E 2 R j i b A x x N o Y 4 G 0 O c j W G t i 3 x e j 6 m n Z J 5 8 Y m N q s j B O k z + l U X r y M V x 0 a 4 O u a e + g 4 7 u F D v B A K Z s O 9 9 b G 4 7 1 V D P j 7 y T L O 0 z u D P a g A g 3 L p 3 E 9 m q n M 1 + M P n r t 3 g 2 Z Y H t i V q h t o R N U N t i J q h 9 k P N U N u h Z q j d U D P U Z q g Z a i / U D P U c a o Z 6 j e W N Y J Q j G O U I R j m C U Y 5 g l C M Y 5 Q h G O Y J R j m C U I x i l C 6 N 0 Y Z Q u j N K F U b o w S h d G 6 c I o X R i l C 6 N 0 Y Z Q e j N K D U X o w S g 9 G 6 c E o P R i l B 6 P 0 Y J Q e j N K D U N q 7 u x B K a o Z Q U j O E k p o h l N Q M o a R m C C U 1 Q y i p G U J J z R B K a o Z R W j B K C 0 Z p w S g t G K U F o 7 R g l B a M 0 o J R W j B K C 0 Z p w y h t G K U N o 7 T r K I H R s R x q p M G x d H B z t z 5 W m c D w o Y 4 Y Y p A Q o 4 I Y B k T c F 4 F e R H Y R y k X s F s F a R G c R j k X 8 F Q F X R F g R U k U M F U F T R E k R F k U c F I F P R D o R 2 k Q s E 8 F L R C s R n k Q 8 E g F I R B w R Y k R M E U F E R A 0 R J k R c E I F A 9 H z R 1 c u + L d 2 l N y R l 3 P + 2 J G l I p J t 0 T D L 6 Q P B L E s Z d 9 V Y q D w C 0 O b B L 5 f 6 M i Q Q v j N L J L g g d i h 3 J S v s 1 j G e 9 o z g m 6 b q O h 7 c L P 5 7 R 8 s H z V l U u D y t + L y v a V e D h Z d 9 T k N d h E p e t L U j m 5 G W a L B f s z 8 m C B K E f H d M n p K x T N H z o G r 3 1 + a C 7 d l H w m G p J c l d K U v p c B n e m w r X u T c 1 k m Q 9 W v v b U V 3 / Q a w W O j x R i a B B j g Q j + I t q L 8 C 7 i u Q j g I m K L E C 1 i s g j C I u q K M C v i q g i k I n K K U C l i o w i G I v q J c C f i m w h o m 9 6 c m F I F 3 h r m W N 8 Z 9 S 6 y p + w H b g f / D W 9 2 N e r l P / G T K l i U J i 6 B G 8 9 Y U 9 p f Z n k y X y O j 1 l U P q 8 O n V 2 O S r f + J p E w V Z b f g k v N M / O D G e B 1 m e W 9 c e s + Z d 8 o + 3 e L T Y 5 / 2 b v F p T d G h x M L H k k p 9 a W O H q y I B P I o z k r K p D 6 8 S B r J W A Y p S n A D g 6 t 6 X y O h M r c B W f n v l N 8 V X f l v 8 2 + b f z p T W S x 5 N 1 7 W c J E U d a 5 N M a u w C C F i r W l f u L W t z v Q O S B U y 3 j q 8 b h m g b 5 1 W u g L k a + V c d R x T X Q K z V i l m 7 D b M r 5 n a r z K 6 Y H u F M 1 p q r h X d X F U C V W N a 2 L v m f l 6 z Q F 6 x l 4 e w 6 O L t K p c z 7 7 Y i h T W O Q 1 T A I K d B N e X x 9 a I h R R p N 2 U R y 6 H 0 p s k w E t I j + g l f z d j 5 Z E B l P Y C y s U t e l F i 8 W d T p z k N L b 4 Y c R O 6 5 j 8 v L R y g e J p V o r I s E J j P 6 j Q 1 C r L W i I M F 3 s Y p x S z y P j 2 w w d c D q o / j N t F O Z z + o i s e F x f u F V f r X p q G v Y N O R D Y 5 3 t v s + O K 2 b 3 K 8 1 f Z 4 m L F G w i r M 4 v e l Z f H P n 4 U x V I P q M i n 2 H P y t L 5 H C y I o G W 1 0 1 B Q l Q V l E 3 W v O E S y 5 1 0 G J h T H S u 2 r q k j d g f s 7 6 5 t n / G t e I G q b i q N / / l M n F F J Q a l 3 F X M r w v A c o C v + m q P p l V n U T 1 F U 6 5 2 m y q m a s f Z X 6 Y p W 5 2 + U V s q b a Z G 4 C / C 3 N / O n r S u n 0 4 x 0 C k G O s V A p x h I H p 1 i o F M M J J d O M Z B d O s V A p x j o F A O d Y i D M O s V A N e s U A 9 W s U w x U s 0 4 x 0 C k G r V I M t m o V W F r d f Y z C W 8 9 + + H 5 F 8 Z a r p R K x T 7 N Q 2 n Y 5 r / 1 q X n 0 x 7 4 T Q j l / I a 6 s j 6 n J 8 r a j a f y 4 l G T s 5 M q 7 I r N C 8 D Y s 1 / y 2 Q E s G K G Y t k s Y x 8 9 i 9 Y 2 y o n P j j 1 U S X E r z X 9 0 b M f P f v R s x 8 9 + 9 G z H z 3 7 A W Y / q 8 A r z 3 1 k o 7 q G L M 9 7 6 g v C j 5 r 1 b D D p 0 Z O d b 3 W y g 6 Q X P a z O w l M c a D m O N 2 H V C i y / 8 E Y M K 9 u r B / I 3 / m 0 4 X y L Z p b W J u 9 E R R 8 u T C W o r 8 w K d a T W j 8 o v y B N u m n C p A W I 4 1 / 7 U B b 7 t 8 y A c w s y e 5 F Z Y n y z b d f F K 1 w l R k N K + q K 3 6 N W e Z P d W I E N o V i 4 h j G 1 6 0 z j Y s T O t A 8 9 h w t e q r M c L 8 o O 3 R V Z w Z d 1 I c B N w L 2 B K 8 U L 8 2 8 j K v 8 T 0 J i o 0 X y a E N q L p Q 8 K q S r B v 7 x l m m 3 a p n 2 3 9 s b 2 / 8 D h A r H V K Z a S s r p o / 9 T o N L W H 3 H L G 3 o B G i G U f y N o 0 x G a m 3 3 b T G W g k m W 4 + y L o t S Z s 4 9 0 O S C x + g l 7 X I P P Y N Z 3 n d f i B F H l Z Q e 7 H w Z 3 h 5 8 Z V m O Y 3 W 6 D 0 Y F X b V o H n / y J f r P 7 c v 0 4 Y g z 1 4 F g C e E o F n R I A z K S l r D H H h G R H g r E p K H E N c O B P g D E v K H U N c O B n g b E t K H 0 N c O B v g u p O U Q Y a 4 c D Z s n A 0 b Z 8 P G 2 b B x N m y c D Q d n w 8 H Z c H A 2 H J w N B 2 f D w d l w c D Y c n A 0 H Z 8 P B 2 e j j b P R x N v o 4 G 3 2 c j T 7 O h s 4 r q 7 h 0 X p n s 0 n l l O q / M 0 C s r e m V F N e u V F d W s V 1 Y U 8 / e 2 s l I 1 6 7 w y v d T y F Z Z a H r W F B L v Q E + 4 g g S q n L b V 1 N T 2 q U V P k R 0 3 b a 4 p t F l A k K X 0 l s A I 7 S 2 y w 4 U p 9 L U U W C / m V j a g m m 5 W 6 o L 1 Z + t f J z V 0 W B i F 9 R C 0 l R 7 P Q H E m y i M g W K I P 1 2 n 0 b C W B a H 9 T 6 I O b S + q D s 0 v q g 7 N L 6 o O z S + q D s + k 7 1 Q X h X A y 0 P a n l Q M W t 5 U D V r e V A 1 a 3 l Q N W t 5 U D V r e V D L g 9 + 1 P N i 0 d y u S d 8 2 u q + z b K j X X D f Z 0 b d D d 1 D 1 d w X + T / a o 7 5 G 6 j r r l p c n Q l Q 1 i q h x A g I X U u f O K s Y H a D 2 5 b 3 m H R o N T k Y k l o f R t q g u N b 3 8 j t Z Z 3 T S a 2 e G N X h B A + P X F 1 u l T N O i S m w P z B 9 Z Q m q e 5 H 6 k x V Y t t m q x F X d p s V V 2 a b F V d m m x V X Z p s V V 2 b Z H Y i r j q b G i 5 l b O j 5 V b V r O V W x a z l V s C s 5 V b V r O V W 1 a z l V i 2 3 f h 9 y 6 6 b v 1 Q H 3 9 m t 6 V m u 5 a + D 3 / S I d q b N v c r z T 9 v i 2 b 8 q p i 4 T D g e H H M 8 O / o n d 9 u 7 T C o k q G l g t Z S 9 B y I e 7 S c q H s 0 n K h 7 N J y o e z S c q H s 0 n K h 7 N J y o Z Y L 6 2 4 t F 4 J m L R e q Z i 0 X q m Y t F 6 p m L R c q Z i 0 X a r l w i + R C / R K Q b 0 v Q e 3 l w Y n Q D / h r f d 5 N / 7 G y B i l f K V f z N 1 r e 4 X H c 5 u S E k l z S 7 o 5 z M u W Z n / h r G s 7 1 O c c Q X C n h l M Z u 8 Y u P B U A k o e E V k M M 7 f n 7 L v q e j a z M C + p 6 L v l Q a r L w w D b h g I w 5 A b h o V h Q t h 7 t 1 f x l / 9 Z B F 8 g x P 8 n 8 u O P 9 S k Q i U i Q M x u 4 6 U L R G O M k L 7 O R j 7 L D + S K / 6 x Z / l A e / 8 f P g J o y v 2 b 3 J u q c k S N J Z 7 + e Q R L P f / W h J p y 2 X O 6 x t d 8 q b / H l n R 6 7 W I v I D W l x x p M x m Y S + s X b D 2 Z q f X 6 5 i 7 J j 8 y r Z z C d 0 M o e b K d a Z U J u U i r o c x K 1 V q U Z / P y 7 I b y 7 J b l W W 0 K t H i B V k O B T s s C 7 T Y F 8 s Z q 7 z Y U 2 G 9 Z o N O i Q M v j T d 1 r K H D Q s s B + m w J d X q D b U O C w Z Y G D N g W O e I G j K b Y k 1 2 J F r l o 7 8 S 8 R 6 + Z v G u V r 3 I O 7 6 g b 0 6 w a L H C G 1 M O Q I q U n A R 8 j 3 E D l C I h 0 5 Q m K p f g T + K n t 0 Y c s s V 4 q 2 Z h w 8 0 R u L 6 B f V 1 z 3 6 R f X 6 R f V i h U q / q P 6 p X 1 Q P e 1 A O + i g H f Z S D P s r B A O V g g H I w Q D k Y o B w M U A 4 G K A c D l I M B y s E A 5 W C A c j B E O R i i H A x R D o Y o B 0 O U g y E + J q A c 6 K 1 B t m 7 x q X Y 3 u M q o W o G 2 w x V I 1 Q q 0 G a 5 O q l a g r X D l U r U C / Y S r m o p 1 B G I b g d h G I L Y R i G 0 E Y h u B 2 E Y g t h G I b Q R i G 4 H Y X B C b C 2 J z Q W w u i M 0 F s b k g N h f E 5 o L Y X B C b C 2 L z Q G w e i M 0 D s X k g N g / E 5 o H Y P B C b B 2 L z Q G w e g I 3 r 0 K o V f L v Z L v h 2 s 1 0 A G 9 e v V S u A j W v b q h X A x n V v 1 Q p i g 5 7 R u U K u W k F s 0 H M 5 1 9 J V K 4 g N e h b n i r l q B b F B z 9 9 / 8 V v p 9 O J R R y 8 e P b R 4 V N 2 k o N p g q i p N F O Y k 9 Y O 7 F 6 m f k x f + b B n l G S z U 7 G e f e k J 9 a S H T / B l H i T / L L q A C e k H 2 q b N j n h + Q K J w z / 1 7 H p L X n N d z r m 8 Z h H C R s R 4 o 9 y x 7 Y p v H b k j 4 H T f K 7 i O y t f + 0 d J 7 H 8 c N V a h i k h / T 0 6 z G G c h / k d 8 J w G P G G 9 J 3 6 q R o P X n E C D E W g a B Y O l o G Z 0 i z T s c h N f s c X E O n t 8 p 4 O u Q N P b l x c v a G t Y m a g + J Z f L E t 1 z V s e p 8 a 9 / F 1 t i F G V V T K 5 q 8 h S T v a u a L N V k S w s X T V v U V M E w 0 j m R 5 S Y 0 4 6 Y 9 a N A 5 Q m X r G c s a D s A + t T p d 7 l T F 4 p b 1 N G K n 6 E U z / l v D + l 1 Z L L K C V z q f a g 1 P L u r v 6 U a 8 v 9 S n g v 4 y A + Y x k 7 e q X A n 3 r Q m 5 V Y 4 c X x P j Z Z o s F 4 p n r R u r V z o g f n 6 T d d Q l 5 s J R 9 F 2 x o 4 x R 3 d w a O m f 8 + j 1 i 3 u B K T / F C Z v F c w O n j h F U 4 E r V 9 u H p P s E N 6 0 R j 4 D R a T 3 d r + Q y 1 X O G u b D 3 V + O T l m n + O T M f 2 u L y C d 0 S a w f k f n k y x v j t + d F Z + T s 9 O j 8 e N L 3 G S B c / / V I f 2 c / H F 0 9 t / D 0 9 f j 4 4 P H F 7 v J M u f P p + P y 8 3 j / 8 P E l b r L O e f z 2 t P z 8 Y / y + R Y n V y F 4 t 9 K f / A V B L A Q I t A B Q A A g A I A E t C J l l b h h 8 / p g A A A P c A A A A S A A A A A A A A A A A A A A A A A A A A A A B D b 2 5 m a W c v U G F j a 2 F n Z S 5 4 b W x Q S w E C L Q A U A A I A C A B L Q i Z Z D 8 r p q 6 Q A A A D p A A A A E w A A A A A A A A A A A A A A A A D y A A A A W 0 N v b n R l b n R f V H l w Z X N d L n h t b F B L A Q I t A B Q A A g A I A E t C J l l + d k z i 5 Q 4 A A A + 6 A A A T A A A A A A A A A A A A A A A A A O M B A A B G b 3 J t d W x h c y 9 T Z W N 0 a W 9 u M S 5 t U E s F B g A A A A A D A A M A w g A A A B U R 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3 h A A A A A A A A K + 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l d G F k Y X R h J T I w L S U y M E N v d W 5 0 c m l l c z w v S X R l b V B h d G g + P C 9 J d G V t T G 9 j Y X R p b 2 4 + P F N 0 Y W J s Z U V u d H J p Z X M + P E V u d H J 5 I F R 5 c G U 9 I k l z U H J p d m F 0 Z S I g V m F s d W U 9 I m w w I i A v P j x F b n R y e S B U e X B l P S J R d W V y e U l E I i B W Y W x 1 Z T 0 i c 2 I 0 Z T Y x Z W R j L W U 1 N j U t N G V m O S 0 4 M z Q 0 L T F l Y z J h Y 2 R h Z G J j 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Y 1 I i A v P j x F b n R y e S B U e X B l P S J G a W x s R X J y b 3 J D b 2 R l I i B W Y W x 1 Z T 0 i c 1 V u a 2 5 v d 2 4 i I C 8 + P E V u d H J 5 I F R 5 c G U 9 I k Z p b G x F c n J v c k N v d W 5 0 I i B W Y W x 1 Z T 0 i b D A i I C 8 + P E V u d H J 5 I F R 5 c G U 9 I k Z p b G x M Y X N 0 V X B k Y X R l Z C I g V m F s d W U 9 I m Q y M D I 0 L T A 5 L T A 0 V D A 3 O j E w O j I 4 L j M 3 M z U x N T l a I i A v P j x F b n R y e S B U e X B l P S J G a W x s Q 2 9 s d W 1 u V H l w Z X M i I F Z h b H V l P S J z Q m d Z R 0 J n W T 0 i I C 8 + P E V u d H J 5 I F R 5 c G U 9 I k Z p b G x D b 2 x 1 b W 5 O Y W 1 l c y I g V m F s d W U 9 I n N b J n F 1 b 3 Q 7 Q 2 9 1 b n R y e S B D b 2 R l J n F 1 b 3 Q 7 L C Z x d W 9 0 O 1 J l Z 2 l v b i Z x d W 9 0 O y w m c X V v d D t J b m N v b W V H c m 9 1 c C Z x d W 9 0 O y w m c X V v d D t T c G V j a W F s T m 9 0 Z X M m c X V v d D s s J n F 1 b 3 Q 7 V G F i b G V O Y W 1 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T W V 0 Y W R h d G E g L S B D b 3 V u d H J p Z X M v Q X V 0 b 1 J l b W 9 2 Z W R D b 2 x 1 b W 5 z M S 5 7 Q 2 9 1 b n R y e S B D b 2 R l L D B 9 J n F 1 b 3 Q 7 L C Z x d W 9 0 O 1 N l Y 3 R p b 2 4 x L 0 1 l d G F k Y X R h I C 0 g Q 2 9 1 b n R y a W V z L 0 F 1 d G 9 S Z W 1 v d m V k Q 2 9 s d W 1 u c z E u e 1 J l Z 2 l v b i w x f S Z x d W 9 0 O y w m c X V v d D t T Z W N 0 a W 9 u M S 9 N Z X R h Z G F 0 Y S A t I E N v d W 5 0 c m l l c y 9 B d X R v U m V t b 3 Z l Z E N v b H V t b n M x L n t J b m N v b W V H c m 9 1 c C w y f S Z x d W 9 0 O y w m c X V v d D t T Z W N 0 a W 9 u M S 9 N Z X R h Z G F 0 Y S A t I E N v d W 5 0 c m l l c y 9 B d X R v U m V t b 3 Z l Z E N v b H V t b n M x L n t T c G V j a W F s T m 9 0 Z X M s M 3 0 m c X V v d D s s J n F 1 b 3 Q 7 U 2 V j d G l v b j E v T W V 0 Y W R h d G E g L S B D b 3 V u d H J p Z X M v Q X V 0 b 1 J l b W 9 2 Z W R D b 2 x 1 b W 5 z M S 5 7 V G F i b G V O Y W 1 l L D R 9 J n F 1 b 3 Q 7 X S w m c X V v d D t D b 2 x 1 b W 5 D b 3 V u d C Z x d W 9 0 O z o 1 L C Z x d W 9 0 O 0 t l e U N v b H V t b k 5 h b W V z J n F 1 b 3 Q 7 O l t d L C Z x d W 9 0 O 0 N v b H V t b k l k Z W 5 0 a X R p Z X M m c X V v d D s 6 W y Z x d W 9 0 O 1 N l Y 3 R p b 2 4 x L 0 1 l d G F k Y X R h I C 0 g Q 2 9 1 b n R y a W V z L 0 F 1 d G 9 S Z W 1 v d m V k Q 2 9 s d W 1 u c z E u e 0 N v d W 5 0 c n k g Q 2 9 k Z S w w f S Z x d W 9 0 O y w m c X V v d D t T Z W N 0 a W 9 u M S 9 N Z X R h Z G F 0 Y S A t I E N v d W 5 0 c m l l c y 9 B d X R v U m V t b 3 Z l Z E N v b H V t b n M x L n t S Z W d p b 2 4 s M X 0 m c X V v d D s s J n F 1 b 3 Q 7 U 2 V j d G l v b j E v T W V 0 Y W R h d G E g L S B D b 3 V u d H J p Z X M v Q X V 0 b 1 J l b W 9 2 Z W R D b 2 x 1 b W 5 z M S 5 7 S W 5 j b 2 1 l R 3 J v d X A s M n 0 m c X V v d D s s J n F 1 b 3 Q 7 U 2 V j d G l v b j E v T W V 0 Y W R h d G E g L S B D b 3 V u d H J p Z X M v Q X V 0 b 1 J l b W 9 2 Z W R D b 2 x 1 b W 5 z M S 5 7 U 3 B l Y 2 l h b E 5 v d G V z L D N 9 J n F 1 b 3 Q 7 L C Z x d W 9 0 O 1 N l Y 3 R p b 2 4 x L 0 1 l d G F k Y X R h I C 0 g Q 2 9 1 b n R y a W V z L 0 F 1 d G 9 S Z W 1 v d m V k Q 2 9 s d W 1 u c z E u e 1 R h Y m x l T m F t Z S w 0 f S Z x d W 9 0 O 1 0 s J n F 1 b 3 Q 7 U m V s Y X R p b 2 5 z a G l w S W 5 m b y Z x d W 9 0 O z p b X X 0 i I C 8 + P C 9 T d G F i b G V F b n R y a W V z P j w v S X R l b T 4 8 S X R l b T 4 8 S X R l b U x v Y 2 F 0 a W 9 u P j x J d G V t V H l w Z T 5 G b 3 J t d W x h P C 9 J d G V t V H l w Z T 4 8 S X R l b V B h d G g + U 2 V j d G l v b j E v T W V 0 Y W R h d G E l M j A t J T I w Q 2 9 1 b n R y a W V z L 1 N v d X J j Z T w v S X R l b V B h d G g + P C 9 J d G V t T G 9 j Y X R p b 2 4 + P F N 0 Y W J s Z U V u d H J p Z X M g L z 4 8 L 0 l 0 Z W 0 + P E l 0 Z W 0 + P E l 0 Z W 1 M b 2 N h d G l v b j 4 8 S X R l b V R 5 c G U + R m 9 y b X V s Y T w v S X R l b V R 5 c G U + P E l 0 Z W 1 Q Y X R o P l N l Y 3 R p b 2 4 x L 0 1 l d G F k Y X R h J T I w L S U y M E N v d W 5 0 c m l l c y 9 N Z X R h Z G F 0 Y S U y M C 0 l M j B D b 3 V u d H J p Z X M x P C 9 J d G V t U G F 0 a D 4 8 L 0 l 0 Z W 1 M b 2 N h d G l v b j 4 8 U 3 R h Y m x l R W 5 0 c m l l c y A v P j w v S X R l b T 4 8 S X R l b T 4 8 S X R l b U x v Y 2 F 0 a W 9 u P j x J d G V t V H l w Z T 5 G b 3 J t d W x h P C 9 J d G V t V H l w Z T 4 8 S X R l b V B h d G g + U 2 V j d G l v b j E v T W V 0 Y W R h d G E l M j A t J T I w Q 2 9 1 b n R y a W V z L 0 N o Y W 5 n Z W Q l M j B U e X B l P C 9 J d G V t U G F 0 a D 4 8 L 0 l 0 Z W 1 M b 2 N h d G l v b j 4 8 U 3 R h Y m x l R W 5 0 c m l l c y A v P j w v S X R l b T 4 8 S X R l b T 4 8 S X R l b U x v Y 2 F 0 a W 9 u P j x J d G V t V H l w Z T 5 G b 3 J t d W x h P C 9 J d G V t V H l w Z T 4 8 S X R l b V B h d G g + U 2 V j d G l v b j E v T W V 0 Y W R h d G E l M j A t J T I w Q 2 9 1 b n R y a W V z L 1 B y b 2 1 v d G V k J T I w S G V h Z G V y c z w v S X R l b V B h d G g + P C 9 J d G V t T G 9 j Y X R p b 2 4 + P F N 0 Y W J s Z U V u d H J p Z X M g L z 4 8 L 0 l 0 Z W 0 + P E l 0 Z W 0 + P E l 0 Z W 1 M b 2 N h d G l v b j 4 8 S X R l b V R 5 c G U + R m 9 y b X V s Y T w v S X R l b V R 5 c G U + P E l 0 Z W 1 Q Y X R o P l N l Y 3 R p b 2 4 x L 0 1 l d G F k Y X R h J T I w L S U y M E N v d W 5 0 c m l l c y 9 D a G F u Z 2 V k J T I w V H l w Z T E 8 L 0 l 0 Z W 1 Q Y X R o P j w v S X R l b U x v Y 2 F 0 a W 9 u P j x T d G F i b G V F b n R y a W V z I C 8 + P C 9 J d G V t P j x J d G V t P j x J d G V t T G 9 j Y X R p b 2 4 + P E l 0 Z W 1 U e X B l P k Z v c m 1 1 b G E 8 L 0 l 0 Z W 1 U e X B l P j x J d G V t U G F 0 a D 5 T Z W N 0 a W 9 u M S 9 I Z W x h d G h f Z X h w Z W 5 k a X R 1 c m V f R 0 R Q J T I w J T I 1 P C 9 J d G V t U G F 0 a D 4 8 L 0 l 0 Z W 1 M b 2 N h d G l v b j 4 8 U 3 R h Y m x l R W 5 0 c m l l c z 4 8 R W 5 0 c n k g V H l w Z T 0 i S X N Q c m l 2 Y X R l I i B W Y W x 1 Z T 0 i b D A i I C 8 + P E V u d H J 5 I F R 5 c G U 9 I l F 1 Z X J 5 S U Q i I F Z h b H V l P S J z Y j A y N W F h O G E t Z j B j Z S 0 0 Y m U z L T l h Y T U t N W Z h N T h i Y j E 5 Z j U 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Z W x h d G h f Z X h w Z W 5 k a X R 1 c m V f R 0 R Q I i A v P j x F b n R y e S B U e X B l P S J G a W x s Z W R D b 2 1 w b G V 0 Z V J l c 3 V s d F R v V 2 9 y a 3 N o Z W V 0 I i B W Y W x 1 Z T 0 i b D E i I C 8 + P E V u d H J 5 I F R 5 c G U 9 I k F k Z G V k V G 9 E Y X R h T W 9 k Z W w i I F Z h b H V l P S J s M C I g L z 4 8 R W 5 0 c n k g V H l w Z T 0 i R m l s b E N v d W 5 0 I i B W Y W x 1 Z T 0 i b D I 2 N S I g L z 4 8 R W 5 0 c n k g V H l w Z T 0 i R m l s b E V y c m 9 y Q 2 9 k Z S I g V m F s d W U 9 I n N V b m t u b 3 d u I i A v P j x F b n R y e S B U e X B l P S J G a W x s R X J y b 3 J D b 3 V u d C I g V m F s d W U 9 I m w w I i A v P j x F b n R y e S B U e X B l P S J G a W x s T G F z d F V w Z G F 0 Z W Q i I F Z h b H V l P S J k M j A y N C 0 w O S 0 w N F Q w N z o 0 N T o z O S 4 0 M D g 0 M D Y 2 W i I g L z 4 8 R W 5 0 c n k g V H l w Z T 0 i R m l s b E N v b H V t b l R 5 c G V z I i B W Y W x 1 Z T 0 i c 0 J n W U d C Z 1 V G Q l F V R k J R W T 0 i I C 8 + P E V u d H J 5 I F R 5 c G U 9 I k Z p b G x D b 2 x 1 b W 5 O Y W 1 l c y I g V m F s d W U 9 I n N b J n F 1 b 3 Q 7 U m V n a W 9 u J n F 1 b 3 Q 7 L C Z x d W 9 0 O 0 N v d W 5 0 c n k g T m F t Z S Z x d W 9 0 O y w m c X V v d D t D b 3 V u d H J 5 I E N v Z G U m c X V v d D s s J n F 1 b 3 Q 7 S W 5 j b 2 1 l R 3 J v d X A m c X V v d D s s J n F 1 b 3 Q 7 M j A x N y Z x d W 9 0 O y w m c X V v d D s y M D E 4 J n F 1 b 3 Q 7 L C Z x d W 9 0 O z I w M T k m c X V v d D s s J n F 1 b 3 Q 7 M j A y M C Z x d W 9 0 O y w m c X V v d D s y M D I x J n F 1 b 3 Q 7 L C Z x d W 9 0 O 0 d E U F 9 B d m V y Y W d l X z I w M T c t M j E m c X V v d D s s J n F 1 b 3 Q 7 U 3 B l Y 2 l h b E 5 v d G V 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l b G F 0 a F 9 l e H B l b m R p d H V y Z V 9 H R F A g J S 9 B d X R v U m V t b 3 Z l Z E N v b H V t b n M x L n t S Z W d p b 2 4 s M H 0 m c X V v d D s s J n F 1 b 3 Q 7 U 2 V j d G l v b j E v S G V s Y X R o X 2 V 4 c G V u Z G l 0 d X J l X 0 d E U C A l L 0 F 1 d G 9 S Z W 1 v d m V k Q 2 9 s d W 1 u c z E u e 0 N v d W 5 0 c n k g T m F t Z S w x f S Z x d W 9 0 O y w m c X V v d D t T Z W N 0 a W 9 u M S 9 I Z W x h d G h f Z X h w Z W 5 k a X R 1 c m V f R 0 R Q I C U v Q X V 0 b 1 J l b W 9 2 Z W R D b 2 x 1 b W 5 z M S 5 7 Q 2 9 1 b n R y e S B D b 2 R l L D J 9 J n F 1 b 3 Q 7 L C Z x d W 9 0 O 1 N l Y 3 R p b 2 4 x L 0 h l b G F 0 a F 9 l e H B l b m R p d H V y Z V 9 H R F A g J S 9 B d X R v U m V t b 3 Z l Z E N v b H V t b n M x L n t J b m N v b W V H c m 9 1 c C w z f S Z x d W 9 0 O y w m c X V v d D t T Z W N 0 a W 9 u M S 9 I Z W x h d G h f Z X h w Z W 5 k a X R 1 c m V f R 0 R Q I C U v Q X V 0 b 1 J l b W 9 2 Z W R D b 2 x 1 b W 5 z M S 5 7 M j A x N y w 0 f S Z x d W 9 0 O y w m c X V v d D t T Z W N 0 a W 9 u M S 9 I Z W x h d G h f Z X h w Z W 5 k a X R 1 c m V f R 0 R Q I C U v Q X V 0 b 1 J l b W 9 2 Z W R D b 2 x 1 b W 5 z M S 5 7 M j A x O C w 1 f S Z x d W 9 0 O y w m c X V v d D t T Z W N 0 a W 9 u M S 9 I Z W x h d G h f Z X h w Z W 5 k a X R 1 c m V f R 0 R Q I C U v Q X V 0 b 1 J l b W 9 2 Z W R D b 2 x 1 b W 5 z M S 5 7 M j A x O S w 2 f S Z x d W 9 0 O y w m c X V v d D t T Z W N 0 a W 9 u M S 9 I Z W x h d G h f Z X h w Z W 5 k a X R 1 c m V f R 0 R Q I C U v Q X V 0 b 1 J l b W 9 2 Z W R D b 2 x 1 b W 5 z M S 5 7 M j A y M C w 3 f S Z x d W 9 0 O y w m c X V v d D t T Z W N 0 a W 9 u M S 9 I Z W x h d G h f Z X h w Z W 5 k a X R 1 c m V f R 0 R Q I C U v Q X V 0 b 1 J l b W 9 2 Z W R D b 2 x 1 b W 5 z M S 5 7 M j A y M S w 4 f S Z x d W 9 0 O y w m c X V v d D t T Z W N 0 a W 9 u M S 9 I Z W x h d G h f Z X h w Z W 5 k a X R 1 c m V f R 0 R Q I C U v Q X V 0 b 1 J l b W 9 2 Z W R D b 2 x 1 b W 5 z M S 5 7 R 0 R Q X 0 F 2 Z X J h Z 2 V f M j A x N y 0 y M S w 5 f S Z x d W 9 0 O y w m c X V v d D t T Z W N 0 a W 9 u M S 9 I Z W x h d G h f Z X h w Z W 5 k a X R 1 c m V f R 0 R Q I C U v Q X V 0 b 1 J l b W 9 2 Z W R D b 2 x 1 b W 5 z M S 5 7 U 3 B l Y 2 l h b E 5 v d G V z L D E w f S Z x d W 9 0 O 1 0 s J n F 1 b 3 Q 7 Q 2 9 s d W 1 u Q 2 9 1 b n Q m c X V v d D s 6 M T E s J n F 1 b 3 Q 7 S 2 V 5 Q 2 9 s d W 1 u T m F t Z X M m c X V v d D s 6 W 1 0 s J n F 1 b 3 Q 7 Q 2 9 s d W 1 u S W R l b n R p d G l l c y Z x d W 9 0 O z p b J n F 1 b 3 Q 7 U 2 V j d G l v b j E v S G V s Y X R o X 2 V 4 c G V u Z G l 0 d X J l X 0 d E U C A l L 0 F 1 d G 9 S Z W 1 v d m V k Q 2 9 s d W 1 u c z E u e 1 J l Z 2 l v b i w w f S Z x d W 9 0 O y w m c X V v d D t T Z W N 0 a W 9 u M S 9 I Z W x h d G h f Z X h w Z W 5 k a X R 1 c m V f R 0 R Q I C U v Q X V 0 b 1 J l b W 9 2 Z W R D b 2 x 1 b W 5 z M S 5 7 Q 2 9 1 b n R y e S B O Y W 1 l L D F 9 J n F 1 b 3 Q 7 L C Z x d W 9 0 O 1 N l Y 3 R p b 2 4 x L 0 h l b G F 0 a F 9 l e H B l b m R p d H V y Z V 9 H R F A g J S 9 B d X R v U m V t b 3 Z l Z E N v b H V t b n M x L n t D b 3 V u d H J 5 I E N v Z G U s M n 0 m c X V v d D s s J n F 1 b 3 Q 7 U 2 V j d G l v b j E v S G V s Y X R o X 2 V 4 c G V u Z G l 0 d X J l X 0 d E U C A l L 0 F 1 d G 9 S Z W 1 v d m V k Q 2 9 s d W 1 u c z E u e 0 l u Y 2 9 t Z U d y b 3 V w L D N 9 J n F 1 b 3 Q 7 L C Z x d W 9 0 O 1 N l Y 3 R p b 2 4 x L 0 h l b G F 0 a F 9 l e H B l b m R p d H V y Z V 9 H R F A g J S 9 B d X R v U m V t b 3 Z l Z E N v b H V t b n M x L n s y M D E 3 L D R 9 J n F 1 b 3 Q 7 L C Z x d W 9 0 O 1 N l Y 3 R p b 2 4 x L 0 h l b G F 0 a F 9 l e H B l b m R p d H V y Z V 9 H R F A g J S 9 B d X R v U m V t b 3 Z l Z E N v b H V t b n M x L n s y M D E 4 L D V 9 J n F 1 b 3 Q 7 L C Z x d W 9 0 O 1 N l Y 3 R p b 2 4 x L 0 h l b G F 0 a F 9 l e H B l b m R p d H V y Z V 9 H R F A g J S 9 B d X R v U m V t b 3 Z l Z E N v b H V t b n M x L n s y M D E 5 L D Z 9 J n F 1 b 3 Q 7 L C Z x d W 9 0 O 1 N l Y 3 R p b 2 4 x L 0 h l b G F 0 a F 9 l e H B l b m R p d H V y Z V 9 H R F A g J S 9 B d X R v U m V t b 3 Z l Z E N v b H V t b n M x L n s y M D I w L D d 9 J n F 1 b 3 Q 7 L C Z x d W 9 0 O 1 N l Y 3 R p b 2 4 x L 0 h l b G F 0 a F 9 l e H B l b m R p d H V y Z V 9 H R F A g J S 9 B d X R v U m V t b 3 Z l Z E N v b H V t b n M x L n s y M D I x L D h 9 J n F 1 b 3 Q 7 L C Z x d W 9 0 O 1 N l Y 3 R p b 2 4 x L 0 h l b G F 0 a F 9 l e H B l b m R p d H V y Z V 9 H R F A g J S 9 B d X R v U m V t b 3 Z l Z E N v b H V t b n M x L n t H R F B f Q X Z l c m F n Z V 8 y M D E 3 L T I x L D l 9 J n F 1 b 3 Q 7 L C Z x d W 9 0 O 1 N l Y 3 R p b 2 4 x L 0 h l b G F 0 a F 9 l e H B l b m R p d H V y Z V 9 H R F A g J S 9 B d X R v U m V t b 3 Z l Z E N v b H V t b n M x L n t T c G V j a W F s T m 9 0 Z X M s M T B 9 J n F 1 b 3 Q 7 X S w m c X V v d D t S Z W x h d G l v b n N o a X B J b m Z v J n F 1 b 3 Q 7 O l t d f S I g L z 4 8 L 1 N 0 Y W J s Z U V u d H J p Z X M + P C 9 J d G V t P j x J d G V t P j x J d G V t T G 9 j Y X R p b 2 4 + P E l 0 Z W 1 U e X B l P k Z v c m 1 1 b G E 8 L 0 l 0 Z W 1 U e X B l P j x J d G V t U G F 0 a D 5 T Z W N 0 a W 9 u M S 9 I Z W x h d G h f Z X h w Z W 5 k a X R 1 c m V f R 0 R Q J T I w J T I 1 L 1 N v d X J j Z T w v S X R l b V B h d G g + P C 9 J d G V t T G 9 j Y X R p b 2 4 + P F N 0 Y W J s Z U V u d H J p Z X M g L z 4 8 L 0 l 0 Z W 0 + P E l 0 Z W 0 + P E l 0 Z W 1 M b 2 N h d G l v b j 4 8 S X R l b V R 5 c G U + R m 9 y b X V s Y T w v S X R l b V R 5 c G U + P E l 0 Z W 1 Q Y X R o P l N l Y 3 R p b 2 4 x L 0 h l b G F 0 a F 9 l e H B l b m R p d H V y Z V 9 H R F A l M j A l M j U v R G F 0 Y T E 8 L 0 l 0 Z W 1 Q Y X R o P j w v S X R l b U x v Y 2 F 0 a W 9 u P j x T d G F i b G V F b n R y a W V z I C 8 + P C 9 J d G V t P j x J d G V t P j x J d G V t T G 9 j Y X R p b 2 4 + P E l 0 Z W 1 U e X B l P k Z v c m 1 1 b G E 8 L 0 l 0 Z W 1 U e X B l P j x J d G V t U G F 0 a D 5 T Z W N 0 a W 9 u M S 9 I Z W x h d G h f Z X h w Z W 5 k a X R 1 c m V f R 0 R Q J T I w J T I 1 L 1 B y b 2 1 v d G V k J T I w S G V h Z G V y c z w v S X R l b V B h d G g + P C 9 J d G V t T G 9 j Y X R p b 2 4 + P F N 0 Y W J s Z U V u d H J p Z X M g L z 4 8 L 0 l 0 Z W 0 + P E l 0 Z W 0 + P E l 0 Z W 1 M b 2 N h d G l v b j 4 8 S X R l b V R 5 c G U + R m 9 y b X V s Y T w v S X R l b V R 5 c G U + P E l 0 Z W 1 Q Y X R o P l N l Y 3 R p b 2 4 x L 0 h l b G F 0 a F 9 l e H B l b m R p d H V y Z V 9 H R F A l M j A l M j U v Q 2 h h b m d l Z C U y M F R 5 c G U 8 L 0 l 0 Z W 1 Q Y X R o P j w v S X R l b U x v Y 2 F 0 a W 9 u P j x T d G F i b G V F b n R y a W V z I C 8 + P C 9 J d G V t P j x J d G V t P j x J d G V t T G 9 j Y X R p b 2 4 + P E l 0 Z W 1 U e X B l P k Z v c m 1 1 b G E 8 L 0 l 0 Z W 1 U e X B l P j x J d G V t U G F 0 a D 5 T Z W N 0 a W 9 u M S 9 I Z W x h d G h f Z X h w Z W 5 k a X R 1 c m V f R 0 R Q J T I w J T I 1 L 1 J l b W 9 2 Z W Q l M j B U b 3 A l M j B S b 3 d z P C 9 J d G V t U G F 0 a D 4 8 L 0 l 0 Z W 1 M b 2 N h d G l v b j 4 8 U 3 R h Y m x l R W 5 0 c m l l c y A v P j w v S X R l b T 4 8 S X R l b T 4 8 S X R l b U x v Y 2 F 0 a W 9 u P j x J d G V t V H l w Z T 5 G b 3 J t d W x h P C 9 J d G V t V H l w Z T 4 8 S X R l b V B h d G g + U 2 V j d G l v b j E v S G V s Y X R o X 2 V 4 c G V u Z G l 0 d X J l X 0 d E U C U y M C U y N S 9 Q c m 9 t b 3 R l Z C U y M E h l Y W R l c n M x P C 9 J d G V t U G F 0 a D 4 8 L 0 l 0 Z W 1 M b 2 N h d G l v b j 4 8 U 3 R h Y m x l R W 5 0 c m l l c y A v P j w v S X R l b T 4 8 S X R l b T 4 8 S X R l b U x v Y 2 F 0 a W 9 u P j x J d G V t V H l w Z T 5 G b 3 J t d W x h P C 9 J d G V t V H l w Z T 4 8 S X R l b V B h d G g + U 2 V j d G l v b j E v S G V s Y X R o X 2 V 4 c G V u Z G l 0 d X J l X 0 d E U C U y M C U y N S 9 D a G F u Z 2 V k J T I w V H l w Z T E 8 L 0 l 0 Z W 1 Q Y X R o P j w v S X R l b U x v Y 2 F 0 a W 9 u P j x T d G F i b G V F b n R y a W V z I C 8 + P C 9 J d G V t P j x J d G V t P j x J d G V t T G 9 j Y X R p b 2 4 + P E l 0 Z W 1 U e X B l P k Z v c m 1 1 b G E 8 L 0 l 0 Z W 1 U e X B l P j x J d G V t U G F 0 a D 5 T Z W N 0 a W 9 u M S 9 I Z W x h d G h f Z X h w Z W 5 k a X R 1 c m V f R 0 R Q J T I w J T I 1 L 1 J l b W 9 2 Z W Q l M j B D b 2 x 1 b W 5 z P C 9 J d G V t U G F 0 a D 4 8 L 0 l 0 Z W 1 M b 2 N h d G l v b j 4 8 U 3 R h Y m x l R W 5 0 c m l l c y A v P j w v S X R l b T 4 8 S X R l b T 4 8 S X R l b U x v Y 2 F 0 a W 9 u P j x J d G V t V H l w Z T 5 G b 3 J t d W x h P C 9 J d G V t V H l w Z T 4 8 S X R l b V B h d G g + U 2 V j d G l v b j E v S G V s Y X R o X 2 V 4 c G V u Z G l 0 d X J l X 0 d E U C U y M C U y N S 9 N Z X J n Z W Q l M j B R d W V y a W V z P C 9 J d G V t U G F 0 a D 4 8 L 0 l 0 Z W 1 M b 2 N h d G l v b j 4 8 U 3 R h Y m x l R W 5 0 c m l l c y A v P j w v S X R l b T 4 8 S X R l b T 4 8 S X R l b U x v Y 2 F 0 a W 9 u P j x J d G V t V H l w Z T 5 G b 3 J t d W x h P C 9 J d G V t V H l w Z T 4 8 S X R l b V B h d G g + U 2 V j d G l v b j E v S G V s Y X R o X 2 V 4 c G V u Z G l 0 d X J l X 0 d E U C U y M C U y N S 9 F e H B h b m R l Z C U y M E 1 l d G F k Y X R h J T I w L S U y M E N v d W 5 0 c m l l c z w v S X R l b V B h d G g + P C 9 J d G V t T G 9 j Y X R p b 2 4 + P F N 0 Y W J s Z U V u d H J p Z X M g L z 4 8 L 0 l 0 Z W 0 + P E l 0 Z W 0 + P E l 0 Z W 1 M b 2 N h d G l v b j 4 8 S X R l b V R 5 c G U + R m 9 y b X V s Y T w v S X R l b V R 5 c G U + P E l 0 Z W 1 Q Y X R o P l N l Y 3 R p b 2 4 x L 0 h l b G F 0 a F 9 l e H B l b m R p d H V y Z V 9 H R F A l M j A l M j U v U m V v c m R l c m V k J T I w Q 2 9 s d W 1 u c z w v S X R l b V B h d G g + P C 9 J d G V t T G 9 j Y X R p b 2 4 + P F N 0 Y W J s Z U V u d H J p Z X M g L z 4 8 L 0 l 0 Z W 0 + P E l 0 Z W 0 + P E l 0 Z W 1 M b 2 N h d G l v b j 4 8 S X R l b V R 5 c G U + R m 9 y b X V s Y T w v S X R l b V R 5 c G U + P E l 0 Z W 1 Q Y X R o P l N l Y 3 R p b 2 4 x L 0 h l b G F 0 a F 9 l e H B l b m R p d H V y Z V 9 H R F A l M j A l M j U v U m V u Y W 1 l Z C U y M E N v b H V t b n M 8 L 0 l 0 Z W 1 Q Y X R o P j w v S X R l b U x v Y 2 F 0 a W 9 u P j x T d G F i b G V F b n R y a W V z I C 8 + P C 9 J d G V t P j x J d G V t P j x J d G V t T G 9 j Y X R p b 2 4 + P E l 0 Z W 1 U e X B l P k Z v c m 1 1 b G E 8 L 0 l 0 Z W 1 U e X B l P j x J d G V t U G F 0 a D 5 T Z W N 0 a W 9 u M S 9 I Z W x h d G h f Z X h w Z W 5 k a X R 1 c m V f R 0 R Q J T I w J T I 1 L 0 F k Z G V k J T I w Q 3 V z d G 9 t P C 9 J d G V t U G F 0 a D 4 8 L 0 l 0 Z W 1 M b 2 N h d G l v b j 4 8 U 3 R h Y m x l R W 5 0 c m l l c y A v P j w v S X R l b T 4 8 S X R l b T 4 8 S X R l b U x v Y 2 F 0 a W 9 u P j x J d G V t V H l w Z T 5 G b 3 J t d W x h P C 9 J d G V t V H l w Z T 4 8 S X R l b V B h d G g + U 2 V j d G l v b j E v S G V s Y X R o X 2 V 4 c G V u Z G l 0 d X J l X 0 d E U C U y M C U y N S 9 S Z W 1 v d m V k J T I w Q 2 9 s d W 1 u c z E 8 L 0 l 0 Z W 1 Q Y X R o P j w v S X R l b U x v Y 2 F 0 a W 9 u P j x T d G F i b G V F b n R y a W V z I C 8 + P C 9 J d G V t P j x J d G V t P j x J d G V t T G 9 j Y X R p b 2 4 + P E l 0 Z W 1 U e X B l P k Z v c m 1 1 b G E 8 L 0 l 0 Z W 1 U e X B l P j x J d G V t U G F 0 a D 5 T Z W N 0 a W 9 u M S 9 I Z W x h d G h f Z X h w Z W 5 k a X R 1 c m V f R 0 R Q J T I w J T I 1 L 0 l u c 2 V y d G V k J T I w Q X Z l c m F n Z T w v S X R l b V B h d G g + P C 9 J d G V t T G 9 j Y X R p b 2 4 + P F N 0 Y W J s Z U V u d H J p Z X M g L z 4 8 L 0 l 0 Z W 0 + P E l 0 Z W 0 + P E l 0 Z W 1 M b 2 N h d G l v b j 4 8 S X R l b V R 5 c G U + R m 9 y b X V s Y T w v S X R l b V R 5 c G U + P E l 0 Z W 1 Q Y X R o P l N l Y 3 R p b 2 4 x L 0 h l b G F 0 a F 9 l e H B l b m R p d H V y Z V 9 H R F A l M j A l M j U v U 2 9 y d G V k J T I w U m 9 3 c z w v S X R l b V B h d G g + P C 9 J d G V t T G 9 j Y X R p b 2 4 + P F N 0 Y W J s Z U V u d H J p Z X M g L z 4 8 L 0 l 0 Z W 0 + P E l 0 Z W 0 + P E l 0 Z W 1 M b 2 N h d G l v b j 4 8 S X R l b V R 5 c G U + R m 9 y b X V s Y T w v S X R l b V R 5 c G U + P E l 0 Z W 1 Q Y X R o P l N l Y 3 R p b 2 4 x L 0 h l b G F 0 a F 9 l e H B l b m R p d H V y Z V 9 H R F A l M j A l M j U v U m V t b 3 Z l Z C U y M E N v b H V t b n M y P C 9 J d G V t U G F 0 a D 4 8 L 0 l 0 Z W 1 M b 2 N h d G l v b j 4 8 U 3 R h Y m x l R W 5 0 c m l l c y A v P j w v S X R l b T 4 8 S X R l b T 4 8 S X R l b U x v Y 2 F 0 a W 9 u P j x J d G V t V H l w Z T 5 G b 3 J t d W x h P C 9 J d G V t V H l w Z T 4 8 S X R l b V B h d G g + U 2 V j d G l v b j E v S G V s Y X R o X 2 V 4 c G V u Z G l 0 d X J l X 0 d E U C U y M C U y N S 9 J b n N l c n R l Z C U y M E F 2 Z X J h Z 2 U x P C 9 J d G V t U G F 0 a D 4 8 L 0 l 0 Z W 1 M b 2 N h d G l v b j 4 8 U 3 R h Y m x l R W 5 0 c m l l c y A v P j w v S X R l b T 4 8 S X R l b T 4 8 S X R l b U x v Y 2 F 0 a W 9 u P j x J d G V t V H l w Z T 5 G b 3 J t d W x h P C 9 J d G V t V H l w Z T 4 8 S X R l b V B h d G g + U 2 V j d G l v b j E v S G V s Y X R o X 2 V 4 c G V u Z G l 0 d X J l X 0 d E U C U y M C U y N S 9 S Z W 5 h b W V k J T I w Q 2 9 s d W 1 u c z E 8 L 0 l 0 Z W 1 Q Y X R o P j w v S X R l b U x v Y 2 F 0 a W 9 u P j x T d G F i b G V F b n R y a W V z I C 8 + P C 9 J d G V t P j x J d G V t P j x J d G V t T G 9 j Y X R p b 2 4 + P E l 0 Z W 1 U e X B l P k Z v c m 1 1 b G E 8 L 0 l 0 Z W 1 U e X B l P j x J d G V t U G F 0 a D 5 T Z W N 0 a W 9 u M S 9 I Z W x h d G h f Z X h w Z W 5 k a X R 1 c m V f R 0 R Q J T I w J T I 1 L 1 J l b W 9 2 Z W Q l M j B D b 2 x 1 b W 5 z M z w v S X R l b V B h d G g + P C 9 J d G V t T G 9 j Y X R p b 2 4 + P F N 0 Y W J s Z U V u d H J p Z X M g L z 4 8 L 0 l 0 Z W 0 + P E l 0 Z W 0 + P E l 0 Z W 1 M b 2 N h d G l v b j 4 8 S X R l b V R 5 c G U + R m 9 y b X V s Y T w v S X R l b V R 5 c G U + P E l 0 Z W 1 Q Y X R o P l N l Y 3 R p b 2 4 x L 0 h l b G F 0 a F 9 l e H B l b m R p d H V y Z V 9 H R F A l M j A l M j U v U m V w b G F j Z W Q l M j B W Y W x 1 Z T w v S X R l b V B h d G g + P C 9 J d G V t T G 9 j Y X R p b 2 4 + P F N 0 Y W J s Z U V u d H J p Z X M g L z 4 8 L 0 l 0 Z W 0 + P E l 0 Z W 0 + P E l 0 Z W 1 M b 2 N h d G l v b j 4 8 S X R l b V R 5 c G U + R m 9 y b X V s Y T w v S X R l b V R 5 c G U + P E l 0 Z W 1 Q Y X R o P l N l Y 3 R p b 2 4 x L 0 h l b G F 0 a F 9 l e H B l b m R p d H V y Z V 9 H R F A l M j A l M j U v Q 2 h h b m d l Z C U y M F R 5 c G U y P C 9 J d G V t U G F 0 a D 4 8 L 0 l 0 Z W 1 M b 2 N h d G l v b j 4 8 U 3 R h Y m x l R W 5 0 c m l l c y A v P j w v S X R l b T 4 8 S X R l b T 4 8 S X R l b U x v Y 2 F 0 a W 9 u P j x J d G V t V H l w Z T 5 G b 3 J t d W x h P C 9 J d G V t V H l w Z T 4 8 S X R l b V B h d G g + U 2 V j d G l v b j E v S G V s Y X R o X 2 V 4 c G V u Z G l 0 d X J l X 0 d E U C U y M C U y N S 9 S b 3 V u Z G V k J T I w T 2 Z m M T w v S X R l b V B h d G g + P C 9 J d G V t T G 9 j Y X R p b 2 4 + P F N 0 Y W J s Z U V u d H J p Z X M g L z 4 8 L 0 l 0 Z W 0 + P E l 0 Z W 0 + P E l 0 Z W 1 M b 2 N h d G l v b j 4 8 S X R l b V R 5 c G U + R m 9 y b X V s Y T w v S X R l b V R 5 c G U + P E l 0 Z W 1 Q Y X R o P l N l Y 3 R p b 2 4 x L 0 h l b G F 0 a F 9 l e H B l b m R p d H V y Z V 9 H R F A l M j A l M j U v U m 9 1 b m R l Z C U y M E 9 m Z j w v S X R l b V B h d G g + P C 9 J d G V t T G 9 j Y X R p b 2 4 + P F N 0 Y W J s Z U V u d H J p Z X M g L z 4 8 L 0 l 0 Z W 0 + P E l 0 Z W 0 + P E l 0 Z W 1 M b 2 N h d G l v b j 4 8 S X R l b V R 5 c G U + R m 9 y b X V s Y T w v S X R l b V R 5 c G U + P E l 0 Z W 1 Q Y X R o P l N l Y 3 R p b 2 4 x L 0 N 1 c n J l b n Q l M j B o Z W F s d G g l M j B l e H B l b m R p d H V y Z S U y M H B l c i U y M G N h c G l 0 Y T w v S X R l b V B h d G g + P C 9 J d G V t T G 9 j Y X R p b 2 4 + P F N 0 Y W J s Z U V u d H J p Z X M + P E V u d H J 5 I F R 5 c G U 9 I k l z U H J p d m F 0 Z S I g V m F s d W U 9 I m w w I i A v P j x F b n R y e S B U e X B l P S J R d W V y e U l E I i B W Y W x 1 Z T 0 i c z l i Z m N m N D M y L T I w Z G I t N D l m Y S 0 5 N D J i L T U w M D A 2 Y z A 5 Y m I 0 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y c m V u d F 9 o Z W F s d G h f Z X h w Z W 5 k a X R 1 c m V f c G V y X 2 N h c G l 0 Y S I g L z 4 8 R W 5 0 c n k g V H l w Z T 0 i R m l s b G V k Q 2 9 t c G x l d G V S Z X N 1 b H R U b 1 d v c m t z a G V l d C I g V m F s d W U 9 I m w x I i A v P j x F b n R y e S B U e X B l P S J B Z G R l Z F R v R G F 0 Y U 1 v Z G V s I i B W Y W x 1 Z T 0 i b D A i I C 8 + P E V u d H J 5 I F R 5 c G U 9 I k Z p b G x D b 3 V u d C I g V m F s d W U 9 I m w y N j Y i I C 8 + P E V u d H J 5 I F R 5 c G U 9 I k Z p b G x F c n J v c k N v Z G U i I F Z h b H V l P S J z V W 5 r b m 9 3 b i I g L z 4 8 R W 5 0 c n k g V H l w Z T 0 i R m l s b E V y c m 9 y Q 2 9 1 b n Q i I F Z h b H V l P S J s M C I g L z 4 8 R W 5 0 c n k g V H l w Z T 0 i R m l s b E x h c 3 R V c G R h d G V k I i B W Y W x 1 Z T 0 i Z D I w M j Q t M D k t M D R U M D c 6 N D M 6 M z M u N T Q 5 O D A z M l o i I C 8 + P E V u d H J 5 I F R 5 c G U 9 I k Z p b G x D b 2 x 1 b W 5 U e X B l c y I g V m F s d W U 9 I n N C Z 1 l G Q l F V R k J R V T 0 i I C 8 + P E V u d H J 5 I F R 5 c G U 9 I k Z p b G x D b 2 x 1 b W 5 O Y W 1 l c y I g V m F s d W U 9 I n N b J n F 1 b 3 Q 7 Q 2 9 1 b n R y e S B O Y W 1 l J n F 1 b 3 Q 7 L C Z x d W 9 0 O 0 N v d W 5 0 c n k g Q 2 9 k Z S Z x d W 9 0 O y w m c X V v d D s y M D E 3 J n F 1 b 3 Q 7 L C Z x d W 9 0 O z I w M T g m c X V v d D s s J n F 1 b 3 Q 7 M j A x O S Z x d W 9 0 O y w m c X V v d D s y M D I w J n F 1 b 3 Q 7 L C Z x d W 9 0 O z I w M j E m c X V v d D s s J n F 1 b 3 Q 7 U G V y I E N h c G l 0 Y S B B d m V y Y W d 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3 V y c m V u d C B o Z W F s d G g g Z X h w Z W 5 k a X R 1 c m U g c G V y I G N h c G l 0 Y S 9 B d X R v U m V t b 3 Z l Z E N v b H V t b n M x L n t D b 3 V u d H J 5 I E 5 h b W U s M H 0 m c X V v d D s s J n F 1 b 3 Q 7 U 2 V j d G l v b j E v Q 3 V y c m V u d C B o Z W F s d G g g Z X h w Z W 5 k a X R 1 c m U g c G V y I G N h c G l 0 Y S 9 B d X R v U m V t b 3 Z l Z E N v b H V t b n M x L n t D b 3 V u d H J 5 I E N v Z G U s M X 0 m c X V v d D s s J n F 1 b 3 Q 7 U 2 V j d G l v b j E v Q 3 V y c m V u d C B o Z W F s d G g g Z X h w Z W 5 k a X R 1 c m U g c G V y I G N h c G l 0 Y S 9 B d X R v U m V t b 3 Z l Z E N v b H V t b n M x L n s y M D E 3 L D J 9 J n F 1 b 3 Q 7 L C Z x d W 9 0 O 1 N l Y 3 R p b 2 4 x L 0 N 1 c n J l b n Q g a G V h b H R o I G V 4 c G V u Z G l 0 d X J l I H B l c i B j Y X B p d G E v Q X V 0 b 1 J l b W 9 2 Z W R D b 2 x 1 b W 5 z M S 5 7 M j A x O C w z f S Z x d W 9 0 O y w m c X V v d D t T Z W N 0 a W 9 u M S 9 D d X J y Z W 5 0 I G h l Y W x 0 a C B l e H B l b m R p d H V y Z S B w Z X I g Y 2 F w a X R h L 0 F 1 d G 9 S Z W 1 v d m V k Q 2 9 s d W 1 u c z E u e z I w M T k s N H 0 m c X V v d D s s J n F 1 b 3 Q 7 U 2 V j d G l v b j E v Q 3 V y c m V u d C B o Z W F s d G g g Z X h w Z W 5 k a X R 1 c m U g c G V y I G N h c G l 0 Y S 9 B d X R v U m V t b 3 Z l Z E N v b H V t b n M x L n s y M D I w L D V 9 J n F 1 b 3 Q 7 L C Z x d W 9 0 O 1 N l Y 3 R p b 2 4 x L 0 N 1 c n J l b n Q g a G V h b H R o I G V 4 c G V u Z G l 0 d X J l I H B l c i B j Y X B p d G E v Q X V 0 b 1 J l b W 9 2 Z W R D b 2 x 1 b W 5 z M S 5 7 M j A y M S w 2 f S Z x d W 9 0 O y w m c X V v d D t T Z W N 0 a W 9 u M S 9 D d X J y Z W 5 0 I G h l Y W x 0 a C B l e H B l b m R p d H V y Z S B w Z X I g Y 2 F w a X R h L 0 F 1 d G 9 S Z W 1 v d m V k Q 2 9 s d W 1 u c z E u e 1 B l c i B D Y X B p d G E g Q X Z l c m F n Z S w 3 f S Z x d W 9 0 O 1 0 s J n F 1 b 3 Q 7 Q 2 9 s d W 1 u Q 2 9 1 b n Q m c X V v d D s 6 O C w m c X V v d D t L Z X l D b 2 x 1 b W 5 O Y W 1 l c y Z x d W 9 0 O z p b X S w m c X V v d D t D b 2 x 1 b W 5 J Z G V u d G l 0 a W V z J n F 1 b 3 Q 7 O l s m c X V v d D t T Z W N 0 a W 9 u M S 9 D d X J y Z W 5 0 I G h l Y W x 0 a C B l e H B l b m R p d H V y Z S B w Z X I g Y 2 F w a X R h L 0 F 1 d G 9 S Z W 1 v d m V k Q 2 9 s d W 1 u c z E u e 0 N v d W 5 0 c n k g T m F t Z S w w f S Z x d W 9 0 O y w m c X V v d D t T Z W N 0 a W 9 u M S 9 D d X J y Z W 5 0 I G h l Y W x 0 a C B l e H B l b m R p d H V y Z S B w Z X I g Y 2 F w a X R h L 0 F 1 d G 9 S Z W 1 v d m V k Q 2 9 s d W 1 u c z E u e 0 N v d W 5 0 c n k g Q 2 9 k Z S w x f S Z x d W 9 0 O y w m c X V v d D t T Z W N 0 a W 9 u M S 9 D d X J y Z W 5 0 I G h l Y W x 0 a C B l e H B l b m R p d H V y Z S B w Z X I g Y 2 F w a X R h L 0 F 1 d G 9 S Z W 1 v d m V k Q 2 9 s d W 1 u c z E u e z I w M T c s M n 0 m c X V v d D s s J n F 1 b 3 Q 7 U 2 V j d G l v b j E v Q 3 V y c m V u d C B o Z W F s d G g g Z X h w Z W 5 k a X R 1 c m U g c G V y I G N h c G l 0 Y S 9 B d X R v U m V t b 3 Z l Z E N v b H V t b n M x L n s y M D E 4 L D N 9 J n F 1 b 3 Q 7 L C Z x d W 9 0 O 1 N l Y 3 R p b 2 4 x L 0 N 1 c n J l b n Q g a G V h b H R o I G V 4 c G V u Z G l 0 d X J l I H B l c i B j Y X B p d G E v Q X V 0 b 1 J l b W 9 2 Z W R D b 2 x 1 b W 5 z M S 5 7 M j A x O S w 0 f S Z x d W 9 0 O y w m c X V v d D t T Z W N 0 a W 9 u M S 9 D d X J y Z W 5 0 I G h l Y W x 0 a C B l e H B l b m R p d H V y Z S B w Z X I g Y 2 F w a X R h L 0 F 1 d G 9 S Z W 1 v d m V k Q 2 9 s d W 1 u c z E u e z I w M j A s N X 0 m c X V v d D s s J n F 1 b 3 Q 7 U 2 V j d G l v b j E v Q 3 V y c m V u d C B o Z W F s d G g g Z X h w Z W 5 k a X R 1 c m U g c G V y I G N h c G l 0 Y S 9 B d X R v U m V t b 3 Z l Z E N v b H V t b n M x L n s y M D I x L D Z 9 J n F 1 b 3 Q 7 L C Z x d W 9 0 O 1 N l Y 3 R p b 2 4 x L 0 N 1 c n J l b n Q g a G V h b H R o I G V 4 c G V u Z G l 0 d X J l I H B l c i B j Y X B p d G E v Q X V 0 b 1 J l b W 9 2 Z W R D b 2 x 1 b W 5 z M S 5 7 U G V y I E N h c G l 0 Y S B B d m V y Y W d l L D d 9 J n F 1 b 3 Q 7 X S w m c X V v d D t S Z W x h d G l v b n N o a X B J b m Z v J n F 1 b 3 Q 7 O l t d f S I g L z 4 8 L 1 N 0 Y W J s Z U V u d H J p Z X M + P C 9 J d G V t P j x J d G V t P j x J d G V t T G 9 j Y X R p b 2 4 + P E l 0 Z W 1 U e X B l P k Z v c m 1 1 b G E 8 L 0 l 0 Z W 1 U e X B l P j x J d G V t U G F 0 a D 5 T Z W N 0 a W 9 u M S 9 D d X J y Z W 5 0 J T I w a G V h b H R o J T I w Z X h w Z W 5 k a X R 1 c m U l M j B w Z X I l M j B j Y X B p d G E v U 2 9 1 c m N l P C 9 J d G V t U G F 0 a D 4 8 L 0 l 0 Z W 1 M b 2 N h d G l v b j 4 8 U 3 R h Y m x l R W 5 0 c m l l c y A v P j w v S X R l b T 4 8 S X R l b T 4 8 S X R l b U x v Y 2 F 0 a W 9 u P j x J d G V t V H l w Z T 5 G b 3 J t d W x h P C 9 J d G V t V H l w Z T 4 8 S X R l b V B h d G g + U 2 V j d G l v b j E v Q 3 V y c m V u d C U y M G h l Y W x 0 a C U y M G V 4 c G V u Z G l 0 d X J l J T I w c G V y J T I w Y 2 F w a X R h L 0 R h d G E x P C 9 J d G V t U G F 0 a D 4 8 L 0 l 0 Z W 1 M b 2 N h d G l v b j 4 8 U 3 R h Y m x l R W 5 0 c m l l c y A v P j w v S X R l b T 4 8 S X R l b T 4 8 S X R l b U x v Y 2 F 0 a W 9 u P j x J d G V t V H l w Z T 5 G b 3 J t d W x h P C 9 J d G V t V H l w Z T 4 8 S X R l b V B h d G g + U 2 V j d G l v b j E v Q 3 V y c m V u d C U y M G h l Y W x 0 a C U y M G V 4 c G V u Z G l 0 d X J l J T I w c G V y J T I w Y 2 F w a X R h L 1 B y b 2 1 v d G V k J T I w S G V h Z G V y c z w v S X R l b V B h d G g + P C 9 J d G V t T G 9 j Y X R p b 2 4 + P F N 0 Y W J s Z U V u d H J p Z X M g L z 4 8 L 0 l 0 Z W 0 + P E l 0 Z W 0 + P E l 0 Z W 1 M b 2 N h d G l v b j 4 8 S X R l b V R 5 c G U + R m 9 y b X V s Y T w v S X R l b V R 5 c G U + P E l 0 Z W 1 Q Y X R o P l N l Y 3 R p b 2 4 x L 0 N 1 c n J l b n Q l M j B o Z W F s d G g l M j B l e H B l b m R p d H V y Z S U y M H B l c i U y M G N h c G l 0 Y S 9 D a G F u Z 2 V k J T I w V H l w Z T w v S X R l b V B h d G g + P C 9 J d G V t T G 9 j Y X R p b 2 4 + P F N 0 Y W J s Z U V u d H J p Z X M g L z 4 8 L 0 l 0 Z W 0 + P E l 0 Z W 0 + P E l 0 Z W 1 M b 2 N h d G l v b j 4 8 S X R l b V R 5 c G U + R m 9 y b X V s Y T w v S X R l b V R 5 c G U + P E l 0 Z W 1 Q Y X R o P l N l Y 3 R p b 2 4 x L 0 N 1 c n J l b n Q l M j B o Z W F s d G g l M j B l e H B l b m R p d H V y Z S U y M H B l c i U y M G N h c G l 0 Y S 9 S Z W 1 v d m V k J T I w V G 9 w J T I w U m 9 3 c z w v S X R l b V B h d G g + P C 9 J d G V t T G 9 j Y X R p b 2 4 + P F N 0 Y W J s Z U V u d H J p Z X M g L z 4 8 L 0 l 0 Z W 0 + P E l 0 Z W 0 + P E l 0 Z W 1 M b 2 N h d G l v b j 4 8 S X R l b V R 5 c G U + R m 9 y b X V s Y T w v S X R l b V R 5 c G U + P E l 0 Z W 1 Q Y X R o P l N l Y 3 R p b 2 4 x L 0 N 1 c n J l b n Q l M j B o Z W F s d G g l M j B l e H B l b m R p d H V y Z S U y M H B l c i U y M G N h c G l 0 Y S 9 Q c m 9 t b 3 R l Z C U y M E h l Y W R l c n M x P C 9 J d G V t U G F 0 a D 4 8 L 0 l 0 Z W 1 M b 2 N h d G l v b j 4 8 U 3 R h Y m x l R W 5 0 c m l l c y A v P j w v S X R l b T 4 8 S X R l b T 4 8 S X R l b U x v Y 2 F 0 a W 9 u P j x J d G V t V H l w Z T 5 G b 3 J t d W x h P C 9 J d G V t V H l w Z T 4 8 S X R l b V B h d G g + U 2 V j d G l v b j E v Q 3 V y c m V u d C U y M G h l Y W x 0 a C U y M G V 4 c G V u Z G l 0 d X J l J T I w c G V y J T I w Y 2 F w a X R h L 0 N o Y W 5 n Z W Q l M j B U e X B l M T w v S X R l b V B h d G g + P C 9 J d G V t T G 9 j Y X R p b 2 4 + P F N 0 Y W J s Z U V u d H J p Z X M g L z 4 8 L 0 l 0 Z W 0 + P E l 0 Z W 0 + P E l 0 Z W 1 M b 2 N h d G l v b j 4 8 S X R l b V R 5 c G U + R m 9 y b X V s Y T w v S X R l b V R 5 c G U + P E l 0 Z W 1 Q Y X R o P l N l Y 3 R p b 2 4 x L 0 N 1 c n J l b n Q l M j B o Z W F s d G g l M j B l e H B l b m R p d H V y Z S U y M H B l c i U y M G N h c G l 0 Y S 9 S Z W 1 v d m V k J T I w Q 2 9 s d W 1 u c z w v S X R l b V B h d G g + P C 9 J d G V t T G 9 j Y X R p b 2 4 + P F N 0 Y W J s Z U V u d H J p Z X M g L z 4 8 L 0 l 0 Z W 0 + P E l 0 Z W 0 + P E l 0 Z W 1 M b 2 N h d G l v b j 4 8 S X R l b V R 5 c G U + R m 9 y b X V s Y T w v S X R l b V R 5 c G U + P E l 0 Z W 1 Q Y X R o P l N l Y 3 R p b 2 4 x L 0 N 1 c n J l b n Q l M j B o Z W F s d G g l M j B l e H B l b m R p d H V y Z S U y M H B l c i U y M G N h c G l 0 Y S 9 S b 3 V u Z G V k J T I w T 2 Z m P C 9 J d G V t U G F 0 a D 4 8 L 0 l 0 Z W 1 M b 2 N h d G l v b j 4 8 U 3 R h Y m x l R W 5 0 c m l l c y A v P j w v S X R l b T 4 8 S X R l b T 4 8 S X R l b U x v Y 2 F 0 a W 9 u P j x J d G V t V H l w Z T 5 G b 3 J t d W x h P C 9 J d G V t V H l w Z T 4 8 S X R l b V B h d G g + U 2 V j d G l v b j E v Q 3 V y c m V u d C U y M G h l Y W x 0 a C U y M G V 4 c G V u Z G l 0 d X J l J T I w c G V y J T I w Y 2 F w a X R h L 0 l u c 2 V y d G V k J T I w Q X Z l c m F n Z T w v S X R l b V B h d G g + P C 9 J d G V t T G 9 j Y X R p b 2 4 + P F N 0 Y W J s Z U V u d H J p Z X M g L z 4 8 L 0 l 0 Z W 0 + P E l 0 Z W 0 + P E l 0 Z W 1 M b 2 N h d G l v b j 4 8 S X R l b V R 5 c G U + R m 9 y b X V s Y T w v S X R l b V R 5 c G U + P E l 0 Z W 1 Q Y X R o P l N l Y 3 R p b 2 4 x L 0 N 1 c n J l b n Q l M j B o Z W F s d G g l M j B l e H B l b m R p d H V y Z S U y M H B l c i U y M G N h c G l 0 Y S 9 S Z W 5 h b W V k J T I w Q 2 9 s d W 1 u c z w v S X R l b V B h d G g + P C 9 J d G V t T G 9 j Y X R p b 2 4 + P F N 0 Y W J s Z U V u d H J p Z X M g L z 4 8 L 0 l 0 Z W 0 + P E l 0 Z W 0 + P E l 0 Z W 1 M b 2 N h d G l v b j 4 8 S X R l b V R 5 c G U + R m 9 y b X V s Y T w v S X R l b V R 5 c G U + P E l 0 Z W 1 Q Y X R o P l N l Y 3 R p b 2 4 x L 0 h l b G F 0 a F 9 l e H B l b m R p d H V y Z V 9 H R F A l M j A l M j U v U m V v c m R l c m V k J T I w Q 2 9 s d W 1 u c z E 8 L 0 l 0 Z W 1 Q Y X R o P j w v S X R l b U x v Y 2 F 0 a W 9 u P j x T d G F i b G V F b n R y a W V z I C 8 + P C 9 J d G V t P j x J d G V t P j x J d G V t T G 9 j Y X R p b 2 4 + P E l 0 Z W 1 U e X B l P k Z v c m 1 1 b G E 8 L 0 l 0 Z W 1 U e X B l P j x J d G V t U G F 0 a D 5 T Z W N 0 a W 9 u M S 9 I b 3 N w a X R h b C U y M G J l Z H M l M j B w Z X I l M j A x M D A w P C 9 J d G V t U G F 0 a D 4 8 L 0 l 0 Z W 1 M b 2 N h d G l v b j 4 8 U 3 R h Y m x l R W 5 0 c m l l c z 4 8 R W 5 0 c n k g V H l w Z T 0 i S X N Q c m l 2 Y X R l I i B W Y W x 1 Z T 0 i b D A i I C 8 + P E V u d H J 5 I F R 5 c G U 9 I l F 1 Z X J 5 S U Q i I F Z h b H V l P S J z Y j R h M W U 2 Z m Y t N z V m N S 0 0 N T I 0 L T h l Z j A t Y z U 2 M W Y z M G I 5 M D A 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b 3 N w a X R h b F 9 i Z W R z X 3 B l c l 8 x M D A w I i A v P j x F b n R y e S B U e X B l P S J G a W x s Z W R D b 2 1 w b G V 0 Z V J l c 3 V s d F R v V 2 9 y a 3 N o Z W V 0 I i B W Y W x 1 Z T 0 i b D E i I C 8 + P E V u d H J 5 I F R 5 c G U 9 I k F k Z G V k V G 9 E Y X R h T W 9 k Z W w i I F Z h b H V l P S J s M C I g L z 4 8 R W 5 0 c n k g V H l w Z T 0 i R m l s b E N v d W 5 0 I i B W Y W x 1 Z T 0 i b D I 2 N i I g L z 4 8 R W 5 0 c n k g V H l w Z T 0 i R m l s b E V y c m 9 y Q 2 9 k Z S I g V m F s d W U 9 I n N V b m t u b 3 d u I i A v P j x F b n R y e S B U e X B l P S J G a W x s R X J y b 3 J D b 3 V u d C I g V m F s d W U 9 I m w w I i A v P j x F b n R y e S B U e X B l P S J G a W x s T G F z d F V w Z G F 0 Z W Q i I F Z h b H V l P S J k M j A y N C 0 w O S 0 w N F Q w O T o x N z o w N S 4 3 M z Q 1 M D c y W i I g L z 4 8 R W 5 0 c n k g V H l w Z T 0 i R m l s b E N v b H V t b l R 5 c G V z I i B W Y W x 1 Z T 0 i c 0 J n W U Z C U V V E Q X d N R E J R V T 0 i I C 8 + P E V u d H J 5 I F R 5 c G U 9 I k Z p b G x D b 2 x 1 b W 5 O Y W 1 l c y I g V m F s d W U 9 I n N b J n F 1 b 3 Q 7 Q 2 9 1 b n R y e S B O Y W 1 l J n F 1 b 3 Q 7 L C Z x d W 9 0 O 0 N v d W 5 0 c n k g Q 2 9 k Z S Z x d W 9 0 O y w m c X V v d D s y M D E 3 J n F 1 b 3 Q 7 L C Z x d W 9 0 O z I w M T g m c X V v d D s s J n F 1 b 3 Q 7 M j A x O S Z x d W 9 0 O y w m c X V v d D s y M D I w J n F 1 b 3 Q 7 L C Z x d W 9 0 O z I w M j E m c X V v d D s s J n F 1 b 3 Q 7 M j A y M i Z x d W 9 0 O y w m c X V v d D s y M D I z J n F 1 b 3 Q 7 L C Z x d W 9 0 O 0 1 h e G l t d W 0 m c X V v d D s s J n F 1 b 3 Q 7 T W F 4 I G N v d W 5 0 I G 9 m I G J l Z H M g c G V y I D E w M D A g c G 9 w d W x h d G l v b i B i d H d l Z W 4 g M j A x N y 0 y 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i Z W R z I H B l c i A x M D A w L 0 F 1 d G 9 S Z W 1 v d m V k Q 2 9 s d W 1 u c z E u e 0 N v d W 5 0 c n k g T m F t Z S w w f S Z x d W 9 0 O y w m c X V v d D t T Z W N 0 a W 9 u M S 9 I b 3 N w a X R h b C B i Z W R z I H B l c i A x M D A w L 0 F 1 d G 9 S Z W 1 v d m V k Q 2 9 s d W 1 u c z E u e 0 N v d W 5 0 c n k g Q 2 9 k Z S w x f S Z x d W 9 0 O y w m c X V v d D t T Z W N 0 a W 9 u M S 9 I b 3 N w a X R h b C B i Z W R z I H B l c i A x M D A w L 0 F 1 d G 9 S Z W 1 v d m V k Q 2 9 s d W 1 u c z E u e z I w M T c s M n 0 m c X V v d D s s J n F 1 b 3 Q 7 U 2 V j d G l v b j E v S G 9 z c G l 0 Y W w g Y m V k c y B w Z X I g M T A w M C 9 B d X R v U m V t b 3 Z l Z E N v b H V t b n M x L n s y M D E 4 L D N 9 J n F 1 b 3 Q 7 L C Z x d W 9 0 O 1 N l Y 3 R p b 2 4 x L 0 h v c 3 B p d G F s I G J l Z H M g c G V y I D E w M D A v Q X V 0 b 1 J l b W 9 2 Z W R D b 2 x 1 b W 5 z M S 5 7 M j A x O S w 0 f S Z x d W 9 0 O y w m c X V v d D t T Z W N 0 a W 9 u M S 9 I b 3 N w a X R h b C B i Z W R z I H B l c i A x M D A w L 0 F 1 d G 9 S Z W 1 v d m V k Q 2 9 s d W 1 u c z E u e z I w M j A s N X 0 m c X V v d D s s J n F 1 b 3 Q 7 U 2 V j d G l v b j E v S G 9 z c G l 0 Y W w g Y m V k c y B w Z X I g M T A w M C 9 B d X R v U m V t b 3 Z l Z E N v b H V t b n M x L n s y M D I x L D Z 9 J n F 1 b 3 Q 7 L C Z x d W 9 0 O 1 N l Y 3 R p b 2 4 x L 0 h v c 3 B p d G F s I G J l Z H M g c G V y I D E w M D A v Q X V 0 b 1 J l b W 9 2 Z W R D b 2 x 1 b W 5 z M S 5 7 M j A y M i w 3 f S Z x d W 9 0 O y w m c X V v d D t T Z W N 0 a W 9 u M S 9 I b 3 N w a X R h b C B i Z W R z I H B l c i A x M D A w L 0 F 1 d G 9 S Z W 1 v d m V k Q 2 9 s d W 1 u c z E u e z I w M j M s O H 0 m c X V v d D s s J n F 1 b 3 Q 7 U 2 V j d G l v b j E v S G 9 z c G l 0 Y W w g Y m V k c y B w Z X I g M T A w M C 9 B d X R v U m V t b 3 Z l Z E N v b H V t b n M x L n t N Y X h p b X V t L D l 9 J n F 1 b 3 Q 7 L C Z x d W 9 0 O 1 N l Y 3 R p b 2 4 x L 0 h v c 3 B p d G F s I G J l Z H M g c G V y I D E w M D A v Q X V 0 b 1 J l b W 9 2 Z W R D b 2 x 1 b W 5 z M S 5 7 T W F 4 I G N v d W 5 0 I G 9 m I G J l Z H M g c G V y I D E w M D A g c G 9 w d W x h d G l v b i B i d H d l Z W 4 g M j A x N y 0 y M S w x M H 0 m c X V v d D t d L C Z x d W 9 0 O 0 N v b H V t b k N v d W 5 0 J n F 1 b 3 Q 7 O j E x L C Z x d W 9 0 O 0 t l e U N v b H V t b k 5 h b W V z J n F 1 b 3 Q 7 O l t d L C Z x d W 9 0 O 0 N v b H V t b k l k Z W 5 0 a X R p Z X M m c X V v d D s 6 W y Z x d W 9 0 O 1 N l Y 3 R p b 2 4 x L 0 h v c 3 B p d G F s I G J l Z H M g c G V y I D E w M D A v Q X V 0 b 1 J l b W 9 2 Z W R D b 2 x 1 b W 5 z M S 5 7 Q 2 9 1 b n R y e S B O Y W 1 l L D B 9 J n F 1 b 3 Q 7 L C Z x d W 9 0 O 1 N l Y 3 R p b 2 4 x L 0 h v c 3 B p d G F s I G J l Z H M g c G V y I D E w M D A v Q X V 0 b 1 J l b W 9 2 Z W R D b 2 x 1 b W 5 z M S 5 7 Q 2 9 1 b n R y e S B D b 2 R l L D F 9 J n F 1 b 3 Q 7 L C Z x d W 9 0 O 1 N l Y 3 R p b 2 4 x L 0 h v c 3 B p d G F s I G J l Z H M g c G V y I D E w M D A v Q X V 0 b 1 J l b W 9 2 Z W R D b 2 x 1 b W 5 z M S 5 7 M j A x N y w y f S Z x d W 9 0 O y w m c X V v d D t T Z W N 0 a W 9 u M S 9 I b 3 N w a X R h b C B i Z W R z I H B l c i A x M D A w L 0 F 1 d G 9 S Z W 1 v d m V k Q 2 9 s d W 1 u c z E u e z I w M T g s M 3 0 m c X V v d D s s J n F 1 b 3 Q 7 U 2 V j d G l v b j E v S G 9 z c G l 0 Y W w g Y m V k c y B w Z X I g M T A w M C 9 B d X R v U m V t b 3 Z l Z E N v b H V t b n M x L n s y M D E 5 L D R 9 J n F 1 b 3 Q 7 L C Z x d W 9 0 O 1 N l Y 3 R p b 2 4 x L 0 h v c 3 B p d G F s I G J l Z H M g c G V y I D E w M D A v Q X V 0 b 1 J l b W 9 2 Z W R D b 2 x 1 b W 5 z M S 5 7 M j A y M C w 1 f S Z x d W 9 0 O y w m c X V v d D t T Z W N 0 a W 9 u M S 9 I b 3 N w a X R h b C B i Z W R z I H B l c i A x M D A w L 0 F 1 d G 9 S Z W 1 v d m V k Q 2 9 s d W 1 u c z E u e z I w M j E s N n 0 m c X V v d D s s J n F 1 b 3 Q 7 U 2 V j d G l v b j E v S G 9 z c G l 0 Y W w g Y m V k c y B w Z X I g M T A w M C 9 B d X R v U m V t b 3 Z l Z E N v b H V t b n M x L n s y M D I y L D d 9 J n F 1 b 3 Q 7 L C Z x d W 9 0 O 1 N l Y 3 R p b 2 4 x L 0 h v c 3 B p d G F s I G J l Z H M g c G V y I D E w M D A v Q X V 0 b 1 J l b W 9 2 Z W R D b 2 x 1 b W 5 z M S 5 7 M j A y M y w 4 f S Z x d W 9 0 O y w m c X V v d D t T Z W N 0 a W 9 u M S 9 I b 3 N w a X R h b C B i Z W R z I H B l c i A x M D A w L 0 F 1 d G 9 S Z W 1 v d m V k Q 2 9 s d W 1 u c z E u e 0 1 h e G l t d W 0 s O X 0 m c X V v d D s s J n F 1 b 3 Q 7 U 2 V j d G l v b j E v S G 9 z c G l 0 Y W w g Y m V k c y B w Z X I g M T A w M C 9 B d X R v U m V t b 3 Z l Z E N v b H V t b n M x L n t N Y X g g Y 2 9 1 b n Q g b 2 Y g Y m V k c y B w Z X I g M T A w M C B w b 3 B 1 b G F 0 a W 9 u I G J 0 d 2 V l b i A y M D E 3 L T I x L D E w f S Z x d W 9 0 O 1 0 s J n F 1 b 3 Q 7 U m V s Y X R p b 2 5 z a G l w S W 5 m b y Z x d W 9 0 O z p b X X 0 i I C 8 + P C 9 T d G F i b G V F b n R y a W V z P j w v S X R l b T 4 8 S X R l b T 4 8 S X R l b U x v Y 2 F 0 a W 9 u P j x J d G V t V H l w Z T 5 G b 3 J t d W x h P C 9 J d G V t V H l w Z T 4 8 S X R l b V B h d G g + U 2 V j d G l v b j E v S G 9 z c G l 0 Y W w l M j B i Z W R z J T I w c G V y J T I w M T A w M C 9 T b 3 V y Y 2 U 8 L 0 l 0 Z W 1 Q Y X R o P j w v S X R l b U x v Y 2 F 0 a W 9 u P j x T d G F i b G V F b n R y a W V z I C 8 + P C 9 J d G V t P j x J d G V t P j x J d G V t T G 9 j Y X R p b 2 4 + P E l 0 Z W 1 U e X B l P k Z v c m 1 1 b G E 8 L 0 l 0 Z W 1 U e X B l P j x J d G V t U G F 0 a D 5 T Z W N 0 a W 9 u M S 9 I b 3 N w a X R h b C U y M G J l Z H M l M j B w Z X I l M j A x M D A w L 0 R h d G E x P C 9 J d G V t U G F 0 a D 4 8 L 0 l 0 Z W 1 M b 2 N h d G l v b j 4 8 U 3 R h Y m x l R W 5 0 c m l l c y A v P j w v S X R l b T 4 8 S X R l b T 4 8 S X R l b U x v Y 2 F 0 a W 9 u P j x J d G V t V H l w Z T 5 G b 3 J t d W x h P C 9 J d G V t V H l w Z T 4 8 S X R l b V B h d G g + U 2 V j d G l v b j E v S G 9 z c G l 0 Y W w l M j B i Z W R z J T I w c G V y J T I w M T A w M C 9 Q c m 9 t b 3 R l Z C U y M E h l Y W R l c n M 8 L 0 l 0 Z W 1 Q Y X R o P j w v S X R l b U x v Y 2 F 0 a W 9 u P j x T d G F i b G V F b n R y a W V z I C 8 + P C 9 J d G V t P j x J d G V t P j x J d G V t T G 9 j Y X R p b 2 4 + P E l 0 Z W 1 U e X B l P k Z v c m 1 1 b G E 8 L 0 l 0 Z W 1 U e X B l P j x J d G V t U G F 0 a D 5 T Z W N 0 a W 9 u M S 9 I b 3 N w a X R h b C U y M G J l Z H M l M j B w Z X I l M j A x M D A w L 1 J l b W 9 2 Z W Q l M j B U b 3 A l M j B S b 3 d z P C 9 J d G V t U G F 0 a D 4 8 L 0 l 0 Z W 1 M b 2 N h d G l v b j 4 8 U 3 R h Y m x l R W 5 0 c m l l c y A v P j w v S X R l b T 4 8 S X R l b T 4 8 S X R l b U x v Y 2 F 0 a W 9 u P j x J d G V t V H l w Z T 5 G b 3 J t d W x h P C 9 J d G V t V H l w Z T 4 8 S X R l b V B h d G g + U 2 V j d G l v b j E v S G 9 z c G l 0 Y W w l M j B i Z W R z J T I w c G V y J T I w M T A w M C 9 Q c m 9 t b 3 R l Z C U y M E h l Y W R l c n M x P C 9 J d G V t U G F 0 a D 4 8 L 0 l 0 Z W 1 M b 2 N h d G l v b j 4 8 U 3 R h Y m x l R W 5 0 c m l l c y A v P j w v S X R l b T 4 8 S X R l b T 4 8 S X R l b U x v Y 2 F 0 a W 9 u P j x J d G V t V H l w Z T 5 G b 3 J t d W x h P C 9 J d G V t V H l w Z T 4 8 S X R l b V B h d G g + U 2 V j d G l v b j E v S G 9 z c G l 0 Y W w l M j B i Z W R z J T I w c G V y J T I w M T A w M C 9 D a G F u Z 2 V k J T I w V H l w Z T w v S X R l b V B h d G g + P C 9 J d G V t T G 9 j Y X R p b 2 4 + P F N 0 Y W J s Z U V u d H J p Z X M g L z 4 8 L 0 l 0 Z W 0 + P E l 0 Z W 0 + P E l 0 Z W 1 M b 2 N h d G l v b j 4 8 S X R l b V R 5 c G U + R m 9 y b X V s Y T w v S X R l b V R 5 c G U + P E l 0 Z W 1 Q Y X R o P l N l Y 3 R p b 2 4 x L 0 h v c 3 B p d G F s J T I w Y m V k c y U y M H B l c i U y M D E w M D A v U m V t b 3 Z l Z C U y M E N v b H V t b n M 8 L 0 l 0 Z W 1 Q Y X R o P j w v S X R l b U x v Y 2 F 0 a W 9 u P j x T d G F i b G V F b n R y a W V z I C 8 + P C 9 J d G V t P j x J d G V t P j x J d G V t T G 9 j Y X R p b 2 4 + P E l 0 Z W 1 U e X B l P k Z v c m 1 1 b G E 8 L 0 l 0 Z W 1 U e X B l P j x J d G V t U G F 0 a D 5 T Z W N 0 a W 9 u M S 9 I b 3 N w a X R h b C U y M G J l Z H M l M j B w Z X I l M j A x M D A w L 0 N o Y W 5 n Z W Q l M j B U e X B l M T w v S X R l b V B h d G g + P C 9 J d G V t T G 9 j Y X R p b 2 4 + P F N 0 Y W J s Z U V u d H J p Z X M g L z 4 8 L 0 l 0 Z W 0 + P E l 0 Z W 0 + P E l 0 Z W 1 M b 2 N h d G l v b j 4 8 S X R l b V R 5 c G U + R m 9 y b X V s Y T w v S X R l b V R 5 c G U + P E l 0 Z W 1 Q Y X R o P l N l Y 3 R p b 2 4 x L 0 h v c 3 B p d G F s J T I w Y m V k c y U y M H B l c i U y M D E w M D A v S W 5 z Z X J 0 Z W Q l M j B N Y X h p b X V t P C 9 J d G V t U G F 0 a D 4 8 L 0 l 0 Z W 1 M b 2 N h d G l v b j 4 8 U 3 R h Y m x l R W 5 0 c m l l c y A v P j w v S X R l b T 4 8 S X R l b T 4 8 S X R l b U x v Y 2 F 0 a W 9 u P j x J d G V t V H l w Z T 5 G b 3 J t d W x h P C 9 J d G V t V H l w Z T 4 8 S X R l b V B h d G g + U 2 V j d G l v b j E v S G 9 z c G l 0 Y W w l M j B i Z W R z J T I w c G V y J T I w M T A w M C 9 S Z W 1 v d m V k J T I w Q 2 9 s d W 1 u c z E 8 L 0 l 0 Z W 1 Q Y X R o P j w v S X R l b U x v Y 2 F 0 a W 9 u P j x T d G F i b G V F b n R y a W V z I C 8 + P C 9 J d G V t P j x J d G V t P j x J d G V t T G 9 j Y X R p b 2 4 + P E l 0 Z W 1 U e X B l P k Z v c m 1 1 b G E 8 L 0 l 0 Z W 1 U e X B l P j x J d G V t U G F 0 a D 5 T Z W N 0 a W 9 u M S 9 I b 3 N w a X R h b C U y M G J l Z H M l M j B w Z X I l M j A x M D A w L 0 l u c 2 V y d G V k J T I w T W F 4 a W 1 1 b T E 8 L 0 l 0 Z W 1 Q Y X R o P j w v S X R l b U x v Y 2 F 0 a W 9 u P j x T d G F i b G V F b n R y a W V z I C 8 + P C 9 J d G V t P j x J d G V t P j x J d G V t T G 9 j Y X R p b 2 4 + P E l 0 Z W 1 U e X B l P k Z v c m 1 1 b G E 8 L 0 l 0 Z W 1 U e X B l P j x J d G V t U G F 0 a D 5 T Z W N 0 a W 9 u M S 9 I b 3 N w a X R h b C U y M G J l Z H M l M j B w Z X I l M j A x M D A w L 1 J l b m F t Z W Q l M j B D b 2 x 1 b W 5 z P C 9 J d G V t U G F 0 a D 4 8 L 0 l 0 Z W 1 M b 2 N h d G l v b j 4 8 U 3 R h Y m x l R W 5 0 c m l l c y A v P j w v S X R l b T 4 8 S X R l b T 4 8 S X R l b U x v Y 2 F 0 a W 9 u P j x J d G V t V H l w Z T 5 G b 3 J t d W x h P C 9 J d G V t V H l w Z T 4 8 S X R l b V B h d G g + U 2 V j d G l v b j E v S G 9 z c G l 0 Y W w l M j B i Z W R z J T I w c G V y J T I w M T A w M C 9 J b n N l c n R l Z C U y M F J v d W 5 k a W 5 n P C 9 J d G V t U G F 0 a D 4 8 L 0 l 0 Z W 1 M b 2 N h d G l v b j 4 8 U 3 R h Y m x l R W 5 0 c m l l c y A v P j w v S X R l b T 4 8 S X R l b T 4 8 S X R l b U x v Y 2 F 0 a W 9 u P j x J d G V t V H l w Z T 5 G b 3 J t d W x h P C 9 J d G V t V H l w Z T 4 8 S X R l b V B h d G g + U 2 V j d G l v b j E v S G 9 z c G l 0 Y W w l M j B i Z W R z J T I w c G V y J T I w M T A w M C 9 S Z W 5 h b W V k J T I w Q 2 9 s d W 1 u c z E 8 L 0 l 0 Z W 1 Q Y X R o P j w v S X R l b U x v Y 2 F 0 a W 9 u P j x T d G F i b G V F b n R y a W V z I C 8 + P C 9 J d G V t P j x J d G V t P j x J d G V t T G 9 j Y X R p b 2 4 + P E l 0 Z W 1 U e X B l P k Z v c m 1 1 b G E 8 L 0 l 0 Z W 1 U e X B l P j x J d G V t U G F 0 a D 5 T Z W N 0 a W 9 u M S 9 I b 3 N w a X R h b C U y M G J l Z H M l M j B w Z X I l M j A x M D A w L 1 J l b W 9 2 Z W Q l M j B D b 2 x 1 b W 5 z M j w v S X R l b V B h d G g + P C 9 J d G V t T G 9 j Y X R p b 2 4 + P F N 0 Y W J s Z U V u d H J p Z X M g L z 4 8 L 0 l 0 Z W 0 + P E l 0 Z W 0 + P E l 0 Z W 1 M b 2 N h d G l v b j 4 8 S X R l b V R 5 c G U + R m 9 y b X V s Y T w v S X R l b V R 5 c G U + P E l 0 Z W 1 Q Y X R o P l N l Y 3 R p b 2 4 x L 0 h v c 3 B p d G F s J T I w Y m V k c y U y M H B l c i U y M D E w M D A v S W 5 z Z X J 0 Z W Q l M j B N Y X h p b X V t M j w v S X R l b V B h d G g + P C 9 J d G V t T G 9 j Y X R p b 2 4 + P F N 0 Y W J s Z U V u d H J p Z X M g L z 4 8 L 0 l 0 Z W 0 + P E l 0 Z W 0 + P E l 0 Z W 1 M b 2 N h d G l v b j 4 8 S X R l b V R 5 c G U + R m 9 y b X V s Y T w v S X R l b V R 5 c G U + P E l 0 Z W 1 Q Y X R o P l N l Y 3 R p b 2 4 x L 0 h v c 3 B p d G F s J T I w Y m V k c y U y M H B l c i U y M D E w M D A v U m V v c m R l c m V k J T I w Q 2 9 s d W 1 u c z w v S X R l b V B h d G g + P C 9 J d G V t T G 9 j Y X R p b 2 4 + P F N 0 Y W J s Z U V u d H J p Z X M g L z 4 8 L 0 l 0 Z W 0 + P E l 0 Z W 0 + P E l 0 Z W 1 M b 2 N h d G l v b j 4 8 S X R l b V R 5 c G U + R m 9 y b X V s Y T w v S X R l b V R 5 c G U + P E l 0 Z W 1 Q Y X R o P l N l Y 3 R p b 2 4 x L 0 h v c 3 B p d G F s J T I w Y m V k c y U y M H B l c i U y M D E w M D A v S W 5 z Z X J 0 Z W Q l M j B S b 3 V u Z G l u Z z E 8 L 0 l 0 Z W 1 Q Y X R o P j w v S X R l b U x v Y 2 F 0 a W 9 u P j x T d G F i b G V F b n R y a W V z I C 8 + P C 9 J d G V t P j x J d G V t P j x J d G V t T G 9 j Y X R p b 2 4 + P E l 0 Z W 1 U e X B l P k Z v c m 1 1 b G E 8 L 0 l 0 Z W 1 U e X B l P j x J d G V t U G F 0 a D 5 T Z W N 0 a W 9 u M S 9 I b 3 N w a X R h b C U y M G J l Z H M l M j B w Z X I l M j A x M D A w L 1 J l b W 9 2 Z W Q l M j B D b 2 x 1 b W 5 z M z w v S X R l b V B h d G g + P C 9 J d G V t T G 9 j Y X R p b 2 4 + P F N 0 Y W J s Z U V u d H J p Z X M g L z 4 8 L 0 l 0 Z W 0 + P E l 0 Z W 0 + P E l 0 Z W 1 M b 2 N h d G l v b j 4 8 S X R l b V R 5 c G U + R m 9 y b X V s Y T w v S X R l b V R 5 c G U + P E l 0 Z W 1 Q Y X R o P l N l Y 3 R p b 2 4 x L 0 h v c 3 B p d G F s J T I w Y m V k c y U y M H B l c i U y M D E w M D A v U m V u Y W 1 l Z C U y M E N v b H V t b n M y P C 9 J d G V t U G F 0 a D 4 8 L 0 l 0 Z W 1 M b 2 N h d G l v b j 4 8 U 3 R h Y m x l R W 5 0 c m l l c y A v P j w v S X R l b T 4 8 S X R l b T 4 8 S X R l b U x v Y 2 F 0 a W 9 u P j x J d G V t V H l w Z T 5 G b 3 J t d W x h P C 9 J d G V t V H l w Z T 4 8 S X R l b V B h d G g + U 2 V j d G l v b j E v T G l m Z S U y M G V 4 c G V j d G F u Y 3 k l M j B h d C U y M G J p c n R o P C 9 J d G V t U G F 0 a D 4 8 L 0 l 0 Z W 1 M b 2 N h d G l v b j 4 8 U 3 R h Y m x l R W 5 0 c m l l c z 4 8 R W 5 0 c n k g V H l w Z T 0 i S X N Q c m l 2 Y X R l I i B W Y W x 1 Z T 0 i b D A i I C 8 + P E V u d H J 5 I F R 5 c G U 9 I l F 1 Z X J 5 S U Q i I F Z h b H V l P S J z O D J i O D U y Y W E t Y T d k N C 0 0 M T g z L W E w N G M t M D d i Y z Q z Z j I 3 N D k 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Z l X 2 V 4 c G V j d G F u Y 3 l f Y X R f Y m l y d G g i I C 8 + P E V u d H J 5 I F R 5 c G U 9 I k Z p b G x l Z E N v b X B s Z X R l U m V z d W x 0 V G 9 X b 3 J r c 2 h l Z X Q i I F Z h b H V l P S J s M S I g L z 4 8 R W 5 0 c n k g V H l w Z T 0 i Q W R k Z W R U b 0 R h d G F N b 2 R l b C I g V m F s d W U 9 I m w w I i A v P j x F b n R y e S B U e X B l P S J G a W x s Q 2 9 1 b n Q i I F Z h b H V l P S J s M j Y 2 I i A v P j x F b n R y e S B U e X B l P S J G a W x s R X J y b 3 J D b 2 R l I i B W Y W x 1 Z T 0 i c 1 V u a 2 5 v d 2 4 i I C 8 + P E V u d H J 5 I F R 5 c G U 9 I k Z p b G x F c n J v c k N v d W 5 0 I i B W Y W x 1 Z T 0 i b D A i I C 8 + P E V u d H J 5 I F R 5 c G U 9 I k Z p b G x M Y X N 0 V X B k Y X R l Z C I g V m F s d W U 9 I m Q y M D I 0 L T A 5 L T A 0 V D E w O j M z O j U z L j U y M D I 4 O D l a I i A v P j x F b n R y e S B U e X B l P S J G a W x s Q 2 9 s d W 1 u V H l w Z X M i I F Z h b H V l P S J z Q m d Z R k J R V U Z C U V V G I i A v P j x F b n R y e S B U e X B l P S J G a W x s Q 2 9 s d W 1 u T m F t Z X M i I F Z h b H V l P S J z W y Z x d W 9 0 O 0 N v d W 5 0 c n k g T m F t Z S Z x d W 9 0 O y w m c X V v d D t D b 3 V u d H J 5 I E N v Z G U m c X V v d D s s J n F 1 b 3 Q 7 M j A x N y Z x d W 9 0 O y w m c X V v d D s y M D E 4 J n F 1 b 3 Q 7 L C Z x d W 9 0 O z I w M T k m c X V v d D s s J n F 1 b 3 Q 7 M j A y M C Z x d W 9 0 O y w m c X V v d D s y M D I x J n F 1 b 3 Q 7 L C Z x d W 9 0 O z I w M j I m c X V v d D s s J n F 1 b 3 Q 7 Q X Z l c m F n Z S B s a W Z l I G V 4 c G V j d G F u Y 3 k g M j A x N y 0 y M 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x p Z m U g Z X h w Z W N 0 Y W 5 j e S B h d C B i a X J 0 a C 9 B d X R v U m V t b 3 Z l Z E N v b H V t b n M x L n t D b 3 V u d H J 5 I E 5 h b W U s M H 0 m c X V v d D s s J n F 1 b 3 Q 7 U 2 V j d G l v b j E v T G l m Z S B l e H B l Y 3 R h b m N 5 I G F 0 I G J p c n R o L 0 F 1 d G 9 S Z W 1 v d m V k Q 2 9 s d W 1 u c z E u e 0 N v d W 5 0 c n k g Q 2 9 k Z S w x f S Z x d W 9 0 O y w m c X V v d D t T Z W N 0 a W 9 u M S 9 M a W Z l I G V 4 c G V j d G F u Y 3 k g Y X Q g Y m l y d G g v Q X V 0 b 1 J l b W 9 2 Z W R D b 2 x 1 b W 5 z M S 5 7 M j A x N y w y f S Z x d W 9 0 O y w m c X V v d D t T Z W N 0 a W 9 u M S 9 M a W Z l I G V 4 c G V j d G F u Y 3 k g Y X Q g Y m l y d G g v Q X V 0 b 1 J l b W 9 2 Z W R D b 2 x 1 b W 5 z M S 5 7 M j A x O C w z f S Z x d W 9 0 O y w m c X V v d D t T Z W N 0 a W 9 u M S 9 M a W Z l I G V 4 c G V j d G F u Y 3 k g Y X Q g Y m l y d G g v Q X V 0 b 1 J l b W 9 2 Z W R D b 2 x 1 b W 5 z M S 5 7 M j A x O S w 0 f S Z x d W 9 0 O y w m c X V v d D t T Z W N 0 a W 9 u M S 9 M a W Z l I G V 4 c G V j d G F u Y 3 k g Y X Q g Y m l y d G g v Q X V 0 b 1 J l b W 9 2 Z W R D b 2 x 1 b W 5 z M S 5 7 M j A y M C w 1 f S Z x d W 9 0 O y w m c X V v d D t T Z W N 0 a W 9 u M S 9 M a W Z l I G V 4 c G V j d G F u Y 3 k g Y X Q g Y m l y d G g v Q X V 0 b 1 J l b W 9 2 Z W R D b 2 x 1 b W 5 z M S 5 7 M j A y M S w 2 f S Z x d W 9 0 O y w m c X V v d D t T Z W N 0 a W 9 u M S 9 M a W Z l I G V 4 c G V j d G F u Y 3 k g Y X Q g Y m l y d G g v Q X V 0 b 1 J l b W 9 2 Z W R D b 2 x 1 b W 5 z M S 5 7 M j A y M i w 3 f S Z x d W 9 0 O y w m c X V v d D t T Z W N 0 a W 9 u M S 9 M a W Z l I G V 4 c G V j d G F u Y 3 k g Y X Q g Y m l y d G g v Q X V 0 b 1 J l b W 9 2 Z W R D b 2 x 1 b W 5 z M S 5 7 Q X Z l c m F n Z S B s a W Z l I G V 4 c G V j d G F u Y 3 k g M j A x N y 0 y M i w 4 f S Z x d W 9 0 O 1 0 s J n F 1 b 3 Q 7 Q 2 9 s d W 1 u Q 2 9 1 b n Q m c X V v d D s 6 O S w m c X V v d D t L Z X l D b 2 x 1 b W 5 O Y W 1 l c y Z x d W 9 0 O z p b X S w m c X V v d D t D b 2 x 1 b W 5 J Z G V u d G l 0 a W V z J n F 1 b 3 Q 7 O l s m c X V v d D t T Z W N 0 a W 9 u M S 9 M a W Z l I G V 4 c G V j d G F u Y 3 k g Y X Q g Y m l y d G g v Q X V 0 b 1 J l b W 9 2 Z W R D b 2 x 1 b W 5 z M S 5 7 Q 2 9 1 b n R y e S B O Y W 1 l L D B 9 J n F 1 b 3 Q 7 L C Z x d W 9 0 O 1 N l Y 3 R p b 2 4 x L 0 x p Z m U g Z X h w Z W N 0 Y W 5 j e S B h d C B i a X J 0 a C 9 B d X R v U m V t b 3 Z l Z E N v b H V t b n M x L n t D b 3 V u d H J 5 I E N v Z G U s M X 0 m c X V v d D s s J n F 1 b 3 Q 7 U 2 V j d G l v b j E v T G l m Z S B l e H B l Y 3 R h b m N 5 I G F 0 I G J p c n R o L 0 F 1 d G 9 S Z W 1 v d m V k Q 2 9 s d W 1 u c z E u e z I w M T c s M n 0 m c X V v d D s s J n F 1 b 3 Q 7 U 2 V j d G l v b j E v T G l m Z S B l e H B l Y 3 R h b m N 5 I G F 0 I G J p c n R o L 0 F 1 d G 9 S Z W 1 v d m V k Q 2 9 s d W 1 u c z E u e z I w M T g s M 3 0 m c X V v d D s s J n F 1 b 3 Q 7 U 2 V j d G l v b j E v T G l m Z S B l e H B l Y 3 R h b m N 5 I G F 0 I G J p c n R o L 0 F 1 d G 9 S Z W 1 v d m V k Q 2 9 s d W 1 u c z E u e z I w M T k s N H 0 m c X V v d D s s J n F 1 b 3 Q 7 U 2 V j d G l v b j E v T G l m Z S B l e H B l Y 3 R h b m N 5 I G F 0 I G J p c n R o L 0 F 1 d G 9 S Z W 1 v d m V k Q 2 9 s d W 1 u c z E u e z I w M j A s N X 0 m c X V v d D s s J n F 1 b 3 Q 7 U 2 V j d G l v b j E v T G l m Z S B l e H B l Y 3 R h b m N 5 I G F 0 I G J p c n R o L 0 F 1 d G 9 S Z W 1 v d m V k Q 2 9 s d W 1 u c z E u e z I w M j E s N n 0 m c X V v d D s s J n F 1 b 3 Q 7 U 2 V j d G l v b j E v T G l m Z S B l e H B l Y 3 R h b m N 5 I G F 0 I G J p c n R o L 0 F 1 d G 9 S Z W 1 v d m V k Q 2 9 s d W 1 u c z E u e z I w M j I s N 3 0 m c X V v d D s s J n F 1 b 3 Q 7 U 2 V j d G l v b j E v T G l m Z S B l e H B l Y 3 R h b m N 5 I G F 0 I G J p c n R o L 0 F 1 d G 9 S Z W 1 v d m V k Q 2 9 s d W 1 u c z E u e 0 F 2 Z X J h Z 2 U g b G l m Z S B l e H B l Y 3 R h b m N 5 I D I w M T c t M j I s O H 0 m c X V v d D t d L C Z x d W 9 0 O 1 J l b G F 0 a W 9 u c 2 h p c E l u Z m 8 m c X V v d D s 6 W 1 1 9 I i A v P j w v U 3 R h Y m x l R W 5 0 c m l l c z 4 8 L 0 l 0 Z W 0 + P E l 0 Z W 0 + P E l 0 Z W 1 M b 2 N h d G l v b j 4 8 S X R l b V R 5 c G U + R m 9 y b X V s Y T w v S X R l b V R 5 c G U + P E l 0 Z W 1 Q Y X R o P l N l Y 3 R p b 2 4 x L 0 x p Z m U l M j B l e H B l Y 3 R h b m N 5 J T I w Y X Q l M j B i a X J 0 a C 9 T b 3 V y Y 2 U 8 L 0 l 0 Z W 1 Q Y X R o P j w v S X R l b U x v Y 2 F 0 a W 9 u P j x T d G F i b G V F b n R y a W V z I C 8 + P C 9 J d G V t P j x J d G V t P j x J d G V t T G 9 j Y X R p b 2 4 + P E l 0 Z W 1 U e X B l P k Z v c m 1 1 b G E 8 L 0 l 0 Z W 1 U e X B l P j x J d G V t U G F 0 a D 5 T Z W N 0 a W 9 u M S 9 M a W Z l J T I w Z X h w Z W N 0 Y W 5 j e S U y M G F 0 J T I w Y m l y d G g v R G F 0 Y T E 8 L 0 l 0 Z W 1 Q Y X R o P j w v S X R l b U x v Y 2 F 0 a W 9 u P j x T d G F i b G V F b n R y a W V z I C 8 + P C 9 J d G V t P j x J d G V t P j x J d G V t T G 9 j Y X R p b 2 4 + P E l 0 Z W 1 U e X B l P k Z v c m 1 1 b G E 8 L 0 l 0 Z W 1 U e X B l P j x J d G V t U G F 0 a D 5 T Z W N 0 a W 9 u M S 9 M a W Z l J T I w Z X h w Z W N 0 Y W 5 j e S U y M G F 0 J T I w Y m l y d G g v U H J v b W 9 0 Z W Q l M j B I Z W F k Z X J z P C 9 J d G V t U G F 0 a D 4 8 L 0 l 0 Z W 1 M b 2 N h d G l v b j 4 8 U 3 R h Y m x l R W 5 0 c m l l c y A v P j w v S X R l b T 4 8 S X R l b T 4 8 S X R l b U x v Y 2 F 0 a W 9 u P j x J d G V t V H l w Z T 5 G b 3 J t d W x h P C 9 J d G V t V H l w Z T 4 8 S X R l b V B h d G g + U 2 V j d G l v b j E v T G l m Z S U y M G V 4 c G V j d G F u Y 3 k l M j B h d C U y M G J p c n R o L 0 N o Y W 5 n Z W Q l M j B U e X B l P C 9 J d G V t U G F 0 a D 4 8 L 0 l 0 Z W 1 M b 2 N h d G l v b j 4 8 U 3 R h Y m x l R W 5 0 c m l l c y A v P j w v S X R l b T 4 8 S X R l b T 4 8 S X R l b U x v Y 2 F 0 a W 9 u P j x J d G V t V H l w Z T 5 G b 3 J t d W x h P C 9 J d G V t V H l w Z T 4 8 S X R l b V B h d G g + U 2 V j d G l v b j E v T G l m Z S U y M G V 4 c G V j d G F u Y 3 k l M j B h d C U y M G J p c n R o L 1 J l b W 9 2 Z W Q l M j B U b 3 A l M j B S b 3 d z P C 9 J d G V t U G F 0 a D 4 8 L 0 l 0 Z W 1 M b 2 N h d G l v b j 4 8 U 3 R h Y m x l R W 5 0 c m l l c y A v P j w v S X R l b T 4 8 S X R l b T 4 8 S X R l b U x v Y 2 F 0 a W 9 u P j x J d G V t V H l w Z T 5 G b 3 J t d W x h P C 9 J d G V t V H l w Z T 4 8 S X R l b V B h d G g + U 2 V j d G l v b j E v T G l m Z S U y M G V 4 c G V j d G F u Y 3 k l M j B h d C U y M G J p c n R o L 1 B y b 2 1 v d G V k J T I w S G V h Z G V y c z E 8 L 0 l 0 Z W 1 Q Y X R o P j w v S X R l b U x v Y 2 F 0 a W 9 u P j x T d G F i b G V F b n R y a W V z I C 8 + P C 9 J d G V t P j x J d G V t P j x J d G V t T G 9 j Y X R p b 2 4 + P E l 0 Z W 1 U e X B l P k Z v c m 1 1 b G E 8 L 0 l 0 Z W 1 U e X B l P j x J d G V t U G F 0 a D 5 T Z W N 0 a W 9 u M S 9 M a W Z l J T I w Z X h w Z W N 0 Y W 5 j e S U y M G F 0 J T I w Y m l y d G g v Q 2 h h b m d l Z C U y M F R 5 c G U x P C 9 J d G V t U G F 0 a D 4 8 L 0 l 0 Z W 1 M b 2 N h d G l v b j 4 8 U 3 R h Y m x l R W 5 0 c m l l c y A v P j w v S X R l b T 4 8 S X R l b T 4 8 S X R l b U x v Y 2 F 0 a W 9 u P j x J d G V t V H l w Z T 5 G b 3 J t d W x h P C 9 J d G V t V H l w Z T 4 8 S X R l b V B h d G g + U 2 V j d G l v b j E v T G l m Z S U y M G V 4 c G V j d G F u Y 3 k l M j B h d C U y M G J p c n R o L 1 J l b W 9 2 Z W Q l M j B D b 2 x 1 b W 5 z P C 9 J d G V t U G F 0 a D 4 8 L 0 l 0 Z W 1 M b 2 N h d G l v b j 4 8 U 3 R h Y m x l R W 5 0 c m l l c y A v P j w v S X R l b T 4 8 S X R l b T 4 8 S X R l b U x v Y 2 F 0 a W 9 u P j x J d G V t V H l w Z T 5 G b 3 J t d W x h P C 9 J d G V t V H l w Z T 4 8 S X R l b V B h d G g + U 2 V j d G l v b j E v T G l m Z S U y M G V 4 c G V j d G F u Y 3 k l M j B h d C U y M G J p c n R o L 0 l u c 2 V y d G V k J T I w Q X Z l c m F n Z T w v S X R l b V B h d G g + P C 9 J d G V t T G 9 j Y X R p b 2 4 + P F N 0 Y W J s Z U V u d H J p Z X M g L z 4 8 L 0 l 0 Z W 0 + P E l 0 Z W 0 + P E l 0 Z W 1 M b 2 N h d G l v b j 4 8 S X R l b V R 5 c G U + R m 9 y b X V s Y T w v S X R l b V R 5 c G U + P E l 0 Z W 1 Q Y X R o P l N l Y 3 R p b 2 4 x L 0 x p Z m U l M j B l e H B l Y 3 R h b m N 5 J T I w Y X Q l M j B i a X J 0 a C 9 J b n N l c n R l Z C U y M F J v d W 5 k a W 5 n P C 9 J d G V t U G F 0 a D 4 8 L 0 l 0 Z W 1 M b 2 N h d G l v b j 4 8 U 3 R h Y m x l R W 5 0 c m l l c y A v P j w v S X R l b T 4 8 S X R l b T 4 8 S X R l b U x v Y 2 F 0 a W 9 u P j x J d G V t V H l w Z T 5 G b 3 J t d W x h P C 9 J d G V t V H l w Z T 4 8 S X R l b V B h d G g + U 2 V j d G l v b j E v T G l m Z S U y M G V 4 c G V j d G F u Y 3 k l M j B h d C U y M G J p c n R o L 1 J l b W 9 2 Z W Q l M j B D b 2 x 1 b W 5 z M T w v S X R l b V B h d G g + P C 9 J d G V t T G 9 j Y X R p b 2 4 + P F N 0 Y W J s Z U V u d H J p Z X M g L z 4 8 L 0 l 0 Z W 0 + P E l 0 Z W 0 + P E l 0 Z W 1 M b 2 N h d G l v b j 4 8 S X R l b V R 5 c G U + R m 9 y b X V s Y T w v S X R l b V R 5 c G U + P E l 0 Z W 1 Q Y X R o P l N l Y 3 R p b 2 4 x L 0 x p Z m U l M j B l e H B l Y 3 R h b m N 5 J T I w Y X Q l M j B i a X J 0 a C 9 S Z W 5 h b W V k J T I w Q 2 9 s d W 1 u c z w v S X R l b V B h d G g + P C 9 J d G V t T G 9 j Y X R p b 2 4 + P F N 0 Y W J s Z U V u d H J p Z X M g L z 4 8 L 0 l 0 Z W 0 + P E l 0 Z W 0 + P E l 0 Z W 1 M b 2 N h d G l v b j 4 8 S X R l b V R 5 c G U + R m 9 y b X V s Y T w v S X R l b V R 5 c G U + P E l 0 Z W 1 Q Y X R o P l N l Y 3 R p b 2 4 x L 1 B o e X N p Y 2 l h b n M l M j B w Z X I l M j A x J T J D M D A w J T I w c G V v c G x l P C 9 J d G V t U G F 0 a D 4 8 L 0 l 0 Z W 1 M b 2 N h d G l v b j 4 8 U 3 R h Y m x l R W 5 0 c m l l c z 4 8 R W 5 0 c n k g V H l w Z T 0 i S X N Q c m l 2 Y X R l I i B W Y W x 1 Z T 0 i b D A i I C 8 + P E V u d H J 5 I F R 5 c G U 9 I l F 1 Z X J 5 S U Q i I F Z h b H V l P S J z Z T M z M j c z M j M t N D E y Z i 0 0 O W R i L T l i M 2 U t N T c 5 Z G E 1 N G F j M m I 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a H l z a W N p Y W 5 z X 3 B l c l 8 x X z A w M F 9 w Z W 9 w b G U i I C 8 + P E V u d H J 5 I F R 5 c G U 9 I k Z p b G x l Z E N v b X B s Z X R l U m V z d W x 0 V G 9 X b 3 J r c 2 h l Z X Q i I F Z h b H V l P S J s M S I g L z 4 8 R W 5 0 c n k g V H l w Z T 0 i Q W R k Z W R U b 0 R h d G F N b 2 R l b C I g V m F s d W U 9 I m w w I i A v P j x F b n R y e S B U e X B l P S J G a W x s Q 2 9 1 b n Q i I F Z h b H V l P S J s M j Y 2 I i A v P j x F b n R y e S B U e X B l P S J G a W x s R X J y b 3 J D b 2 R l I i B W Y W x 1 Z T 0 i c 1 V u a 2 5 v d 2 4 i I C 8 + P E V u d H J 5 I F R 5 c G U 9 I k Z p b G x F c n J v c k N v d W 5 0 I i B W Y W x 1 Z T 0 i b D A i I C 8 + P E V u d H J 5 I F R 5 c G U 9 I k Z p b G x M Y X N 0 V X B k Y X R l Z C I g V m F s d W U 9 I m Q y M D I 0 L T A 5 L T A 0 V D E w O j M 5 O j U 5 L j g x M T c 3 N T V a I i A v P j x F b n R y e S B U e X B l P S J G a W x s Q 2 9 s d W 1 u V H l w Z X M i I F Z h b H V l P S J z Q m d Z R k J R V U Z C U V U 9 I i A v P j x F b n R y e S B U e X B l P S J G a W x s Q 2 9 s d W 1 u T m F t Z X M i I F Z h b H V l P S J z W y Z x d W 9 0 O 0 N v d W 5 0 c n k g T m F t Z S Z x d W 9 0 O y w m c X V v d D t D b 3 V u d H J 5 I E N v Z G U m c X V v d D s s J n F 1 b 3 Q 7 M j A x N y Z x d W 9 0 O y w m c X V v d D s y M D E 4 J n F 1 b 3 Q 7 L C Z x d W 9 0 O z I w M T k m c X V v d D s s J n F 1 b 3 Q 7 M j A y M C Z x d W 9 0 O y w m c X V v d D s y M D I x J n F 1 b 3 Q 7 L C Z x d W 9 0 O 0 F 2 Z X J h Z 2 U g U G h 5 c 2 l j a W F u c y B w Z X I g M T A w M C B p b i A y M D E 3 L T I x 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G h 5 c 2 l j a W F u c y B w Z X I g M S w w M D A g c G V v c G x l L 0 F 1 d G 9 S Z W 1 v d m V k Q 2 9 s d W 1 u c z E u e 0 N v d W 5 0 c n k g T m F t Z S w w f S Z x d W 9 0 O y w m c X V v d D t T Z W N 0 a W 9 u M S 9 Q a H l z a W N p Y W 5 z I H B l c i A x L D A w M C B w Z W 9 w b G U v Q X V 0 b 1 J l b W 9 2 Z W R D b 2 x 1 b W 5 z M S 5 7 Q 2 9 1 b n R y e S B D b 2 R l L D F 9 J n F 1 b 3 Q 7 L C Z x d W 9 0 O 1 N l Y 3 R p b 2 4 x L 1 B o e X N p Y 2 l h b n M g c G V y I D E s M D A w I H B l b 3 B s Z S 9 B d X R v U m V t b 3 Z l Z E N v b H V t b n M x L n s y M D E 3 L D J 9 J n F 1 b 3 Q 7 L C Z x d W 9 0 O 1 N l Y 3 R p b 2 4 x L 1 B o e X N p Y 2 l h b n M g c G V y I D E s M D A w I H B l b 3 B s Z S 9 B d X R v U m V t b 3 Z l Z E N v b H V t b n M x L n s y M D E 4 L D N 9 J n F 1 b 3 Q 7 L C Z x d W 9 0 O 1 N l Y 3 R p b 2 4 x L 1 B o e X N p Y 2 l h b n M g c G V y I D E s M D A w I H B l b 3 B s Z S 9 B d X R v U m V t b 3 Z l Z E N v b H V t b n M x L n s y M D E 5 L D R 9 J n F 1 b 3 Q 7 L C Z x d W 9 0 O 1 N l Y 3 R p b 2 4 x L 1 B o e X N p Y 2 l h b n M g c G V y I D E s M D A w I H B l b 3 B s Z S 9 B d X R v U m V t b 3 Z l Z E N v b H V t b n M x L n s y M D I w L D V 9 J n F 1 b 3 Q 7 L C Z x d W 9 0 O 1 N l Y 3 R p b 2 4 x L 1 B o e X N p Y 2 l h b n M g c G V y I D E s M D A w I H B l b 3 B s Z S 9 B d X R v U m V t b 3 Z l Z E N v b H V t b n M x L n s y M D I x L D Z 9 J n F 1 b 3 Q 7 L C Z x d W 9 0 O 1 N l Y 3 R p b 2 4 x L 1 B o e X N p Y 2 l h b n M g c G V y I D E s M D A w I H B l b 3 B s Z S 9 B d X R v U m V t b 3 Z l Z E N v b H V t b n M x L n t B d m V y Y W d l I F B o e X N p Y 2 l h b n M g c G V y I D E w M D A g a W 4 g M j A x N y 0 y M S w 3 f S Z x d W 9 0 O 1 0 s J n F 1 b 3 Q 7 Q 2 9 s d W 1 u Q 2 9 1 b n Q m c X V v d D s 6 O C w m c X V v d D t L Z X l D b 2 x 1 b W 5 O Y W 1 l c y Z x d W 9 0 O z p b X S w m c X V v d D t D b 2 x 1 b W 5 J Z G V u d G l 0 a W V z J n F 1 b 3 Q 7 O l s m c X V v d D t T Z W N 0 a W 9 u M S 9 Q a H l z a W N p Y W 5 z I H B l c i A x L D A w M C B w Z W 9 w b G U v Q X V 0 b 1 J l b W 9 2 Z W R D b 2 x 1 b W 5 z M S 5 7 Q 2 9 1 b n R y e S B O Y W 1 l L D B 9 J n F 1 b 3 Q 7 L C Z x d W 9 0 O 1 N l Y 3 R p b 2 4 x L 1 B o e X N p Y 2 l h b n M g c G V y I D E s M D A w I H B l b 3 B s Z S 9 B d X R v U m V t b 3 Z l Z E N v b H V t b n M x L n t D b 3 V u d H J 5 I E N v Z G U s M X 0 m c X V v d D s s J n F 1 b 3 Q 7 U 2 V j d G l v b j E v U G h 5 c 2 l j a W F u c y B w Z X I g M S w w M D A g c G V v c G x l L 0 F 1 d G 9 S Z W 1 v d m V k Q 2 9 s d W 1 u c z E u e z I w M T c s M n 0 m c X V v d D s s J n F 1 b 3 Q 7 U 2 V j d G l v b j E v U G h 5 c 2 l j a W F u c y B w Z X I g M S w w M D A g c G V v c G x l L 0 F 1 d G 9 S Z W 1 v d m V k Q 2 9 s d W 1 u c z E u e z I w M T g s M 3 0 m c X V v d D s s J n F 1 b 3 Q 7 U 2 V j d G l v b j E v U G h 5 c 2 l j a W F u c y B w Z X I g M S w w M D A g c G V v c G x l L 0 F 1 d G 9 S Z W 1 v d m V k Q 2 9 s d W 1 u c z E u e z I w M T k s N H 0 m c X V v d D s s J n F 1 b 3 Q 7 U 2 V j d G l v b j E v U G h 5 c 2 l j a W F u c y B w Z X I g M S w w M D A g c G V v c G x l L 0 F 1 d G 9 S Z W 1 v d m V k Q 2 9 s d W 1 u c z E u e z I w M j A s N X 0 m c X V v d D s s J n F 1 b 3 Q 7 U 2 V j d G l v b j E v U G h 5 c 2 l j a W F u c y B w Z X I g M S w w M D A g c G V v c G x l L 0 F 1 d G 9 S Z W 1 v d m V k Q 2 9 s d W 1 u c z E u e z I w M j E s N n 0 m c X V v d D s s J n F 1 b 3 Q 7 U 2 V j d G l v b j E v U G h 5 c 2 l j a W F u c y B w Z X I g M S w w M D A g c G V v c G x l L 0 F 1 d G 9 S Z W 1 v d m V k Q 2 9 s d W 1 u c z E u e 0 F 2 Z X J h Z 2 U g U G h 5 c 2 l j a W F u c y B w Z X I g M T A w M C B p b i A y M D E 3 L T I x L D d 9 J n F 1 b 3 Q 7 X S w m c X V v d D t S Z W x h d G l v b n N o a X B J b m Z v J n F 1 b 3 Q 7 O l t d f S I g L z 4 8 L 1 N 0 Y W J s Z U V u d H J p Z X M + P C 9 J d G V t P j x J d G V t P j x J d G V t T G 9 j Y X R p b 2 4 + P E l 0 Z W 1 U e X B l P k Z v c m 1 1 b G E 8 L 0 l 0 Z W 1 U e X B l P j x J d G V t U G F 0 a D 5 T Z W N 0 a W 9 u M S 9 Q a H l z a W N p Y W 5 z J T I w c G V y J T I w M S U y Q z A w M C U y M H B l b 3 B s Z S 9 T b 3 V y Y 2 U 8 L 0 l 0 Z W 1 Q Y X R o P j w v S X R l b U x v Y 2 F 0 a W 9 u P j x T d G F i b G V F b n R y a W V z I C 8 + P C 9 J d G V t P j x J d G V t P j x J d G V t T G 9 j Y X R p b 2 4 + P E l 0 Z W 1 U e X B l P k Z v c m 1 1 b G E 8 L 0 l 0 Z W 1 U e X B l P j x J d G V t U G F 0 a D 5 T Z W N 0 a W 9 u M S 9 Q a H l z a W N p Y W 5 z J T I w c G V y J T I w M S U y Q z A w M C U y M H B l b 3 B s Z S 9 E Y X R h M T w v S X R l b V B h d G g + P C 9 J d G V t T G 9 j Y X R p b 2 4 + P F N 0 Y W J s Z U V u d H J p Z X M g L z 4 8 L 0 l 0 Z W 0 + P E l 0 Z W 0 + P E l 0 Z W 1 M b 2 N h d G l v b j 4 8 S X R l b V R 5 c G U + R m 9 y b X V s Y T w v S X R l b V R 5 c G U + P E l 0 Z W 1 Q Y X R o P l N l Y 3 R p b 2 4 x L 1 B o e X N p Y 2 l h b n M l M j B w Z X I l M j A x J T J D M D A w J T I w c G V v c G x l L 1 B y b 2 1 v d G V k J T I w S G V h Z G V y c z w v S X R l b V B h d G g + P C 9 J d G V t T G 9 j Y X R p b 2 4 + P F N 0 Y W J s Z U V u d H J p Z X M g L z 4 8 L 0 l 0 Z W 0 + P E l 0 Z W 0 + P E l 0 Z W 1 M b 2 N h d G l v b j 4 8 S X R l b V R 5 c G U + R m 9 y b X V s Y T w v S X R l b V R 5 c G U + P E l 0 Z W 1 Q Y X R o P l N l Y 3 R p b 2 4 x L 1 B o e X N p Y 2 l h b n M l M j B w Z X I l M j A x J T J D M D A w J T I w c G V v c G x l L 0 N o Y W 5 n Z W Q l M j B U e X B l P C 9 J d G V t U G F 0 a D 4 8 L 0 l 0 Z W 1 M b 2 N h d G l v b j 4 8 U 3 R h Y m x l R W 5 0 c m l l c y A v P j w v S X R l b T 4 8 S X R l b T 4 8 S X R l b U x v Y 2 F 0 a W 9 u P j x J d G V t V H l w Z T 5 G b 3 J t d W x h P C 9 J d G V t V H l w Z T 4 8 S X R l b V B h d G g + U 2 V j d G l v b j E v U G h 5 c 2 l j a W F u c y U y M H B l c i U y M D E l M k M w M D A l M j B w Z W 9 w b G U v U m V t b 3 Z l Z C U y M F R v c C U y M F J v d 3 M 8 L 0 l 0 Z W 1 Q Y X R o P j w v S X R l b U x v Y 2 F 0 a W 9 u P j x T d G F i b G V F b n R y a W V z I C 8 + P C 9 J d G V t P j x J d G V t P j x J d G V t T G 9 j Y X R p b 2 4 + P E l 0 Z W 1 U e X B l P k Z v c m 1 1 b G E 8 L 0 l 0 Z W 1 U e X B l P j x J d G V t U G F 0 a D 5 T Z W N 0 a W 9 u M S 9 Q a H l z a W N p Y W 5 z J T I w c G V y J T I w M S U y Q z A w M C U y M H B l b 3 B s Z S 9 Q c m 9 t b 3 R l Z C U y M E h l Y W R l c n M x P C 9 J d G V t U G F 0 a D 4 8 L 0 l 0 Z W 1 M b 2 N h d G l v b j 4 8 U 3 R h Y m x l R W 5 0 c m l l c y A v P j w v S X R l b T 4 8 S X R l b T 4 8 S X R l b U x v Y 2 F 0 a W 9 u P j x J d G V t V H l w Z T 5 G b 3 J t d W x h P C 9 J d G V t V H l w Z T 4 8 S X R l b V B h d G g + U 2 V j d G l v b j E v U G h 5 c 2 l j a W F u c y U y M H B l c i U y M D E l M k M w M D A l M j B w Z W 9 w b G U v Q 2 h h b m d l Z C U y M F R 5 c G U x P C 9 J d G V t U G F 0 a D 4 8 L 0 l 0 Z W 1 M b 2 N h d G l v b j 4 8 U 3 R h Y m x l R W 5 0 c m l l c y A v P j w v S X R l b T 4 8 S X R l b T 4 8 S X R l b U x v Y 2 F 0 a W 9 u P j x J d G V t V H l w Z T 5 G b 3 J t d W x h P C 9 J d G V t V H l w Z T 4 8 S X R l b V B h d G g + U 2 V j d G l v b j E v U G h 5 c 2 l j a W F u c y U y M H B l c i U y M D E l M k M w M D A l M j B w Z W 9 w b G U v U m V t b 3 Z l Z C U y M E N v b H V t b n M 8 L 0 l 0 Z W 1 Q Y X R o P j w v S X R l b U x v Y 2 F 0 a W 9 u P j x T d G F i b G V F b n R y a W V z I C 8 + P C 9 J d G V t P j x J d G V t P j x J d G V t T G 9 j Y X R p b 2 4 + P E l 0 Z W 1 U e X B l P k Z v c m 1 1 b G E 8 L 0 l 0 Z W 1 U e X B l P j x J d G V t U G F 0 a D 5 T Z W N 0 a W 9 u M S 9 Q a H l z a W N p Y W 5 z J T I w c G V y J T I w M S U y Q z A w M C U y M H B l b 3 B s Z S 9 T b 3 J 0 Z W Q l M j B S b 3 d z P C 9 J d G V t U G F 0 a D 4 8 L 0 l 0 Z W 1 M b 2 N h d G l v b j 4 8 U 3 R h Y m x l R W 5 0 c m l l c y A v P j w v S X R l b T 4 8 S X R l b T 4 8 S X R l b U x v Y 2 F 0 a W 9 u P j x J d G V t V H l w Z T 5 G b 3 J t d W x h P C 9 J d G V t V H l w Z T 4 8 S X R l b V B h d G g + U 2 V j d G l v b j E v U G h 5 c 2 l j a W F u c y U y M H B l c i U y M D E l M k M w M D A l M j B w Z W 9 w b G U v U m V t b 3 Z l Z C U y M E N v b H V t b n M x P C 9 J d G V t U G F 0 a D 4 8 L 0 l 0 Z W 1 M b 2 N h d G l v b j 4 8 U 3 R h Y m x l R W 5 0 c m l l c y A v P j w v S X R l b T 4 8 S X R l b T 4 8 S X R l b U x v Y 2 F 0 a W 9 u P j x J d G V t V H l w Z T 5 G b 3 J t d W x h P C 9 J d G V t V H l w Z T 4 8 S X R l b V B h d G g + U 2 V j d G l v b j E v U G h 5 c 2 l j a W F u c y U y M H B l c i U y M D E l M k M w M D A l M j B w Z W 9 w b G U v S W 5 z Z X J 0 Z W Q l M j B B d m V y Y W d l P C 9 J d G V t U G F 0 a D 4 8 L 0 l 0 Z W 1 M b 2 N h d G l v b j 4 8 U 3 R h Y m x l R W 5 0 c m l l c y A v P j w v S X R l b T 4 8 S X R l b T 4 8 S X R l b U x v Y 2 F 0 a W 9 u P j x J d G V t V H l w Z T 5 G b 3 J t d W x h P C 9 J d G V t V H l w Z T 4 8 S X R l b V B h d G g + U 2 V j d G l v b j E v U G h 5 c 2 l j a W F u c y U y M H B l c i U y M D E l M k M w M D A l M j B w Z W 9 w b G U v U m V u Y W 1 l Z C U y M E N v b H V t b n M 8 L 0 l 0 Z W 1 Q Y X R o P j w v S X R l b U x v Y 2 F 0 a W 9 u P j x T d G F i b G V F b n R y a W V z I C 8 + P C 9 J d G V t P j x J d G V t P j x J d G V t T G 9 j Y X R p b 2 4 + P E l 0 Z W 1 U e X B l P k Z v c m 1 1 b G E 8 L 0 l 0 Z W 1 U e X B l P j x J d G V t U G F 0 a D 5 T Z W N 0 a W 9 u M S 9 Q a H l z a W N p Y W 5 z J T I w c G V y J T I w M S U y Q z A w M C U y M H B l b 3 B s Z S 9 J b n N l c n R l Z C U y M F J v d W 5 k a W 5 n P C 9 J d G V t U G F 0 a D 4 8 L 0 l 0 Z W 1 M b 2 N h d G l v b j 4 8 U 3 R h Y m x l R W 5 0 c m l l c y A v P j w v S X R l b T 4 8 S X R l b T 4 8 S X R l b U x v Y 2 F 0 a W 9 u P j x J d G V t V H l w Z T 5 G b 3 J t d W x h P C 9 J d G V t V H l w Z T 4 8 S X R l b V B h d G g + U 2 V j d G l v b j E v U G h 5 c 2 l j a W F u c y U y M H B l c i U y M D E l M k M w M D A l M j B w Z W 9 w b G U v U m V t b 3 Z l Z C U y M E N v b H V t b n M y P C 9 J d G V t U G F 0 a D 4 8 L 0 l 0 Z W 1 M b 2 N h d G l v b j 4 8 U 3 R h Y m x l R W 5 0 c m l l c y A v P j w v S X R l b T 4 8 S X R l b T 4 8 S X R l b U x v Y 2 F 0 a W 9 u P j x J d G V t V H l w Z T 5 G b 3 J t d W x h P C 9 J d G V t V H l w Z T 4 8 S X R l b V B h d G g + U 2 V j d G l v b j E v U G h 5 c 2 l j a W F u c y U y M H B l c i U y M D E l M k M w M D A l M j B w Z W 9 w b G U v U m V u Y W 1 l Z C U y M E N v b H V t b n M x P C 9 J d G V t U G F 0 a D 4 8 L 0 l 0 Z W 1 M b 2 N h d G l v b j 4 8 U 3 R h Y m x l R W 5 0 c m l l c y A v P j w v S X R l b T 4 8 S X R l b T 4 8 S X R l b U x v Y 2 F 0 a W 9 u P j x J d G V t V H l w Z T 5 G b 3 J t d W x h P C 9 J d G V t V H l w Z T 4 8 S X R l b V B h d G g + U 2 V j d G l v b j E v U G 9 w d W x h d G l v b i U y M G F n Z X M l M j A x N S 0 2 N D w v S X R l b V B h d G g + P C 9 J d G V t T G 9 j Y X R p b 2 4 + P F N 0 Y W J s Z U V u d H J p Z X M + P E V u d H J 5 I F R 5 c G U 9 I k l z U H J p d m F 0 Z S I g V m F s d W U 9 I m w w I i A v P j x F b n R y e S B U e X B l P S J R d W V y e U l E I i B W Y W x 1 Z T 0 i c z l m Y m R k Z D d k L W F k M T k t N G Y 3 Y i 1 i M z Z l L W E x Z D N i Z j N h Z m Z k 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9 w d W x h d G l v b l 9 h Z 2 V z X z E 1 X z Y 0 I i A v P j x F b n R y e S B U e X B l P S J G a W x s Z W R D b 2 1 w b G V 0 Z V J l c 3 V s d F R v V 2 9 y a 3 N o Z W V 0 I i B W Y W x 1 Z T 0 i b D E i I C 8 + P E V u d H J 5 I F R 5 c G U 9 I k F k Z G V k V G 9 E Y X R h T W 9 k Z W w i I F Z h b H V l P S J s M C I g L z 4 8 R W 5 0 c n k g V H l w Z T 0 i R m l s b E N v d W 5 0 I i B W Y W x 1 Z T 0 i b D I 2 N i I g L z 4 8 R W 5 0 c n k g V H l w Z T 0 i R m l s b E V y c m 9 y Q 2 9 k Z S I g V m F s d W U 9 I n N V b m t u b 3 d u I i A v P j x F b n R y e S B U e X B l P S J G a W x s R X J y b 3 J D b 3 V u d C I g V m F s d W U 9 I m w w I i A v P j x F b n R y e S B U e X B l P S J G a W x s T G F z d F V w Z G F 0 Z W Q i I F Z h b H V l P S J k M j A y N C 0 w O S 0 w N F Q x M j o w N D o 0 M i 4 3 N z g x N z g 4 W i I g L z 4 8 R W 5 0 c n k g V H l w Z T 0 i R m l s b E N v b H V t b l R 5 c G V z I i B W Y W x 1 Z T 0 i c 0 J n W U Z C U V V G Q l F V R i I g L z 4 8 R W 5 0 c n k g V H l w Z T 0 i R m l s b E N v b H V t b k 5 h b W V z I i B W Y W x 1 Z T 0 i c 1 s m c X V v d D t D b 3 V u d H J 5 I E 5 h b W U m c X V v d D s s J n F 1 b 3 Q 7 Q 2 9 1 b n R y e S B D b 2 R l J n F 1 b 3 Q 7 L C Z x d W 9 0 O z I w M T c m c X V v d D s s J n F 1 b 3 Q 7 M j A x O C Z x d W 9 0 O y w m c X V v d D s y M D E 5 J n F 1 b 3 Q 7 L C Z x d W 9 0 O z I w M j A m c X V v d D s s J n F 1 b 3 Q 7 M j A y M S Z x d W 9 0 O y w m c X V v d D s y M D I y J n F 1 b 3 Q 7 L C Z x d W 9 0 O z I w M j 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Q b 3 B 1 b G F 0 a W 9 u I G F n Z X M g M T U t N j Q v Q X V 0 b 1 J l b W 9 2 Z W R D b 2 x 1 b W 5 z M S 5 7 Q 2 9 1 b n R y e S B O Y W 1 l L D B 9 J n F 1 b 3 Q 7 L C Z x d W 9 0 O 1 N l Y 3 R p b 2 4 x L 1 B v c H V s Y X R p b 2 4 g Y W d l c y A x N S 0 2 N C 9 B d X R v U m V t b 3 Z l Z E N v b H V t b n M x L n t D b 3 V u d H J 5 I E N v Z G U s M X 0 m c X V v d D s s J n F 1 b 3 Q 7 U 2 V j d G l v b j E v U G 9 w d W x h d G l v b i B h Z 2 V z I D E 1 L T Y 0 L 0 F 1 d G 9 S Z W 1 v d m V k Q 2 9 s d W 1 u c z E u e z I w M T c s M n 0 m c X V v d D s s J n F 1 b 3 Q 7 U 2 V j d G l v b j E v U G 9 w d W x h d G l v b i B h Z 2 V z I D E 1 L T Y 0 L 0 F 1 d G 9 S Z W 1 v d m V k Q 2 9 s d W 1 u c z E u e z I w M T g s M 3 0 m c X V v d D s s J n F 1 b 3 Q 7 U 2 V j d G l v b j E v U G 9 w d W x h d G l v b i B h Z 2 V z I D E 1 L T Y 0 L 0 F 1 d G 9 S Z W 1 v d m V k Q 2 9 s d W 1 u c z E u e z I w M T k s N H 0 m c X V v d D s s J n F 1 b 3 Q 7 U 2 V j d G l v b j E v U G 9 w d W x h d G l v b i B h Z 2 V z I D E 1 L T Y 0 L 0 F 1 d G 9 S Z W 1 v d m V k Q 2 9 s d W 1 u c z E u e z I w M j A s N X 0 m c X V v d D s s J n F 1 b 3 Q 7 U 2 V j d G l v b j E v U G 9 w d W x h d G l v b i B h Z 2 V z I D E 1 L T Y 0 L 0 F 1 d G 9 S Z W 1 v d m V k Q 2 9 s d W 1 u c z E u e z I w M j E s N n 0 m c X V v d D s s J n F 1 b 3 Q 7 U 2 V j d G l v b j E v U G 9 w d W x h d G l v b i B h Z 2 V z I D E 1 L T Y 0 L 0 F 1 d G 9 S Z W 1 v d m V k Q 2 9 s d W 1 u c z E u e z I w M j I s N 3 0 m c X V v d D s s J n F 1 b 3 Q 7 U 2 V j d G l v b j E v U G 9 w d W x h d G l v b i B h Z 2 V z I D E 1 L T Y 0 L 0 F 1 d G 9 S Z W 1 v d m V k Q 2 9 s d W 1 u c z E u e z I w M j M s O H 0 m c X V v d D t d L C Z x d W 9 0 O 0 N v b H V t b k N v d W 5 0 J n F 1 b 3 Q 7 O j k s J n F 1 b 3 Q 7 S 2 V 5 Q 2 9 s d W 1 u T m F t Z X M m c X V v d D s 6 W 1 0 s J n F 1 b 3 Q 7 Q 2 9 s d W 1 u S W R l b n R p d G l l c y Z x d W 9 0 O z p b J n F 1 b 3 Q 7 U 2 V j d G l v b j E v U G 9 w d W x h d G l v b i B h Z 2 V z I D E 1 L T Y 0 L 0 F 1 d G 9 S Z W 1 v d m V k Q 2 9 s d W 1 u c z E u e 0 N v d W 5 0 c n k g T m F t Z S w w f S Z x d W 9 0 O y w m c X V v d D t T Z W N 0 a W 9 u M S 9 Q b 3 B 1 b G F 0 a W 9 u I G F n Z X M g M T U t N j Q v Q X V 0 b 1 J l b W 9 2 Z W R D b 2 x 1 b W 5 z M S 5 7 Q 2 9 1 b n R y e S B D b 2 R l L D F 9 J n F 1 b 3 Q 7 L C Z x d W 9 0 O 1 N l Y 3 R p b 2 4 x L 1 B v c H V s Y X R p b 2 4 g Y W d l c y A x N S 0 2 N C 9 B d X R v U m V t b 3 Z l Z E N v b H V t b n M x L n s y M D E 3 L D J 9 J n F 1 b 3 Q 7 L C Z x d W 9 0 O 1 N l Y 3 R p b 2 4 x L 1 B v c H V s Y X R p b 2 4 g Y W d l c y A x N S 0 2 N C 9 B d X R v U m V t b 3 Z l Z E N v b H V t b n M x L n s y M D E 4 L D N 9 J n F 1 b 3 Q 7 L C Z x d W 9 0 O 1 N l Y 3 R p b 2 4 x L 1 B v c H V s Y X R p b 2 4 g Y W d l c y A x N S 0 2 N C 9 B d X R v U m V t b 3 Z l Z E N v b H V t b n M x L n s y M D E 5 L D R 9 J n F 1 b 3 Q 7 L C Z x d W 9 0 O 1 N l Y 3 R p b 2 4 x L 1 B v c H V s Y X R p b 2 4 g Y W d l c y A x N S 0 2 N C 9 B d X R v U m V t b 3 Z l Z E N v b H V t b n M x L n s y M D I w L D V 9 J n F 1 b 3 Q 7 L C Z x d W 9 0 O 1 N l Y 3 R p b 2 4 x L 1 B v c H V s Y X R p b 2 4 g Y W d l c y A x N S 0 2 N C 9 B d X R v U m V t b 3 Z l Z E N v b H V t b n M x L n s y M D I x L D Z 9 J n F 1 b 3 Q 7 L C Z x d W 9 0 O 1 N l Y 3 R p b 2 4 x L 1 B v c H V s Y X R p b 2 4 g Y W d l c y A x N S 0 2 N C 9 B d X R v U m V t b 3 Z l Z E N v b H V t b n M x L n s y M D I y L D d 9 J n F 1 b 3 Q 7 L C Z x d W 9 0 O 1 N l Y 3 R p b 2 4 x L 1 B v c H V s Y X R p b 2 4 g Y W d l c y A x N S 0 2 N C 9 B d X R v U m V t b 3 Z l Z E N v b H V t b n M x L n s y M D I z L D h 9 J n F 1 b 3 Q 7 X S w m c X V v d D t S Z W x h d G l v b n N o a X B J b m Z v J n F 1 b 3 Q 7 O l t d f S I g L z 4 8 L 1 N 0 Y W J s Z U V u d H J p Z X M + P C 9 J d G V t P j x J d G V t P j x J d G V t T G 9 j Y X R p b 2 4 + P E l 0 Z W 1 U e X B l P k Z v c m 1 1 b G E 8 L 0 l 0 Z W 1 U e X B l P j x J d G V t U G F 0 a D 5 T Z W N 0 a W 9 u M S 9 Q b 3 B 1 b G F 0 a W 9 u J T I w Y W d l c y U y M D E 1 L T Y 0 L 1 N v d X J j Z T w v S X R l b V B h d G g + P C 9 J d G V t T G 9 j Y X R p b 2 4 + P F N 0 Y W J s Z U V u d H J p Z X M g L z 4 8 L 0 l 0 Z W 0 + P E l 0 Z W 0 + P E l 0 Z W 1 M b 2 N h d G l v b j 4 8 S X R l b V R 5 c G U + R m 9 y b X V s Y T w v S X R l b V R 5 c G U + P E l 0 Z W 1 Q Y X R o P l N l Y 3 R p b 2 4 x L 1 B v c H V s Y X R p b 2 4 l M j B h Z 2 V z J T I w M T U t N j Q v R G F 0 Y T E 8 L 0 l 0 Z W 1 Q Y X R o P j w v S X R l b U x v Y 2 F 0 a W 9 u P j x T d G F i b G V F b n R y a W V z I C 8 + P C 9 J d G V t P j x J d G V t P j x J d G V t T G 9 j Y X R p b 2 4 + P E l 0 Z W 1 U e X B l P k Z v c m 1 1 b G E 8 L 0 l 0 Z W 1 U e X B l P j x J d G V t U G F 0 a D 5 T Z W N 0 a W 9 u M S 9 Q b 3 B 1 b G F 0 a W 9 u J T I w Y W d l c y U y M D E 1 L T Y 0 L 1 B y b 2 1 v d G V k J T I w S G V h Z G V y c z w v S X R l b V B h d G g + P C 9 J d G V t T G 9 j Y X R p b 2 4 + P F N 0 Y W J s Z U V u d H J p Z X M g L z 4 8 L 0 l 0 Z W 0 + P E l 0 Z W 0 + P E l 0 Z W 1 M b 2 N h d G l v b j 4 8 S X R l b V R 5 c G U + R m 9 y b X V s Y T w v S X R l b V R 5 c G U + P E l 0 Z W 1 Q Y X R o P l N l Y 3 R p b 2 4 x L 1 B v c H V s Y X R p b 2 4 l M j B h Z 2 V z J T I w M T U t N j Q v Q 2 h h b m d l Z C U y M F R 5 c G U 8 L 0 l 0 Z W 1 Q Y X R o P j w v S X R l b U x v Y 2 F 0 a W 9 u P j x T d G F i b G V F b n R y a W V z I C 8 + P C 9 J d G V t P j x J d G V t P j x J d G V t T G 9 j Y X R p b 2 4 + P E l 0 Z W 1 U e X B l P k Z v c m 1 1 b G E 8 L 0 l 0 Z W 1 U e X B l P j x J d G V t U G F 0 a D 5 T Z W N 0 a W 9 u M S 9 Q b 3 B 1 b G F 0 a W 9 u J T I w Y W d l c y U y M D E 1 L T Y 0 L 1 J l b W 9 2 Z W Q l M j B U b 3 A l M j B S b 3 d z P C 9 J d G V t U G F 0 a D 4 8 L 0 l 0 Z W 1 M b 2 N h d G l v b j 4 8 U 3 R h Y m x l R W 5 0 c m l l c y A v P j w v S X R l b T 4 8 S X R l b T 4 8 S X R l b U x v Y 2 F 0 a W 9 u P j x J d G V t V H l w Z T 5 G b 3 J t d W x h P C 9 J d G V t V H l w Z T 4 8 S X R l b V B h d G g + U 2 V j d G l v b j E v U G 9 w d W x h d G l v b i U y M G F n Z X M l M j A x N S 0 2 N C 9 Q c m 9 t b 3 R l Z C U y M E h l Y W R l c n M x P C 9 J d G V t U G F 0 a D 4 8 L 0 l 0 Z W 1 M b 2 N h d G l v b j 4 8 U 3 R h Y m x l R W 5 0 c m l l c y A v P j w v S X R l b T 4 8 S X R l b T 4 8 S X R l b U x v Y 2 F 0 a W 9 u P j x J d G V t V H l w Z T 5 G b 3 J t d W x h P C 9 J d G V t V H l w Z T 4 8 S X R l b V B h d G g + U 2 V j d G l v b j E v U G 9 w d W x h d G l v b i U y M G F n Z X M l M j A x N S 0 2 N C 9 D a G F u Z 2 V k J T I w V H l w Z T E 8 L 0 l 0 Z W 1 Q Y X R o P j w v S X R l b U x v Y 2 F 0 a W 9 u P j x T d G F i b G V F b n R y a W V z I C 8 + P C 9 J d G V t P j x J d G V t P j x J d G V t T G 9 j Y X R p b 2 4 + P E l 0 Z W 1 U e X B l P k Z v c m 1 1 b G E 8 L 0 l 0 Z W 1 U e X B l P j x J d G V t U G F 0 a D 5 T Z W N 0 a W 9 u M S 9 Q b 3 B 1 b G F 0 a W 9 u J T I w Y W d l c y U y M D E 1 L T Y 0 L 1 J l b W 9 2 Z W Q l M j B D b 2 x 1 b W 5 z P C 9 J d G V t U G F 0 a D 4 8 L 0 l 0 Z W 1 M b 2 N h d G l v b j 4 8 U 3 R h Y m x l R W 5 0 c m l l c y A v P j w v S X R l b T 4 8 S X R l b T 4 8 S X R l b U x v Y 2 F 0 a W 9 u P j x J d G V t V H l w Z T 5 G b 3 J t d W x h P C 9 J d G V t V H l w Z T 4 8 S X R l b V B h d G g + U 2 V j d G l v b j E v U G 9 w d W x h d G l v b i U y M G F n Z X M l M j A x N S 0 2 N C 9 D a G F u Z 2 V k J T I w V H l w Z T I 8 L 0 l 0 Z W 1 Q Y X R o P j w v S X R l b U x v Y 2 F 0 a W 9 u P j x T d G F i b G V F b n R y a W V z I C 8 + P C 9 J d G V t P j x J d G V t P j x J d G V t T G 9 j Y X R p b 2 4 + P E l 0 Z W 1 U e X B l P k Z v c m 1 1 b G E 8 L 0 l 0 Z W 1 U e X B l P j x J d G V t U G F 0 a D 5 T Z W N 0 a W 9 u M S 9 Q b 3 B 1 b G F 0 a W 9 u J T I w Y W d l c y U y M D E 1 L T Y 0 L 1 J v d W 5 k Z W Q l M j B P Z m Y 8 L 0 l 0 Z W 1 Q Y X R o P j w v S X R l b U x v Y 2 F 0 a W 9 u P j x T d G F i b G V F b n R y a W V z I C 8 + P C 9 J d G V t P j x J d G V t P j x J d G V t T G 9 j Y X R p b 2 4 + P E l 0 Z W 1 U e X B l P k Z v c m 1 1 b G E 8 L 0 l 0 Z W 1 U e X B l P j x J d G V t U G F 0 a D 5 T Z W N 0 a W 9 u M S 9 Q b 3 B 1 b G F 0 a W 9 u J T I w Y W d l c y U y M D Y 1 J T I w Y W 5 k J T I w Y W J v d m U 8 L 0 l 0 Z W 1 Q Y X R o P j w v S X R l b U x v Y 2 F 0 a W 9 u P j x T d G F i b G V F b n R y a W V z P j x F b n R y e S B U e X B l P S J J c 1 B y a X Z h d G U i I F Z h b H V l P S J s M C I g L z 4 8 R W 5 0 c n k g V H l w Z T 0 i U X V l c n l J R C I g V m F s d W U 9 I n N i N z Z h N j Q y M S 1 l Y m J m L T R m Z j A t Y W J l Y S 1 m M G U 0 M z Q 4 N D c 2 Y m 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v c H V s Y X R p b 2 5 f Y W d l c 1 8 2 N V 9 h b m R f Y W J v d m U i I C 8 + P E V u d H J 5 I F R 5 c G U 9 I k Z p b G x l Z E N v b X B s Z X R l U m V z d W x 0 V G 9 X b 3 J r c 2 h l Z X Q i I F Z h b H V l P S J s M S I g L z 4 8 R W 5 0 c n k g V H l w Z T 0 i Q W R k Z W R U b 0 R h d G F N b 2 R l b C I g V m F s d W U 9 I m w w I i A v P j x F b n R y e S B U e X B l P S J G a W x s Q 2 9 1 b n Q i I F Z h b H V l P S J s M j Y 2 I i A v P j x F b n R y e S B U e X B l P S J G a W x s R X J y b 3 J D b 2 R l I i B W Y W x 1 Z T 0 i c 1 V u a 2 5 v d 2 4 i I C 8 + P E V u d H J 5 I F R 5 c G U 9 I k Z p b G x F c n J v c k N v d W 5 0 I i B W Y W x 1 Z T 0 i b D A i I C 8 + P E V u d H J 5 I F R 5 c G U 9 I k Z p b G x M Y X N 0 V X B k Y X R l Z C I g V m F s d W U 9 I m Q y M D I 0 L T A 5 L T A 0 V D E y O j A 3 O j E 4 L j A x M z Q 1 M D F a I i A v P j x F b n R y e S B U e X B l P S J G a W x s Q 2 9 s d W 1 u V H l w Z X M i I F Z h b H V l P S J z Q m d Z R k J R V U Z C U V V G I i A v P j x F b n R y e S B U e X B l P S J G a W x s Q 2 9 s d W 1 u T m F t Z X M i I F Z h b H V l P S J z W y Z x d W 9 0 O 0 N v d W 5 0 c n k g T m F t Z S Z x d W 9 0 O y w m c X V v d D t D b 3 V u d H J 5 I E N v Z G U m c X V v d D s s J n F 1 b 3 Q 7 M j A x N y Z x d W 9 0 O y w m c X V v d D s y M D E 4 J n F 1 b 3 Q 7 L C Z x d W 9 0 O z I w M T k m c X V v d D s s J n F 1 b 3 Q 7 M j A y M C Z x d W 9 0 O y w m c X V v d D s y M D I x J n F 1 b 3 Q 7 L C Z x d W 9 0 O z I w M j I m c X V v d D s s J n F 1 b 3 Q 7 M j A y M 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B v c H V s Y X R p b 2 4 g Y W d l c y A 2 N S B h b m Q g Y W J v d m U v Q X V 0 b 1 J l b W 9 2 Z W R D b 2 x 1 b W 5 z M S 5 7 Q 2 9 1 b n R y e S B O Y W 1 l L D B 9 J n F 1 b 3 Q 7 L C Z x d W 9 0 O 1 N l Y 3 R p b 2 4 x L 1 B v c H V s Y X R p b 2 4 g Y W d l c y A 2 N S B h b m Q g Y W J v d m U v Q X V 0 b 1 J l b W 9 2 Z W R D b 2 x 1 b W 5 z M S 5 7 Q 2 9 1 b n R y e S B D b 2 R l L D F 9 J n F 1 b 3 Q 7 L C Z x d W 9 0 O 1 N l Y 3 R p b 2 4 x L 1 B v c H V s Y X R p b 2 4 g Y W d l c y A 2 N S B h b m Q g Y W J v d m U v Q X V 0 b 1 J l b W 9 2 Z W R D b 2 x 1 b W 5 z M S 5 7 M j A x N y w y f S Z x d W 9 0 O y w m c X V v d D t T Z W N 0 a W 9 u M S 9 Q b 3 B 1 b G F 0 a W 9 u I G F n Z X M g N j U g Y W 5 k I G F i b 3 Z l L 0 F 1 d G 9 S Z W 1 v d m V k Q 2 9 s d W 1 u c z E u e z I w M T g s M 3 0 m c X V v d D s s J n F 1 b 3 Q 7 U 2 V j d G l v b j E v U G 9 w d W x h d G l v b i B h Z 2 V z I D Y 1 I G F u Z C B h Y m 9 2 Z S 9 B d X R v U m V t b 3 Z l Z E N v b H V t b n M x L n s y M D E 5 L D R 9 J n F 1 b 3 Q 7 L C Z x d W 9 0 O 1 N l Y 3 R p b 2 4 x L 1 B v c H V s Y X R p b 2 4 g Y W d l c y A 2 N S B h b m Q g Y W J v d m U v Q X V 0 b 1 J l b W 9 2 Z W R D b 2 x 1 b W 5 z M S 5 7 M j A y M C w 1 f S Z x d W 9 0 O y w m c X V v d D t T Z W N 0 a W 9 u M S 9 Q b 3 B 1 b G F 0 a W 9 u I G F n Z X M g N j U g Y W 5 k I G F i b 3 Z l L 0 F 1 d G 9 S Z W 1 v d m V k Q 2 9 s d W 1 u c z E u e z I w M j E s N n 0 m c X V v d D s s J n F 1 b 3 Q 7 U 2 V j d G l v b j E v U G 9 w d W x h d G l v b i B h Z 2 V z I D Y 1 I G F u Z C B h Y m 9 2 Z S 9 B d X R v U m V t b 3 Z l Z E N v b H V t b n M x L n s y M D I y L D d 9 J n F 1 b 3 Q 7 L C Z x d W 9 0 O 1 N l Y 3 R p b 2 4 x L 1 B v c H V s Y X R p b 2 4 g Y W d l c y A 2 N S B h b m Q g Y W J v d m U v Q X V 0 b 1 J l b W 9 2 Z W R D b 2 x 1 b W 5 z M S 5 7 M j A y M y w 4 f S Z x d W 9 0 O 1 0 s J n F 1 b 3 Q 7 Q 2 9 s d W 1 u Q 2 9 1 b n Q m c X V v d D s 6 O S w m c X V v d D t L Z X l D b 2 x 1 b W 5 O Y W 1 l c y Z x d W 9 0 O z p b X S w m c X V v d D t D b 2 x 1 b W 5 J Z G V u d G l 0 a W V z J n F 1 b 3 Q 7 O l s m c X V v d D t T Z W N 0 a W 9 u M S 9 Q b 3 B 1 b G F 0 a W 9 u I G F n Z X M g N j U g Y W 5 k I G F i b 3 Z l L 0 F 1 d G 9 S Z W 1 v d m V k Q 2 9 s d W 1 u c z E u e 0 N v d W 5 0 c n k g T m F t Z S w w f S Z x d W 9 0 O y w m c X V v d D t T Z W N 0 a W 9 u M S 9 Q b 3 B 1 b G F 0 a W 9 u I G F n Z X M g N j U g Y W 5 k I G F i b 3 Z l L 0 F 1 d G 9 S Z W 1 v d m V k Q 2 9 s d W 1 u c z E u e 0 N v d W 5 0 c n k g Q 2 9 k Z S w x f S Z x d W 9 0 O y w m c X V v d D t T Z W N 0 a W 9 u M S 9 Q b 3 B 1 b G F 0 a W 9 u I G F n Z X M g N j U g Y W 5 k I G F i b 3 Z l L 0 F 1 d G 9 S Z W 1 v d m V k Q 2 9 s d W 1 u c z E u e z I w M T c s M n 0 m c X V v d D s s J n F 1 b 3 Q 7 U 2 V j d G l v b j E v U G 9 w d W x h d G l v b i B h Z 2 V z I D Y 1 I G F u Z C B h Y m 9 2 Z S 9 B d X R v U m V t b 3 Z l Z E N v b H V t b n M x L n s y M D E 4 L D N 9 J n F 1 b 3 Q 7 L C Z x d W 9 0 O 1 N l Y 3 R p b 2 4 x L 1 B v c H V s Y X R p b 2 4 g Y W d l c y A 2 N S B h b m Q g Y W J v d m U v Q X V 0 b 1 J l b W 9 2 Z W R D b 2 x 1 b W 5 z M S 5 7 M j A x O S w 0 f S Z x d W 9 0 O y w m c X V v d D t T Z W N 0 a W 9 u M S 9 Q b 3 B 1 b G F 0 a W 9 u I G F n Z X M g N j U g Y W 5 k I G F i b 3 Z l L 0 F 1 d G 9 S Z W 1 v d m V k Q 2 9 s d W 1 u c z E u e z I w M j A s N X 0 m c X V v d D s s J n F 1 b 3 Q 7 U 2 V j d G l v b j E v U G 9 w d W x h d G l v b i B h Z 2 V z I D Y 1 I G F u Z C B h Y m 9 2 Z S 9 B d X R v U m V t b 3 Z l Z E N v b H V t b n M x L n s y M D I x L D Z 9 J n F 1 b 3 Q 7 L C Z x d W 9 0 O 1 N l Y 3 R p b 2 4 x L 1 B v c H V s Y X R p b 2 4 g Y W d l c y A 2 N S B h b m Q g Y W J v d m U v Q X V 0 b 1 J l b W 9 2 Z W R D b 2 x 1 b W 5 z M S 5 7 M j A y M i w 3 f S Z x d W 9 0 O y w m c X V v d D t T Z W N 0 a W 9 u M S 9 Q b 3 B 1 b G F 0 a W 9 u I G F n Z X M g N j U g Y W 5 k I G F i b 3 Z l L 0 F 1 d G 9 S Z W 1 v d m V k Q 2 9 s d W 1 u c z E u e z I w M j M s O H 0 m c X V v d D t d L C Z x d W 9 0 O 1 J l b G F 0 a W 9 u c 2 h p c E l u Z m 8 m c X V v d D s 6 W 1 1 9 I i A v P j w v U 3 R h Y m x l R W 5 0 c m l l c z 4 8 L 0 l 0 Z W 0 + P E l 0 Z W 0 + P E l 0 Z W 1 M b 2 N h d G l v b j 4 8 S X R l b V R 5 c G U + R m 9 y b X V s Y T w v S X R l b V R 5 c G U + P E l 0 Z W 1 Q Y X R o P l N l Y 3 R p b 2 4 x L 1 B v c H V s Y X R p b 2 4 l M j B h Z 2 V z J T I w N j U l M j B h b m Q l M j B h Y m 9 2 Z S 9 T b 3 V y Y 2 U 8 L 0 l 0 Z W 1 Q Y X R o P j w v S X R l b U x v Y 2 F 0 a W 9 u P j x T d G F i b G V F b n R y a W V z I C 8 + P C 9 J d G V t P j x J d G V t P j x J d G V t T G 9 j Y X R p b 2 4 + P E l 0 Z W 1 U e X B l P k Z v c m 1 1 b G E 8 L 0 l 0 Z W 1 U e X B l P j x J d G V t U G F 0 a D 5 T Z W N 0 a W 9 u M S 9 Q b 3 B 1 b G F 0 a W 9 u J T I w Y W d l c y U y M D Y 1 J T I w Y W 5 k J T I w Y W J v d m U v R G F 0 Y T E 8 L 0 l 0 Z W 1 Q Y X R o P j w v S X R l b U x v Y 2 F 0 a W 9 u P j x T d G F i b G V F b n R y a W V z I C 8 + P C 9 J d G V t P j x J d G V t P j x J d G V t T G 9 j Y X R p b 2 4 + P E l 0 Z W 1 U e X B l P k Z v c m 1 1 b G E 8 L 0 l 0 Z W 1 U e X B l P j x J d G V t U G F 0 a D 5 T Z W N 0 a W 9 u M S 9 Q b 3 B 1 b G F 0 a W 9 u J T I w Y W d l c y U y M D Y 1 J T I w Y W 5 k J T I w Y W J v d m U v U H J v b W 9 0 Z W Q l M j B I Z W F k Z X J z P C 9 J d G V t U G F 0 a D 4 8 L 0 l 0 Z W 1 M b 2 N h d G l v b j 4 8 U 3 R h Y m x l R W 5 0 c m l l c y A v P j w v S X R l b T 4 8 S X R l b T 4 8 S X R l b U x v Y 2 F 0 a W 9 u P j x J d G V t V H l w Z T 5 G b 3 J t d W x h P C 9 J d G V t V H l w Z T 4 8 S X R l b V B h d G g + U 2 V j d G l v b j E v U G 9 w d W x h d G l v b i U y M G F n Z X M l M j A 2 N S U y M G F u Z C U y M G F i b 3 Z l L 0 N o Y W 5 n Z W Q l M j B U e X B l P C 9 J d G V t U G F 0 a D 4 8 L 0 l 0 Z W 1 M b 2 N h d G l v b j 4 8 U 3 R h Y m x l R W 5 0 c m l l c y A v P j w v S X R l b T 4 8 S X R l b T 4 8 S X R l b U x v Y 2 F 0 a W 9 u P j x J d G V t V H l w Z T 5 G b 3 J t d W x h P C 9 J d G V t V H l w Z T 4 8 S X R l b V B h d G g + U 2 V j d G l v b j E v U G 9 w d W x h d G l v b i U y M G F n Z X M l M j A 2 N S U y M G F u Z C U y M G F i b 3 Z l L 1 J l b W 9 2 Z W Q l M j B U b 3 A l M j B S b 3 d z P C 9 J d G V t U G F 0 a D 4 8 L 0 l 0 Z W 1 M b 2 N h d G l v b j 4 8 U 3 R h Y m x l R W 5 0 c m l l c y A v P j w v S X R l b T 4 8 S X R l b T 4 8 S X R l b U x v Y 2 F 0 a W 9 u P j x J d G V t V H l w Z T 5 G b 3 J t d W x h P C 9 J d G V t V H l w Z T 4 8 S X R l b V B h d G g + U 2 V j d G l v b j E v U G 9 w d W x h d G l v b i U y M G F n Z X M l M j A 2 N S U y M G F u Z C U y M G F i b 3 Z l L 1 B y b 2 1 v d G V k J T I w S G V h Z G V y c z E 8 L 0 l 0 Z W 1 Q Y X R o P j w v S X R l b U x v Y 2 F 0 a W 9 u P j x T d G F i b G V F b n R y a W V z I C 8 + P C 9 J d G V t P j x J d G V t P j x J d G V t T G 9 j Y X R p b 2 4 + P E l 0 Z W 1 U e X B l P k Z v c m 1 1 b G E 8 L 0 l 0 Z W 1 U e X B l P j x J d G V t U G F 0 a D 5 T Z W N 0 a W 9 u M S 9 Q b 3 B 1 b G F 0 a W 9 u J T I w Y W d l c y U y M D Y 1 J T I w Y W 5 k J T I w Y W J v d m U v Q 2 h h b m d l Z C U y M F R 5 c G U x P C 9 J d G V t U G F 0 a D 4 8 L 0 l 0 Z W 1 M b 2 N h d G l v b j 4 8 U 3 R h Y m x l R W 5 0 c m l l c y A v P j w v S X R l b T 4 8 S X R l b T 4 8 S X R l b U x v Y 2 F 0 a W 9 u P j x J d G V t V H l w Z T 5 G b 3 J t d W x h P C 9 J d G V t V H l w Z T 4 8 S X R l b V B h d G g + U 2 V j d G l v b j E v U G 9 w d W x h d G l v b i U y M G F n Z X M l M j A 2 N S U y M G F u Z C U y M G F i b 3 Z l L 1 J l b W 9 2 Z W Q l M j B D b 2 x 1 b W 5 z P C 9 J d G V t U G F 0 a D 4 8 L 0 l 0 Z W 1 M b 2 N h d G l v b j 4 8 U 3 R h Y m x l R W 5 0 c m l l c y A v P j w v S X R l b T 4 8 S X R l b T 4 8 S X R l b U x v Y 2 F 0 a W 9 u P j x J d G V t V H l w Z T 5 G b 3 J t d W x h P C 9 J d G V t V H l w Z T 4 8 S X R l b V B h d G g + U 2 V j d G l v b j E v U G 9 w d W x h d G l v b i U y M G F n Z X M l M j A 2 N S U y M G F u Z C U y M G F i b 3 Z l L 1 J v d W 5 k Z W Q l M j B P Z m Y 8 L 0 l 0 Z W 1 Q Y X R o P j w v S X R l b U x v Y 2 F 0 a W 9 u P j x T d G F i b G V F b n R y a W V z I C 8 + P C 9 J d G V t P j x J d G V t P j x J d G V t T G 9 j Y X R p b 2 4 + P E l 0 Z W 1 U e X B l P k Z v c m 1 1 b G E 8 L 0 l 0 Z W 1 U e X B l P j x J d G V t U G F 0 a D 5 T Z W N 0 a W 9 u M S 9 H R F A l M j A o Y 3 V y c m V u d C U y M F V T J T I 0 K T w v S X R l b V B h d G g + P C 9 J d G V t T G 9 j Y X R p b 2 4 + P F N 0 Y W J s Z U V u d H J p Z X M + P E V u d H J 5 I F R 5 c G U 9 I k l z U H J p d m F 0 Z S I g V m F s d W U 9 I m w w I i A v P j x F b n R y e S B U e X B l P S J R d W V y e U l E I i B W Y W x 1 Z T 0 i c 2 J j N T l i Z D F k L W V j O D A t N D Z j Y S 1 h N D N m L T E 3 O D A 0 Z T c w N T I z 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0 R Q X 1 9 j d X J y Z W 5 0 X 1 V T 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d E U C A o Y 3 V y c m V u d C B V U y Q p L 0 F 1 d G 9 S Z W 1 v d m V k Q 2 9 s d W 1 u c z E u e 0 N v d W 5 0 c n k g T m F t Z S w w f S Z x d W 9 0 O y w m c X V v d D t T Z W N 0 a W 9 u M S 9 H R F A g K G N 1 c n J l b n Q g V V M k K S 9 B d X R v U m V t b 3 Z l Z E N v b H V t b n M x L n t D b 3 V u d H J 5 I E N v Z G U s M X 0 m c X V v d D s s J n F 1 b 3 Q 7 U 2 V j d G l v b j E v R 0 R Q I C h j d X J y Z W 5 0 I F V T J C k v Q X V 0 b 1 J l b W 9 2 Z W R D b 2 x 1 b W 5 z M S 5 7 M j A x N y B b W V I y M D E 3 X S w y f S Z x d W 9 0 O y w m c X V v d D t T Z W N 0 a W 9 u M S 9 H R F A g K G N 1 c n J l b n Q g V V M k K S 9 B d X R v U m V t b 3 Z l Z E N v b H V t b n M x L n s y M D E 4 I F t Z U j I w M T h d L D N 9 J n F 1 b 3 Q 7 L C Z x d W 9 0 O 1 N l Y 3 R p b 2 4 x L 0 d E U C A o Y 3 V y c m V u d C B V U y Q p L 0 F 1 d G 9 S Z W 1 v d m V k Q 2 9 s d W 1 u c z E u e z I w M T k g W 1 l S M j A x O V 0 s N H 0 m c X V v d D s s J n F 1 b 3 Q 7 U 2 V j d G l v b j E v R 0 R Q I C h j d X J y Z W 5 0 I F V T J C k v Q X V 0 b 1 J l b W 9 2 Z W R D b 2 x 1 b W 5 z M S 5 7 M j A y M C B b W V I y M D I w X S w 1 f S Z x d W 9 0 O y w m c X V v d D t T Z W N 0 a W 9 u M S 9 H R F A g K G N 1 c n J l b n Q g V V M k K S 9 B d X R v U m V t b 3 Z l Z E N v b H V t b n M x L n s y M D I x I F t Z U j I w M j F d L D Z 9 J n F 1 b 3 Q 7 L C Z x d W 9 0 O 1 N l Y 3 R p b 2 4 x L 0 d E U C A o Y 3 V y c m V u d C B V U y Q p L 0 F 1 d G 9 S Z W 1 v d m V k Q 2 9 s d W 1 u c z E u e z I w M j I g W 1 l S M j A y M l 0 s N 3 0 m c X V v d D s s J n F 1 b 3 Q 7 U 2 V j d G l v b j E v R 0 R Q I C h j d X J y Z W 5 0 I F V T J C k v Q X V 0 b 1 J l b W 9 2 Z W R D b 2 x 1 b W 5 z M S 5 7 M j A y M y B b W V I y M D I z X S w 4 f S Z x d W 9 0 O 1 0 s J n F 1 b 3 Q 7 Q 2 9 s d W 1 u Q 2 9 1 b n Q m c X V v d D s 6 O S w m c X V v d D t L Z X l D b 2 x 1 b W 5 O Y W 1 l c y Z x d W 9 0 O z p b X S w m c X V v d D t D b 2 x 1 b W 5 J Z G V u d G l 0 a W V z J n F 1 b 3 Q 7 O l s m c X V v d D t T Z W N 0 a W 9 u M S 9 H R F A g K G N 1 c n J l b n Q g V V M k K S 9 B d X R v U m V t b 3 Z l Z E N v b H V t b n M x L n t D b 3 V u d H J 5 I E 5 h b W U s M H 0 m c X V v d D s s J n F 1 b 3 Q 7 U 2 V j d G l v b j E v R 0 R Q I C h j d X J y Z W 5 0 I F V T J C k v Q X V 0 b 1 J l b W 9 2 Z W R D b 2 x 1 b W 5 z M S 5 7 Q 2 9 1 b n R y e S B D b 2 R l L D F 9 J n F 1 b 3 Q 7 L C Z x d W 9 0 O 1 N l Y 3 R p b 2 4 x L 0 d E U C A o Y 3 V y c m V u d C B V U y Q p L 0 F 1 d G 9 S Z W 1 v d m V k Q 2 9 s d W 1 u c z E u e z I w M T c g W 1 l S M j A x N 1 0 s M n 0 m c X V v d D s s J n F 1 b 3 Q 7 U 2 V j d G l v b j E v R 0 R Q I C h j d X J y Z W 5 0 I F V T J C k v Q X V 0 b 1 J l b W 9 2 Z W R D b 2 x 1 b W 5 z M S 5 7 M j A x O C B b W V I y M D E 4 X S w z f S Z x d W 9 0 O y w m c X V v d D t T Z W N 0 a W 9 u M S 9 H R F A g K G N 1 c n J l b n Q g V V M k K S 9 B d X R v U m V t b 3 Z l Z E N v b H V t b n M x L n s y M D E 5 I F t Z U j I w M T l d L D R 9 J n F 1 b 3 Q 7 L C Z x d W 9 0 O 1 N l Y 3 R p b 2 4 x L 0 d E U C A o Y 3 V y c m V u d C B V U y Q p L 0 F 1 d G 9 S Z W 1 v d m V k Q 2 9 s d W 1 u c z E u e z I w M j A g W 1 l S M j A y M F 0 s N X 0 m c X V v d D s s J n F 1 b 3 Q 7 U 2 V j d G l v b j E v R 0 R Q I C h j d X J y Z W 5 0 I F V T J C k v Q X V 0 b 1 J l b W 9 2 Z W R D b 2 x 1 b W 5 z M S 5 7 M j A y M S B b W V I y M D I x X S w 2 f S Z x d W 9 0 O y w m c X V v d D t T Z W N 0 a W 9 u M S 9 H R F A g K G N 1 c n J l b n Q g V V M k K S 9 B d X R v U m V t b 3 Z l Z E N v b H V t b n M x L n s y M D I y I F t Z U j I w M j J d L D d 9 J n F 1 b 3 Q 7 L C Z x d W 9 0 O 1 N l Y 3 R p b 2 4 x L 0 d E U C A o Y 3 V y c m V u d C B V U y Q p L 0 F 1 d G 9 S Z W 1 v d m V k Q 2 9 s d W 1 u c z E u e z I w M j M g W 1 l S M j A y M 1 0 s O H 0 m c X V v d D t d L C Z x d W 9 0 O 1 J l b G F 0 a W 9 u c 2 h p c E l u Z m 8 m c X V v d D s 6 W 1 1 9 I i A v P j x F b n R y e S B U e X B l P S J G a W x s U 3 R h d H V z I i B W Y W x 1 Z T 0 i c 0 N v b X B s Z X R l I i A v P j x F b n R y e S B U e X B l P S J G a W x s Q 2 9 s d W 1 u T m F t Z X M i I F Z h b H V l P S J z W y Z x d W 9 0 O 0 N v d W 5 0 c n k g T m F t Z S Z x d W 9 0 O y w m c X V v d D t D b 3 V u d H J 5 I E N v Z G U m c X V v d D s s J n F 1 b 3 Q 7 M j A x N y B b W V I y M D E 3 X S Z x d W 9 0 O y w m c X V v d D s y M D E 4 I F t Z U j I w M T h d J n F 1 b 3 Q 7 L C Z x d W 9 0 O z I w M T k g W 1 l S M j A x O V 0 m c X V v d D s s J n F 1 b 3 Q 7 M j A y M C B b W V I y M D I w X S Z x d W 9 0 O y w m c X V v d D s y M D I x I F t Z U j I w M j F d J n F 1 b 3 Q 7 L C Z x d W 9 0 O z I w M j I g W 1 l S M j A y M l 0 m c X V v d D s s J n F 1 b 3 Q 7 M j A y M y B b W V I y M D I z X S Z x d W 9 0 O 1 0 i I C 8 + P E V u d H J 5 I F R 5 c G U 9 I k Z p b G x D b 2 x 1 b W 5 U e X B l c y I g V m F s d W U 9 I n N B Q U F S R V J F U k V S R V I i I C 8 + P E V u d H J 5 I F R 5 c G U 9 I k Z p b G x M Y X N 0 V X B k Y X R l Z C I g V m F s d W U 9 I m Q y M D I 0 L T A 5 L T A 0 V D E y O j E 4 O j M 3 L j I y N T g 1 M z h a I i A v P j x F b n R y e S B U e X B l P S J G a W x s R X J y b 3 J D b 3 V u d C I g V m F s d W U 9 I m w w I i A v P j x F b n R y e S B U e X B l P S J G a W x s R X J y b 3 J D b 2 R l I i B W Y W x 1 Z T 0 i c 1 V u a 2 5 v d 2 4 i I C 8 + P E V u d H J 5 I F R 5 c G U 9 I k Z p b G x D b 3 V u d C I g V m F s d W U 9 I m w y N j Y i I C 8 + P E V u d H J 5 I F R 5 c G U 9 I k F k Z G V k V G 9 E Y X R h T W 9 k Z W w i I F Z h b H V l P S J s M C I g L z 4 8 L 1 N 0 Y W J s Z U V u d H J p Z X M + P C 9 J d G V t P j x J d G V t P j x J d G V t T G 9 j Y X R p b 2 4 + P E l 0 Z W 1 U e X B l P k Z v c m 1 1 b G E 8 L 0 l 0 Z W 1 U e X B l P j x J d G V t U G F 0 a D 5 T Z W N 0 a W 9 u M S 9 H R F A l M j A o Y 3 V y c m V u d C U y M F V T J T I 0 K S 9 T b 3 V y Y 2 U 8 L 0 l 0 Z W 1 Q Y X R o P j w v S X R l b U x v Y 2 F 0 a W 9 u P j x T d G F i b G V F b n R y a W V z I C 8 + P C 9 J d G V t P j x J d G V t P j x J d G V t T G 9 j Y X R p b 2 4 + P E l 0 Z W 1 U e X B l P k Z v c m 1 1 b G E 8 L 0 l 0 Z W 1 U e X B l P j x J d G V t U G F 0 a D 5 T Z W N 0 a W 9 u M S 9 H R F A l M j A o Y 3 V y c m V u d C U y M F V T J T I 0 K S 9 E Y X R h X 1 N o Z W V 0 P C 9 J d G V t U G F 0 a D 4 8 L 0 l 0 Z W 1 M b 2 N h d G l v b j 4 8 U 3 R h Y m x l R W 5 0 c m l l c y A v P j w v S X R l b T 4 8 S X R l b T 4 8 S X R l b U x v Y 2 F 0 a W 9 u P j x J d G V t V H l w Z T 5 G b 3 J t d W x h P C 9 J d G V t V H l w Z T 4 8 S X R l b V B h d G g + U 2 V j d G l v b j E v R 0 R Q J T I w K G N 1 c n J l b n Q l M j B V U y U y N C k v U H J v b W 9 0 Z W Q l M j B I Z W F k Z X J z P C 9 J d G V t U G F 0 a D 4 8 L 0 l 0 Z W 1 M b 2 N h d G l v b j 4 8 U 3 R h Y m x l R W 5 0 c m l l c y A v P j w v S X R l b T 4 8 S X R l b T 4 8 S X R l b U x v Y 2 F 0 a W 9 u P j x J d G V t V H l w Z T 5 G b 3 J t d W x h P C 9 J d G V t V H l w Z T 4 8 S X R l b V B h d G g + U 2 V j d G l v b j E v R 0 R Q J T I w K G N 1 c n J l b n Q l M j B V U y U y N C k v Q 2 h h b m d l Z C U y M F R 5 c G U 8 L 0 l 0 Z W 1 Q Y X R o P j w v S X R l b U x v Y 2 F 0 a W 9 u P j x T d G F i b G V F b n R y a W V z I C 8 + P C 9 J d G V t P j x J d G V t P j x J d G V t T G 9 j Y X R p b 2 4 + P E l 0 Z W 1 U e X B l P k Z v c m 1 1 b G E 8 L 0 l 0 Z W 1 U e X B l P j x J d G V t U G F 0 a D 5 T Z W N 0 a W 9 u M S 9 H R F A l M j A o Y 3 V y c m V u d C U y M F V T J T I 0 K S 9 S Z W 1 v d m V k J T I w Q 2 9 s d W 1 u c z w v S X R l b V B h d G g + P C 9 J d G V t T G 9 j Y X R p b 2 4 + P F N 0 Y W J s Z U V u d H J p Z X M g L z 4 8 L 0 l 0 Z W 0 + P E l 0 Z W 0 + P E l 0 Z W 1 M b 2 N h d G l v b j 4 8 S X R l b V R 5 c G U + R m 9 y b X V s Y T w v S X R l b V R 5 c G U + P E l 0 Z W 1 Q Y X R o P l N l Y 3 R p b 2 4 x L 0 d E U C U y M C h j d X J y Z W 5 0 J T I w V V M l M j Q p L 1 J l b W 9 2 Z W Q l M j B C b G F u a y U y M F J v d 3 M 8 L 0 l 0 Z W 1 Q Y X R o P j w v S X R l b U x v Y 2 F 0 a W 9 u P j x T d G F i b G V F b n R y a W V z I C 8 + P C 9 J d G V t P j x J d G V t P j x J d G V t T G 9 j Y X R p b 2 4 + P E l 0 Z W 1 U e X B l P k Z v c m 1 1 b G E 8 L 0 l 0 Z W 1 U e X B l P j x J d G V t U G F 0 a D 5 T Z W N 0 a W 9 u M S 9 H R F A l M j A o Y 3 V y c m V u d C U y M F V T J T I 0 K S 9 S Z X B s Y W N l Z C U y M F Z h b H V l P C 9 J d G V t U G F 0 a D 4 8 L 0 l 0 Z W 1 M b 2 N h d G l v b j 4 8 U 3 R h Y m x l R W 5 0 c m l l c y A v P j w v S X R l b T 4 8 S X R l b T 4 8 S X R l b U x v Y 2 F 0 a W 9 u P j x J d G V t V H l w Z T 5 G b 3 J t d W x h P C 9 J d G V t V H l w Z T 4 8 S X R l b V B h d G g + U 2 V j d G l v b j E v R 0 R Q J T I w K G N 1 c n J l b n Q l M j B V U y U y N C k v U m V w b G F j Z W Q l M j B W Y W x 1 Z T E 8 L 0 l 0 Z W 1 Q Y X R o P j w v S X R l b U x v Y 2 F 0 a W 9 u P j x T d G F i b G V F b n R y a W V z I C 8 + P C 9 J d G V t P j x J d G V t P j x J d G V t T G 9 j Y X R p b 2 4 + P E l 0 Z W 1 U e X B l P k Z v c m 1 1 b G E 8 L 0 l 0 Z W 1 U e X B l P j x J d G V t U G F 0 a D 5 T Z W N 0 a W 9 u M S 9 H R F A l M j A o Y 3 V y c m V u d C U y M F V T J T I 0 K S 9 S Z X B s Y W N l Z C U y M F Z h b H V l M j w v S X R l b V B h d G g + P C 9 J d G V t T G 9 j Y X R p b 2 4 + P F N 0 Y W J s Z U V u d H J p Z X M g L z 4 8 L 0 l 0 Z W 0 + P E l 0 Z W 0 + P E l 0 Z W 1 M b 2 N h d G l v b j 4 8 S X R l b V R 5 c G U + R m 9 y b X V s Y T w v S X R l b V R 5 c G U + P E l 0 Z W 1 Q Y X R o P l N l Y 3 R p b 2 4 x L 0 d E U C U y M C h j d X J y Z W 5 0 J T I w V V M l M j Q p L 1 J l c G x h Y 2 V k J T I w V m F s d W U z P C 9 J d G V t U G F 0 a D 4 8 L 0 l 0 Z W 1 M b 2 N h d G l v b j 4 8 U 3 R h Y m x l R W 5 0 c m l l c y A v P j w v S X R l b T 4 8 S X R l b T 4 8 S X R l b U x v Y 2 F 0 a W 9 u P j x J d G V t V H l w Z T 5 G b 3 J t d W x h P C 9 J d G V t V H l w Z T 4 8 S X R l b V B h d G g + U 2 V j d G l v b j E v R 0 R Q J T I w K G N 1 c n J l b n Q l M j B V U y U y N C k v U m V w b G F j Z W Q l M j B W Y W x 1 Z T Q 8 L 0 l 0 Z W 1 Q Y X R o P j w v S X R l b U x v Y 2 F 0 a W 9 u P j x T d G F i b G V F b n R y a W V z I C 8 + P C 9 J d G V t P j x J d G V t P j x J d G V t T G 9 j Y X R p b 2 4 + P E l 0 Z W 1 U e X B l P k Z v c m 1 1 b G E 8 L 0 l 0 Z W 1 U e X B l P j x J d G V t U G F 0 a D 5 T Z W N 0 a W 9 u M S 9 H R F A l M j A o Y 3 V y c m V u d C U y M F V T J T I 0 K S 9 S Z X B s Y W N l Z C U y M F Z h b H V l N T w v S X R l b V B h d G g + P C 9 J d G V t T G 9 j Y X R p b 2 4 + P F N 0 Y W J s Z U V u d H J p Z X M g L z 4 8 L 0 l 0 Z W 0 + P E l 0 Z W 0 + P E l 0 Z W 1 M b 2 N h d G l v b j 4 8 S X R l b V R 5 c G U + R m 9 y b X V s Y T w v S X R l b V R 5 c G U + P E l 0 Z W 1 Q Y X R o P l N l Y 3 R p b 2 4 x L 0 d E U C U y M C h j d X J y Z W 5 0 J T I w V V M l M j Q p L 1 J l c G x h Y 2 V k J T I w V m F s d W U 2 P C 9 J d G V t U G F 0 a D 4 8 L 0 l 0 Z W 1 M b 2 N h d G l v b j 4 8 U 3 R h Y m x l R W 5 0 c m l l c y A v P j w v S X R l b T 4 8 S X R l b T 4 8 S X R l b U x v Y 2 F 0 a W 9 u P j x J d G V t V H l w Z T 5 G b 3 J t d W x h P C 9 J d G V t V H l w Z T 4 8 S X R l b V B h d G g + U 2 V j d G l v b j E v U G 9 w d W x h d G l v b i U y Q y U y M H R v d G F s P C 9 J d G V t U G F 0 a D 4 8 L 0 l 0 Z W 1 M b 2 N h d G l v b j 4 8 U 3 R h Y m x l R W 5 0 c m l l c z 4 8 R W 5 0 c n k g V H l w Z T 0 i S X N Q c m l 2 Y X R l I i B W Y W x 1 Z T 0 i b D A i I C 8 + P E V u d H J 5 I F R 5 c G U 9 I l F 1 Z X J 5 S U Q i I F Z h b H V l P S J z Y z R k N z Y 5 Z G U t Y W Q 4 M i 0 0 N G U w L W I y Y z A t M T d k O W R l N D A 4 Z T I 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b 3 B 1 b G F 0 a W 9 u X 1 9 0 b 3 R h b C I g L z 4 8 R W 5 0 c n k g V H l w Z T 0 i R m l s b G V k Q 2 9 t c G x l d G V S Z X N 1 b H R U b 1 d v c m t z a G V l d C I g V m F s d W U 9 I m w x I i A v P j x F b n R y e S B U e X B l P S J B Z G R l Z F R v R G F 0 Y U 1 v Z G V s I i B W Y W x 1 Z T 0 i b D A i I C 8 + P E V u d H J 5 I F R 5 c G U 9 I k Z p b G x D b 3 V u d C I g V m F s d W U 9 I m w y N j Y i I C 8 + P E V u d H J 5 I F R 5 c G U 9 I k Z p b G x F c n J v c k N v Z G U i I F Z h b H V l P S J z V W 5 r b m 9 3 b i I g L z 4 8 R W 5 0 c n k g V H l w Z T 0 i R m l s b E V y c m 9 y Q 2 9 1 b n Q i I F Z h b H V l P S J s M C I g L z 4 8 R W 5 0 c n k g V H l w Z T 0 i R m l s b E x h c 3 R V c G R h d G V k I i B W Y W x 1 Z T 0 i Z D I w M j Q t M D k t M D R U M T I 6 M j I 6 N D M u M T Q x N D g 5 M 1 o i I C 8 + P E V u d H J 5 I F R 5 c G U 9 I k Z p b G x D b 2 x 1 b W 5 U e X B l c y I g V m F s d W U 9 I n N C Z 1 l E Q X d N R E F 3 T U Q i I C 8 + P E V u d H J 5 I F R 5 c G U 9 I k Z p b G x D b 2 x 1 b W 5 O Y W 1 l c y I g V m F s d W U 9 I n N b J n F 1 b 3 Q 7 Q 2 9 1 b n R y e S B O Y W 1 l J n F 1 b 3 Q 7 L C Z x d W 9 0 O 0 N v d W 5 0 c n k g Q 2 9 k Z S Z x d W 9 0 O y w m c X V v d D s y M D E 3 J n F 1 b 3 Q 7 L C Z x d W 9 0 O z I w M T g m c X V v d D s s J n F 1 b 3 Q 7 M j A x O S Z x d W 9 0 O y w m c X V v d D s y M D I w J n F 1 b 3 Q 7 L C Z x d W 9 0 O z I w M j E m c X V v d D s s J n F 1 b 3 Q 7 M j A y M i Z x d W 9 0 O y w m c X V v d D s y M D I 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G 9 w d W x h d G l v b i w g d G 9 0 Y W w v Q X V 0 b 1 J l b W 9 2 Z W R D b 2 x 1 b W 5 z M S 5 7 Q 2 9 1 b n R y e S B O Y W 1 l L D B 9 J n F 1 b 3 Q 7 L C Z x d W 9 0 O 1 N l Y 3 R p b 2 4 x L 1 B v c H V s Y X R p b 2 4 s I H R v d G F s L 0 F 1 d G 9 S Z W 1 v d m V k Q 2 9 s d W 1 u c z E u e 0 N v d W 5 0 c n k g Q 2 9 k Z S w x f S Z x d W 9 0 O y w m c X V v d D t T Z W N 0 a W 9 u M S 9 Q b 3 B 1 b G F 0 a W 9 u L C B 0 b 3 R h b C 9 B d X R v U m V t b 3 Z l Z E N v b H V t b n M x L n s y M D E 3 L D J 9 J n F 1 b 3 Q 7 L C Z x d W 9 0 O 1 N l Y 3 R p b 2 4 x L 1 B v c H V s Y X R p b 2 4 s I H R v d G F s L 0 F 1 d G 9 S Z W 1 v d m V k Q 2 9 s d W 1 u c z E u e z I w M T g s M 3 0 m c X V v d D s s J n F 1 b 3 Q 7 U 2 V j d G l v b j E v U G 9 w d W x h d G l v b i w g d G 9 0 Y W w v Q X V 0 b 1 J l b W 9 2 Z W R D b 2 x 1 b W 5 z M S 5 7 M j A x O S w 0 f S Z x d W 9 0 O y w m c X V v d D t T Z W N 0 a W 9 u M S 9 Q b 3 B 1 b G F 0 a W 9 u L C B 0 b 3 R h b C 9 B d X R v U m V t b 3 Z l Z E N v b H V t b n M x L n s y M D I w L D V 9 J n F 1 b 3 Q 7 L C Z x d W 9 0 O 1 N l Y 3 R p b 2 4 x L 1 B v c H V s Y X R p b 2 4 s I H R v d G F s L 0 F 1 d G 9 S Z W 1 v d m V k Q 2 9 s d W 1 u c z E u e z I w M j E s N n 0 m c X V v d D s s J n F 1 b 3 Q 7 U 2 V j d G l v b j E v U G 9 w d W x h d G l v b i w g d G 9 0 Y W w v Q X V 0 b 1 J l b W 9 2 Z W R D b 2 x 1 b W 5 z M S 5 7 M j A y M i w 3 f S Z x d W 9 0 O y w m c X V v d D t T Z W N 0 a W 9 u M S 9 Q b 3 B 1 b G F 0 a W 9 u L C B 0 b 3 R h b C 9 B d X R v U m V t b 3 Z l Z E N v b H V t b n M x L n s y M D I z L D h 9 J n F 1 b 3 Q 7 X S w m c X V v d D t D b 2 x 1 b W 5 D b 3 V u d C Z x d W 9 0 O z o 5 L C Z x d W 9 0 O 0 t l e U N v b H V t b k 5 h b W V z J n F 1 b 3 Q 7 O l t d L C Z x d W 9 0 O 0 N v b H V t b k l k Z W 5 0 a X R p Z X M m c X V v d D s 6 W y Z x d W 9 0 O 1 N l Y 3 R p b 2 4 x L 1 B v c H V s Y X R p b 2 4 s I H R v d G F s L 0 F 1 d G 9 S Z W 1 v d m V k Q 2 9 s d W 1 u c z E u e 0 N v d W 5 0 c n k g T m F t Z S w w f S Z x d W 9 0 O y w m c X V v d D t T Z W N 0 a W 9 u M S 9 Q b 3 B 1 b G F 0 a W 9 u L C B 0 b 3 R h b C 9 B d X R v U m V t b 3 Z l Z E N v b H V t b n M x L n t D b 3 V u d H J 5 I E N v Z G U s M X 0 m c X V v d D s s J n F 1 b 3 Q 7 U 2 V j d G l v b j E v U G 9 w d W x h d G l v b i w g d G 9 0 Y W w v Q X V 0 b 1 J l b W 9 2 Z W R D b 2 x 1 b W 5 z M S 5 7 M j A x N y w y f S Z x d W 9 0 O y w m c X V v d D t T Z W N 0 a W 9 u M S 9 Q b 3 B 1 b G F 0 a W 9 u L C B 0 b 3 R h b C 9 B d X R v U m V t b 3 Z l Z E N v b H V t b n M x L n s y M D E 4 L D N 9 J n F 1 b 3 Q 7 L C Z x d W 9 0 O 1 N l Y 3 R p b 2 4 x L 1 B v c H V s Y X R p b 2 4 s I H R v d G F s L 0 F 1 d G 9 S Z W 1 v d m V k Q 2 9 s d W 1 u c z E u e z I w M T k s N H 0 m c X V v d D s s J n F 1 b 3 Q 7 U 2 V j d G l v b j E v U G 9 w d W x h d G l v b i w g d G 9 0 Y W w v Q X V 0 b 1 J l b W 9 2 Z W R D b 2 x 1 b W 5 z M S 5 7 M j A y M C w 1 f S Z x d W 9 0 O y w m c X V v d D t T Z W N 0 a W 9 u M S 9 Q b 3 B 1 b G F 0 a W 9 u L C B 0 b 3 R h b C 9 B d X R v U m V t b 3 Z l Z E N v b H V t b n M x L n s y M D I x L D Z 9 J n F 1 b 3 Q 7 L C Z x d W 9 0 O 1 N l Y 3 R p b 2 4 x L 1 B v c H V s Y X R p b 2 4 s I H R v d G F s L 0 F 1 d G 9 S Z W 1 v d m V k Q 2 9 s d W 1 u c z E u e z I w M j I s N 3 0 m c X V v d D s s J n F 1 b 3 Q 7 U 2 V j d G l v b j E v U G 9 w d W x h d G l v b i w g d G 9 0 Y W w v Q X V 0 b 1 J l b W 9 2 Z W R D b 2 x 1 b W 5 z M S 5 7 M j A y M y w 4 f S Z x d W 9 0 O 1 0 s J n F 1 b 3 Q 7 U m V s Y X R p b 2 5 z a G l w S W 5 m b y Z x d W 9 0 O z p b X X 0 i I C 8 + P C 9 T d G F i b G V F b n R y a W V z P j w v S X R l b T 4 8 S X R l b T 4 8 S X R l b U x v Y 2 F 0 a W 9 u P j x J d G V t V H l w Z T 5 G b 3 J t d W x h P C 9 J d G V t V H l w Z T 4 8 S X R l b V B h d G g + U 2 V j d G l v b j E v U G 9 w d W x h d G l v b i U y Q y U y M H R v d G F s L 1 N v d X J j Z T w v S X R l b V B h d G g + P C 9 J d G V t T G 9 j Y X R p b 2 4 + P F N 0 Y W J s Z U V u d H J p Z X M g L z 4 8 L 0 l 0 Z W 0 + P E l 0 Z W 0 + P E l 0 Z W 1 M b 2 N h d G l v b j 4 8 S X R l b V R 5 c G U + R m 9 y b X V s Y T w v S X R l b V R 5 c G U + P E l 0 Z W 1 Q Y X R o P l N l Y 3 R p b 2 4 x L 1 B v c H V s Y X R p b 2 4 l M k M l M j B 0 b 3 R h b C 9 E Y X R h M T w v S X R l b V B h d G g + P C 9 J d G V t T G 9 j Y X R p b 2 4 + P F N 0 Y W J s Z U V u d H J p Z X M g L z 4 8 L 0 l 0 Z W 0 + P E l 0 Z W 0 + P E l 0 Z W 1 M b 2 N h d G l v b j 4 8 S X R l b V R 5 c G U + R m 9 y b X V s Y T w v S X R l b V R 5 c G U + P E l 0 Z W 1 Q Y X R o P l N l Y 3 R p b 2 4 x L 1 B v c H V s Y X R p b 2 4 l M k M l M j B 0 b 3 R h b C 9 Q c m 9 t b 3 R l Z C U y M E h l Y W R l c n M 8 L 0 l 0 Z W 1 Q Y X R o P j w v S X R l b U x v Y 2 F 0 a W 9 u P j x T d G F i b G V F b n R y a W V z I C 8 + P C 9 J d G V t P j x J d G V t P j x J d G V t T G 9 j Y X R p b 2 4 + P E l 0 Z W 1 U e X B l P k Z v c m 1 1 b G E 8 L 0 l 0 Z W 1 U e X B l P j x J d G V t U G F 0 a D 5 T Z W N 0 a W 9 u M S 9 Q b 3 B 1 b G F 0 a W 9 u J T J D J T I w d G 9 0 Y W w v Q 2 h h b m d l Z C U y M F R 5 c G U 8 L 0 l 0 Z W 1 Q Y X R o P j w v S X R l b U x v Y 2 F 0 a W 9 u P j x T d G F i b G V F b n R y a W V z I C 8 + P C 9 J d G V t P j x J d G V t P j x J d G V t T G 9 j Y X R p b 2 4 + P E l 0 Z W 1 U e X B l P k Z v c m 1 1 b G E 8 L 0 l 0 Z W 1 U e X B l P j x J d G V t U G F 0 a D 5 T Z W N 0 a W 9 u M S 9 Q b 3 B 1 b G F 0 a W 9 u J T J D J T I w d G 9 0 Y W w v U m V t b 3 Z l Z C U y M F R v c C U y M F J v d 3 M 8 L 0 l 0 Z W 1 Q Y X R o P j w v S X R l b U x v Y 2 F 0 a W 9 u P j x T d G F i b G V F b n R y a W V z I C 8 + P C 9 J d G V t P j x J d G V t P j x J d G V t T G 9 j Y X R p b 2 4 + P E l 0 Z W 1 U e X B l P k Z v c m 1 1 b G E 8 L 0 l 0 Z W 1 U e X B l P j x J d G V t U G F 0 a D 5 T Z W N 0 a W 9 u M S 9 Q b 3 B 1 b G F 0 a W 9 u J T J D J T I w d G 9 0 Y W w v U H J v b W 9 0 Z W Q l M j B I Z W F k Z X J z M T w v S X R l b V B h d G g + P C 9 J d G V t T G 9 j Y X R p b 2 4 + P F N 0 Y W J s Z U V u d H J p Z X M g L z 4 8 L 0 l 0 Z W 0 + P E l 0 Z W 0 + P E l 0 Z W 1 M b 2 N h d G l v b j 4 8 S X R l b V R 5 c G U + R m 9 y b X V s Y T w v S X R l b V R 5 c G U + P E l 0 Z W 1 Q Y X R o P l N l Y 3 R p b 2 4 x L 1 B v c H V s Y X R p b 2 4 l M k M l M j B 0 b 3 R h b C 9 D a G F u Z 2 V k J T I w V H l w Z T E 8 L 0 l 0 Z W 1 Q Y X R o P j w v S X R l b U x v Y 2 F 0 a W 9 u P j x T d G F i b G V F b n R y a W V z I C 8 + P C 9 J d G V t P j x J d G V t P j x J d G V t T G 9 j Y X R p b 2 4 + P E l 0 Z W 1 U e X B l P k Z v c m 1 1 b G E 8 L 0 l 0 Z W 1 U e X B l P j x J d G V t U G F 0 a D 5 T Z W N 0 a W 9 u M S 9 Q b 3 B 1 b G F 0 a W 9 u J T J D J T I w d G 9 0 Y W w v U m V t b 3 Z l Z C U y M E N v b H V t b n M 8 L 0 l 0 Z W 1 Q Y X R o P j w v S X R l b U x v Y 2 F 0 a W 9 u P j x T d G F i b G V F b n R y a W V z I C 8 + P C 9 J d G V t P j x J d G V t P j x J d G V t T G 9 j Y X R p b 2 4 + P E l 0 Z W 1 U e X B l P k Z v c m 1 1 b G E 8 L 0 l 0 Z W 1 U e X B l P j x J d G V t U G F 0 a D 5 T Z W N 0 a W 9 u M S 9 s a X R l c m F j e S 1 y Y X R l L W F k d W x 0 c z w v S X R l b V B h d G g + P C 9 J d G V t T G 9 j Y X R p b 2 4 + P F N 0 Y W J s Z U V u d H J p Z X M + P E V u d H J 5 I F R 5 c G U 9 I k l z U H J p d m F 0 Z S I g V m F s d W U 9 I m w w I i A v P j x F b n R y e S B U e X B l P S J R d W V y e U l E I i B W Y W x 1 Z T 0 i c z E 1 Z T I 1 O T F h L T E 4 O D M t N D M 2 Z C 1 i Y T B m L T V i Z D Y z M 2 I x M D I 1 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E i I C 8 + P E V u d H J 5 I F R 5 c G U 9 I k Z p b G x F c n J v c k N v Z G U i I F Z h b H V l P S J z V W 5 r b m 9 3 b i I g L z 4 8 R W 5 0 c n k g V H l w Z T 0 i R m l s b E V y c m 9 y Q 2 9 1 b n Q i I F Z h b H V l P S J s M C I g L z 4 8 R W 5 0 c n k g V H l w Z T 0 i R m l s b E x h c 3 R V c G R h d G V k I i B W Y W x 1 Z T 0 i Z D I w M j Q t M D k t M D V U M D U 6 M j I 6 M T A u N T g 1 N T Y 0 M 1 o i I C 8 + P E V u d H J 5 I F R 5 c G U 9 I k Z p b G x D b 2 x 1 b W 5 U e X B l c y I g V m F s d W U 9 I n N C Z 1 l E Q l E 9 P S I g L z 4 8 R W 5 0 c n k g V H l w Z T 0 i R m l s b E N v b H V t b k 5 h b W V z I i B W Y W x 1 Z T 0 i c 1 s m c X V v d D t F b n R p d H k m c X V v d D s s J n F 1 b 3 Q 7 Q 2 9 k Z S Z x d W 9 0 O y w m c X V v d D t Z Z W F y J n F 1 b 3 Q 7 L C Z x d W 9 0 O 0 x p d G V y Y W N 5 I H J h d G U s I G F k d W x 0 I H R v d G F s I C g l I G 9 m I H B l b 3 B s Z S B h Z 2 V z I D E 1 I G F u Z C B h Y m 9 2 Z S 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a X R l c m F j e S 1 y Y X R l L W F k d W x 0 c y 9 B d X R v U m V t b 3 Z l Z E N v b H V t b n M x L n t F b n R p d H k s M H 0 m c X V v d D s s J n F 1 b 3 Q 7 U 2 V j d G l v b j E v b G l 0 Z X J h Y 3 k t c m F 0 Z S 1 h Z H V s d H M v Q X V 0 b 1 J l b W 9 2 Z W R D b 2 x 1 b W 5 z M S 5 7 Q 2 9 k Z S w x f S Z x d W 9 0 O y w m c X V v d D t T Z W N 0 a W 9 u M S 9 s a X R l c m F j e S 1 y Y X R l L W F k d W x 0 c y 9 B d X R v U m V t b 3 Z l Z E N v b H V t b n M x L n t Z Z W F y L D J 9 J n F 1 b 3 Q 7 L C Z x d W 9 0 O 1 N l Y 3 R p b 2 4 x L 2 x p d G V y Y W N 5 L X J h d G U t Y W R 1 b H R z L 0 F 1 d G 9 S Z W 1 v d m V k Q 2 9 s d W 1 u c z E u e 0 x p d G V y Y W N 5 I H J h d G U s I G F k d W x 0 I H R v d G F s I C g l I G 9 m I H B l b 3 B s Z S B h Z 2 V z I D E 1 I G F u Z C B h Y m 9 2 Z S k s M 3 0 m c X V v d D t d L C Z x d W 9 0 O 0 N v b H V t b k N v d W 5 0 J n F 1 b 3 Q 7 O j Q s J n F 1 b 3 Q 7 S 2 V 5 Q 2 9 s d W 1 u T m F t Z X M m c X V v d D s 6 W 1 0 s J n F 1 b 3 Q 7 Q 2 9 s d W 1 u S W R l b n R p d G l l c y Z x d W 9 0 O z p b J n F 1 b 3 Q 7 U 2 V j d G l v b j E v b G l 0 Z X J h Y 3 k t c m F 0 Z S 1 h Z H V s d H M v Q X V 0 b 1 J l b W 9 2 Z W R D b 2 x 1 b W 5 z M S 5 7 R W 5 0 a X R 5 L D B 9 J n F 1 b 3 Q 7 L C Z x d W 9 0 O 1 N l Y 3 R p b 2 4 x L 2 x p d G V y Y W N 5 L X J h d G U t Y W R 1 b H R z L 0 F 1 d G 9 S Z W 1 v d m V k Q 2 9 s d W 1 u c z E u e 0 N v Z G U s M X 0 m c X V v d D s s J n F 1 b 3 Q 7 U 2 V j d G l v b j E v b G l 0 Z X J h Y 3 k t c m F 0 Z S 1 h Z H V s d H M v Q X V 0 b 1 J l b W 9 2 Z W R D b 2 x 1 b W 5 z M S 5 7 W W V h c i w y f S Z x d W 9 0 O y w m c X V v d D t T Z W N 0 a W 9 u M S 9 s a X R l c m F j e S 1 y Y X R l L W F k d W x 0 c y 9 B d X R v U m V t b 3 Z l Z E N v b H V t b n M x L n t M a X R l c m F j e S B y Y X R l L C B h Z H V s d C B 0 b 3 R h b C A o J S B v Z i B w Z W 9 w b G U g Y W d l c y A x N S B h b m Q g Y W J v d m U p L D N 9 J n F 1 b 3 Q 7 X S w m c X V v d D t S Z W x h d G l v b n N o a X B J b m Z v J n F 1 b 3 Q 7 O l t d f S I g L z 4 8 L 1 N 0 Y W J s Z U V u d H J p Z X M + P C 9 J d G V t P j x J d G V t P j x J d G V t T G 9 j Y X R p b 2 4 + P E l 0 Z W 1 U e X B l P k Z v c m 1 1 b G E 8 L 0 l 0 Z W 1 U e X B l P j x J d G V t U G F 0 a D 5 T Z W N 0 a W 9 u M S 9 s a X R l c m F j e S 1 y Y X R l L W F k d W x 0 c y 9 T b 3 V y Y 2 U 8 L 0 l 0 Z W 1 Q Y X R o P j w v S X R l b U x v Y 2 F 0 a W 9 u P j x T d G F i b G V F b n R y a W V z I C 8 + P C 9 J d G V t P j x J d G V t P j x J d G V t T G 9 j Y X R p b 2 4 + P E l 0 Z W 1 U e X B l P k Z v c m 1 1 b G E 8 L 0 l 0 Z W 1 U e X B l P j x J d G V t U G F 0 a D 5 T Z W N 0 a W 9 u M S 9 s a X R l c m F j e S 1 y Y X R l L W F k d W x 0 c y 9 Q c m 9 t b 3 R l Z C U y M E h l Y W R l c n M 8 L 0 l 0 Z W 1 Q Y X R o P j w v S X R l b U x v Y 2 F 0 a W 9 u P j x T d G F i b G V F b n R y a W V z I C 8 + P C 9 J d G V t P j x J d G V t P j x J d G V t T G 9 j Y X R p b 2 4 + P E l 0 Z W 1 U e X B l P k Z v c m 1 1 b G E 8 L 0 l 0 Z W 1 U e X B l P j x J d G V t U G F 0 a D 5 T Z W N 0 a W 9 u M S 9 s a X R l c m F j e S 1 y Y X R l L W F k d W x 0 c y 9 D a G F u Z 2 V k J T I w V H l w Z T w v S X R l b V B h d G g + P C 9 J d G V t T G 9 j Y X R p b 2 4 + P F N 0 Y W J s Z U V u d H J p Z X M g L z 4 8 L 0 l 0 Z W 0 + P E l 0 Z W 0 + P E l 0 Z W 1 M b 2 N h d G l v b j 4 8 S X R l b V R 5 c G U + R m 9 y b X V s Y T w v S X R l b V R 5 c G U + P E l 0 Z W 1 Q Y X R o P l N l Y 3 R p b 2 4 x L 2 x p d G V y Y W N 5 L X J h d G U t Y W R 1 b H R z L 0 Z p b H R l c m V k J T I w U m 9 3 c z w v S X R l b V B h d G g + P C 9 J d G V t T G 9 j Y X R p b 2 4 + P F N 0 Y W J s Z U V u d H J p Z X M g L z 4 8 L 0 l 0 Z W 0 + P E l 0 Z W 0 + P E l 0 Z W 1 M b 2 N h d G l v b j 4 8 S X R l b V R 5 c G U + R m 9 y b X V s Y T w v S X R l b V R 5 c G U + P E l 0 Z W 1 Q Y X R o P l N l Y 3 R p b 2 4 x L 2 x p d G V y Y W N 5 L X J h d G U t Y W R 1 b H R z L 1 N v c n R l Z C U y M F J v d 3 M 8 L 0 l 0 Z W 1 Q Y X R o P j w v S X R l b U x v Y 2 F 0 a W 9 u P j x T d G F i b G V F b n R y a W V z I C 8 + P C 9 J d G V t P j x J d G V t P j x J d G V t T G 9 j Y X R p b 2 4 + P E l 0 Z W 1 U e X B l P k Z v c m 1 1 b G E 8 L 0 l 0 Z W 1 U e X B l P j x J d G V t U G F 0 a D 5 T Z W N 0 a W 9 u M S 9 s a X R l c m F j e S 1 y Y X R l L W F k d W x 0 c y 9 S Z W 1 v d m V k J T I w V G 9 w J T I w U m 9 3 c z w v S X R l b V B h d G g + P C 9 J d G V t T G 9 j Y X R p b 2 4 + P F N 0 Y W J s Z U V u d H J p Z X M g L z 4 8 L 0 l 0 Z W 0 + P E l 0 Z W 0 + P E l 0 Z W 1 M b 2 N h d G l v b j 4 8 S X R l b V R 5 c G U + R m 9 y b X V s Y T w v S X R l b V R 5 c G U + P E l 0 Z W 1 Q Y X R o P l N l Y 3 R p b 2 4 x L 1 N o Z W V 0 M T w v S X R l b V B h d G g + P C 9 J d G V t T G 9 j Y X R p b 2 4 + P F N 0 Y W J s Z U V u d H J p Z X M + P E V u d H J 5 I F R 5 c G U 9 I k l z U H J p d m F 0 Z S I g V m F s d W U 9 I m w w I i A v P j x F b n R y e S B U e X B l P S J R d W V y e U l E I i B W Y W x 1 Z T 0 i c 2 Q x N D E x N W M y L W M z M m I t N D J h Z C 1 h M z E x L T A 1 N D V k N G I y M G I 2 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Y 3 M C I g L z 4 8 R W 5 0 c n k g V H l w Z T 0 i R m l s b E V y c m 9 y Q 2 9 k Z S I g V m F s d W U 9 I n N V b m t u b 3 d u I i A v P j x F b n R y e S B U e X B l P S J G a W x s R X J y b 3 J D b 3 V u d C I g V m F s d W U 9 I m w w I i A v P j x F b n R y e S B U e X B l P S J G a W x s T G F z d F V w Z G F 0 Z W Q i I F Z h b H V l P S J k M j A y N C 0 w O S 0 w N l Q w M j o 0 O D o y M y 4 w M T g 0 O D c 4 W i I g L z 4 8 R W 5 0 c n k g V H l w Z T 0 i R m l s b E N v b H V t b l R 5 c G V z I i B W Y W x 1 Z T 0 i c 0 J n W U R C U V U 9 I i A v P j x F b n R y e S B U e X B l P S J G a W x s Q 2 9 s d W 1 u T m F t Z X M i I F Z h b H V l P S J z W y Z x d W 9 0 O 0 N h d X N l J n F 1 b 3 Q 7 L C Z x d W 9 0 O 0 N v d W 5 0 c n k m c X V v d D s s J n F 1 b 3 Q 7 U G 9 w d W x h d G l v b i Z x d W 9 0 O y w m c X V v d D t E Z W F 0 a H M m c X V v d D s s J n F 1 b 3 Q 7 R G V h d G g g c m F 0 Z S B w Z X I g M T A w I D A w M C B w b 3 B 1 b G F 0 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2 h l Z X Q x L 0 F 1 d G 9 S Z W 1 v d m V k Q 2 9 s d W 1 u c z E u e 0 N h d X N l L D B 9 J n F 1 b 3 Q 7 L C Z x d W 9 0 O 1 N l Y 3 R p b 2 4 x L 1 N o Z W V 0 M S 9 B d X R v U m V t b 3 Z l Z E N v b H V t b n M x L n t D b 3 V u d H J 5 L D F 9 J n F 1 b 3 Q 7 L C Z x d W 9 0 O 1 N l Y 3 R p b 2 4 x L 1 N o Z W V 0 M S 9 B d X R v U m V t b 3 Z l Z E N v b H V t b n M x L n t Q b 3 B 1 b G F 0 a W 9 u L D J 9 J n F 1 b 3 Q 7 L C Z x d W 9 0 O 1 N l Y 3 R p b 2 4 x L 1 N o Z W V 0 M S 9 B d X R v U m V t b 3 Z l Z E N v b H V t b n M x L n t E Z W F 0 a H M s M 3 0 m c X V v d D s s J n F 1 b 3 Q 7 U 2 V j d G l v b j E v U 2 h l Z X Q x L 0 F 1 d G 9 S Z W 1 v d m V k Q 2 9 s d W 1 u c z E u e 0 R l Y X R o I H J h d G U g c G V y I D E w M C A w M D A g c G 9 w d W x h d G l v b i w 0 f S Z x d W 9 0 O 1 0 s J n F 1 b 3 Q 7 Q 2 9 s d W 1 u Q 2 9 1 b n Q m c X V v d D s 6 N S w m c X V v d D t L Z X l D b 2 x 1 b W 5 O Y W 1 l c y Z x d W 9 0 O z p b X S w m c X V v d D t D b 2 x 1 b W 5 J Z G V u d G l 0 a W V z J n F 1 b 3 Q 7 O l s m c X V v d D t T Z W N 0 a W 9 u M S 9 T a G V l d D E v Q X V 0 b 1 J l b W 9 2 Z W R D b 2 x 1 b W 5 z M S 5 7 Q 2 F 1 c 2 U s M H 0 m c X V v d D s s J n F 1 b 3 Q 7 U 2 V j d G l v b j E v U 2 h l Z X Q x L 0 F 1 d G 9 S Z W 1 v d m V k Q 2 9 s d W 1 u c z E u e 0 N v d W 5 0 c n k s M X 0 m c X V v d D s s J n F 1 b 3 Q 7 U 2 V j d G l v b j E v U 2 h l Z X Q x L 0 F 1 d G 9 S Z W 1 v d m V k Q 2 9 s d W 1 u c z E u e 1 B v c H V s Y X R p b 2 4 s M n 0 m c X V v d D s s J n F 1 b 3 Q 7 U 2 V j d G l v b j E v U 2 h l Z X Q x L 0 F 1 d G 9 S Z W 1 v d m V k Q 2 9 s d W 1 u c z E u e 0 R l Y X R o c y w z f S Z x d W 9 0 O y w m c X V v d D t T Z W N 0 a W 9 u M S 9 T a G V l d D E v Q X V 0 b 1 J l b W 9 2 Z W R D b 2 x 1 b W 5 z M S 5 7 R G V h d G g g c m F 0 Z S B w Z X I g M T A w I D A w M C B w b 3 B 1 b G F 0 a W 9 u L D R 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v U m V w b G F j Z W Q l M j B W Y W x 1 Z T 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9 S Z X B s Y W N l Z C U y M F Z h b H V l M j w v S X R l b V B h d G g + P C 9 J d G V t T G 9 j Y X R p b 2 4 + P F N 0 Y W J s Z U V u d H J p Z X M g L z 4 8 L 0 l 0 Z W 0 + P E l 0 Z W 0 + P E l 0 Z W 1 M b 2 N h d G l v b j 4 8 S X R l b V R 5 c G U + R m 9 y b X V s Y T w v S X R l b V R 5 c G U + P E l 0 Z W 1 Q Y X R o P l N l Y 3 R p b 2 4 x L 1 N o Z W V 0 M S 9 S Z X B s Y W N l Z C U y M F Z h b H V l M z w v S X R l b V B h d G g + P C 9 J d G V t T G 9 j Y X R p b 2 4 + P F N 0 Y W J s Z U V u d H J p Z X M g L z 4 8 L 0 l 0 Z W 0 + P E l 0 Z W 0 + P E l 0 Z W 1 M b 2 N h d G l v b j 4 8 S X R l b V R 5 c G U + R m 9 y b X V s Y T w v S X R l b V R 5 c G U + P E l 0 Z W 1 Q Y X R o P l N l Y 3 R p b 2 4 x L 1 N o Z W V 0 M S 9 S Z X B s Y W N l Z C U y M F Z h b H V l N D w v S X R l b V B h d G g + P C 9 J d G V t T G 9 j Y X R p b 2 4 + P F N 0 Y W J s Z U V u d H J p Z X M g L z 4 8 L 0 l 0 Z W 0 + P C 9 J d G V t c z 4 8 L 0 x v Y 2 F s U G F j a 2 F n Z U 1 l d G F k Y X R h R m l s Z T 4 W A A A A U E s F B g A A A A A A A A A A A A A A A A A A A A A A A C Y B A A A B A A A A 0 I y d 3 w E V 0 R G M e g D A T 8 K X 6 w E A A A C 3 9 Q G k j p w j Q J R 0 n Z W s Z r X 0 A A A A A A I A A A A A A B B m A A A A A Q A A I A A A A P B + N b y + V p n 4 k M S U J t t K w W 1 g Z T G c E 4 F h 5 j o Y o N i J 5 N 1 v A A A A A A 6 A A A A A A g A A I A A A A F s 8 U s w M 8 e j l q V s 2 b o o R 7 n H q 7 G c d f L H D 9 u l W X X E g t 8 N w U A A A A N f z 5 D Q n X h a O B I u h k P s 3 N k p e c R b c j 4 q R H e V w m y z + Z u 1 A 4 r K G I 8 / 6 U P y y a 2 e P w 7 T T V t P x 4 8 M n c u L R b p U W F U L r H M s v D p x r q 9 f o e G S h 1 4 C u 4 9 7 n Q A A A A B L y v F D u X k d Y 3 U Q z Z p O z X D 8 H q i c B o g o R Q H i 4 R C 9 i M E c Z u m G n c r Q 3 b 6 4 2 h C o v D g d p Z s 0 X 4 v K p 1 W A T 4 8 v C Y L w F Q u k = < / D a t a M a s h u p > 
</file>

<file path=customXml/itemProps1.xml><?xml version="1.0" encoding="utf-8"?>
<ds:datastoreItem xmlns:ds="http://schemas.openxmlformats.org/officeDocument/2006/customXml" ds:itemID="{7B8C109F-F712-42FA-8D53-F7EF3CBD68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Helath_expenditure_GDP %</vt:lpstr>
      <vt:lpstr>Current expenditure per capita </vt:lpstr>
      <vt:lpstr>Hospital beds per 1000 popl</vt:lpstr>
      <vt:lpstr>Physicians per 1,000 people</vt:lpstr>
      <vt:lpstr>Life expectancy at birth</vt:lpstr>
      <vt:lpstr>Population ages 15-64</vt:lpstr>
      <vt:lpstr>Population ages 65 and above</vt:lpstr>
      <vt:lpstr>GDP (current US$)</vt:lpstr>
      <vt:lpstr>Population, total</vt:lpstr>
      <vt:lpstr>Deaths and population</vt:lpstr>
      <vt:lpstr>formula and Calculation</vt:lpstr>
      <vt:lpstr>Demand and EV score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Dwarakanath, Megha</dc:creator>
  <cp:lastModifiedBy>Dwarakanath, Megha</cp:lastModifiedBy>
  <dcterms:created xsi:type="dcterms:W3CDTF">2024-09-04T07:02:20Z</dcterms:created>
  <dcterms:modified xsi:type="dcterms:W3CDTF">2024-09-06T03:02:50Z</dcterms:modified>
</cp:coreProperties>
</file>