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esktop\meghalaya (15)\meghalaya (2)\meghalaya\docs\"/>
    </mc:Choice>
  </mc:AlternateContent>
  <xr:revisionPtr revIDLastSave="0" documentId="13_ncr:1_{9AA29BA7-B8AE-4E23-8853-569BFED99579}" xr6:coauthVersionLast="47" xr6:coauthVersionMax="47" xr10:uidLastSave="{00000000-0000-0000-0000-000000000000}"/>
  <bookViews>
    <workbookView xWindow="-108" yWindow="-108" windowWidth="23256" windowHeight="12456" xr2:uid="{00000000-000D-0000-FFFF-FFFF00000000}"/>
  </bookViews>
  <sheets>
    <sheet name="Summary" sheetId="1" r:id="rId1"/>
    <sheet name="Test Results" sheetId="2" r:id="rId2"/>
    <sheet name="DB vs Raw Reconciliation" sheetId="3" r:id="rId3"/>
    <sheet name="Proof Screenshots" sheetId="4" r:id="rId4"/>
  </sheets>
  <definedNames>
    <definedName name="_xlnm._FilterDatabase" localSheetId="1" hidden="1">'Test Results'!$A$1:$Q$31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6" i="3" l="1"/>
  <c r="D36" i="3"/>
  <c r="E35" i="3"/>
  <c r="D35" i="3"/>
  <c r="E34" i="3"/>
  <c r="D34" i="3"/>
  <c r="E33" i="3"/>
  <c r="D33" i="3"/>
  <c r="E32" i="3"/>
  <c r="D32" i="3"/>
  <c r="E31" i="3"/>
  <c r="D31" i="3"/>
  <c r="E30" i="3"/>
  <c r="D30" i="3"/>
  <c r="E29" i="3"/>
  <c r="D29" i="3"/>
  <c r="E28" i="3"/>
  <c r="D28" i="3"/>
  <c r="E27" i="3"/>
  <c r="D27" i="3"/>
  <c r="E26" i="3"/>
  <c r="D26" i="3"/>
  <c r="E25" i="3"/>
  <c r="D25" i="3"/>
  <c r="E24" i="3"/>
  <c r="D24" i="3"/>
  <c r="E23" i="3"/>
  <c r="D23" i="3"/>
  <c r="E22" i="3"/>
  <c r="D22" i="3"/>
  <c r="E21" i="3"/>
  <c r="D21" i="3"/>
  <c r="E20" i="3"/>
  <c r="D20" i="3"/>
  <c r="E19" i="3"/>
  <c r="D19" i="3"/>
  <c r="E18" i="3"/>
  <c r="D18" i="3"/>
  <c r="E17" i="3"/>
  <c r="D17" i="3"/>
  <c r="E16" i="3"/>
  <c r="D16" i="3"/>
  <c r="E15" i="3"/>
  <c r="D15" i="3"/>
  <c r="E14" i="3"/>
  <c r="D14" i="3"/>
  <c r="E13" i="3"/>
  <c r="D13" i="3"/>
  <c r="E12" i="3"/>
  <c r="D12" i="3"/>
  <c r="E11" i="3"/>
  <c r="D11" i="3"/>
  <c r="E10" i="3"/>
  <c r="D10" i="3"/>
  <c r="E9" i="3"/>
  <c r="D9" i="3"/>
  <c r="E8" i="3"/>
  <c r="D8" i="3"/>
  <c r="E7" i="3"/>
  <c r="D7" i="3"/>
  <c r="E6" i="3"/>
  <c r="D6" i="3"/>
  <c r="E5" i="3"/>
  <c r="B16" i="1" s="1"/>
  <c r="D5" i="3"/>
  <c r="E4" i="3"/>
  <c r="D4" i="3"/>
  <c r="B19" i="1"/>
  <c r="B18" i="1"/>
  <c r="B17" i="1"/>
  <c r="B15" i="1"/>
  <c r="B13" i="1"/>
  <c r="B12" i="1"/>
  <c r="B11" i="1"/>
  <c r="B14" i="1" l="1"/>
</calcChain>
</file>

<file path=xl/sharedStrings.xml><?xml version="1.0" encoding="utf-8"?>
<sst xmlns="http://schemas.openxmlformats.org/spreadsheetml/2006/main" count="662" uniqueCount="389">
  <si>
    <t>Focus Legacy - Use Case Test Report</t>
  </si>
  <si>
    <t>Test date</t>
  </si>
  <si>
    <t>2026-09-25 - ROUND 3, re-run after the bot fixes (round 1: first run; round 2: after the database change; all the same day)</t>
  </si>
  <si>
    <t>System under test</t>
  </si>
  <si>
    <t>Megh One AI bot - pipeline.answer_question (the function behind POST /api/query), run in-process against the live megh_db</t>
  </si>
  <si>
    <t>Use cases</t>
  </si>
  <si>
    <t>Use_Cases_-_Focus.csv - 28 use cases (TC-01 .. TC-28), plus 1 supplementary probe (TC-14b) not counted in the totals</t>
  </si>
  <si>
    <t>Compared against</t>
  </si>
  <si>
    <t>(1) live DB view curated.v_focus_legacy (+ curated.dim_geography for constituency); (2) raw file 'Focus Legacy to share to BLH.csv' (14,569 rows); (3) knowledge base data/reference/FOCUS_legacy_Complete_Reference.md for TC-01..09</t>
  </si>
  <si>
    <t>Method</t>
  </si>
  <si>
    <t>Each question was asked exactly as written. Where the bot asked a clarification, the chip a user would pick was clicked: 'Focus Legacy' for which-Focus, 'All of Meghalaya, all years' / 'All financial years combined' for scope, 'assembly constituency' for TC-28. Round 3: every case was run 3 times; a case passes only if every run is correct. Placeholders were filled with real values: [pg_name]=Bak 15 Banana Dijogre, top 5 / &gt;15 members, [district]=West Garo Hills (TC-17), East Khasi Hills (TC-18), West Khasi Hills (TC-26), Rs 1,00,000, FY 2022-23, [village]=Abima, [constituency]=Songsak.</t>
  </si>
  <si>
    <t>Pass rule</t>
  </si>
  <si>
    <t>PASS = bot's final answer agrees with the DB and the raw file (or with the KB for descriptive questions) and does not mislead. FAIL = wrong/missing number, wrong route, or a correct number presented in a misleading way.</t>
  </si>
  <si>
    <t>RESULTS - ROUND 3, AFTER FIXES (28 use cases, each run 3 times)</t>
  </si>
  <si>
    <t>Total</t>
  </si>
  <si>
    <t>Passed</t>
  </si>
  <si>
    <t>Failed</t>
  </si>
  <si>
    <t>Pass rate</t>
  </si>
  <si>
    <t>Supplementary TC-14b</t>
  </si>
  <si>
    <t>DB vs Raw checks matching</t>
  </si>
  <si>
    <t>Round 2 (after DB change)</t>
  </si>
  <si>
    <t>Changed since round 2</t>
  </si>
  <si>
    <t>Supplementary TC-28blk</t>
  </si>
  <si>
    <t>FIXES APPLIED (round 2 failures -&gt; root cause -&gt; fix)</t>
  </si>
  <si>
    <t>Test case(s)  |  Where</t>
  </si>
  <si>
    <t>Fix</t>
  </si>
  <si>
    <t>TC-01..07, TC-09  |  Knowledge base</t>
  </si>
  <si>
    <t>The shared Qdrant collection had lost the Focus Legacy documents. Rebuilt from the repo's data/reference files (201 chunks; the other schemes' 170 unchanged).</t>
  </si>
  <si>
    <t>TC-09  |  app/pipeline.py + app/rag.py</t>
  </si>
  <si>
    <t>An overview/briefing request on Focus Legacy retrieves with the scheme-overview phrasing, not 'official', which pulled the institutions chunks.</t>
  </si>
  <si>
    <t>TC-13  |  app/pipeline.py</t>
  </si>
  <si>
    <t>A 'group named/called X' lookup vetoes the scheme recommender; the place-name scans read the question with the labelled group name removed.</t>
  </si>
  <si>
    <t>TC-14b, TC-15  |  app/pipeline.py + focuslegacy_few_shot.yaml</t>
  </si>
  <si>
    <t>Repair check: a group-size question may not SUM no_of_pg_members at group grain; reviewed examples use MAX(no_of_pg_members) per pg_id.</t>
  </si>
  <si>
    <t>TC-18  |  app/pipeline.py</t>
  </si>
  <si>
    <t>The existing 'no Unresolved filter off village queries' guard (CM Elevate Legacy) now also covers Focus Legacy.</t>
  </si>
  <si>
    <t>TC-19  |  app/pipeline.py + focuslegacy_few_shot.yaml</t>
  </si>
  <si>
    <t>A Focus Legacy list cut off at its LIMIT gets its true total re-queried; the answer is guaranteed to lead with it (541).</t>
  </si>
  <si>
    <t>TC-12  |  app/pipeline.py + focuslegacy_few_shot.yaml</t>
  </si>
  <si>
    <t>Reviewed example separating duplicate records (0) from repeat-paid groups (2,655), plus an answer note.</t>
  </si>
  <si>
    <t>TC-20, TC-22  |  app/pipeline.py</t>
  </si>
  <si>
    <t>Verifier 'prohibited join' complaints are discarded when the SQL has no JOIN or does not contain the table named.</t>
  </si>
  <si>
    <t>TC-25  |  app/pipeline.py</t>
  </si>
  <si>
    <t>Verifier 'check 2' complaints are discarded when nothing was resolved; the verifier's own instructions make that check pass.</t>
  </si>
  <si>
    <t>TC-23  |  app/pipeline.py</t>
  </si>
  <si>
    <t>An explicit single FY range the extractor dropped is back-filled; the verifier accepts financial_year_short = 'YYYY-YY' as that year.</t>
  </si>
  <si>
    <t>TC-24  |  app/pipeline.py</t>
  </si>
  <si>
    <t>SQL is generated from the gap-adjusted question (2023-24 -&gt; 2022-23), and the gap note is guaranteed to lead the answer.</t>
  </si>
  <si>
    <t>OBSERVATIONS</t>
  </si>
  <si>
    <t>Obs 1</t>
  </si>
  <si>
    <t>Every use case was run 3 times after the fixes and passed all 3 (plus the supplementary TC-14b and TC-28blk). Each answer was checked against the live DB and the raw CSV.</t>
  </si>
  <si>
    <t>Obs 2</t>
  </si>
  <si>
    <t>No regressions: every existing test file gives the same result as before the fixes (smoke_restructure.py errored before and after). 21 new regression tests were added in tests/test_focus_legacy_usecase_fixes.py.</t>
  </si>
  <si>
    <t>Obs 3</t>
  </si>
  <si>
    <t>Other schemes spot-checked live after the fixes (PMAY-G, MGNREGA, CM Elevate, CM Elevate Legacy, Focus Plus, a PMAY-G knowledge question): all answered normally.</t>
  </si>
  <si>
    <t>Obs 4</t>
  </si>
  <si>
    <t>Database: the block fix is verified (all block checks match raw). Side effect still open for the data team: block_name_raw and district_name_raw are NULL on all rows (not used by the bot).</t>
  </si>
  <si>
    <t>Obs 5</t>
  </si>
  <si>
    <t>Presentation remarks, not failures: money is printed as stored (e.g. 54205000.00, no Rs symbol or lakh/crore grouping); TC-21 names months as 'month 4' / 'month 5'; a bare 'FOCUS' still asks 'Focus Legacy or Focus Plus?' (intended).</t>
  </si>
  <si>
    <t>Sheets</t>
  </si>
  <si>
    <t>Test Results - one row per case with the bot's answer, SQL, DB and raw expected values, verdict and a link to its proof.  DB vs Raw Reconciliation - row-level and aggregate comparison of the DB view with the raw file.  Proof Screenshots - a rendered capture for each case of the full conversation (every clarification and chip clicked), the bot's SQL, the live DB verification query and result, and the tester's finding.</t>
  </si>
  <si>
    <t>Test Case</t>
  </si>
  <si>
    <t>Use Case</t>
  </si>
  <si>
    <t>Question sent to bot</t>
  </si>
  <si>
    <t>Clarification rounds (chips clicked)</t>
  </si>
  <si>
    <t>Bot route</t>
  </si>
  <si>
    <t>Bot answer (headline)</t>
  </si>
  <si>
    <t>SQL run by bot</t>
  </si>
  <si>
    <t>Expected - DB</t>
  </si>
  <si>
    <t>Expected - Raw CSV</t>
  </si>
  <si>
    <t>Bot vs DB</t>
  </si>
  <si>
    <t>DB vs Raw</t>
  </si>
  <si>
    <t>Result (round 3, after fixes)</t>
  </si>
  <si>
    <t>Round 2 result (after DB change)</t>
  </si>
  <si>
    <t>Round 1 result</t>
  </si>
  <si>
    <t>Change vs round 2</t>
  </si>
  <si>
    <t>Reason / notes</t>
  </si>
  <si>
    <t>Proof</t>
  </si>
  <si>
    <t>TC-01</t>
  </si>
  <si>
    <t>Understand the FOCUS scheme</t>
  </si>
  <si>
    <t>What is the FOCUS scheme in Meghalaya?</t>
  </si>
  <si>
    <t>1: Focus Legacy (producer group payments)</t>
  </si>
  <si>
    <t>knowledge</t>
  </si>
  <si>
    <t>The Focus Legacy scheme (FOCUS) is a flagship farmer-welfare and agri-economic programme of the Government of Meghalaya designed to upscale farming activity and raise farmer incomes.
- FOCUS (Farmers' Collectivization for Upscaling Production and Marketing Systems) - A flagship scheme that organizes farmers into Producer Groups to receive direct financial assistance and value-chain support.
- Producer Groups (PGs) - Grassroots collectives (rural and urban) through which members access and pool scheme funds.
- Government of Meghalaya, Office of the Chief Minister - Drives flagship launches and major cheque-distribution events, led by Chief Minister Conrad K. Sangma.
- Department of Agricultu</t>
  </si>
  <si>
    <t>N/A (knowledge question) - checked against data/reference/FOCUS_legacy_Complete_Reference.md</t>
  </si>
  <si>
    <t>N/A</t>
  </si>
  <si>
    <t>PASS</t>
  </si>
  <si>
    <t>FAIL</t>
  </si>
  <si>
    <t>FIXED</t>
  </si>
  <si>
    <t>FIXED (round 2 FAIL): the knowledge base was rebuilt with the Focus Legacy reference documents (Qdrant megh_scheme_kb now holds 201 chunks, 31 of them Focus Legacy; the other four schemes' 170 chunks are unchanged). Correct: FOCUS = Farmers' Collectivization for Upscaling Production and Marketing Systems, a Government of Meghalaya scheme that organises farmers into Producer Groups for financial and value-chain support (KB section 1). Passed 3 of 3 runs.</t>
  </si>
  <si>
    <t>View proof</t>
  </si>
  <si>
    <t>TC-02</t>
  </si>
  <si>
    <t>Understand the scheme objective</t>
  </si>
  <si>
    <t>What is the main objective of FOCUS?</t>
  </si>
  <si>
    <t>The main objective of Focus Legacy (FOCUS) is to upscale farming and income-generating activities by organizing farmers into collectives and providing direct financial and value-chain support.
- Upscaling production and marketing - Organizing farmers into Producer Groups to increase farming activity and market linkages.
- Raising farmer incomes - Providing direct financial assistance and value-chain support to improve economic outcomes for members.
- Strengthening market linkages - Facilitating efficient movement of produce from farm to market through aggregation and transportation support.
- Supporting high-value sectors - Focusing on specific Mission Mode sub-sectors like Lakadong turmeri</t>
  </si>
  <si>
    <t>FIXED (round 2 FAIL): the knowledge base was rebuilt with the Focus Legacy reference documents (Qdrant megh_scheme_kb now holds 201 chunks, 31 of them Focus Legacy; the other four schemes' 170 chunks are unchanged). Correct objectives: upscaling production and marketing, farmer incomes, market linkages, Mission Mode sectors, grant rather than loan (KB section 3). Passed 3 of 3 runs.</t>
  </si>
  <si>
    <t>TC-03</t>
  </si>
  <si>
    <t>Understand beneficiary eligibility</t>
  </si>
  <si>
    <t>Who can benefit under the FOCUS scheme?</t>
  </si>
  <si>
    <t>The primary eligible units under the Focus Legacy scheme are farmers organized into Producer Groups, with specific eligibility expanding to include the following categories:
- Rural farming households - the original target group across Meghalaya organized into Producer Groups.
- Urban Producer Groups - groups of 10 or more members engaged in a shared income-generating activity (e.g., weaving, pickle-making, or youth enterprise) available from October 2022.
Each eligible Producer Group member receives an initial mobilisation fund of Rs 5,000 to upscale their existing farming or income-generating activity.</t>
  </si>
  <si>
    <t>FIXED (round 2 FAIL): the knowledge base was rebuilt with the Focus Legacy reference documents (Qdrant megh_scheme_kb now holds 201 chunks, 31 of them Focus Legacy; the other four schemes' 170 chunks are unchanged). Correct eligibility: farmers organised into PGs; urban PGs of 10+ members from Oct 2022; Rs 5,000 per member (KB section 5). Passed 3 of 3 runs.</t>
  </si>
  <si>
    <t>TC-04</t>
  </si>
  <si>
    <t>Understand Producer Groups</t>
  </si>
  <si>
    <t>What is the role of Producer Groups under FOCUS?</t>
  </si>
  <si>
    <t>0</t>
  </si>
  <si>
    <t>Under the FOCUS scheme, Producer Groups (PGs) serve as the primary eligible unit and the core organizing mechanism for delivering financial and value-chain support to farmers and income-generating individuals.
- Primary eligible unit - Farmers organized into groups (or willing to form them) are the main target for receiving scheme benefits.
- Collectivisation model - PGs allow individuals to access benefits collectively, even though cash assistance is credited directly to each member.
- Urban eligibility extension - Since October 2022, urban groups of 10+ members engaged in shared income activities (e.g., weaving, pickle-making) are eligible alongside rural farming households.
- Channel for</t>
  </si>
  <si>
    <t>FIXED (round 2 FAIL): the knowledge base was rebuilt with the Focus Legacy reference documents (Qdrant megh_scheme_kb now holds 201 chunks, 31 of them Focus Legacy; the other four schemes' 170 chunks are unchanged). Correct: the PG is the eligible unit and delivery channel, the collectivisation model, and is administered through C&amp;RD Blocks (KB section 4). Passed 3 of 3 runs.</t>
  </si>
  <si>
    <t>TC-05</t>
  </si>
  <si>
    <t>Understand financial assistance</t>
  </si>
  <si>
    <t>What type of financial assistance is provided under FOCUS?</t>
  </si>
  <si>
    <t>The financial assistance under Focus Legacy is provided as a non-repayable grant rather than a loan, with specific support types including:
- Initial mobilisation fund - A one-time cash grant of Rs 5,000 per Producer Group member intended as seed or working capital.
- Revolving fund mechanism - An optional arrangement where groups circulate part of the funds among members to ensure benefits recirculate within the group.
- Value-chain development support - Assistance for funding, machinery, market linkages, transportation, and aggregation of produce to move output efficiently from farm to market.</t>
  </si>
  <si>
    <t>FIXED (round 2 FAIL): the knowledge base was rebuilt with the Focus Legacy reference documents (Qdrant megh_scheme_kb now holds 201 chunks, 31 of them Focus Legacy; the other four schemes' 170 chunks are unchanged). Correct: a non-repayable grant, the Rs 5,000/member mobilisation fund, the revolving fund and value-chain support (KB sections 4 and 7). Passed 3 of 3 runs.</t>
  </si>
  <si>
    <t>TC-06</t>
  </si>
  <si>
    <t>Understand scheme support provided to Producer Groups</t>
  </si>
  <si>
    <t>What kind of support does FOCUS provide to Producer Groups?</t>
  </si>
  <si>
    <t>FOCUS provides comprehensive support to Producer Groups to enhance their farming and income-generating activities through the following mechanisms:
- Value-chain development - assistance to improve the entire process from production to market.
- Machinery support - provision of equipment to aid agricultural or income-generating operations.
- Market linkages - facilitation of connections between producers and buyers.
- Transportation - support for moving produce efficiently from farm to market.
- Aggregation of produce - consolidation of output to streamline marketing and sales.
- Initial mobilisation fund - a one-time seed/working capital grant of Rs 5,000 per member.
- Financial assistance</t>
  </si>
  <si>
    <t>FIXED (round 2 FAIL): the knowledge base was rebuilt with the Focus Legacy reference documents (Qdrant megh_scheme_kb now holds 201 chunks, 31 of them Focus Legacy; the other four schemes' 170 chunks are unchanged). Correct: value chain, machinery, market linkages, transportation, aggregation, plus the Rs 5,000 mobilisation fund (KB section 4). Passed 3 of 3 runs.</t>
  </si>
  <si>
    <t>TC-07</t>
  </si>
  <si>
    <t>Understand fund distribution</t>
  </si>
  <si>
    <t>How is financial assistance distributed under FOCUS?</t>
  </si>
  <si>
    <t>Financial assistance under Focus Legacy is distributed as a non-repayable grant rather than a loan, with the primary cash component being an initial mobilisation fund of Rs 5,000 credited to each Producer Group member.
- Nature of assistance - An outright grant that does not require repayment.
- Initial cash mobilisation - Rs 5,000 per Producer Group member intended as seed/working capital.
- Revolving fund mechanism - Groups may circulate part of the funds among members to ensure benefits recirculate within the group.
- Disbursal methods - Delivered via cheques at public distribution events or through direct bank transfers (DBT).
- Administrative oversight - Managed and distributed through</t>
  </si>
  <si>
    <t>FIXED (round 2 FAIL): the knowledge base was rebuilt with the Focus Legacy reference documents (Qdrant megh_scheme_kb now holds 201 chunks, 31 of them Focus Legacy; the other four schemes' 170 chunks are unchanged). Correct: grant credited per member, by cheque at public events or by DBT, through C&amp;RD Blocks (KB sections 4 and 6). Passed 3 of 3 runs.</t>
  </si>
  <si>
    <t>TC-08</t>
  </si>
  <si>
    <t>Understand scheme coverage</t>
  </si>
  <si>
    <t>How many Producer Groups have been covered under FOCUS?</t>
  </si>
  <si>
    <t>1: All of Meghalaya, all years</t>
  </si>
  <si>
    <t>data</t>
  </si>
  <si>
    <t>11,906 Producer Groups have been covered under FOCUS for all of Meghalaya across all years.</t>
  </si>
  <si>
    <t>SELECT COUNT(DISTINCT pg_id) AS producer_groups
FROM curated.v_focus_legacy</t>
  </si>
  <si>
    <t>11,906 distinct pg_id</t>
  </si>
  <si>
    <t>MATCH</t>
  </si>
  <si>
    <t>same</t>
  </si>
  <si>
    <t>Bot 11,906 = DB 11,906 = Raw 11,906 (COUNT DISTINCT pg_id, the correct group key). Passed 3 of 3 runs.</t>
  </si>
  <si>
    <t>TC-09</t>
  </si>
  <si>
    <t>Get a scheme overview for official briefing</t>
  </si>
  <si>
    <t>Give me a short overview of FOCUS that I can use for an official briefing.</t>
  </si>
  <si>
    <t>Focus Legacy, officially known as the FOCUS scheme (Farmers' Collectivization for Upscaling Production and Marketing Systems), is a flagship farmer-welfare initiative of the Government of Meghalaya designed to organize farmers into Producer Groups for financial and value-chain support.
- Producer Groups (PGs) - Farmer collectives eligible for direct financial assistance and value-chain support to upscale farming and income-generating activities.
- Initial Mobilisation Fund - A seed/working capital of Rs 5,000 provided to each member to upscale existing activities.
- Revolving Fund - A mechanism encouraged by the Chief Minister to circulate funds among members rather than as a one-time payou</t>
  </si>
  <si>
    <t>FIXED (FAIL in rounds 1 and 2). Two causes: the missing KB documents, and retrieval. The words 'official briefing' pulled the where-to-find-official-info and institutional-structure chunks, so the answer was a list of departments. An overview/briefing request on Focus Legacy now retrieves with the scheme-overview phrasing (what it is, objective, eligibility, benefits). The answer now covers the scheme, Producer Groups, the Rs 5,000/member mobilisation fund, the revolving fund, Mission Mode sectors and eligibility. Passed 3 of 3 runs.</t>
  </si>
  <si>
    <t>TC-10</t>
  </si>
  <si>
    <t>Identify total beneficiaries in the FOCUS scheme</t>
  </si>
  <si>
    <t>How many total beneficiaries are available under the FOCUS scheme?</t>
  </si>
  <si>
    <t>2: Focus Legacy (producer group payments) &gt; All of Meghalaya, all years</t>
  </si>
  <si>
    <t>The total number of beneficiaries under the Focus Legacy scheme for all of Meghalaya across all years is 102,021.</t>
  </si>
  <si>
    <t>SELECT SUM(no_of_pg_members) AS memberships
FROM curated.v_focus_legacy</t>
  </si>
  <si>
    <t>1,02,021 memberships (SUM no_of_pg_members); 14,569 payments</t>
  </si>
  <si>
    <t>1,02,021 memberships; 14,569 rows</t>
  </si>
  <si>
    <t>Bot 1,02,021 = DB = Raw. Remarks: 2 clarifications are still asked (which Focus, then area/year) although 'total' implies statewide, all years. The figure counts memberships paid for (a PG paid twice counts twice), which the bot calls 'beneficiaries'. Passed 3 of 3 runs.</t>
  </si>
  <si>
    <t>TC-11</t>
  </si>
  <si>
    <t>Identify unique Producer Groups</t>
  </si>
  <si>
    <t>How many unique Producer Groups are present under FOCUS scheme?</t>
  </si>
  <si>
    <t>There are 11,906 unique Producer Groups under the FOCUS scheme for all of Meghalaya across all years.</t>
  </si>
  <si>
    <t>11,906 pg_id (9,452 distinct pg_name)</t>
  </si>
  <si>
    <t>11,906 pg_id (10,678 distinct name_of_pg)</t>
  </si>
  <si>
    <t>MATCH on pg_id</t>
  </si>
  <si>
    <t>Bot 11,906 = DB = Raw, correctly counting on pg_id. Distinct names differ (DB 9,452 vs Raw 10,678) because the DB keeps one current name per pg_id; the bot rightly did not count names. Passed 3 of 3 runs.</t>
  </si>
  <si>
    <t>TC-12</t>
  </si>
  <si>
    <t>Identify duplicate Producer Groups</t>
  </si>
  <si>
    <t>Are there any duplicate Producer Groups there?</t>
  </si>
  <si>
    <t>The dataset includes 11,906 producer groups with 14,569 total payments, where 2,655 groups were paid more than once and 0 duplicate payment records exist.</t>
  </si>
  <si>
    <t>SELECT COUNT(DISTINCT pg_id) AS producer_groups,
       COUNT(*)              AS payments,
       (SELECT COUNT(*) FROM (SELECT pg_id FROM curated.v_focus_legacy
                              GROUP BY pg_id HAVING COUNT(*) &gt; 1) r) AS groups_paid_more_than_once,
       (SELECT COUNT(*) FROM (SELECT pg_id, date_of_remittance FROM curated.v_focus_legacy
                              GROUP BY pg_id, date_of_remittance HAVING COUNT(*) &gt; 1) d) AS duplicate_payment_records
FROM curated.v_focus_legacy
LIMIT 1</t>
  </si>
  <si>
    <t>0 true duplicates (same pg_id + same date); 2,655 PGs paid more than once; 856 names shared by &gt;1 pg_id</t>
  </si>
  <si>
    <t>0 duplicate rows; 2,655 PGs paid more than once; 991 names shared by &gt;1 pg_id</t>
  </si>
  <si>
    <t>MATCH (names differ: renamed PGs)</t>
  </si>
  <si>
    <t>FIXED (FAIL in rounds 1 and 2). Answer: 11,906 groups, 14,569 payments, 2,655 groups paid more than once, and 0 duplicate payment records, all = DB = Raw. It no longer calls the repeat-paid groups duplicates. Fix: a reviewed example query that separates duplicate records (same pg_id, same date) from repeat payments, plus an answer note. Passed 3 of 3 runs.</t>
  </si>
  <si>
    <t>TC-13</t>
  </si>
  <si>
    <t>Search for a Producer Group by name</t>
  </si>
  <si>
    <t>Is there any Producer Group named Nongstoin PG?</t>
  </si>
  <si>
    <t>No Producer Group named Nongstoin PG exists in the data. The query returned zero groups found.</t>
  </si>
  <si>
    <t>SELECT COUNT(*) AS groups_found
FROM curated.v_focus_legacy
WHERE pg_name ILIKE '%nongstoin%'
LIMIT 1</t>
  </si>
  <si>
    <t>0 PGs named like 'Nongstoin'</t>
  </si>
  <si>
    <t>0 PGs named like 'Nongstoin' (Nongstoin is a block: 553 rows)</t>
  </si>
  <si>
    <t>FIXED (FAIL in rounds 1 and 2). Answer: 'No Producer Group named Nongstoin PG exists in the data' (DB 0 = Raw 0). Two fixes: (1) a naming lookup ('group named/called X') now vetoes the scheme recommender; (2) the place-name scans no longer re-read a labelled group name as a place, so no 'block or village?' question is asked. Passed 3 of 3 runs.</t>
  </si>
  <si>
    <t>TC-14</t>
  </si>
  <si>
    <t>Check the number of members in a Producer Group</t>
  </si>
  <si>
    <t>How many members are there in Bak 15 Banana Dijogre?</t>
  </si>
  <si>
    <t>Bak 15 Banana Dijogre has 12 members for Focus Legacy across all of Meghalaya and all years.</t>
  </si>
  <si>
    <t>SELECT MAX(no_of_pg_members) AS group_size
FROM curated.v_focus_legacy
WHERE pg_name ILIKE '%bak 15 banana dijogre%'</t>
  </si>
  <si>
    <t>12 members (Bak 15 Banana Dijogre, PG-FOCUS-EGH-2115, 1 payment)</t>
  </si>
  <si>
    <t>12 members</t>
  </si>
  <si>
    <t>Bot 12 = DB = Raw. The SQL now uses MAX(no_of_pg_members), the group size, so it is also right for groups paid more than once (see TC-14b). Passed 3 of 3 runs.</t>
  </si>
  <si>
    <t>TC-14b</t>
  </si>
  <si>
    <t>Check the number of members in a Producer Group (supplementary: PG paid twice)</t>
  </si>
  <si>
    <t>How many members are there in Umtyrkhow Pg?</t>
  </si>
  <si>
    <t>Umtyrkhow Pg has 20 members in Meghalaya across all years.</t>
  </si>
  <si>
    <t>SELECT MAX(no_of_pg_members) AS group_size
FROM curated.v_focus_legacy
WHERE pg_name ILIKE '%umtyrkhow%'
GROUP BY pg_id</t>
  </si>
  <si>
    <t>20 members (Umtyrkhow Pg, paid twice at 20 members: FY21-22 and FY25-26)</t>
  </si>
  <si>
    <t>20 members (2 rows, 20 each)</t>
  </si>
  <si>
    <t>FIXED (FAIL in rounds 1 and 2). SUPPLEMENTARY, not counted in the 28. 'Umtyrkhow Pg has 20 members' = DB = Raw (was 40). A repair check now rejects a SUM of no_of_pg_members at group grain for group-size questions, and new reviewed examples show MAX(no_of_pg_members) per pg_id. Passed 3 of 3 runs.</t>
  </si>
  <si>
    <t>TC-15</t>
  </si>
  <si>
    <t>Identify Producer Groups based on member count</t>
  </si>
  <si>
    <t>List top 5 PGs which has more than 15 members.</t>
  </si>
  <si>
    <t>1: All financial years combined</t>
  </si>
  <si>
    <t>1,047 producer groups match the criteria, with the top five being Nongprat Lynti, Shinning Producer Group, Chedilgen Pg, Bak 13 Bansam Ading Producer Group, and Bak 13 Orange Producer Group. These groups have sizes of 190, 20, 20, 20, and 20 respectively.</t>
  </si>
  <si>
    <t>SELECT pg_id,
       MAX(pg_name)          AS pg_name,
       lgd_district,
       MAX(no_of_pg_members) AS group_size
FROM curated.v_focus_legacy
GROUP BY pg_id, lgd_district
HAVING MAX(no_of_pg_members) &gt; 15
ORDER BY group_size DESC, pg_id
LIMIT 5</t>
  </si>
  <si>
    <t>Top: Nongprat Lynti 190 (outlier), then 20-member PGs; 1,047 PGs have &gt;15 members</t>
  </si>
  <si>
    <t>Same: 190 then 20; 1,047 PGs &gt;15</t>
  </si>
  <si>
    <t>FIXED (FAIL in rounds 1 and 2). '1,047 producer groups match; top five Nongprat Lynti (190), then four 20-member groups' = DB = Raw (was 201 and 40). Same group-size fix as TC-14b. Passed 3 of 3 runs.</t>
  </si>
  <si>
    <t>TC-16</t>
  </si>
  <si>
    <t>Calculate the total number of Producer Group members</t>
  </si>
  <si>
    <t>What is the total number of PG members recorded till now?</t>
  </si>
  <si>
    <t>The total number of PG members recorded is 102,021.</t>
  </si>
  <si>
    <t>1,02,021</t>
  </si>
  <si>
    <t>Bot 1,02,021 = DB = Raw. Passed 3 of 3 runs.</t>
  </si>
  <si>
    <t>TC-17</t>
  </si>
  <si>
    <t>Calculate total Producer Group members by district</t>
  </si>
  <si>
    <t>What is the total number of PG members in West Garo Hills?</t>
  </si>
  <si>
    <t>West Garo Hills has 21,867 PG members across all financial years.</t>
  </si>
  <si>
    <t>SELECT SUM(no_of_pg_members) AS memberships
FROM curated.v_focus_legacy
WHERE lgd_district = 'WEST GARO HILLS'
LIMIT 1</t>
  </si>
  <si>
    <t>21,867</t>
  </si>
  <si>
    <t>Bot 21,867 = DB = Raw (West Garo Hills). Remark: an extra 'which year' clarification was asked. Passed 3 of 3 runs.</t>
  </si>
  <si>
    <t>TC-18</t>
  </si>
  <si>
    <t>Calculate the total amount disbursed by district</t>
  </si>
  <si>
    <t>What is the total amount disbursed for East Khasi Hills?</t>
  </si>
  <si>
    <t>2: Focus Legacy (producer group payments) &gt; All financial years combined</t>
  </si>
  <si>
    <t>The total amount disbursed for East Khasi Hills for Focus Legacy across all financial years is 54205000.00.</t>
  </si>
  <si>
    <t>SELECT SUM(amount_disbursed) AS amount_disbursed
FROM curated.v_focus_legacy
WHERE lgd_district = 'EAST KHASI HILLS'
LIMIT 1</t>
  </si>
  <si>
    <t>Rs 5,42,05,000 (all rows); Rs 5,35,15,000 if 11 unmapped-village rows are dropped</t>
  </si>
  <si>
    <t>Rs 5,42,05,000 (935 rows)</t>
  </si>
  <si>
    <t>FIXED (FAIL in rounds 1 and 2). Bot 54205000 = Rs 5,42,05,000 = DB = Raw (was Rs 5,35,15,000). The existing guard that strips entity_type &lt;&gt; 'Unresolved' from non-village SQL (built for CM Elevate Legacy) now covers Focus Legacy, whose README states the same rule. Remark: the amount is printed as stored (no Rs symbol or lakh/crore grouping), as in every Focus Legacy money answer. Passed 3 of 3 runs.</t>
  </si>
  <si>
    <t>TC-19</t>
  </si>
  <si>
    <t>Identify Producer Groups based on disbursed amount</t>
  </si>
  <si>
    <t>Which Producer Groups received more than ₹1,00,000?</t>
  </si>
  <si>
    <t>541 producer groups match in total; the top 25 are shown below.
Here are the 25 results:
- PG-FOCUS-WKH-3565 / Nongprat Lynti / EASTERN WEST KHASI HILLS - payments: 2, memberships: 201, amount disbursed: 1,005,000, groups qualifying: 541
- PG-FOCUS-SWGH-780 / Doram Pg / SOUTH WEST GARO HILLS - payments: 2, memberships: 40, amount disbursed: 200,000, groups qualifying: 541
- PG-FOCUS-NGH-3003 / Rangsang / NORTH GARO HILLS - payments: 2, memberships: 40, amount disbursed: 200,000, groups qualifying: 541
- PG-FOCUS-EKH-2613 / Umtyrkhow Pg / EAST KHASI HILLS - payments: 2, memberships: 40, amount disbursed: 200,000, groups qualifying: 541
- PG-FOCUS-NGH-2508 / Evergreen Producer Group / NORTH G</t>
  </si>
  <si>
    <t>SELECT pg_id,
       MAX(pg_name)          AS pg_name,
       lgd_district,
       COUNT(*)              AS payments,
       SUM(no_of_pg_members) AS memberships,
       SUM(amount_disbursed) AS amount_disbursed,
       COUNT(*) OVER ()      AS groups_qualifying
FROM curated.v_focus_legacy
GROUP BY pg_id, lgd_district
HAVING SUM(amount_disbursed) &gt; 100000
ORDER BY amount_disbursed DESC
LIMIT 25</t>
  </si>
  <si>
    <t>541 PGs with cumulative receipts &gt; Rs 1,00,000 (Rs 1,05,000 to Rs 10,05,000); 1 single payment &gt; Rs 1 lakh</t>
  </si>
  <si>
    <t>541 PGs (cumulative); 1 single payment (Rs 9,50,000)</t>
  </si>
  <si>
    <t>FIXED (FAIL in rounds 1 and 2). The answer now leads with '541 producer groups match in total; the top 25 are shown below' (DB 541 = Raw 541), followed by the list (top: Nongprat Lynti Rs 10,05,000 = raw). When a Focus Legacy list stops at its LIMIT, the true total is carried into the answer and is guaranteed to lead it. Passed 3 of 3 runs.</t>
  </si>
  <si>
    <t>TC-20</t>
  </si>
  <si>
    <t>Retrieve remittances within a specific date range</t>
  </si>
  <si>
    <t>Show me all remittances made between April and June 2025.</t>
  </si>
  <si>
    <t>Focus Legacy shows 5,106 remittances made between April and June 2025. The total amount disbursed for this period was 95,440,000.00.</t>
  </si>
  <si>
    <t>SELECT COUNT(*) AS payments,
       SUM(amount_disbursed) AS amount_disbursed,
       MIN(date_of_remittance) AS first_payment,
       MAX(date_of_remittance) AS last_payment
FROM curated.v_focus_legacy
WHERE date_of_remittance &gt;= DATE '2025-04-01'
  AND date_of_remittance &lt; DATE '2025-07-01'
LIMIT 1000</t>
  </si>
  <si>
    <t>5,106 payments, Rs 9,54,40,000 (18, 20, 26 Jun 2025)</t>
  </si>
  <si>
    <t>5,106 rows, Rs 9,54,40,000</t>
  </si>
  <si>
    <t>FIXED (intermittent in round 2). 5,106 remittances, Rs 9,54,40,000 = DB = Raw. The verifier's false 'prohibited join' complaints on one-table queries are now discarded, so no attempt is lost. Passed 3 of 3 runs.</t>
  </si>
  <si>
    <t>TC-21</t>
  </si>
  <si>
    <t>Calculate monthly remittance amounts by financial year</t>
  </si>
  <si>
    <t>How much was remitted during each month for financial year 2022-23?</t>
  </si>
  <si>
    <t>The remitted amounts for Focus Legacy in FY 2022-23 were 52,035,000.00 in month 4 and 89,755,000.00 in month 5. The total disbursed across these months sums to 141,790,000.</t>
  </si>
  <si>
    <t>SELECT 
    EXTRACT(MONTH FROM date_of_remittance) AS month,
    SUM(amount_disbursed) AS amount_disbursed
FROM curated.v_focus_legacy
WHERE financial_year_short = '2022-23'
GROUP BY EXTRACT(MONTH FROM date_of_remittance)
ORDER BY month
LIMIT 12</t>
  </si>
  <si>
    <t>Apr-2022: Rs 5,20,35,000 (768); May-2022: Rs 8,97,55,000 (1,371); no other months</t>
  </si>
  <si>
    <t>Same</t>
  </si>
  <si>
    <t>Values match DB and raw. Remark: the presentation is poor ('(no label) - month: 4'). The composer hedged and fell back to a raw list with no month names and no Rs symbol. Passed 3 of 3 runs.</t>
  </si>
  <si>
    <t>TC-22</t>
  </si>
  <si>
    <t>Identify beneficiary records by financial year</t>
  </si>
  <si>
    <t>How many records of beneficiaries are available for each financial year?</t>
  </si>
  <si>
    <t>The available data covers four financial years with a total of 14,569 records. The yearly counts are 965 for 2021-22, 2,139 for 2022-23, 2,653 for 2024-25, and 8,812 for 2025-26.</t>
  </si>
  <si>
    <t>SELECT financial_year_short,
       COUNT(*) AS records,
       COUNT(DISTINCT pg_id) AS producer_groups,
       SUM(no_of_pg_members) AS memberships,
       SUM(amount_disbursed) AS amount_disbursed
FROM curated.v_focus_legacy
GROUP BY financial_year_short
ORDER BY financial_year_short
LIMIT 100</t>
  </si>
  <si>
    <t>2021-22: 965 | 2022-23: 2,139 | 2024-25: 2,653 | 2025-26: 8,812 (FY 2023-24 absent)</t>
  </si>
  <si>
    <t>Same 965 / 2,139 / 2,653 / 8,812</t>
  </si>
  <si>
    <t>FIXED (FAIL in rounds 1 and 2). 965 / 2,139 / 2,653 / 8,812 records (total 14,569) = DB = Raw. A verifier 'prohibited join' complaint is discarded when the SQL has no JOIN, or when the table it names is not in the query. Passed 3 of 3 runs.</t>
  </si>
  <si>
    <t>TC-23</t>
  </si>
  <si>
    <t>Calculate total remittance for a financial year</t>
  </si>
  <si>
    <t>What was the total amount remitted in FY 2024-25?</t>
  </si>
  <si>
    <t>The total amount remitted in FY 2024-25 for Focus Legacy was 114990000.00.</t>
  </si>
  <si>
    <t>SELECT SUM(amount_disbursed) AS amount_disbursed
FROM curated.v_focus_legacy
WHERE financial_year_short = '2024-25'
LIMIT 1</t>
  </si>
  <si>
    <t>Rs 11,49,90,000</t>
  </si>
  <si>
    <t>FIXED (regressed in round 2). Rs 11,49,90,000 = DB = Raw. The LLM extractor sometimes dropped 'FY 2024-25'; an explicit single FY range is now back-filled from the text, so the year resolves, no 'area and time period' question is asked, and the FY filter is kept. Also a verifier false positive fixed: financial_year_short = '2024-25' IS year_key 2024. Passed 3 of 3 runs.</t>
  </si>
  <si>
    <t>TC-24</t>
  </si>
  <si>
    <t>Compare total remittances between financial years</t>
  </si>
  <si>
    <t>Compare the total remittance between FY 2023-24 and FY 2024-25.</t>
  </si>
  <si>
    <t>FY 2023-24 holds no data for this scheme, so FY 2022-23 - the nearest financial year that does - is compared instead. That is a gap in the records, not a zero.
Focus Legacy disbursed 141,790,000 in FY 2022-23 and 114,990,000 in FY 2024-25. The total remittance across these two years sums to 256,780,000.</t>
  </si>
  <si>
    <t>SELECT financial_year_short,
       SUM(amount_disbursed) AS amount_disbursed,
       SUM(no_of_pg_members) AS memberships
FROM curated.v_focus_legacy
WHERE financial_year_short IN ('2022-23', '2024-25')
GROUP BY financial_year_short
ORDER BY financial_year_short
LIMIT 100</t>
  </si>
  <si>
    <t>FY 2023-24: no data (year absent from the scheme); FY 2024-25: Rs 11,49,90,000</t>
  </si>
  <si>
    <t>FY 2023-24: 0 rows; FY 2024-25: Rs 11,49,90,000</t>
  </si>
  <si>
    <t>FIXED (FAIL in rounds 1 and 2). The answer leads with 'FY 2023-24 holds no data for this scheme, so FY 2022-23, the nearest year that does, is compared instead. That is a gap in the records, not a zero.' It then gives FY 2022-23 Rs 14,17,90,000 vs FY 2024-25 Rs 11,49,90,000 (= DB = Raw). Fix: the gap-adjusted question is now what the SQL is generated from (before, the SQL still asked for 2023-24), and the gap note is guaranteed to reach the answer. Passed 3 of 3 runs.</t>
  </si>
  <si>
    <t>TC-25</t>
  </si>
  <si>
    <t>Count Producer Groups by district</t>
  </si>
  <si>
    <t>How many Producer Groups are mapped to each district?</t>
  </si>
  <si>
    <t>WEST GARO HILLS has 2,701 producer groups, followed by NORTH GARO HILLS with 1,173 and WEST JAINTIA HILLS with 1,130. The remaining districts show 955 for RI BHOI, 928 for EAST GARO HILLS, 926 for WEST KHASI HILLS, 909 for EAST KHASI HILLS, 794 for SOUTH WEST GARO HILLS, 792 for EASTERN WEST KHASI HILLS, 626 for EAST JAINTIA HILLS, 532 for SOUTH GARO HILLS, and 440 for SOUTH WEST KHASI HILLS.</t>
  </si>
  <si>
    <t>SELECT lgd_district,
       COUNT(DISTINCT pg_id) AS producer_groups
FROM curated.v_focus_legacy
GROUP BY lgd_district
ORDER BY producer_groups DESC
LIMIT 1000</t>
  </si>
  <si>
    <t>12 districts, WGH 2,701 ... SWKH 440</t>
  </si>
  <si>
    <t>Same 12 district counts</t>
  </si>
  <si>
    <t>All 12 district counts = DB = Raw. The verifier's false 'check 2' complaint (nothing resolved, yet it demanded a district filter for a GROUP BY) is now discarded; it had put this case at risk of falling back to the KB. Passed 3 of 3 runs.</t>
  </si>
  <si>
    <t>TC-26</t>
  </si>
  <si>
    <t>Count Producer Groups by block within a district</t>
  </si>
  <si>
    <t>How many Producer Groups are mapped to each block for West Khasi Hills?</t>
  </si>
  <si>
    <t>West Khasi Hills has 921 total producer groups mapped across all blocks. Nongstoin has 460, Mawshynrut has 286, Shallang has 78, Rambrai has 56, and Ri Muliang has 41.</t>
  </si>
  <si>
    <t>SELECT lgd_block,
       COUNT(DISTINCT pg_id) AS producer_groups
FROM curated.v_focus_legacy
WHERE lgd_district = 'WEST KHASI HILLS'
  AND lgd_block IS NOT NULL
GROUP BY lgd_block
ORDER BY producer_groups DESC
LIMIT 1000</t>
  </si>
  <si>
    <t>lgd_block: Nongstoin 460, Mawshynrut 286, Shallang 78, Rambrai 56, Ri Muliang 41, (NULL) 5; district total 926</t>
  </si>
  <si>
    <t>Nongstoin 460, Mawshynrut 286, Shallang 78, Rambrai 56, Ri Muliang 41, blank 5 (district total 926)</t>
  </si>
  <si>
    <t>FIXED by the DB change (round 1 FAIL: 357 / 233). Bot 460 / 286 / 78 / 56 / 41 = DB = Raw. The DB now gives each unmapped-village row a block-level placeholder ('Unresolved / Not Yet Mapped (block known)'). The bot's '921 total' is correct as the PGs with a block; 5 more PGs have no block in the raw file either and are not mentioned. Passed 3 of 3 runs.</t>
  </si>
  <si>
    <t>TC-27</t>
  </si>
  <si>
    <t>Identify Producer Groups mapped to a village</t>
  </si>
  <si>
    <t>Which Producer Groups are mapped to Abima village?</t>
  </si>
  <si>
    <t>Six Producer Groups are mapped to Abima village: Rikgitchak Producers Group, Sundare Pg, Dorimit Pg, Nabal Pg, Green Leave Pg, and Chimandal Pg.</t>
  </si>
  <si>
    <t>SELECT DISTINCT pg_id, MAX(pg_name) AS pg_name
FROM curated.v_focus_legacy
WHERE village_code = 272907
GROUP BY pg_id
ORDER BY pg_id
LIMIT 25</t>
  </si>
  <si>
    <t>6 PGs (village_code 272907)</t>
  </si>
  <si>
    <t>6 PGs (same 6 pg_ids)</t>
  </si>
  <si>
    <t>MATCH (names: DB shows current spelling)</t>
  </si>
  <si>
    <t>Same 6 pg_ids as DB and raw. Names shown are the DB's current names (the raw file also has older spellings like 'Dorimit' and 'Sundare'). Passed 3 of 3 runs.</t>
  </si>
  <si>
    <t>TC-28</t>
  </si>
  <si>
    <t>Count Producer Groups by constituency</t>
  </si>
  <si>
    <t>How many Producer Groups are mapped to Songsak?</t>
  </si>
  <si>
    <t>4: The SONGSAK assembly constituency &gt; Focus Legacy (producer group payments) &gt; The whole SONGSAK constituency &gt; All financial years combined</t>
  </si>
  <si>
    <t>There are 387 Producer Groups mapped to SONGSAK. This count covers the whole constituency across all financial years.</t>
  </si>
  <si>
    <t>SELECT COUNT(DISTINCT pg_id) AS producer_groups
FROM curated.v_focus_legacy f
JOIN curated.dim_geography g ON g.geography_key = f.geography_key
WHERE UPPER(g.ac_name) = UPPER('SONGSAK')
LIMIT 10000</t>
  </si>
  <si>
    <t>387 PGs (ac_name = SONGSAK via dim_geography)</t>
  </si>
  <si>
    <t>387 PGs (mapped_constituency_name = Songsak)</t>
  </si>
  <si>
    <t>Bot 387 = DB = Raw after choosing 'The SONGSAK assembly constituency'. Remark: it took 4 clarification rounds (area type, which Focus, whole constituency, which year). The first chip offered is the block, where the bot answers 338 (raw block count is 344, the block-NULL defect again). Passed 3 of 3 runs.</t>
  </si>
  <si>
    <t>TC-28blk</t>
  </si>
  <si>
    <t>Count Producer Groups by constituency (supplementary: Songsak block chip)</t>
  </si>
  <si>
    <t>2: The Songsak C&amp;RD block &gt; All financial years combined</t>
  </si>
  <si>
    <t>Songsak block has 344 Producer Groups mapped across all financial years.</t>
  </si>
  <si>
    <t>SELECT COUNT(DISTINCT pg_id) AS producer_groups
FROM curated.v_focus_legacy
WHERE lgd_block = 'SONGSAK'
LIMIT 1000</t>
  </si>
  <si>
    <t>344 PGs (lgd_block = SONGSAK)</t>
  </si>
  <si>
    <t>344 PGs (mapped_block_lgd_name = Songsak)</t>
  </si>
  <si>
    <t>not run</t>
  </si>
  <si>
    <t>SUPPLEMENTARY, not counted in the 28: the same TC-28 question, choosing the first chip 'The Songsak C&amp;RD block'. FIXED by the DB change: round 1 answered 338; now 344 = DB = Raw. Passed 3 of 3 runs.</t>
  </si>
  <si>
    <t>Focus Legacy - DB (curated.v_focus_legacy) vs raw file (Focus Legacy to share to BLH.csv)</t>
  </si>
  <si>
    <t>Check</t>
  </si>
  <si>
    <t>Raw CSV</t>
  </si>
  <si>
    <t>DB</t>
  </si>
  <si>
    <t>Difference (DB - Raw)</t>
  </si>
  <si>
    <t>Status</t>
  </si>
  <si>
    <t>Note</t>
  </si>
  <si>
    <t>Row count</t>
  </si>
  <si>
    <t>raw id = DB source_row_id, 1:1</t>
  </si>
  <si>
    <t>Total amount (Rs)</t>
  </si>
  <si>
    <t>Total PG members (memberships)</t>
  </si>
  <si>
    <t>Distinct pg_id</t>
  </si>
  <si>
    <t>Distinct PG names</t>
  </si>
  <si>
    <t>DB keeps one current name per pg_id (1,634 pg_ids have &gt;1 spelling in raw) - by design, README 4.8</t>
  </si>
  <si>
    <t>Rows where pg_id differs</t>
  </si>
  <si>
    <t>row-level compare</t>
  </si>
  <si>
    <t>Rows where members differ</t>
  </si>
  <si>
    <t>Rows where amount differs</t>
  </si>
  <si>
    <t>Rows where district differs</t>
  </si>
  <si>
    <t>DB upper-cases names</t>
  </si>
  <si>
    <t>Rows where financial year differs</t>
  </si>
  <si>
    <t>Rows where constituency differs (DB via dim_geography.ac_name)</t>
  </si>
  <si>
    <t>13,468 rows with a constituency</t>
  </si>
  <si>
    <t>Rows with block NULL</t>
  </si>
  <si>
    <t>Round 1: 1,101 (1,013 rows had lost their block). FIXED in round 2: the 88 remaining are blank in the raw file too</t>
  </si>
  <si>
    <t>Rows where block differs (raw block present)</t>
  </si>
  <si>
    <t>Round 1: 1,013. FIXED in round 2</t>
  </si>
  <si>
    <t>Rows with block_name_raw populated (audit copy of source block)</t>
  </si>
  <si>
    <t>NEW in round 2: the DB change emptied this audit column on every row (round 1: 14,481 populated). Not used by the bot; no test affected</t>
  </si>
  <si>
    <t>Rows with district_name_raw populated (audit copy of source district)</t>
  </si>
  <si>
    <t>NEW in round 2: emptied on every row (round 1: 14,569 populated). Not used by the bot; no test affected</t>
  </si>
  <si>
    <t>Rows with no remittance date</t>
  </si>
  <si>
    <t>Rows where PG name differs from raw</t>
  </si>
  <si>
    <t>current-name normalisation, see Distinct PG names</t>
  </si>
  <si>
    <t>Amount FY 2021-22 (Rs)</t>
  </si>
  <si>
    <t>Amount FY 2022-23 (Rs)</t>
  </si>
  <si>
    <t>Amount FY 2024-25 (Rs)</t>
  </si>
  <si>
    <t>Amount FY 2025-26 (Rs)</t>
  </si>
  <si>
    <t>PGs in East Garo Hills</t>
  </si>
  <si>
    <t>PGs in East Jaintia Hills</t>
  </si>
  <si>
    <t>PGs in East Khasi Hills</t>
  </si>
  <si>
    <t>PGs in Eastern West Khasi Hills</t>
  </si>
  <si>
    <t>PGs in North Garo Hills</t>
  </si>
  <si>
    <t>PGs in Ri Bhoi</t>
  </si>
  <si>
    <t>PGs in South Garo Hills</t>
  </si>
  <si>
    <t>PGs in South West Garo Hills</t>
  </si>
  <si>
    <t>PGs in South West Khasi Hills</t>
  </si>
  <si>
    <t>PGs in West Garo Hills</t>
  </si>
  <si>
    <t>PGs in West Jaintia Hills</t>
  </si>
  <si>
    <t>PGs in West Khasi Hills</t>
  </si>
  <si>
    <t>TC-01 - PASS</t>
  </si>
  <si>
    <t>TC-02 - PASS</t>
  </si>
  <si>
    <t>TC-03 - PASS</t>
  </si>
  <si>
    <t>TC-04 - PASS</t>
  </si>
  <si>
    <t>TC-05 - PASS</t>
  </si>
  <si>
    <t>TC-06 - PASS</t>
  </si>
  <si>
    <t>TC-07 - PASS</t>
  </si>
  <si>
    <t>TC-08 - PASS</t>
  </si>
  <si>
    <t>TC-09 - PASS</t>
  </si>
  <si>
    <t>TC-10 - PASS</t>
  </si>
  <si>
    <t>TC-11 - PASS</t>
  </si>
  <si>
    <t>TC-12 - PASS</t>
  </si>
  <si>
    <t>TC-13 - PASS</t>
  </si>
  <si>
    <t>TC-14 - PASS</t>
  </si>
  <si>
    <t>TC-14b - PASS</t>
  </si>
  <si>
    <t>TC-15 - PASS</t>
  </si>
  <si>
    <t>TC-16 - PASS</t>
  </si>
  <si>
    <t>TC-17 - PASS</t>
  </si>
  <si>
    <t>TC-18 - PASS</t>
  </si>
  <si>
    <t>TC-19 - PASS</t>
  </si>
  <si>
    <t>TC-20 - PASS</t>
  </si>
  <si>
    <t>TC-21 - PASS</t>
  </si>
  <si>
    <t>TC-22 - PASS</t>
  </si>
  <si>
    <t>TC-23 - PASS</t>
  </si>
  <si>
    <t>TC-24 - PASS</t>
  </si>
  <si>
    <t>TC-25 - PASS</t>
  </si>
  <si>
    <t>TC-26 - PASS</t>
  </si>
  <si>
    <t>TC-27 - PASS</t>
  </si>
  <si>
    <t>TC-28 - PASS</t>
  </si>
  <si>
    <t>TC-28blk -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</si>
</sst>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13" x14ac:knownFonts="1">
    <font>
      <sz val="11"/>
      <color theme="1"/>
      <name val="Calibri"/>
      <family val="2"/>
      <scheme val="minor"/>
    </font>
    <font>
      <b/>
      <sz val="13"/>
      <color rgb="FF007A33"/>
      <name val="Arial"/>
    </font>
    <font>
      <b/>
      <sz val="11"/>
      <color rgb="FFFFFFFF"/>
      <name val="Arial"/>
    </font>
    <font>
      <sz val="9"/>
      <name val="Arial"/>
    </font>
    <font>
      <b/>
      <sz val="9"/>
      <name val="Arial"/>
    </font>
    <font>
      <u/>
      <sz val="9"/>
      <color rgb="FF0563C1"/>
      <name val="Arial"/>
    </font>
    <font>
      <b/>
      <sz val="13"/>
      <name val="Arial"/>
    </font>
    <font>
      <sz val="10"/>
      <name val="Arial"/>
    </font>
    <font>
      <b/>
      <sz val="15"/>
      <name val="Arial"/>
    </font>
    <font>
      <b/>
      <sz val="10"/>
      <name val="Arial"/>
    </font>
    <font>
      <b/>
      <sz val="12"/>
      <name val="Arial"/>
    </font>
    <font>
      <b/>
      <sz val="11"/>
      <name val="Arial"/>
    </font>
    <font>
      <b/>
      <sz val="10"/>
      <color rgb="FF007A33"/>
      <name val="Arial"/>
    </font>
  </fonts>
  <fills count="5">
    <fill>
      <patternFill patternType="none"/>
    </fill>
    <fill>
      <patternFill patternType="gray125"/>
    </fill>
    <fill>
      <patternFill patternType="solid">
        <fgColor rgb="FF1F3864"/>
      </patternFill>
    </fill>
    <fill>
      <patternFill patternType="solid">
        <fgColor rgb="FFC6EFCE"/>
      </patternFill>
    </fill>
    <fill>
      <patternFill patternType="solid">
        <fgColor rgb="FFFFC7C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xfId="0"/>
    <xf numFmtId="0" fontId="8" fillId="0" borderId="0" xfId="0" applyFont="1"/>
    <xf numFmtId="0" fontId="9" fillId="0" borderId="0" xfId="0" applyFont="1"/>
    <xf numFmtId="0" fontId="7" fillId="0" borderId="0" xfId="0" applyFont="1" applyAlignment="1">
      <alignment horizontal="left" vertical="top" wrapText="1"/>
    </xf>
    <xf numFmtId="0" fontId="0" fillId="0" borderId="0" xfId="0" applyAlignment="1">
      <alignment horizontal="left" vertical="top" wrapText="1"/>
    </xf>
    <xf numFmtId="0" fontId="10" fillId="0" borderId="0" xfId="0" applyFont="1"/>
    <xf numFmtId="0" fontId="7" fillId="3" borderId="0" xfId="0" applyFont="1" applyFill="1" applyAlignment="1">
      <alignment horizontal="left" vertical="top" wrapText="1"/>
    </xf>
    <xf numFmtId="0" fontId="7" fillId="4" borderId="0" xfId="0" applyFont="1" applyFill="1" applyAlignment="1">
      <alignment horizontal="left" vertical="top" wrapText="1"/>
    </xf>
    <xf numFmtId="165" fontId="7" fillId="0" borderId="0" xfId="0" applyNumberFormat="1" applyFont="1" applyAlignment="1">
      <alignment horizontal="left" vertical="top" wrapText="1"/>
    </xf>
    <xf numFmtId="0" fontId="11" fillId="0" borderId="0" xfId="0" applyFont="1"/>
    <xf numFmtId="0" fontId="11" fillId="0" borderId="0" xfId="0" applyFont="1" applyAlignment="1">
      <alignment horizontal="left" vertical="top" wrapText="1"/>
    </xf>
    <xf numFmtId="0" fontId="12" fillId="0" borderId="0" xfId="0" applyFont="1"/>
    <xf numFmtId="0" fontId="2" fillId="2" borderId="1" xfId="0" applyFont="1" applyFill="1" applyBorder="1" applyAlignment="1">
      <alignment vertical="center" wrapText="1"/>
    </xf>
    <xf numFmtId="0" fontId="3" fillId="0" borderId="1" xfId="0" applyFont="1" applyBorder="1" applyAlignment="1">
      <alignment vertical="top" wrapText="1"/>
    </xf>
    <xf numFmtId="0" fontId="4" fillId="3" borderId="1" xfId="0" applyFont="1" applyFill="1" applyBorder="1" applyAlignment="1">
      <alignment vertical="top" wrapText="1"/>
    </xf>
    <xf numFmtId="0" fontId="3" fillId="4" borderId="1" xfId="0" applyFont="1" applyFill="1" applyBorder="1" applyAlignment="1">
      <alignment vertical="top" wrapText="1"/>
    </xf>
    <xf numFmtId="0" fontId="3" fillId="3" borderId="1" xfId="0" applyFont="1" applyFill="1" applyBorder="1" applyAlignment="1">
      <alignment vertical="top" wrapText="1"/>
    </xf>
    <xf numFmtId="0" fontId="5" fillId="0" borderId="1" xfId="0" applyFont="1" applyBorder="1" applyAlignment="1">
      <alignment vertical="top" wrapText="1"/>
    </xf>
    <xf numFmtId="0" fontId="6" fillId="0" borderId="0" xfId="0" applyFont="1"/>
    <xf numFmtId="0" fontId="7" fillId="0" borderId="1" xfId="0" applyFont="1" applyBorder="1" applyAlignment="1">
      <alignment vertical="top" wrapText="1"/>
    </xf>
    <xf numFmtId="164" fontId="7" fillId="0" borderId="1" xfId="0" applyNumberFormat="1" applyFont="1" applyBorder="1" applyAlignment="1">
      <alignment vertical="top"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10001250" cy="77057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0</xdr:col>
      <xdr:colOff>0</xdr:colOff>
      <xdr:row>45</xdr:row>
      <xdr:rowOff>0</xdr:rowOff>
    </xdr:from>
    <xdr:ext cx="10001250" cy="6638925"/>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0</xdr:col>
      <xdr:colOff>0</xdr:colOff>
      <xdr:row>83</xdr:row>
      <xdr:rowOff>0</xdr:rowOff>
    </xdr:from>
    <xdr:ext cx="10001250" cy="6486525"/>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0</xdr:col>
      <xdr:colOff>0</xdr:colOff>
      <xdr:row>121</xdr:row>
      <xdr:rowOff>0</xdr:rowOff>
    </xdr:from>
    <xdr:ext cx="10001250" cy="5610225"/>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0</xdr:col>
      <xdr:colOff>0</xdr:colOff>
      <xdr:row>154</xdr:row>
      <xdr:rowOff>0</xdr:rowOff>
    </xdr:from>
    <xdr:ext cx="10001250" cy="6334125"/>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0</xdr:col>
      <xdr:colOff>0</xdr:colOff>
      <xdr:row>191</xdr:row>
      <xdr:rowOff>0</xdr:rowOff>
    </xdr:from>
    <xdr:ext cx="10001250" cy="5153025"/>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0</xdr:col>
      <xdr:colOff>0</xdr:colOff>
      <xdr:row>222</xdr:row>
      <xdr:rowOff>0</xdr:rowOff>
    </xdr:from>
    <xdr:ext cx="10001250" cy="66389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0</xdr:col>
      <xdr:colOff>0</xdr:colOff>
      <xdr:row>260</xdr:row>
      <xdr:rowOff>0</xdr:rowOff>
    </xdr:from>
    <xdr:ext cx="10001250" cy="622935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0</xdr:col>
      <xdr:colOff>0</xdr:colOff>
      <xdr:row>296</xdr:row>
      <xdr:rowOff>0</xdr:rowOff>
    </xdr:from>
    <xdr:ext cx="10001250" cy="802005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0</xdr:col>
      <xdr:colOff>0</xdr:colOff>
      <xdr:row>342</xdr:row>
      <xdr:rowOff>0</xdr:rowOff>
    </xdr:from>
    <xdr:ext cx="10001250" cy="8020050"/>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0</xdr:col>
      <xdr:colOff>0</xdr:colOff>
      <xdr:row>388</xdr:row>
      <xdr:rowOff>0</xdr:rowOff>
    </xdr:from>
    <xdr:ext cx="10001250" cy="638175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0</xdr:col>
      <xdr:colOff>0</xdr:colOff>
      <xdr:row>425</xdr:row>
      <xdr:rowOff>0</xdr:rowOff>
    </xdr:from>
    <xdr:ext cx="10001250" cy="6124575"/>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0</xdr:col>
      <xdr:colOff>0</xdr:colOff>
      <xdr:row>461</xdr:row>
      <xdr:rowOff>0</xdr:rowOff>
    </xdr:from>
    <xdr:ext cx="10001250" cy="4895850"/>
    <xdr:pic>
      <xdr:nvPicPr>
        <xdr:cNvPr id="14" name="Image 13" descr="Picture">
          <a:extLst>
            <a:ext uri="{FF2B5EF4-FFF2-40B4-BE49-F238E27FC236}">
              <a16:creationId xmlns:a16="http://schemas.microsoft.com/office/drawing/2014/main" id="{00000000-0008-0000-03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0</xdr:col>
      <xdr:colOff>0</xdr:colOff>
      <xdr:row>490</xdr:row>
      <xdr:rowOff>0</xdr:rowOff>
    </xdr:from>
    <xdr:ext cx="10001250" cy="8639175"/>
    <xdr:pic>
      <xdr:nvPicPr>
        <xdr:cNvPr id="15" name="Image 14" descr="Picture">
          <a:extLst>
            <a:ext uri="{FF2B5EF4-FFF2-40B4-BE49-F238E27FC236}">
              <a16:creationId xmlns:a16="http://schemas.microsoft.com/office/drawing/2014/main" id="{00000000-0008-0000-03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0</xdr:col>
      <xdr:colOff>0</xdr:colOff>
      <xdr:row>539</xdr:row>
      <xdr:rowOff>0</xdr:rowOff>
    </xdr:from>
    <xdr:ext cx="10001250" cy="7000875"/>
    <xdr:pic>
      <xdr:nvPicPr>
        <xdr:cNvPr id="16" name="Image 15" descr="Picture">
          <a:extLst>
            <a:ext uri="{FF2B5EF4-FFF2-40B4-BE49-F238E27FC236}">
              <a16:creationId xmlns:a16="http://schemas.microsoft.com/office/drawing/2014/main" id="{00000000-0008-0000-03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0</xdr:col>
      <xdr:colOff>0</xdr:colOff>
      <xdr:row>579</xdr:row>
      <xdr:rowOff>0</xdr:rowOff>
    </xdr:from>
    <xdr:ext cx="10001250" cy="8067675"/>
    <xdr:pic>
      <xdr:nvPicPr>
        <xdr:cNvPr id="17" name="Image 16" descr="Picture">
          <a:extLst>
            <a:ext uri="{FF2B5EF4-FFF2-40B4-BE49-F238E27FC236}">
              <a16:creationId xmlns:a16="http://schemas.microsoft.com/office/drawing/2014/main" id="{00000000-0008-0000-03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0</xdr:col>
      <xdr:colOff>0</xdr:colOff>
      <xdr:row>625</xdr:row>
      <xdr:rowOff>0</xdr:rowOff>
    </xdr:from>
    <xdr:ext cx="10001250" cy="4286250"/>
    <xdr:pic>
      <xdr:nvPicPr>
        <xdr:cNvPr id="18" name="Image 17" descr="Picture">
          <a:extLst>
            <a:ext uri="{FF2B5EF4-FFF2-40B4-BE49-F238E27FC236}">
              <a16:creationId xmlns:a16="http://schemas.microsoft.com/office/drawing/2014/main" id="{00000000-0008-0000-03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0</xdr:col>
      <xdr:colOff>0</xdr:colOff>
      <xdr:row>651</xdr:row>
      <xdr:rowOff>0</xdr:rowOff>
    </xdr:from>
    <xdr:ext cx="10001250" cy="6076950"/>
    <xdr:pic>
      <xdr:nvPicPr>
        <xdr:cNvPr id="19" name="Image 18" descr="Picture">
          <a:extLst>
            <a:ext uri="{FF2B5EF4-FFF2-40B4-BE49-F238E27FC236}">
              <a16:creationId xmlns:a16="http://schemas.microsoft.com/office/drawing/2014/main" id="{00000000-0008-0000-03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0</xdr:col>
      <xdr:colOff>0</xdr:colOff>
      <xdr:row>686</xdr:row>
      <xdr:rowOff>0</xdr:rowOff>
    </xdr:from>
    <xdr:ext cx="10001250" cy="8486775"/>
    <xdr:pic>
      <xdr:nvPicPr>
        <xdr:cNvPr id="20" name="Image 19" descr="Picture">
          <a:extLst>
            <a:ext uri="{FF2B5EF4-FFF2-40B4-BE49-F238E27FC236}">
              <a16:creationId xmlns:a16="http://schemas.microsoft.com/office/drawing/2014/main" id="{00000000-0008-0000-03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0</xdr:col>
      <xdr:colOff>0</xdr:colOff>
      <xdr:row>734</xdr:row>
      <xdr:rowOff>0</xdr:rowOff>
    </xdr:from>
    <xdr:ext cx="10001250" cy="11487150"/>
    <xdr:pic>
      <xdr:nvPicPr>
        <xdr:cNvPr id="21" name="Image 20" descr="Picture">
          <a:extLst>
            <a:ext uri="{FF2B5EF4-FFF2-40B4-BE49-F238E27FC236}">
              <a16:creationId xmlns:a16="http://schemas.microsoft.com/office/drawing/2014/main" id="{00000000-0008-0000-03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0</xdr:col>
      <xdr:colOff>0</xdr:colOff>
      <xdr:row>798</xdr:row>
      <xdr:rowOff>0</xdr:rowOff>
    </xdr:from>
    <xdr:ext cx="10001250" cy="7610475"/>
    <xdr:pic>
      <xdr:nvPicPr>
        <xdr:cNvPr id="22" name="Image 21" descr="Picture">
          <a:extLst>
            <a:ext uri="{FF2B5EF4-FFF2-40B4-BE49-F238E27FC236}">
              <a16:creationId xmlns:a16="http://schemas.microsoft.com/office/drawing/2014/main" id="{00000000-0008-0000-03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0</xdr:col>
      <xdr:colOff>0</xdr:colOff>
      <xdr:row>841</xdr:row>
      <xdr:rowOff>0</xdr:rowOff>
    </xdr:from>
    <xdr:ext cx="10001250" cy="7610475"/>
    <xdr:pic>
      <xdr:nvPicPr>
        <xdr:cNvPr id="23" name="Image 22" descr="Picture">
          <a:extLst>
            <a:ext uri="{FF2B5EF4-FFF2-40B4-BE49-F238E27FC236}">
              <a16:creationId xmlns:a16="http://schemas.microsoft.com/office/drawing/2014/main" id="{00000000-0008-0000-03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0</xdr:col>
      <xdr:colOff>0</xdr:colOff>
      <xdr:row>884</xdr:row>
      <xdr:rowOff>0</xdr:rowOff>
    </xdr:from>
    <xdr:ext cx="10001250" cy="7762875"/>
    <xdr:pic>
      <xdr:nvPicPr>
        <xdr:cNvPr id="24" name="Image 23" descr="Picture">
          <a:extLst>
            <a:ext uri="{FF2B5EF4-FFF2-40B4-BE49-F238E27FC236}">
              <a16:creationId xmlns:a16="http://schemas.microsoft.com/office/drawing/2014/main" id="{00000000-0008-0000-03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0</xdr:col>
      <xdr:colOff>0</xdr:colOff>
      <xdr:row>928</xdr:row>
      <xdr:rowOff>0</xdr:rowOff>
    </xdr:from>
    <xdr:ext cx="10001250" cy="6686550"/>
    <xdr:pic>
      <xdr:nvPicPr>
        <xdr:cNvPr id="25" name="Image 24" descr="Picture">
          <a:extLst>
            <a:ext uri="{FF2B5EF4-FFF2-40B4-BE49-F238E27FC236}">
              <a16:creationId xmlns:a16="http://schemas.microsoft.com/office/drawing/2014/main" id="{00000000-0008-0000-03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0</xdr:col>
      <xdr:colOff>0</xdr:colOff>
      <xdr:row>967</xdr:row>
      <xdr:rowOff>0</xdr:rowOff>
    </xdr:from>
    <xdr:ext cx="10001250" cy="8220075"/>
    <xdr:pic>
      <xdr:nvPicPr>
        <xdr:cNvPr id="26" name="Image 25" descr="Picture">
          <a:extLst>
            <a:ext uri="{FF2B5EF4-FFF2-40B4-BE49-F238E27FC236}">
              <a16:creationId xmlns:a16="http://schemas.microsoft.com/office/drawing/2014/main" id="{00000000-0008-0000-03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0</xdr:col>
      <xdr:colOff>0</xdr:colOff>
      <xdr:row>1014</xdr:row>
      <xdr:rowOff>0</xdr:rowOff>
    </xdr:from>
    <xdr:ext cx="10001250" cy="7915275"/>
    <xdr:pic>
      <xdr:nvPicPr>
        <xdr:cNvPr id="27" name="Image 26" descr="Picture">
          <a:extLst>
            <a:ext uri="{FF2B5EF4-FFF2-40B4-BE49-F238E27FC236}">
              <a16:creationId xmlns:a16="http://schemas.microsoft.com/office/drawing/2014/main" id="{00000000-0008-0000-03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0</xdr:col>
      <xdr:colOff>0</xdr:colOff>
      <xdr:row>1059</xdr:row>
      <xdr:rowOff>0</xdr:rowOff>
    </xdr:from>
    <xdr:ext cx="10001250" cy="7915275"/>
    <xdr:pic>
      <xdr:nvPicPr>
        <xdr:cNvPr id="28" name="Image 27" descr="Picture">
          <a:extLst>
            <a:ext uri="{FF2B5EF4-FFF2-40B4-BE49-F238E27FC236}">
              <a16:creationId xmlns:a16="http://schemas.microsoft.com/office/drawing/2014/main" id="{00000000-0008-0000-03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0</xdr:col>
      <xdr:colOff>0</xdr:colOff>
      <xdr:row>1104</xdr:row>
      <xdr:rowOff>0</xdr:rowOff>
    </xdr:from>
    <xdr:ext cx="10001250" cy="5667375"/>
    <xdr:pic>
      <xdr:nvPicPr>
        <xdr:cNvPr id="29" name="Image 28" descr="Picture">
          <a:extLst>
            <a:ext uri="{FF2B5EF4-FFF2-40B4-BE49-F238E27FC236}">
              <a16:creationId xmlns:a16="http://schemas.microsoft.com/office/drawing/2014/main" id="{00000000-0008-0000-03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0</xdr:col>
      <xdr:colOff>0</xdr:colOff>
      <xdr:row>1137</xdr:row>
      <xdr:rowOff>0</xdr:rowOff>
    </xdr:from>
    <xdr:ext cx="10001250" cy="11763375"/>
    <xdr:pic>
      <xdr:nvPicPr>
        <xdr:cNvPr id="30" name="Image 29" descr="Picture">
          <a:extLst>
            <a:ext uri="{FF2B5EF4-FFF2-40B4-BE49-F238E27FC236}">
              <a16:creationId xmlns:a16="http://schemas.microsoft.com/office/drawing/2014/main" id="{00000000-0008-0000-03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0</xdr:col>
      <xdr:colOff>0</xdr:colOff>
      <xdr:row>1202</xdr:row>
      <xdr:rowOff>0</xdr:rowOff>
    </xdr:from>
    <xdr:ext cx="10001250" cy="7715250"/>
    <xdr:pic>
      <xdr:nvPicPr>
        <xdr:cNvPr id="31" name="Image 30" descr="Picture">
          <a:extLst>
            <a:ext uri="{FF2B5EF4-FFF2-40B4-BE49-F238E27FC236}">
              <a16:creationId xmlns:a16="http://schemas.microsoft.com/office/drawing/2014/main" id="{00000000-0008-0000-03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2"/>
  <sheetViews>
    <sheetView tabSelected="1" workbookViewId="0"/>
  </sheetViews>
  <sheetFormatPr defaultRowHeight="14.4" x14ac:dyDescent="0.3"/>
  <cols>
    <col min="1" max="1" width="34" customWidth="1"/>
    <col min="2" max="2" width="120" customWidth="1"/>
  </cols>
  <sheetData>
    <row r="1" spans="1:2" ht="19.2" x14ac:dyDescent="0.35">
      <c r="A1" s="1" t="s">
        <v>0</v>
      </c>
    </row>
    <row r="3" spans="1:2" x14ac:dyDescent="0.3">
      <c r="A3" s="2" t="s">
        <v>1</v>
      </c>
      <c r="B3" s="3" t="s">
        <v>2</v>
      </c>
    </row>
    <row r="4" spans="1:2" x14ac:dyDescent="0.3">
      <c r="A4" s="2" t="s">
        <v>3</v>
      </c>
      <c r="B4" s="3" t="s">
        <v>4</v>
      </c>
    </row>
    <row r="5" spans="1:2" x14ac:dyDescent="0.3">
      <c r="A5" s="2" t="s">
        <v>5</v>
      </c>
      <c r="B5" s="3" t="s">
        <v>6</v>
      </c>
    </row>
    <row r="6" spans="1:2" ht="26.4" x14ac:dyDescent="0.3">
      <c r="A6" s="2" t="s">
        <v>7</v>
      </c>
      <c r="B6" s="3" t="s">
        <v>8</v>
      </c>
    </row>
    <row r="7" spans="1:2" ht="66" x14ac:dyDescent="0.3">
      <c r="A7" s="2" t="s">
        <v>9</v>
      </c>
      <c r="B7" s="3" t="s">
        <v>10</v>
      </c>
    </row>
    <row r="8" spans="1:2" ht="26.4" x14ac:dyDescent="0.3">
      <c r="A8" s="2" t="s">
        <v>11</v>
      </c>
      <c r="B8" s="3" t="s">
        <v>12</v>
      </c>
    </row>
    <row r="9" spans="1:2" x14ac:dyDescent="0.3">
      <c r="B9" s="4"/>
    </row>
    <row r="10" spans="1:2" ht="15.6" x14ac:dyDescent="0.3">
      <c r="A10" s="5" t="s">
        <v>13</v>
      </c>
      <c r="B10" s="4"/>
    </row>
    <row r="11" spans="1:2" x14ac:dyDescent="0.3">
      <c r="A11" s="2" t="s">
        <v>14</v>
      </c>
      <c r="B11" s="3">
        <f>COUNTIFS('Test Results'!A2:A31,"TC-??")</f>
        <v>28</v>
      </c>
    </row>
    <row r="12" spans="1:2" x14ac:dyDescent="0.3">
      <c r="A12" s="2" t="s">
        <v>15</v>
      </c>
      <c r="B12" s="6">
        <f>COUNTIFS('Test Results'!A2:A31,"TC-??",'Test Results'!L2:L31,"PASS")</f>
        <v>28</v>
      </c>
    </row>
    <row r="13" spans="1:2" x14ac:dyDescent="0.3">
      <c r="A13" s="2" t="s">
        <v>16</v>
      </c>
      <c r="B13" s="7">
        <f>COUNTIFS('Test Results'!A2:A31,"TC-??",'Test Results'!L2:L31,"FAIL")</f>
        <v>0</v>
      </c>
    </row>
    <row r="14" spans="1:2" x14ac:dyDescent="0.3">
      <c r="A14" s="2" t="s">
        <v>17</v>
      </c>
      <c r="B14" s="8">
        <f>B12/B11</f>
        <v>1</v>
      </c>
    </row>
    <row r="15" spans="1:2" x14ac:dyDescent="0.3">
      <c r="A15" s="2" t="s">
        <v>18</v>
      </c>
      <c r="B15" s="3" t="str">
        <f>INDEX('Test Results'!L2:L31,MATCH("TC-14b",'Test Results'!A2:A31,0))</f>
        <v>PASS</v>
      </c>
    </row>
    <row r="16" spans="1:2" x14ac:dyDescent="0.3">
      <c r="A16" s="2" t="s">
        <v>19</v>
      </c>
      <c r="B16" s="3" t="str">
        <f>COUNTIF('DB vs Raw Reconciliation'!E4:E36,"MATCH")&amp;" of "&amp;COUNTA('DB vs Raw Reconciliation'!A4:A36)</f>
        <v>29 of 33</v>
      </c>
    </row>
    <row r="17" spans="1:2" x14ac:dyDescent="0.3">
      <c r="A17" s="2" t="s">
        <v>20</v>
      </c>
      <c r="B17" s="3" t="str">
        <f>COUNTIFS('Test Results'!A2:A31,"TC-??",'Test Results'!M2:M31,"PASS")&amp;" passed / "&amp;COUNTIFS('Test Results'!A2:A31,"TC-??",'Test Results'!M2:M31,"FAIL")&amp;" failed;   Round 1: "&amp;COUNTIFS('Test Results'!A2:A31,"TC-??",'Test Results'!N2:N31,"PASS")&amp;" passed / "&amp;COUNTIFS('Test Results'!A2:A31,"TC-??",'Test Results'!N2:N31,"FAIL")&amp;" failed"</f>
        <v>11 passed / 17 failed;   Round 1: 19 passed / 9 failed</v>
      </c>
    </row>
    <row r="18" spans="1:2" x14ac:dyDescent="0.3">
      <c r="A18" s="2" t="s">
        <v>21</v>
      </c>
      <c r="B18" s="3" t="str">
        <f>COUNTIFS('Test Results'!A2:A31,"TC-??",'Test Results'!O2:O31,"FIXED")&amp;" fixed, "&amp;COUNTIFS('Test Results'!A2:A31,"TC-??",'Test Results'!O2:O31,"REGRESSED")&amp;" regressed"</f>
        <v>17 fixed, 0 regressed</v>
      </c>
    </row>
    <row r="19" spans="1:2" x14ac:dyDescent="0.3">
      <c r="A19" s="2" t="s">
        <v>22</v>
      </c>
      <c r="B19" s="3" t="str">
        <f>INDEX('Test Results'!L2:L31,MATCH("TC-28blk",'Test Results'!A2:A31,0))</f>
        <v>PASS</v>
      </c>
    </row>
    <row r="20" spans="1:2" x14ac:dyDescent="0.3">
      <c r="B20" s="4"/>
    </row>
    <row r="21" spans="1:2" ht="15.6" x14ac:dyDescent="0.3">
      <c r="A21" s="5" t="s">
        <v>23</v>
      </c>
      <c r="B21" s="4"/>
    </row>
    <row r="22" spans="1:2" x14ac:dyDescent="0.3">
      <c r="A22" s="9" t="s">
        <v>24</v>
      </c>
      <c r="B22" s="10" t="s">
        <v>25</v>
      </c>
    </row>
    <row r="23" spans="1:2" ht="26.4" x14ac:dyDescent="0.3">
      <c r="A23" s="11" t="s">
        <v>26</v>
      </c>
      <c r="B23" s="3" t="s">
        <v>27</v>
      </c>
    </row>
    <row r="24" spans="1:2" x14ac:dyDescent="0.3">
      <c r="A24" s="11" t="s">
        <v>28</v>
      </c>
      <c r="B24" s="3" t="s">
        <v>29</v>
      </c>
    </row>
    <row r="25" spans="1:2" ht="26.4" x14ac:dyDescent="0.3">
      <c r="A25" s="11" t="s">
        <v>30</v>
      </c>
      <c r="B25" s="3" t="s">
        <v>31</v>
      </c>
    </row>
    <row r="26" spans="1:2" ht="26.4" x14ac:dyDescent="0.3">
      <c r="A26" s="11" t="s">
        <v>32</v>
      </c>
      <c r="B26" s="3" t="s">
        <v>33</v>
      </c>
    </row>
    <row r="27" spans="1:2" x14ac:dyDescent="0.3">
      <c r="A27" s="11" t="s">
        <v>34</v>
      </c>
      <c r="B27" s="3" t="s">
        <v>35</v>
      </c>
    </row>
    <row r="28" spans="1:2" x14ac:dyDescent="0.3">
      <c r="A28" s="11" t="s">
        <v>36</v>
      </c>
      <c r="B28" s="3" t="s">
        <v>37</v>
      </c>
    </row>
    <row r="29" spans="1:2" x14ac:dyDescent="0.3">
      <c r="A29" s="11" t="s">
        <v>38</v>
      </c>
      <c r="B29" s="3" t="s">
        <v>39</v>
      </c>
    </row>
    <row r="30" spans="1:2" x14ac:dyDescent="0.3">
      <c r="A30" s="11" t="s">
        <v>40</v>
      </c>
      <c r="B30" s="3" t="s">
        <v>41</v>
      </c>
    </row>
    <row r="31" spans="1:2" x14ac:dyDescent="0.3">
      <c r="A31" s="11" t="s">
        <v>42</v>
      </c>
      <c r="B31" s="3" t="s">
        <v>43</v>
      </c>
    </row>
    <row r="32" spans="1:2" x14ac:dyDescent="0.3">
      <c r="A32" s="11" t="s">
        <v>44</v>
      </c>
      <c r="B32" s="3" t="s">
        <v>45</v>
      </c>
    </row>
    <row r="33" spans="1:2" x14ac:dyDescent="0.3">
      <c r="A33" s="11" t="s">
        <v>46</v>
      </c>
      <c r="B33" s="3" t="s">
        <v>47</v>
      </c>
    </row>
    <row r="34" spans="1:2" x14ac:dyDescent="0.3">
      <c r="B34" s="4"/>
    </row>
    <row r="35" spans="1:2" ht="15.6" x14ac:dyDescent="0.3">
      <c r="A35" s="5" t="s">
        <v>48</v>
      </c>
      <c r="B35" s="4"/>
    </row>
    <row r="36" spans="1:2" ht="26.4" x14ac:dyDescent="0.3">
      <c r="A36" s="2" t="s">
        <v>49</v>
      </c>
      <c r="B36" s="3" t="s">
        <v>50</v>
      </c>
    </row>
    <row r="37" spans="1:2" ht="26.4" x14ac:dyDescent="0.3">
      <c r="A37" s="2" t="s">
        <v>51</v>
      </c>
      <c r="B37" s="3" t="s">
        <v>52</v>
      </c>
    </row>
    <row r="38" spans="1:2" ht="26.4" x14ac:dyDescent="0.3">
      <c r="A38" s="2" t="s">
        <v>53</v>
      </c>
      <c r="B38" s="3" t="s">
        <v>54</v>
      </c>
    </row>
    <row r="39" spans="1:2" ht="26.4" x14ac:dyDescent="0.3">
      <c r="A39" s="2" t="s">
        <v>55</v>
      </c>
      <c r="B39" s="3" t="s">
        <v>56</v>
      </c>
    </row>
    <row r="40" spans="1:2" ht="26.4" x14ac:dyDescent="0.3">
      <c r="A40" s="2" t="s">
        <v>57</v>
      </c>
      <c r="B40" s="3" t="s">
        <v>58</v>
      </c>
    </row>
    <row r="41" spans="1:2" x14ac:dyDescent="0.3">
      <c r="B41" s="4"/>
    </row>
    <row r="42" spans="1:2" ht="39.6" x14ac:dyDescent="0.3">
      <c r="A42" s="2" t="s">
        <v>59</v>
      </c>
      <c r="B42" s="3" t="s">
        <v>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1"/>
  <sheetViews>
    <sheetView workbookViewId="0">
      <pane xSplit="2" ySplit="1" topLeftCell="C2" activePane="bottomRight" state="frozen"/>
      <selection pane="topRight"/>
      <selection pane="bottomLeft"/>
      <selection pane="bottomRight"/>
    </sheetView>
  </sheetViews>
  <sheetFormatPr defaultRowHeight="14.4" x14ac:dyDescent="0.3"/>
  <cols>
    <col min="1" max="1" width="9" customWidth="1"/>
    <col min="2" max="2" width="30" customWidth="1"/>
    <col min="3" max="3" width="40" customWidth="1"/>
    <col min="4" max="4" width="34" customWidth="1"/>
    <col min="5" max="5" width="11" customWidth="1"/>
    <col min="6" max="6" width="60" customWidth="1"/>
    <col min="7" max="7" width="50" customWidth="1"/>
    <col min="8" max="9" width="42" customWidth="1"/>
    <col min="10" max="11" width="18" customWidth="1"/>
    <col min="12" max="13" width="11" customWidth="1"/>
    <col min="14" max="14" width="10" customWidth="1"/>
    <col min="15" max="15" width="14" customWidth="1"/>
    <col min="16" max="16" width="80" customWidth="1"/>
    <col min="17" max="17" width="12" customWidth="1"/>
  </cols>
  <sheetData>
    <row r="1" spans="1:17" ht="55.2" x14ac:dyDescent="0.3">
      <c r="A1" s="12" t="s">
        <v>61</v>
      </c>
      <c r="B1" s="12" t="s">
        <v>62</v>
      </c>
      <c r="C1" s="12" t="s">
        <v>63</v>
      </c>
      <c r="D1" s="12" t="s">
        <v>64</v>
      </c>
      <c r="E1" s="12" t="s">
        <v>65</v>
      </c>
      <c r="F1" s="12" t="s">
        <v>66</v>
      </c>
      <c r="G1" s="12" t="s">
        <v>67</v>
      </c>
      <c r="H1" s="12" t="s">
        <v>68</v>
      </c>
      <c r="I1" s="12" t="s">
        <v>69</v>
      </c>
      <c r="J1" s="12" t="s">
        <v>70</v>
      </c>
      <c r="K1" s="12" t="s">
        <v>71</v>
      </c>
      <c r="L1" s="12" t="s">
        <v>72</v>
      </c>
      <c r="M1" s="12" t="s">
        <v>73</v>
      </c>
      <c r="N1" s="12" t="s">
        <v>74</v>
      </c>
      <c r="O1" s="12" t="s">
        <v>75</v>
      </c>
      <c r="P1" s="12" t="s">
        <v>76</v>
      </c>
      <c r="Q1" s="12" t="s">
        <v>77</v>
      </c>
    </row>
    <row r="2" spans="1:17" ht="150" customHeight="1" x14ac:dyDescent="0.3">
      <c r="A2" s="13" t="s">
        <v>78</v>
      </c>
      <c r="B2" s="13" t="s">
        <v>79</v>
      </c>
      <c r="C2" s="13" t="s">
        <v>80</v>
      </c>
      <c r="D2" s="13" t="s">
        <v>81</v>
      </c>
      <c r="E2" s="13" t="s">
        <v>82</v>
      </c>
      <c r="F2" s="13" t="s">
        <v>83</v>
      </c>
      <c r="G2" s="13"/>
      <c r="H2" s="13" t="s">
        <v>84</v>
      </c>
      <c r="I2" s="13" t="s">
        <v>85</v>
      </c>
      <c r="J2" s="13" t="s">
        <v>85</v>
      </c>
      <c r="K2" s="13" t="s">
        <v>85</v>
      </c>
      <c r="L2" s="14" t="s">
        <v>86</v>
      </c>
      <c r="M2" s="15" t="s">
        <v>87</v>
      </c>
      <c r="N2" s="16" t="s">
        <v>86</v>
      </c>
      <c r="O2" s="13" t="s">
        <v>88</v>
      </c>
      <c r="P2" s="13" t="s">
        <v>89</v>
      </c>
      <c r="Q2" s="17" t="s">
        <v>90</v>
      </c>
    </row>
    <row r="3" spans="1:17" ht="150" customHeight="1" x14ac:dyDescent="0.3">
      <c r="A3" s="13" t="s">
        <v>91</v>
      </c>
      <c r="B3" s="13" t="s">
        <v>92</v>
      </c>
      <c r="C3" s="13" t="s">
        <v>93</v>
      </c>
      <c r="D3" s="13" t="s">
        <v>81</v>
      </c>
      <c r="E3" s="13" t="s">
        <v>82</v>
      </c>
      <c r="F3" s="13" t="s">
        <v>94</v>
      </c>
      <c r="G3" s="13"/>
      <c r="H3" s="13" t="s">
        <v>84</v>
      </c>
      <c r="I3" s="13" t="s">
        <v>85</v>
      </c>
      <c r="J3" s="13" t="s">
        <v>85</v>
      </c>
      <c r="K3" s="13" t="s">
        <v>85</v>
      </c>
      <c r="L3" s="14" t="s">
        <v>86</v>
      </c>
      <c r="M3" s="15" t="s">
        <v>87</v>
      </c>
      <c r="N3" s="16" t="s">
        <v>86</v>
      </c>
      <c r="O3" s="13" t="s">
        <v>88</v>
      </c>
      <c r="P3" s="13" t="s">
        <v>95</v>
      </c>
      <c r="Q3" s="17" t="s">
        <v>90</v>
      </c>
    </row>
    <row r="4" spans="1:17" ht="150" customHeight="1" x14ac:dyDescent="0.3">
      <c r="A4" s="13" t="s">
        <v>96</v>
      </c>
      <c r="B4" s="13" t="s">
        <v>97</v>
      </c>
      <c r="C4" s="13" t="s">
        <v>98</v>
      </c>
      <c r="D4" s="13" t="s">
        <v>81</v>
      </c>
      <c r="E4" s="13" t="s">
        <v>82</v>
      </c>
      <c r="F4" s="13" t="s">
        <v>99</v>
      </c>
      <c r="G4" s="13"/>
      <c r="H4" s="13" t="s">
        <v>84</v>
      </c>
      <c r="I4" s="13" t="s">
        <v>85</v>
      </c>
      <c r="J4" s="13" t="s">
        <v>85</v>
      </c>
      <c r="K4" s="13" t="s">
        <v>85</v>
      </c>
      <c r="L4" s="14" t="s">
        <v>86</v>
      </c>
      <c r="M4" s="15" t="s">
        <v>87</v>
      </c>
      <c r="N4" s="16" t="s">
        <v>86</v>
      </c>
      <c r="O4" s="13" t="s">
        <v>88</v>
      </c>
      <c r="P4" s="13" t="s">
        <v>100</v>
      </c>
      <c r="Q4" s="17" t="s">
        <v>90</v>
      </c>
    </row>
    <row r="5" spans="1:17" ht="150" customHeight="1" x14ac:dyDescent="0.3">
      <c r="A5" s="13" t="s">
        <v>101</v>
      </c>
      <c r="B5" s="13" t="s">
        <v>102</v>
      </c>
      <c r="C5" s="13" t="s">
        <v>103</v>
      </c>
      <c r="D5" s="13" t="s">
        <v>104</v>
      </c>
      <c r="E5" s="13" t="s">
        <v>82</v>
      </c>
      <c r="F5" s="13" t="s">
        <v>105</v>
      </c>
      <c r="G5" s="13"/>
      <c r="H5" s="13" t="s">
        <v>84</v>
      </c>
      <c r="I5" s="13" t="s">
        <v>85</v>
      </c>
      <c r="J5" s="13" t="s">
        <v>85</v>
      </c>
      <c r="K5" s="13" t="s">
        <v>85</v>
      </c>
      <c r="L5" s="14" t="s">
        <v>86</v>
      </c>
      <c r="M5" s="15" t="s">
        <v>87</v>
      </c>
      <c r="N5" s="16" t="s">
        <v>86</v>
      </c>
      <c r="O5" s="13" t="s">
        <v>88</v>
      </c>
      <c r="P5" s="13" t="s">
        <v>106</v>
      </c>
      <c r="Q5" s="17" t="s">
        <v>90</v>
      </c>
    </row>
    <row r="6" spans="1:17" ht="150" customHeight="1" x14ac:dyDescent="0.3">
      <c r="A6" s="13" t="s">
        <v>107</v>
      </c>
      <c r="B6" s="13" t="s">
        <v>108</v>
      </c>
      <c r="C6" s="13" t="s">
        <v>109</v>
      </c>
      <c r="D6" s="13" t="s">
        <v>81</v>
      </c>
      <c r="E6" s="13" t="s">
        <v>82</v>
      </c>
      <c r="F6" s="13" t="s">
        <v>110</v>
      </c>
      <c r="G6" s="13"/>
      <c r="H6" s="13" t="s">
        <v>84</v>
      </c>
      <c r="I6" s="13" t="s">
        <v>85</v>
      </c>
      <c r="J6" s="13" t="s">
        <v>85</v>
      </c>
      <c r="K6" s="13" t="s">
        <v>85</v>
      </c>
      <c r="L6" s="14" t="s">
        <v>86</v>
      </c>
      <c r="M6" s="15" t="s">
        <v>87</v>
      </c>
      <c r="N6" s="16" t="s">
        <v>86</v>
      </c>
      <c r="O6" s="13" t="s">
        <v>88</v>
      </c>
      <c r="P6" s="13" t="s">
        <v>111</v>
      </c>
      <c r="Q6" s="17" t="s">
        <v>90</v>
      </c>
    </row>
    <row r="7" spans="1:17" ht="150" customHeight="1" x14ac:dyDescent="0.3">
      <c r="A7" s="13" t="s">
        <v>112</v>
      </c>
      <c r="B7" s="13" t="s">
        <v>113</v>
      </c>
      <c r="C7" s="13" t="s">
        <v>114</v>
      </c>
      <c r="D7" s="13" t="s">
        <v>104</v>
      </c>
      <c r="E7" s="13" t="s">
        <v>82</v>
      </c>
      <c r="F7" s="13" t="s">
        <v>115</v>
      </c>
      <c r="G7" s="13"/>
      <c r="H7" s="13" t="s">
        <v>84</v>
      </c>
      <c r="I7" s="13" t="s">
        <v>85</v>
      </c>
      <c r="J7" s="13" t="s">
        <v>85</v>
      </c>
      <c r="K7" s="13" t="s">
        <v>85</v>
      </c>
      <c r="L7" s="14" t="s">
        <v>86</v>
      </c>
      <c r="M7" s="15" t="s">
        <v>87</v>
      </c>
      <c r="N7" s="16" t="s">
        <v>86</v>
      </c>
      <c r="O7" s="13" t="s">
        <v>88</v>
      </c>
      <c r="P7" s="13" t="s">
        <v>116</v>
      </c>
      <c r="Q7" s="17" t="s">
        <v>90</v>
      </c>
    </row>
    <row r="8" spans="1:17" ht="150" customHeight="1" x14ac:dyDescent="0.3">
      <c r="A8" s="13" t="s">
        <v>117</v>
      </c>
      <c r="B8" s="13" t="s">
        <v>118</v>
      </c>
      <c r="C8" s="13" t="s">
        <v>119</v>
      </c>
      <c r="D8" s="13" t="s">
        <v>81</v>
      </c>
      <c r="E8" s="13" t="s">
        <v>82</v>
      </c>
      <c r="F8" s="13" t="s">
        <v>120</v>
      </c>
      <c r="G8" s="13"/>
      <c r="H8" s="13" t="s">
        <v>84</v>
      </c>
      <c r="I8" s="13" t="s">
        <v>85</v>
      </c>
      <c r="J8" s="13" t="s">
        <v>85</v>
      </c>
      <c r="K8" s="13" t="s">
        <v>85</v>
      </c>
      <c r="L8" s="14" t="s">
        <v>86</v>
      </c>
      <c r="M8" s="15" t="s">
        <v>87</v>
      </c>
      <c r="N8" s="16" t="s">
        <v>86</v>
      </c>
      <c r="O8" s="13" t="s">
        <v>88</v>
      </c>
      <c r="P8" s="13" t="s">
        <v>121</v>
      </c>
      <c r="Q8" s="17" t="s">
        <v>90</v>
      </c>
    </row>
    <row r="9" spans="1:17" ht="150" customHeight="1" x14ac:dyDescent="0.3">
      <c r="A9" s="13" t="s">
        <v>122</v>
      </c>
      <c r="B9" s="13" t="s">
        <v>123</v>
      </c>
      <c r="C9" s="13" t="s">
        <v>124</v>
      </c>
      <c r="D9" s="13" t="s">
        <v>125</v>
      </c>
      <c r="E9" s="13" t="s">
        <v>126</v>
      </c>
      <c r="F9" s="13" t="s">
        <v>127</v>
      </c>
      <c r="G9" s="13" t="s">
        <v>128</v>
      </c>
      <c r="H9" s="13" t="s">
        <v>129</v>
      </c>
      <c r="I9" s="13" t="s">
        <v>129</v>
      </c>
      <c r="J9" s="13" t="s">
        <v>130</v>
      </c>
      <c r="K9" s="13" t="s">
        <v>130</v>
      </c>
      <c r="L9" s="14" t="s">
        <v>86</v>
      </c>
      <c r="M9" s="16" t="s">
        <v>86</v>
      </c>
      <c r="N9" s="16" t="s">
        <v>86</v>
      </c>
      <c r="O9" s="13" t="s">
        <v>131</v>
      </c>
      <c r="P9" s="13" t="s">
        <v>132</v>
      </c>
      <c r="Q9" s="17" t="s">
        <v>90</v>
      </c>
    </row>
    <row r="10" spans="1:17" ht="150" customHeight="1" x14ac:dyDescent="0.3">
      <c r="A10" s="13" t="s">
        <v>133</v>
      </c>
      <c r="B10" s="13" t="s">
        <v>134</v>
      </c>
      <c r="C10" s="13" t="s">
        <v>135</v>
      </c>
      <c r="D10" s="13" t="s">
        <v>81</v>
      </c>
      <c r="E10" s="13" t="s">
        <v>82</v>
      </c>
      <c r="F10" s="13" t="s">
        <v>136</v>
      </c>
      <c r="G10" s="13"/>
      <c r="H10" s="13" t="s">
        <v>84</v>
      </c>
      <c r="I10" s="13" t="s">
        <v>85</v>
      </c>
      <c r="J10" s="13" t="s">
        <v>85</v>
      </c>
      <c r="K10" s="13" t="s">
        <v>85</v>
      </c>
      <c r="L10" s="14" t="s">
        <v>86</v>
      </c>
      <c r="M10" s="15" t="s">
        <v>87</v>
      </c>
      <c r="N10" s="15" t="s">
        <v>87</v>
      </c>
      <c r="O10" s="13" t="s">
        <v>88</v>
      </c>
      <c r="P10" s="13" t="s">
        <v>137</v>
      </c>
      <c r="Q10" s="17" t="s">
        <v>90</v>
      </c>
    </row>
    <row r="11" spans="1:17" ht="150" customHeight="1" x14ac:dyDescent="0.3">
      <c r="A11" s="13" t="s">
        <v>138</v>
      </c>
      <c r="B11" s="13" t="s">
        <v>139</v>
      </c>
      <c r="C11" s="13" t="s">
        <v>140</v>
      </c>
      <c r="D11" s="13" t="s">
        <v>141</v>
      </c>
      <c r="E11" s="13" t="s">
        <v>126</v>
      </c>
      <c r="F11" s="13" t="s">
        <v>142</v>
      </c>
      <c r="G11" s="13" t="s">
        <v>143</v>
      </c>
      <c r="H11" s="13" t="s">
        <v>144</v>
      </c>
      <c r="I11" s="13" t="s">
        <v>145</v>
      </c>
      <c r="J11" s="13" t="s">
        <v>130</v>
      </c>
      <c r="K11" s="13" t="s">
        <v>130</v>
      </c>
      <c r="L11" s="14" t="s">
        <v>86</v>
      </c>
      <c r="M11" s="16" t="s">
        <v>86</v>
      </c>
      <c r="N11" s="16" t="s">
        <v>86</v>
      </c>
      <c r="O11" s="13" t="s">
        <v>131</v>
      </c>
      <c r="P11" s="13" t="s">
        <v>146</v>
      </c>
      <c r="Q11" s="17" t="s">
        <v>90</v>
      </c>
    </row>
    <row r="12" spans="1:17" ht="150" customHeight="1" x14ac:dyDescent="0.3">
      <c r="A12" s="13" t="s">
        <v>147</v>
      </c>
      <c r="B12" s="13" t="s">
        <v>148</v>
      </c>
      <c r="C12" s="13" t="s">
        <v>149</v>
      </c>
      <c r="D12" s="13" t="s">
        <v>125</v>
      </c>
      <c r="E12" s="13" t="s">
        <v>126</v>
      </c>
      <c r="F12" s="13" t="s">
        <v>150</v>
      </c>
      <c r="G12" s="13" t="s">
        <v>128</v>
      </c>
      <c r="H12" s="13" t="s">
        <v>151</v>
      </c>
      <c r="I12" s="13" t="s">
        <v>152</v>
      </c>
      <c r="J12" s="13" t="s">
        <v>130</v>
      </c>
      <c r="K12" s="13" t="s">
        <v>153</v>
      </c>
      <c r="L12" s="14" t="s">
        <v>86</v>
      </c>
      <c r="M12" s="16" t="s">
        <v>86</v>
      </c>
      <c r="N12" s="16" t="s">
        <v>86</v>
      </c>
      <c r="O12" s="13" t="s">
        <v>131</v>
      </c>
      <c r="P12" s="13" t="s">
        <v>154</v>
      </c>
      <c r="Q12" s="17" t="s">
        <v>90</v>
      </c>
    </row>
    <row r="13" spans="1:17" ht="150" customHeight="1" x14ac:dyDescent="0.3">
      <c r="A13" s="13" t="s">
        <v>155</v>
      </c>
      <c r="B13" s="13" t="s">
        <v>156</v>
      </c>
      <c r="C13" s="13" t="s">
        <v>157</v>
      </c>
      <c r="D13" s="13" t="s">
        <v>104</v>
      </c>
      <c r="E13" s="13" t="s">
        <v>126</v>
      </c>
      <c r="F13" s="13" t="s">
        <v>158</v>
      </c>
      <c r="G13" s="13" t="s">
        <v>159</v>
      </c>
      <c r="H13" s="13" t="s">
        <v>160</v>
      </c>
      <c r="I13" s="13" t="s">
        <v>161</v>
      </c>
      <c r="J13" s="13" t="s">
        <v>130</v>
      </c>
      <c r="K13" s="13" t="s">
        <v>162</v>
      </c>
      <c r="L13" s="14" t="s">
        <v>86</v>
      </c>
      <c r="M13" s="15" t="s">
        <v>87</v>
      </c>
      <c r="N13" s="15" t="s">
        <v>87</v>
      </c>
      <c r="O13" s="13" t="s">
        <v>88</v>
      </c>
      <c r="P13" s="13" t="s">
        <v>163</v>
      </c>
      <c r="Q13" s="17" t="s">
        <v>90</v>
      </c>
    </row>
    <row r="14" spans="1:17" ht="150" customHeight="1" x14ac:dyDescent="0.3">
      <c r="A14" s="13" t="s">
        <v>164</v>
      </c>
      <c r="B14" s="13" t="s">
        <v>165</v>
      </c>
      <c r="C14" s="13" t="s">
        <v>166</v>
      </c>
      <c r="D14" s="13" t="s">
        <v>104</v>
      </c>
      <c r="E14" s="13" t="s">
        <v>126</v>
      </c>
      <c r="F14" s="13" t="s">
        <v>167</v>
      </c>
      <c r="G14" s="13" t="s">
        <v>168</v>
      </c>
      <c r="H14" s="13" t="s">
        <v>169</v>
      </c>
      <c r="I14" s="13" t="s">
        <v>170</v>
      </c>
      <c r="J14" s="13" t="s">
        <v>130</v>
      </c>
      <c r="K14" s="13" t="s">
        <v>130</v>
      </c>
      <c r="L14" s="14" t="s">
        <v>86</v>
      </c>
      <c r="M14" s="15" t="s">
        <v>87</v>
      </c>
      <c r="N14" s="15" t="s">
        <v>87</v>
      </c>
      <c r="O14" s="13" t="s">
        <v>88</v>
      </c>
      <c r="P14" s="13" t="s">
        <v>171</v>
      </c>
      <c r="Q14" s="17" t="s">
        <v>90</v>
      </c>
    </row>
    <row r="15" spans="1:17" ht="150" customHeight="1" x14ac:dyDescent="0.3">
      <c r="A15" s="13" t="s">
        <v>172</v>
      </c>
      <c r="B15" s="13" t="s">
        <v>173</v>
      </c>
      <c r="C15" s="13" t="s">
        <v>174</v>
      </c>
      <c r="D15" s="13" t="s">
        <v>141</v>
      </c>
      <c r="E15" s="13" t="s">
        <v>126</v>
      </c>
      <c r="F15" s="13" t="s">
        <v>175</v>
      </c>
      <c r="G15" s="13" t="s">
        <v>176</v>
      </c>
      <c r="H15" s="13" t="s">
        <v>177</v>
      </c>
      <c r="I15" s="13" t="s">
        <v>178</v>
      </c>
      <c r="J15" s="13" t="s">
        <v>130</v>
      </c>
      <c r="K15" s="13" t="s">
        <v>130</v>
      </c>
      <c r="L15" s="14" t="s">
        <v>86</v>
      </c>
      <c r="M15" s="16" t="s">
        <v>86</v>
      </c>
      <c r="N15" s="16" t="s">
        <v>86</v>
      </c>
      <c r="O15" s="13" t="s">
        <v>131</v>
      </c>
      <c r="P15" s="13" t="s">
        <v>179</v>
      </c>
      <c r="Q15" s="17" t="s">
        <v>90</v>
      </c>
    </row>
    <row r="16" spans="1:17" ht="150" customHeight="1" x14ac:dyDescent="0.3">
      <c r="A16" s="13" t="s">
        <v>180</v>
      </c>
      <c r="B16" s="13" t="s">
        <v>181</v>
      </c>
      <c r="C16" s="13" t="s">
        <v>182</v>
      </c>
      <c r="D16" s="13" t="s">
        <v>125</v>
      </c>
      <c r="E16" s="13" t="s">
        <v>126</v>
      </c>
      <c r="F16" s="13" t="s">
        <v>183</v>
      </c>
      <c r="G16" s="13" t="s">
        <v>184</v>
      </c>
      <c r="H16" s="13" t="s">
        <v>185</v>
      </c>
      <c r="I16" s="13" t="s">
        <v>186</v>
      </c>
      <c r="J16" s="13" t="s">
        <v>130</v>
      </c>
      <c r="K16" s="13" t="s">
        <v>130</v>
      </c>
      <c r="L16" s="14" t="s">
        <v>86</v>
      </c>
      <c r="M16" s="15" t="s">
        <v>87</v>
      </c>
      <c r="N16" s="15" t="s">
        <v>87</v>
      </c>
      <c r="O16" s="13" t="s">
        <v>88</v>
      </c>
      <c r="P16" s="13" t="s">
        <v>187</v>
      </c>
      <c r="Q16" s="17" t="s">
        <v>90</v>
      </c>
    </row>
    <row r="17" spans="1:17" ht="150" customHeight="1" x14ac:dyDescent="0.3">
      <c r="A17" s="13" t="s">
        <v>188</v>
      </c>
      <c r="B17" s="13" t="s">
        <v>189</v>
      </c>
      <c r="C17" s="13" t="s">
        <v>190</v>
      </c>
      <c r="D17" s="13" t="s">
        <v>191</v>
      </c>
      <c r="E17" s="13" t="s">
        <v>126</v>
      </c>
      <c r="F17" s="13" t="s">
        <v>192</v>
      </c>
      <c r="G17" s="13" t="s">
        <v>193</v>
      </c>
      <c r="H17" s="13" t="s">
        <v>194</v>
      </c>
      <c r="I17" s="13" t="s">
        <v>195</v>
      </c>
      <c r="J17" s="13" t="s">
        <v>130</v>
      </c>
      <c r="K17" s="13" t="s">
        <v>130</v>
      </c>
      <c r="L17" s="14" t="s">
        <v>86</v>
      </c>
      <c r="M17" s="15" t="s">
        <v>87</v>
      </c>
      <c r="N17" s="15" t="s">
        <v>87</v>
      </c>
      <c r="O17" s="13" t="s">
        <v>88</v>
      </c>
      <c r="P17" s="13" t="s">
        <v>196</v>
      </c>
      <c r="Q17" s="17" t="s">
        <v>90</v>
      </c>
    </row>
    <row r="18" spans="1:17" ht="150" customHeight="1" x14ac:dyDescent="0.3">
      <c r="A18" s="13" t="s">
        <v>197</v>
      </c>
      <c r="B18" s="13" t="s">
        <v>198</v>
      </c>
      <c r="C18" s="13" t="s">
        <v>199</v>
      </c>
      <c r="D18" s="13" t="s">
        <v>104</v>
      </c>
      <c r="E18" s="13" t="s">
        <v>126</v>
      </c>
      <c r="F18" s="13" t="s">
        <v>200</v>
      </c>
      <c r="G18" s="13" t="s">
        <v>143</v>
      </c>
      <c r="H18" s="13" t="s">
        <v>201</v>
      </c>
      <c r="I18" s="13" t="s">
        <v>201</v>
      </c>
      <c r="J18" s="13" t="s">
        <v>130</v>
      </c>
      <c r="K18" s="13" t="s">
        <v>130</v>
      </c>
      <c r="L18" s="14" t="s">
        <v>86</v>
      </c>
      <c r="M18" s="16" t="s">
        <v>86</v>
      </c>
      <c r="N18" s="16" t="s">
        <v>86</v>
      </c>
      <c r="O18" s="13" t="s">
        <v>131</v>
      </c>
      <c r="P18" s="13" t="s">
        <v>202</v>
      </c>
      <c r="Q18" s="17" t="s">
        <v>90</v>
      </c>
    </row>
    <row r="19" spans="1:17" ht="150" customHeight="1" x14ac:dyDescent="0.3">
      <c r="A19" s="13" t="s">
        <v>203</v>
      </c>
      <c r="B19" s="13" t="s">
        <v>204</v>
      </c>
      <c r="C19" s="13" t="s">
        <v>205</v>
      </c>
      <c r="D19" s="13" t="s">
        <v>191</v>
      </c>
      <c r="E19" s="13" t="s">
        <v>126</v>
      </c>
      <c r="F19" s="13" t="s">
        <v>206</v>
      </c>
      <c r="G19" s="13" t="s">
        <v>207</v>
      </c>
      <c r="H19" s="13" t="s">
        <v>208</v>
      </c>
      <c r="I19" s="13" t="s">
        <v>208</v>
      </c>
      <c r="J19" s="13" t="s">
        <v>130</v>
      </c>
      <c r="K19" s="13" t="s">
        <v>130</v>
      </c>
      <c r="L19" s="14" t="s">
        <v>86</v>
      </c>
      <c r="M19" s="16" t="s">
        <v>86</v>
      </c>
      <c r="N19" s="16" t="s">
        <v>86</v>
      </c>
      <c r="O19" s="13" t="s">
        <v>131</v>
      </c>
      <c r="P19" s="13" t="s">
        <v>209</v>
      </c>
      <c r="Q19" s="17" t="s">
        <v>90</v>
      </c>
    </row>
    <row r="20" spans="1:17" ht="150" customHeight="1" x14ac:dyDescent="0.3">
      <c r="A20" s="13" t="s">
        <v>210</v>
      </c>
      <c r="B20" s="13" t="s">
        <v>211</v>
      </c>
      <c r="C20" s="13" t="s">
        <v>212</v>
      </c>
      <c r="D20" s="13" t="s">
        <v>213</v>
      </c>
      <c r="E20" s="13" t="s">
        <v>126</v>
      </c>
      <c r="F20" s="13" t="s">
        <v>214</v>
      </c>
      <c r="G20" s="13" t="s">
        <v>215</v>
      </c>
      <c r="H20" s="13" t="s">
        <v>216</v>
      </c>
      <c r="I20" s="13" t="s">
        <v>217</v>
      </c>
      <c r="J20" s="13" t="s">
        <v>130</v>
      </c>
      <c r="K20" s="13" t="s">
        <v>130</v>
      </c>
      <c r="L20" s="14" t="s">
        <v>86</v>
      </c>
      <c r="M20" s="15" t="s">
        <v>87</v>
      </c>
      <c r="N20" s="15" t="s">
        <v>87</v>
      </c>
      <c r="O20" s="13" t="s">
        <v>88</v>
      </c>
      <c r="P20" s="13" t="s">
        <v>218</v>
      </c>
      <c r="Q20" s="17" t="s">
        <v>90</v>
      </c>
    </row>
    <row r="21" spans="1:17" ht="150" customHeight="1" x14ac:dyDescent="0.3">
      <c r="A21" s="13" t="s">
        <v>219</v>
      </c>
      <c r="B21" s="13" t="s">
        <v>220</v>
      </c>
      <c r="C21" s="13" t="s">
        <v>221</v>
      </c>
      <c r="D21" s="13" t="s">
        <v>104</v>
      </c>
      <c r="E21" s="13" t="s">
        <v>126</v>
      </c>
      <c r="F21" s="13" t="s">
        <v>222</v>
      </c>
      <c r="G21" s="13" t="s">
        <v>223</v>
      </c>
      <c r="H21" s="13" t="s">
        <v>224</v>
      </c>
      <c r="I21" s="13" t="s">
        <v>225</v>
      </c>
      <c r="J21" s="13" t="s">
        <v>130</v>
      </c>
      <c r="K21" s="13" t="s">
        <v>130</v>
      </c>
      <c r="L21" s="14" t="s">
        <v>86</v>
      </c>
      <c r="M21" s="15" t="s">
        <v>87</v>
      </c>
      <c r="N21" s="15" t="s">
        <v>87</v>
      </c>
      <c r="O21" s="13" t="s">
        <v>88</v>
      </c>
      <c r="P21" s="13" t="s">
        <v>226</v>
      </c>
      <c r="Q21" s="17" t="s">
        <v>90</v>
      </c>
    </row>
    <row r="22" spans="1:17" ht="150" customHeight="1" x14ac:dyDescent="0.3">
      <c r="A22" s="13" t="s">
        <v>227</v>
      </c>
      <c r="B22" s="13" t="s">
        <v>228</v>
      </c>
      <c r="C22" s="13" t="s">
        <v>229</v>
      </c>
      <c r="D22" s="13" t="s">
        <v>81</v>
      </c>
      <c r="E22" s="13" t="s">
        <v>126</v>
      </c>
      <c r="F22" s="13" t="s">
        <v>230</v>
      </c>
      <c r="G22" s="13" t="s">
        <v>231</v>
      </c>
      <c r="H22" s="13" t="s">
        <v>232</v>
      </c>
      <c r="I22" s="13" t="s">
        <v>233</v>
      </c>
      <c r="J22" s="13" t="s">
        <v>130</v>
      </c>
      <c r="K22" s="13" t="s">
        <v>130</v>
      </c>
      <c r="L22" s="14" t="s">
        <v>86</v>
      </c>
      <c r="M22" s="15" t="s">
        <v>87</v>
      </c>
      <c r="N22" s="16" t="s">
        <v>86</v>
      </c>
      <c r="O22" s="13" t="s">
        <v>88</v>
      </c>
      <c r="P22" s="13" t="s">
        <v>234</v>
      </c>
      <c r="Q22" s="17" t="s">
        <v>90</v>
      </c>
    </row>
    <row r="23" spans="1:17" ht="150" customHeight="1" x14ac:dyDescent="0.3">
      <c r="A23" s="13" t="s">
        <v>235</v>
      </c>
      <c r="B23" s="13" t="s">
        <v>236</v>
      </c>
      <c r="C23" s="13" t="s">
        <v>237</v>
      </c>
      <c r="D23" s="13" t="s">
        <v>81</v>
      </c>
      <c r="E23" s="13" t="s">
        <v>126</v>
      </c>
      <c r="F23" s="13" t="s">
        <v>238</v>
      </c>
      <c r="G23" s="13" t="s">
        <v>239</v>
      </c>
      <c r="H23" s="13" t="s">
        <v>240</v>
      </c>
      <c r="I23" s="13" t="s">
        <v>241</v>
      </c>
      <c r="J23" s="13" t="s">
        <v>130</v>
      </c>
      <c r="K23" s="13" t="s">
        <v>130</v>
      </c>
      <c r="L23" s="14" t="s">
        <v>86</v>
      </c>
      <c r="M23" s="16" t="s">
        <v>86</v>
      </c>
      <c r="N23" s="16" t="s">
        <v>86</v>
      </c>
      <c r="O23" s="13" t="s">
        <v>131</v>
      </c>
      <c r="P23" s="13" t="s">
        <v>242</v>
      </c>
      <c r="Q23" s="17" t="s">
        <v>90</v>
      </c>
    </row>
    <row r="24" spans="1:17" ht="150" customHeight="1" x14ac:dyDescent="0.3">
      <c r="A24" s="13" t="s">
        <v>243</v>
      </c>
      <c r="B24" s="13" t="s">
        <v>244</v>
      </c>
      <c r="C24" s="13" t="s">
        <v>245</v>
      </c>
      <c r="D24" s="13" t="s">
        <v>81</v>
      </c>
      <c r="E24" s="13" t="s">
        <v>126</v>
      </c>
      <c r="F24" s="13" t="s">
        <v>246</v>
      </c>
      <c r="G24" s="13" t="s">
        <v>247</v>
      </c>
      <c r="H24" s="13" t="s">
        <v>248</v>
      </c>
      <c r="I24" s="13" t="s">
        <v>249</v>
      </c>
      <c r="J24" s="13" t="s">
        <v>130</v>
      </c>
      <c r="K24" s="13" t="s">
        <v>130</v>
      </c>
      <c r="L24" s="14" t="s">
        <v>86</v>
      </c>
      <c r="M24" s="15" t="s">
        <v>87</v>
      </c>
      <c r="N24" s="15" t="s">
        <v>87</v>
      </c>
      <c r="O24" s="13" t="s">
        <v>88</v>
      </c>
      <c r="P24" s="13" t="s">
        <v>250</v>
      </c>
      <c r="Q24" s="17" t="s">
        <v>90</v>
      </c>
    </row>
    <row r="25" spans="1:17" ht="150" customHeight="1" x14ac:dyDescent="0.3">
      <c r="A25" s="13" t="s">
        <v>251</v>
      </c>
      <c r="B25" s="13" t="s">
        <v>252</v>
      </c>
      <c r="C25" s="13" t="s">
        <v>253</v>
      </c>
      <c r="D25" s="13" t="s">
        <v>81</v>
      </c>
      <c r="E25" s="13" t="s">
        <v>126</v>
      </c>
      <c r="F25" s="13" t="s">
        <v>254</v>
      </c>
      <c r="G25" s="13" t="s">
        <v>255</v>
      </c>
      <c r="H25" s="13" t="s">
        <v>256</v>
      </c>
      <c r="I25" s="13" t="s">
        <v>256</v>
      </c>
      <c r="J25" s="13" t="s">
        <v>130</v>
      </c>
      <c r="K25" s="13" t="s">
        <v>130</v>
      </c>
      <c r="L25" s="14" t="s">
        <v>86</v>
      </c>
      <c r="M25" s="15" t="s">
        <v>87</v>
      </c>
      <c r="N25" s="16" t="s">
        <v>86</v>
      </c>
      <c r="O25" s="13" t="s">
        <v>88</v>
      </c>
      <c r="P25" s="13" t="s">
        <v>257</v>
      </c>
      <c r="Q25" s="17" t="s">
        <v>90</v>
      </c>
    </row>
    <row r="26" spans="1:17" ht="150" customHeight="1" x14ac:dyDescent="0.3">
      <c r="A26" s="13" t="s">
        <v>258</v>
      </c>
      <c r="B26" s="13" t="s">
        <v>259</v>
      </c>
      <c r="C26" s="13" t="s">
        <v>260</v>
      </c>
      <c r="D26" s="13" t="s">
        <v>81</v>
      </c>
      <c r="E26" s="13" t="s">
        <v>126</v>
      </c>
      <c r="F26" s="13" t="s">
        <v>261</v>
      </c>
      <c r="G26" s="13" t="s">
        <v>262</v>
      </c>
      <c r="H26" s="13" t="s">
        <v>263</v>
      </c>
      <c r="I26" s="13" t="s">
        <v>264</v>
      </c>
      <c r="J26" s="13" t="s">
        <v>130</v>
      </c>
      <c r="K26" s="13" t="s">
        <v>130</v>
      </c>
      <c r="L26" s="14" t="s">
        <v>86</v>
      </c>
      <c r="M26" s="15" t="s">
        <v>87</v>
      </c>
      <c r="N26" s="15" t="s">
        <v>87</v>
      </c>
      <c r="O26" s="13" t="s">
        <v>88</v>
      </c>
      <c r="P26" s="13" t="s">
        <v>265</v>
      </c>
      <c r="Q26" s="17" t="s">
        <v>90</v>
      </c>
    </row>
    <row r="27" spans="1:17" ht="150" customHeight="1" x14ac:dyDescent="0.3">
      <c r="A27" s="13" t="s">
        <v>266</v>
      </c>
      <c r="B27" s="13" t="s">
        <v>267</v>
      </c>
      <c r="C27" s="13" t="s">
        <v>268</v>
      </c>
      <c r="D27" s="13" t="s">
        <v>191</v>
      </c>
      <c r="E27" s="13" t="s">
        <v>126</v>
      </c>
      <c r="F27" s="13" t="s">
        <v>269</v>
      </c>
      <c r="G27" s="13" t="s">
        <v>270</v>
      </c>
      <c r="H27" s="13" t="s">
        <v>271</v>
      </c>
      <c r="I27" s="13" t="s">
        <v>272</v>
      </c>
      <c r="J27" s="13" t="s">
        <v>130</v>
      </c>
      <c r="K27" s="13" t="s">
        <v>130</v>
      </c>
      <c r="L27" s="14" t="s">
        <v>86</v>
      </c>
      <c r="M27" s="16" t="s">
        <v>86</v>
      </c>
      <c r="N27" s="16" t="s">
        <v>86</v>
      </c>
      <c r="O27" s="13" t="s">
        <v>131</v>
      </c>
      <c r="P27" s="13" t="s">
        <v>273</v>
      </c>
      <c r="Q27" s="17" t="s">
        <v>90</v>
      </c>
    </row>
    <row r="28" spans="1:17" ht="150" customHeight="1" x14ac:dyDescent="0.3">
      <c r="A28" s="13" t="s">
        <v>274</v>
      </c>
      <c r="B28" s="13" t="s">
        <v>275</v>
      </c>
      <c r="C28" s="13" t="s">
        <v>276</v>
      </c>
      <c r="D28" s="13" t="s">
        <v>191</v>
      </c>
      <c r="E28" s="13" t="s">
        <v>126</v>
      </c>
      <c r="F28" s="13" t="s">
        <v>277</v>
      </c>
      <c r="G28" s="13" t="s">
        <v>278</v>
      </c>
      <c r="H28" s="13" t="s">
        <v>279</v>
      </c>
      <c r="I28" s="13" t="s">
        <v>280</v>
      </c>
      <c r="J28" s="13" t="s">
        <v>130</v>
      </c>
      <c r="K28" s="13" t="s">
        <v>130</v>
      </c>
      <c r="L28" s="14" t="s">
        <v>86</v>
      </c>
      <c r="M28" s="16" t="s">
        <v>86</v>
      </c>
      <c r="N28" s="15" t="s">
        <v>87</v>
      </c>
      <c r="O28" s="13" t="s">
        <v>131</v>
      </c>
      <c r="P28" s="13" t="s">
        <v>281</v>
      </c>
      <c r="Q28" s="17" t="s">
        <v>90</v>
      </c>
    </row>
    <row r="29" spans="1:17" ht="150" customHeight="1" x14ac:dyDescent="0.3">
      <c r="A29" s="13" t="s">
        <v>282</v>
      </c>
      <c r="B29" s="13" t="s">
        <v>283</v>
      </c>
      <c r="C29" s="13" t="s">
        <v>284</v>
      </c>
      <c r="D29" s="13" t="s">
        <v>104</v>
      </c>
      <c r="E29" s="13" t="s">
        <v>126</v>
      </c>
      <c r="F29" s="13" t="s">
        <v>285</v>
      </c>
      <c r="G29" s="13" t="s">
        <v>286</v>
      </c>
      <c r="H29" s="13" t="s">
        <v>287</v>
      </c>
      <c r="I29" s="13" t="s">
        <v>288</v>
      </c>
      <c r="J29" s="13" t="s">
        <v>130</v>
      </c>
      <c r="K29" s="13" t="s">
        <v>289</v>
      </c>
      <c r="L29" s="14" t="s">
        <v>86</v>
      </c>
      <c r="M29" s="16" t="s">
        <v>86</v>
      </c>
      <c r="N29" s="16" t="s">
        <v>86</v>
      </c>
      <c r="O29" s="13" t="s">
        <v>131</v>
      </c>
      <c r="P29" s="13" t="s">
        <v>290</v>
      </c>
      <c r="Q29" s="17" t="s">
        <v>90</v>
      </c>
    </row>
    <row r="30" spans="1:17" ht="150" customHeight="1" x14ac:dyDescent="0.3">
      <c r="A30" s="13" t="s">
        <v>291</v>
      </c>
      <c r="B30" s="13" t="s">
        <v>292</v>
      </c>
      <c r="C30" s="13" t="s">
        <v>293</v>
      </c>
      <c r="D30" s="13" t="s">
        <v>294</v>
      </c>
      <c r="E30" s="13" t="s">
        <v>126</v>
      </c>
      <c r="F30" s="13" t="s">
        <v>295</v>
      </c>
      <c r="G30" s="13" t="s">
        <v>296</v>
      </c>
      <c r="H30" s="13" t="s">
        <v>297</v>
      </c>
      <c r="I30" s="13" t="s">
        <v>298</v>
      </c>
      <c r="J30" s="13" t="s">
        <v>130</v>
      </c>
      <c r="K30" s="13" t="s">
        <v>130</v>
      </c>
      <c r="L30" s="14" t="s">
        <v>86</v>
      </c>
      <c r="M30" s="16" t="s">
        <v>86</v>
      </c>
      <c r="N30" s="16" t="s">
        <v>86</v>
      </c>
      <c r="O30" s="13" t="s">
        <v>131</v>
      </c>
      <c r="P30" s="13" t="s">
        <v>299</v>
      </c>
      <c r="Q30" s="17" t="s">
        <v>90</v>
      </c>
    </row>
    <row r="31" spans="1:17" ht="150" customHeight="1" x14ac:dyDescent="0.3">
      <c r="A31" s="13" t="s">
        <v>300</v>
      </c>
      <c r="B31" s="13" t="s">
        <v>301</v>
      </c>
      <c r="C31" s="13" t="s">
        <v>293</v>
      </c>
      <c r="D31" s="13" t="s">
        <v>302</v>
      </c>
      <c r="E31" s="13" t="s">
        <v>126</v>
      </c>
      <c r="F31" s="13" t="s">
        <v>303</v>
      </c>
      <c r="G31" s="13" t="s">
        <v>304</v>
      </c>
      <c r="H31" s="13" t="s">
        <v>305</v>
      </c>
      <c r="I31" s="13" t="s">
        <v>306</v>
      </c>
      <c r="J31" s="13" t="s">
        <v>130</v>
      </c>
      <c r="K31" s="13" t="s">
        <v>130</v>
      </c>
      <c r="L31" s="14" t="s">
        <v>86</v>
      </c>
      <c r="M31" s="16" t="s">
        <v>86</v>
      </c>
      <c r="N31" s="13" t="s">
        <v>307</v>
      </c>
      <c r="O31" s="13" t="s">
        <v>131</v>
      </c>
      <c r="P31" s="13" t="s">
        <v>308</v>
      </c>
      <c r="Q31" s="17" t="s">
        <v>90</v>
      </c>
    </row>
  </sheetData>
  <autoFilter ref="A1:Q31" xr:uid="{00000000-0009-0000-0000-000001000000}"/>
  <hyperlinks>
    <hyperlink ref="Q2" location="'Proof Screenshots'!A1" display="View proof" xr:uid="{00000000-0004-0000-0100-000000000000}"/>
    <hyperlink ref="Q3" location="'Proof Screenshots'!A45" display="View proof" xr:uid="{00000000-0004-0000-0100-000001000000}"/>
    <hyperlink ref="Q4" location="'Proof Screenshots'!A83" display="View proof" xr:uid="{00000000-0004-0000-0100-000002000000}"/>
    <hyperlink ref="Q5" location="'Proof Screenshots'!A121" display="View proof" xr:uid="{00000000-0004-0000-0100-000003000000}"/>
    <hyperlink ref="Q6" location="'Proof Screenshots'!A154" display="View proof" xr:uid="{00000000-0004-0000-0100-000004000000}"/>
    <hyperlink ref="Q7" location="'Proof Screenshots'!A191" display="View proof" xr:uid="{00000000-0004-0000-0100-000005000000}"/>
    <hyperlink ref="Q8" location="'Proof Screenshots'!A222" display="View proof" xr:uid="{00000000-0004-0000-0100-000006000000}"/>
    <hyperlink ref="Q9" location="'Proof Screenshots'!A260" display="View proof" xr:uid="{00000000-0004-0000-0100-000007000000}"/>
    <hyperlink ref="Q10" location="'Proof Screenshots'!A296" display="View proof" xr:uid="{00000000-0004-0000-0100-000008000000}"/>
    <hyperlink ref="Q11" location="'Proof Screenshots'!A342" display="View proof" xr:uid="{00000000-0004-0000-0100-000009000000}"/>
    <hyperlink ref="Q12" location="'Proof Screenshots'!A388" display="View proof" xr:uid="{00000000-0004-0000-0100-00000A000000}"/>
    <hyperlink ref="Q13" location="'Proof Screenshots'!A425" display="View proof" xr:uid="{00000000-0004-0000-0100-00000B000000}"/>
    <hyperlink ref="Q14" location="'Proof Screenshots'!A461" display="View proof" xr:uid="{00000000-0004-0000-0100-00000C000000}"/>
    <hyperlink ref="Q15" location="'Proof Screenshots'!A490" display="View proof" xr:uid="{00000000-0004-0000-0100-00000D000000}"/>
    <hyperlink ref="Q16" location="'Proof Screenshots'!A539" display="View proof" xr:uid="{00000000-0004-0000-0100-00000E000000}"/>
    <hyperlink ref="Q17" location="'Proof Screenshots'!A579" display="View proof" xr:uid="{00000000-0004-0000-0100-00000F000000}"/>
    <hyperlink ref="Q18" location="'Proof Screenshots'!A625" display="View proof" xr:uid="{00000000-0004-0000-0100-000010000000}"/>
    <hyperlink ref="Q19" location="'Proof Screenshots'!A651" display="View proof" xr:uid="{00000000-0004-0000-0100-000011000000}"/>
    <hyperlink ref="Q20" location="'Proof Screenshots'!A686" display="View proof" xr:uid="{00000000-0004-0000-0100-000012000000}"/>
    <hyperlink ref="Q21" location="'Proof Screenshots'!A734" display="View proof" xr:uid="{00000000-0004-0000-0100-000013000000}"/>
    <hyperlink ref="Q22" location="'Proof Screenshots'!A798" display="View proof" xr:uid="{00000000-0004-0000-0100-000014000000}"/>
    <hyperlink ref="Q23" location="'Proof Screenshots'!A841" display="View proof" xr:uid="{00000000-0004-0000-0100-000015000000}"/>
    <hyperlink ref="Q24" location="'Proof Screenshots'!A884" display="View proof" xr:uid="{00000000-0004-0000-0100-000016000000}"/>
    <hyperlink ref="Q25" location="'Proof Screenshots'!A928" display="View proof" xr:uid="{00000000-0004-0000-0100-000017000000}"/>
    <hyperlink ref="Q26" location="'Proof Screenshots'!A967" display="View proof" xr:uid="{00000000-0004-0000-0100-000018000000}"/>
    <hyperlink ref="Q27" location="'Proof Screenshots'!A1014" display="View proof" xr:uid="{00000000-0004-0000-0100-000019000000}"/>
    <hyperlink ref="Q28" location="'Proof Screenshots'!A1059" display="View proof" xr:uid="{00000000-0004-0000-0100-00001A000000}"/>
    <hyperlink ref="Q29" location="'Proof Screenshots'!A1104" display="View proof" xr:uid="{00000000-0004-0000-0100-00001B000000}"/>
    <hyperlink ref="Q30" location="'Proof Screenshots'!A1137" display="View proof" xr:uid="{00000000-0004-0000-0100-00001C000000}"/>
    <hyperlink ref="Q31" location="'Proof Screenshots'!A1202" display="View proof" xr:uid="{00000000-0004-0000-0100-00001D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pane xSplit="1" ySplit="3" topLeftCell="B4" activePane="bottomRight" state="frozen"/>
      <selection pane="topRight"/>
      <selection pane="bottomLeft"/>
      <selection pane="bottomRight"/>
    </sheetView>
  </sheetViews>
  <sheetFormatPr defaultRowHeight="14.4" x14ac:dyDescent="0.3"/>
  <cols>
    <col min="1" max="1" width="52" customWidth="1"/>
    <col min="2" max="3" width="16" customWidth="1"/>
    <col min="4" max="4" width="20" customWidth="1"/>
    <col min="5" max="5" width="12" customWidth="1"/>
    <col min="6" max="6" width="110" customWidth="1"/>
  </cols>
  <sheetData>
    <row r="1" spans="1:6" ht="16.8" x14ac:dyDescent="0.3">
      <c r="A1" s="18" t="s">
        <v>309</v>
      </c>
    </row>
    <row r="3" spans="1:6" ht="27.6" x14ac:dyDescent="0.3">
      <c r="A3" s="12" t="s">
        <v>310</v>
      </c>
      <c r="B3" s="12" t="s">
        <v>311</v>
      </c>
      <c r="C3" s="12" t="s">
        <v>312</v>
      </c>
      <c r="D3" s="12" t="s">
        <v>313</v>
      </c>
      <c r="E3" s="12" t="s">
        <v>314</v>
      </c>
      <c r="F3" s="12" t="s">
        <v>315</v>
      </c>
    </row>
    <row r="4" spans="1:6" x14ac:dyDescent="0.3">
      <c r="A4" s="19" t="s">
        <v>316</v>
      </c>
      <c r="B4" s="20">
        <v>14569</v>
      </c>
      <c r="C4" s="20">
        <v>14569</v>
      </c>
      <c r="D4" s="20">
        <f t="shared" ref="D4:D36" si="0">C4-B4</f>
        <v>0</v>
      </c>
      <c r="E4" s="19" t="str">
        <f t="shared" ref="E4:E36" si="1">IF(C4=B4,"MATCH","MISMATCH")</f>
        <v>MATCH</v>
      </c>
      <c r="F4" s="19" t="s">
        <v>317</v>
      </c>
    </row>
    <row r="5" spans="1:6" x14ac:dyDescent="0.3">
      <c r="A5" s="19" t="s">
        <v>318</v>
      </c>
      <c r="B5" s="20">
        <v>510105000</v>
      </c>
      <c r="C5" s="20">
        <v>510105000</v>
      </c>
      <c r="D5" s="20">
        <f t="shared" si="0"/>
        <v>0</v>
      </c>
      <c r="E5" s="19" t="str">
        <f t="shared" si="1"/>
        <v>MATCH</v>
      </c>
      <c r="F5" s="19"/>
    </row>
    <row r="6" spans="1:6" x14ac:dyDescent="0.3">
      <c r="A6" s="19" t="s">
        <v>319</v>
      </c>
      <c r="B6" s="20">
        <v>102021</v>
      </c>
      <c r="C6" s="20">
        <v>102021</v>
      </c>
      <c r="D6" s="20">
        <f t="shared" si="0"/>
        <v>0</v>
      </c>
      <c r="E6" s="19" t="str">
        <f t="shared" si="1"/>
        <v>MATCH</v>
      </c>
      <c r="F6" s="19"/>
    </row>
    <row r="7" spans="1:6" x14ac:dyDescent="0.3">
      <c r="A7" s="19" t="s">
        <v>320</v>
      </c>
      <c r="B7" s="20">
        <v>11906</v>
      </c>
      <c r="C7" s="20">
        <v>11906</v>
      </c>
      <c r="D7" s="20">
        <f t="shared" si="0"/>
        <v>0</v>
      </c>
      <c r="E7" s="19" t="str">
        <f t="shared" si="1"/>
        <v>MATCH</v>
      </c>
      <c r="F7" s="19"/>
    </row>
    <row r="8" spans="1:6" x14ac:dyDescent="0.3">
      <c r="A8" s="19" t="s">
        <v>321</v>
      </c>
      <c r="B8" s="20">
        <v>10678</v>
      </c>
      <c r="C8" s="20">
        <v>9452</v>
      </c>
      <c r="D8" s="20">
        <f t="shared" si="0"/>
        <v>-1226</v>
      </c>
      <c r="E8" s="19" t="str">
        <f t="shared" si="1"/>
        <v>MISMATCH</v>
      </c>
      <c r="F8" s="19" t="s">
        <v>322</v>
      </c>
    </row>
    <row r="9" spans="1:6" x14ac:dyDescent="0.3">
      <c r="A9" s="19" t="s">
        <v>323</v>
      </c>
      <c r="B9" s="20">
        <v>0</v>
      </c>
      <c r="C9" s="20">
        <v>0</v>
      </c>
      <c r="D9" s="20">
        <f t="shared" si="0"/>
        <v>0</v>
      </c>
      <c r="E9" s="19" t="str">
        <f t="shared" si="1"/>
        <v>MATCH</v>
      </c>
      <c r="F9" s="19" t="s">
        <v>324</v>
      </c>
    </row>
    <row r="10" spans="1:6" x14ac:dyDescent="0.3">
      <c r="A10" s="19" t="s">
        <v>325</v>
      </c>
      <c r="B10" s="20">
        <v>0</v>
      </c>
      <c r="C10" s="20">
        <v>0</v>
      </c>
      <c r="D10" s="20">
        <f t="shared" si="0"/>
        <v>0</v>
      </c>
      <c r="E10" s="19" t="str">
        <f t="shared" si="1"/>
        <v>MATCH</v>
      </c>
      <c r="F10" s="19" t="s">
        <v>324</v>
      </c>
    </row>
    <row r="11" spans="1:6" x14ac:dyDescent="0.3">
      <c r="A11" s="19" t="s">
        <v>326</v>
      </c>
      <c r="B11" s="20">
        <v>0</v>
      </c>
      <c r="C11" s="20">
        <v>0</v>
      </c>
      <c r="D11" s="20">
        <f t="shared" si="0"/>
        <v>0</v>
      </c>
      <c r="E11" s="19" t="str">
        <f t="shared" si="1"/>
        <v>MATCH</v>
      </c>
      <c r="F11" s="19" t="s">
        <v>324</v>
      </c>
    </row>
    <row r="12" spans="1:6" x14ac:dyDescent="0.3">
      <c r="A12" s="19" t="s">
        <v>327</v>
      </c>
      <c r="B12" s="20">
        <v>0</v>
      </c>
      <c r="C12" s="20">
        <v>0</v>
      </c>
      <c r="D12" s="20">
        <f t="shared" si="0"/>
        <v>0</v>
      </c>
      <c r="E12" s="19" t="str">
        <f t="shared" si="1"/>
        <v>MATCH</v>
      </c>
      <c r="F12" s="19" t="s">
        <v>328</v>
      </c>
    </row>
    <row r="13" spans="1:6" x14ac:dyDescent="0.3">
      <c r="A13" s="19" t="s">
        <v>329</v>
      </c>
      <c r="B13" s="20">
        <v>0</v>
      </c>
      <c r="C13" s="20">
        <v>0</v>
      </c>
      <c r="D13" s="20">
        <f t="shared" si="0"/>
        <v>0</v>
      </c>
      <c r="E13" s="19" t="str">
        <f t="shared" si="1"/>
        <v>MATCH</v>
      </c>
      <c r="F13" s="19"/>
    </row>
    <row r="14" spans="1:6" ht="26.4" x14ac:dyDescent="0.3">
      <c r="A14" s="19" t="s">
        <v>330</v>
      </c>
      <c r="B14" s="20">
        <v>0</v>
      </c>
      <c r="C14" s="20">
        <v>0</v>
      </c>
      <c r="D14" s="20">
        <f t="shared" si="0"/>
        <v>0</v>
      </c>
      <c r="E14" s="19" t="str">
        <f t="shared" si="1"/>
        <v>MATCH</v>
      </c>
      <c r="F14" s="19" t="s">
        <v>331</v>
      </c>
    </row>
    <row r="15" spans="1:6" x14ac:dyDescent="0.3">
      <c r="A15" s="19" t="s">
        <v>332</v>
      </c>
      <c r="B15" s="20">
        <v>88</v>
      </c>
      <c r="C15" s="20">
        <v>88</v>
      </c>
      <c r="D15" s="20">
        <f t="shared" si="0"/>
        <v>0</v>
      </c>
      <c r="E15" s="19" t="str">
        <f t="shared" si="1"/>
        <v>MATCH</v>
      </c>
      <c r="F15" s="19" t="s">
        <v>333</v>
      </c>
    </row>
    <row r="16" spans="1:6" x14ac:dyDescent="0.3">
      <c r="A16" s="19" t="s">
        <v>334</v>
      </c>
      <c r="B16" s="20">
        <v>0</v>
      </c>
      <c r="C16" s="20">
        <v>0</v>
      </c>
      <c r="D16" s="20">
        <f t="shared" si="0"/>
        <v>0</v>
      </c>
      <c r="E16" s="19" t="str">
        <f t="shared" si="1"/>
        <v>MATCH</v>
      </c>
      <c r="F16" s="19" t="s">
        <v>335</v>
      </c>
    </row>
    <row r="17" spans="1:6" ht="26.4" x14ac:dyDescent="0.3">
      <c r="A17" s="19" t="s">
        <v>336</v>
      </c>
      <c r="B17" s="20">
        <v>14481</v>
      </c>
      <c r="C17" s="20">
        <v>0</v>
      </c>
      <c r="D17" s="20">
        <f t="shared" si="0"/>
        <v>-14481</v>
      </c>
      <c r="E17" s="19" t="str">
        <f t="shared" si="1"/>
        <v>MISMATCH</v>
      </c>
      <c r="F17" s="19" t="s">
        <v>337</v>
      </c>
    </row>
    <row r="18" spans="1:6" ht="26.4" x14ac:dyDescent="0.3">
      <c r="A18" s="19" t="s">
        <v>338</v>
      </c>
      <c r="B18" s="20">
        <v>14569</v>
      </c>
      <c r="C18" s="20">
        <v>0</v>
      </c>
      <c r="D18" s="20">
        <f t="shared" si="0"/>
        <v>-14569</v>
      </c>
      <c r="E18" s="19" t="str">
        <f t="shared" si="1"/>
        <v>MISMATCH</v>
      </c>
      <c r="F18" s="19" t="s">
        <v>339</v>
      </c>
    </row>
    <row r="19" spans="1:6" x14ac:dyDescent="0.3">
      <c r="A19" s="19" t="s">
        <v>340</v>
      </c>
      <c r="B19" s="20">
        <v>171</v>
      </c>
      <c r="C19" s="20">
        <v>171</v>
      </c>
      <c r="D19" s="20">
        <f t="shared" si="0"/>
        <v>0</v>
      </c>
      <c r="E19" s="19" t="str">
        <f t="shared" si="1"/>
        <v>MATCH</v>
      </c>
      <c r="F19" s="19"/>
    </row>
    <row r="20" spans="1:6" x14ac:dyDescent="0.3">
      <c r="A20" s="19" t="s">
        <v>341</v>
      </c>
      <c r="B20" s="20">
        <v>0</v>
      </c>
      <c r="C20" s="20">
        <v>1636</v>
      </c>
      <c r="D20" s="20">
        <f t="shared" si="0"/>
        <v>1636</v>
      </c>
      <c r="E20" s="19" t="str">
        <f t="shared" si="1"/>
        <v>MISMATCH</v>
      </c>
      <c r="F20" s="19" t="s">
        <v>342</v>
      </c>
    </row>
    <row r="21" spans="1:6" x14ac:dyDescent="0.3">
      <c r="A21" s="19" t="s">
        <v>343</v>
      </c>
      <c r="B21" s="20">
        <v>68235000</v>
      </c>
      <c r="C21" s="20">
        <v>68235000</v>
      </c>
      <c r="D21" s="20">
        <f t="shared" si="0"/>
        <v>0</v>
      </c>
      <c r="E21" s="19" t="str">
        <f t="shared" si="1"/>
        <v>MATCH</v>
      </c>
      <c r="F21" s="19"/>
    </row>
    <row r="22" spans="1:6" x14ac:dyDescent="0.3">
      <c r="A22" s="19" t="s">
        <v>344</v>
      </c>
      <c r="B22" s="20">
        <v>141790000</v>
      </c>
      <c r="C22" s="20">
        <v>141790000</v>
      </c>
      <c r="D22" s="20">
        <f t="shared" si="0"/>
        <v>0</v>
      </c>
      <c r="E22" s="19" t="str">
        <f t="shared" si="1"/>
        <v>MATCH</v>
      </c>
      <c r="F22" s="19"/>
    </row>
    <row r="23" spans="1:6" x14ac:dyDescent="0.3">
      <c r="A23" s="19" t="s">
        <v>345</v>
      </c>
      <c r="B23" s="20">
        <v>114990000</v>
      </c>
      <c r="C23" s="20">
        <v>114990000</v>
      </c>
      <c r="D23" s="20">
        <f t="shared" si="0"/>
        <v>0</v>
      </c>
      <c r="E23" s="19" t="str">
        <f t="shared" si="1"/>
        <v>MATCH</v>
      </c>
      <c r="F23" s="19"/>
    </row>
    <row r="24" spans="1:6" x14ac:dyDescent="0.3">
      <c r="A24" s="19" t="s">
        <v>346</v>
      </c>
      <c r="B24" s="20">
        <v>185090000</v>
      </c>
      <c r="C24" s="20">
        <v>185090000</v>
      </c>
      <c r="D24" s="20">
        <f t="shared" si="0"/>
        <v>0</v>
      </c>
      <c r="E24" s="19" t="str">
        <f t="shared" si="1"/>
        <v>MATCH</v>
      </c>
      <c r="F24" s="19"/>
    </row>
    <row r="25" spans="1:6" x14ac:dyDescent="0.3">
      <c r="A25" s="19" t="s">
        <v>347</v>
      </c>
      <c r="B25" s="20">
        <v>928</v>
      </c>
      <c r="C25" s="20">
        <v>928</v>
      </c>
      <c r="D25" s="20">
        <f t="shared" si="0"/>
        <v>0</v>
      </c>
      <c r="E25" s="19" t="str">
        <f t="shared" si="1"/>
        <v>MATCH</v>
      </c>
      <c r="F25" s="19"/>
    </row>
    <row r="26" spans="1:6" x14ac:dyDescent="0.3">
      <c r="A26" s="19" t="s">
        <v>348</v>
      </c>
      <c r="B26" s="20">
        <v>626</v>
      </c>
      <c r="C26" s="20">
        <v>626</v>
      </c>
      <c r="D26" s="20">
        <f t="shared" si="0"/>
        <v>0</v>
      </c>
      <c r="E26" s="19" t="str">
        <f t="shared" si="1"/>
        <v>MATCH</v>
      </c>
      <c r="F26" s="19"/>
    </row>
    <row r="27" spans="1:6" x14ac:dyDescent="0.3">
      <c r="A27" s="19" t="s">
        <v>349</v>
      </c>
      <c r="B27" s="20">
        <v>909</v>
      </c>
      <c r="C27" s="20">
        <v>909</v>
      </c>
      <c r="D27" s="20">
        <f t="shared" si="0"/>
        <v>0</v>
      </c>
      <c r="E27" s="19" t="str">
        <f t="shared" si="1"/>
        <v>MATCH</v>
      </c>
      <c r="F27" s="19"/>
    </row>
    <row r="28" spans="1:6" x14ac:dyDescent="0.3">
      <c r="A28" s="19" t="s">
        <v>350</v>
      </c>
      <c r="B28" s="20">
        <v>792</v>
      </c>
      <c r="C28" s="20">
        <v>792</v>
      </c>
      <c r="D28" s="20">
        <f t="shared" si="0"/>
        <v>0</v>
      </c>
      <c r="E28" s="19" t="str">
        <f t="shared" si="1"/>
        <v>MATCH</v>
      </c>
      <c r="F28" s="19"/>
    </row>
    <row r="29" spans="1:6" x14ac:dyDescent="0.3">
      <c r="A29" s="19" t="s">
        <v>351</v>
      </c>
      <c r="B29" s="20">
        <v>1173</v>
      </c>
      <c r="C29" s="20">
        <v>1173</v>
      </c>
      <c r="D29" s="20">
        <f t="shared" si="0"/>
        <v>0</v>
      </c>
      <c r="E29" s="19" t="str">
        <f t="shared" si="1"/>
        <v>MATCH</v>
      </c>
      <c r="F29" s="19"/>
    </row>
    <row r="30" spans="1:6" x14ac:dyDescent="0.3">
      <c r="A30" s="19" t="s">
        <v>352</v>
      </c>
      <c r="B30" s="20">
        <v>955</v>
      </c>
      <c r="C30" s="20">
        <v>955</v>
      </c>
      <c r="D30" s="20">
        <f t="shared" si="0"/>
        <v>0</v>
      </c>
      <c r="E30" s="19" t="str">
        <f t="shared" si="1"/>
        <v>MATCH</v>
      </c>
      <c r="F30" s="19"/>
    </row>
    <row r="31" spans="1:6" x14ac:dyDescent="0.3">
      <c r="A31" s="19" t="s">
        <v>353</v>
      </c>
      <c r="B31" s="20">
        <v>532</v>
      </c>
      <c r="C31" s="20">
        <v>532</v>
      </c>
      <c r="D31" s="20">
        <f t="shared" si="0"/>
        <v>0</v>
      </c>
      <c r="E31" s="19" t="str">
        <f t="shared" si="1"/>
        <v>MATCH</v>
      </c>
      <c r="F31" s="19"/>
    </row>
    <row r="32" spans="1:6" x14ac:dyDescent="0.3">
      <c r="A32" s="19" t="s">
        <v>354</v>
      </c>
      <c r="B32" s="20">
        <v>794</v>
      </c>
      <c r="C32" s="20">
        <v>794</v>
      </c>
      <c r="D32" s="20">
        <f t="shared" si="0"/>
        <v>0</v>
      </c>
      <c r="E32" s="19" t="str">
        <f t="shared" si="1"/>
        <v>MATCH</v>
      </c>
      <c r="F32" s="19"/>
    </row>
    <row r="33" spans="1:6" x14ac:dyDescent="0.3">
      <c r="A33" s="19" t="s">
        <v>355</v>
      </c>
      <c r="B33" s="20">
        <v>440</v>
      </c>
      <c r="C33" s="20">
        <v>440</v>
      </c>
      <c r="D33" s="20">
        <f t="shared" si="0"/>
        <v>0</v>
      </c>
      <c r="E33" s="19" t="str">
        <f t="shared" si="1"/>
        <v>MATCH</v>
      </c>
      <c r="F33" s="19"/>
    </row>
    <row r="34" spans="1:6" x14ac:dyDescent="0.3">
      <c r="A34" s="19" t="s">
        <v>356</v>
      </c>
      <c r="B34" s="20">
        <v>2701</v>
      </c>
      <c r="C34" s="20">
        <v>2701</v>
      </c>
      <c r="D34" s="20">
        <f t="shared" si="0"/>
        <v>0</v>
      </c>
      <c r="E34" s="19" t="str">
        <f t="shared" si="1"/>
        <v>MATCH</v>
      </c>
      <c r="F34" s="19"/>
    </row>
    <row r="35" spans="1:6" x14ac:dyDescent="0.3">
      <c r="A35" s="19" t="s">
        <v>357</v>
      </c>
      <c r="B35" s="20">
        <v>1130</v>
      </c>
      <c r="C35" s="20">
        <v>1130</v>
      </c>
      <c r="D35" s="20">
        <f t="shared" si="0"/>
        <v>0</v>
      </c>
      <c r="E35" s="19" t="str">
        <f t="shared" si="1"/>
        <v>MATCH</v>
      </c>
      <c r="F35" s="19"/>
    </row>
    <row r="36" spans="1:6" x14ac:dyDescent="0.3">
      <c r="A36" s="19" t="s">
        <v>358</v>
      </c>
      <c r="B36" s="20">
        <v>926</v>
      </c>
      <c r="C36" s="20">
        <v>926</v>
      </c>
      <c r="D36" s="20">
        <f t="shared" si="0"/>
        <v>0</v>
      </c>
      <c r="E36" s="19" t="str">
        <f t="shared" si="1"/>
        <v>MATCH</v>
      </c>
      <c r="F36" s="19"/>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202"/>
  <sheetViews>
    <sheetView workbookViewId="0"/>
  </sheetViews>
  <sheetFormatPr defaultRowHeight="14.4" x14ac:dyDescent="0.3"/>
  <cols>
    <col min="1" max="1" width="150" customWidth="1"/>
  </cols>
  <sheetData>
    <row r="1" spans="1:1" ht="16.8" x14ac:dyDescent="0.3">
      <c r="A1" s="21" t="s">
        <v>359</v>
      </c>
    </row>
    <row r="45" spans="1:1" ht="16.8" x14ac:dyDescent="0.3">
      <c r="A45" s="21" t="s">
        <v>360</v>
      </c>
    </row>
    <row r="83" spans="1:1" ht="16.8" x14ac:dyDescent="0.3">
      <c r="A83" s="21" t="s">
        <v>361</v>
      </c>
    </row>
    <row r="121" spans="1:1" ht="16.8" x14ac:dyDescent="0.3">
      <c r="A121" s="21" t="s">
        <v>362</v>
      </c>
    </row>
    <row r="154" spans="1:1" ht="16.8" x14ac:dyDescent="0.3">
      <c r="A154" s="21" t="s">
        <v>363</v>
      </c>
    </row>
    <row r="191" spans="1:1" ht="16.8" x14ac:dyDescent="0.3">
      <c r="A191" s="21" t="s">
        <v>364</v>
      </c>
    </row>
    <row r="222" spans="1:1" ht="16.8" x14ac:dyDescent="0.3">
      <c r="A222" s="21" t="s">
        <v>365</v>
      </c>
    </row>
    <row r="260" spans="1:1" ht="16.8" x14ac:dyDescent="0.3">
      <c r="A260" s="21" t="s">
        <v>366</v>
      </c>
    </row>
    <row r="296" spans="1:1" ht="16.8" x14ac:dyDescent="0.3">
      <c r="A296" s="21" t="s">
        <v>367</v>
      </c>
    </row>
    <row r="342" spans="1:1" ht="16.8" x14ac:dyDescent="0.3">
      <c r="A342" s="21" t="s">
        <v>368</v>
      </c>
    </row>
    <row r="388" spans="1:1" ht="16.8" x14ac:dyDescent="0.3">
      <c r="A388" s="21" t="s">
        <v>369</v>
      </c>
    </row>
    <row r="425" spans="1:1" ht="16.8" x14ac:dyDescent="0.3">
      <c r="A425" s="21" t="s">
        <v>370</v>
      </c>
    </row>
    <row r="461" spans="1:1" ht="16.8" x14ac:dyDescent="0.3">
      <c r="A461" s="21" t="s">
        <v>371</v>
      </c>
    </row>
    <row r="490" spans="1:1" ht="16.8" x14ac:dyDescent="0.3">
      <c r="A490" s="21" t="s">
        <v>372</v>
      </c>
    </row>
    <row r="539" spans="1:1" ht="16.8" x14ac:dyDescent="0.3">
      <c r="A539" s="21" t="s">
        <v>373</v>
      </c>
    </row>
    <row r="579" spans="1:1" ht="16.8" x14ac:dyDescent="0.3">
      <c r="A579" s="21" t="s">
        <v>374</v>
      </c>
    </row>
    <row r="625" spans="1:1" ht="16.8" x14ac:dyDescent="0.3">
      <c r="A625" s="21" t="s">
        <v>375</v>
      </c>
    </row>
    <row r="651" spans="1:1" ht="16.8" x14ac:dyDescent="0.3">
      <c r="A651" s="21" t="s">
        <v>376</v>
      </c>
    </row>
    <row r="686" spans="1:1" ht="16.8" x14ac:dyDescent="0.3">
      <c r="A686" s="21" t="s">
        <v>377</v>
      </c>
    </row>
    <row r="734" spans="1:1" ht="16.8" x14ac:dyDescent="0.3">
      <c r="A734" s="21" t="s">
        <v>378</v>
      </c>
    </row>
    <row r="798" spans="1:1" ht="16.8" x14ac:dyDescent="0.3">
      <c r="A798" s="21" t="s">
        <v>379</v>
      </c>
    </row>
    <row r="841" spans="1:1" ht="16.8" x14ac:dyDescent="0.3">
      <c r="A841" s="21" t="s">
        <v>380</v>
      </c>
    </row>
    <row r="884" spans="1:1" ht="16.8" x14ac:dyDescent="0.3">
      <c r="A884" s="21" t="s">
        <v>381</v>
      </c>
    </row>
    <row r="928" spans="1:1" ht="16.8" x14ac:dyDescent="0.3">
      <c r="A928" s="21" t="s">
        <v>382</v>
      </c>
    </row>
    <row r="967" spans="1:1" ht="16.8" x14ac:dyDescent="0.3">
      <c r="A967" s="21" t="s">
        <v>383</v>
      </c>
    </row>
    <row r="1014" spans="1:1" ht="16.8" x14ac:dyDescent="0.3">
      <c r="A1014" s="21" t="s">
        <v>384</v>
      </c>
    </row>
    <row r="1059" spans="1:1" ht="16.8" x14ac:dyDescent="0.3">
      <c r="A1059" s="21" t="s">
        <v>385</v>
      </c>
    </row>
    <row r="1104" spans="1:1" ht="16.8" x14ac:dyDescent="0.3">
      <c r="A1104" s="21" t="s">
        <v>386</v>
      </c>
    </row>
    <row r="1137" spans="1:1" ht="16.8" x14ac:dyDescent="0.3">
      <c r="A1137" s="21" t="s">
        <v>387</v>
      </c>
    </row>
    <row r="1202" spans="1:1" ht="16.8" x14ac:dyDescent="0.3">
      <c r="A1202" s="21" t="s">
        <v>388</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Test Results</vt:lpstr>
      <vt:lpstr>DB vs Raw Reconciliation</vt:lpstr>
      <vt:lpstr>Proof Screenshots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Lakshmi Narasimha Manti</cp:lastModifiedBy>
  <dcterms:created xsi:type="dcterms:W3CDTF">2026-09-25T12:05:24Z</dcterms:created>
  <dcterms:modified xsi:type="dcterms:W3CDTF">2026-09-25T12:05:34Z</dcterms:modified>
</cp:coreProperties>
</file>