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Training_DS\05_Hypothesis_Testing\"/>
    </mc:Choice>
  </mc:AlternateContent>
  <xr:revisionPtr revIDLastSave="0" documentId="8_{CA45B102-5C33-4F7B-ADDC-923252DDC851}" xr6:coauthVersionLast="47" xr6:coauthVersionMax="47" xr10:uidLastSave="{00000000-0000-0000-0000-000000000000}"/>
  <bookViews>
    <workbookView xWindow="-120" yWindow="-120" windowWidth="29040" windowHeight="15840" firstSheet="2" activeTab="5" xr2:uid="{00000000-000D-0000-FFFF-FFFF00000000}"/>
  </bookViews>
  <sheets>
    <sheet name="Sheet2" sheetId="2" state="hidden" r:id="rId1"/>
    <sheet name="Sheet1" sheetId="1" state="hidden" r:id="rId2"/>
    <sheet name="1SampleP1" sheetId="4" r:id="rId3"/>
    <sheet name="2SampleInd" sheetId="5" r:id="rId4"/>
    <sheet name="2SamplePaired" sheetId="6" r:id="rId5"/>
    <sheet name="ChisqTest"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5" i="4" l="1"/>
  <c r="J23" i="7"/>
  <c r="K23" i="7" s="1"/>
  <c r="K13" i="7"/>
  <c r="J25" i="7" s="1"/>
  <c r="K25" i="7" s="1"/>
  <c r="L11" i="7"/>
  <c r="L12" i="7"/>
  <c r="C3" i="6"/>
  <c r="C4" i="6"/>
  <c r="C5" i="6"/>
  <c r="C6" i="6"/>
  <c r="C7" i="6"/>
  <c r="C8" i="6"/>
  <c r="C9" i="6"/>
  <c r="G30" i="6" s="1"/>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2" i="6"/>
  <c r="G29" i="6" s="1"/>
  <c r="F27" i="6" s="1"/>
  <c r="F34" i="6" s="1"/>
  <c r="F31" i="5"/>
  <c r="F30" i="5"/>
  <c r="I27" i="5" s="1"/>
  <c r="F29" i="5"/>
  <c r="F28" i="5"/>
  <c r="I26" i="5" s="1"/>
  <c r="F26" i="5" s="1"/>
  <c r="F36" i="5" s="1"/>
  <c r="F31" i="4"/>
  <c r="F30" i="4"/>
  <c r="F28" i="4" s="1"/>
  <c r="O8" i="2"/>
  <c r="O9" i="2"/>
  <c r="O10" i="2"/>
  <c r="O50" i="2" s="1"/>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7" i="2"/>
  <c r="O49" i="2" s="1"/>
  <c r="Q49" i="2" s="1"/>
  <c r="Q51" i="2" s="1"/>
  <c r="N50" i="2"/>
  <c r="M50" i="2"/>
  <c r="N49" i="2"/>
  <c r="M49" i="2"/>
  <c r="Q31" i="1"/>
  <c r="Q30" i="1"/>
  <c r="Q32" i="1" s="1"/>
  <c r="Q33" i="1" s="1"/>
  <c r="Q29" i="1"/>
  <c r="Q28" i="1"/>
  <c r="Q34" i="1" s="1"/>
  <c r="C16" i="1"/>
  <c r="I24" i="2"/>
  <c r="I25" i="2"/>
  <c r="I26" i="2"/>
  <c r="I27" i="2" s="1"/>
  <c r="I29" i="2" s="1"/>
  <c r="I20" i="2"/>
  <c r="I21" i="2" s="1"/>
  <c r="Q25" i="1"/>
  <c r="F19" i="1"/>
  <c r="L30" i="1"/>
  <c r="L33" i="1" s="1"/>
  <c r="L34" i="1" s="1"/>
  <c r="L35" i="1" s="1"/>
  <c r="L31" i="1"/>
  <c r="O30" i="1" s="1"/>
  <c r="O31" i="1" s="1"/>
  <c r="O32" i="1" s="1"/>
  <c r="H27" i="1"/>
  <c r="H30" i="1"/>
  <c r="H31" i="1" s="1"/>
  <c r="H28" i="1"/>
  <c r="F25" i="1"/>
  <c r="J24" i="7" l="1"/>
  <c r="K24" i="7" s="1"/>
  <c r="K27" i="7" s="1"/>
  <c r="G28" i="7" s="1"/>
  <c r="J26" i="7"/>
  <c r="K26" i="7" s="1"/>
</calcChain>
</file>

<file path=xl/sharedStrings.xml><?xml version="1.0" encoding="utf-8"?>
<sst xmlns="http://schemas.openxmlformats.org/spreadsheetml/2006/main" count="116" uniqueCount="77">
  <si>
    <t>WingA</t>
  </si>
  <si>
    <t>WingB</t>
  </si>
  <si>
    <t>t-Test: Two-Sample Assuming Unequal Variances</t>
  </si>
  <si>
    <t>Mean</t>
  </si>
  <si>
    <t>Variance</t>
  </si>
  <si>
    <t>Observations</t>
  </si>
  <si>
    <t>Hypothesized Mean Difference</t>
  </si>
  <si>
    <t>df</t>
  </si>
  <si>
    <t>t Stat</t>
  </si>
  <si>
    <t>P(T&lt;=t) one-tail</t>
  </si>
  <si>
    <t>t Critical one-tail</t>
  </si>
  <si>
    <t>P(T&lt;=t) two-tail</t>
  </si>
  <si>
    <t>t Critical two-tail</t>
  </si>
  <si>
    <t>Two Days</t>
  </si>
  <si>
    <t>Seven Days</t>
  </si>
  <si>
    <t>Minutes</t>
  </si>
  <si>
    <t>A</t>
  </si>
  <si>
    <t>B</t>
  </si>
  <si>
    <t>P</t>
  </si>
  <si>
    <t>NP</t>
  </si>
  <si>
    <t>Total</t>
  </si>
  <si>
    <t>Promotion Status</t>
  </si>
  <si>
    <t>Company</t>
  </si>
  <si>
    <t xml:space="preserve">A hotel manager looks to enhance the initial impressions that hotel guests have when they check in. Contributing to initial impressions is the time it takes to deliver a guest’s luggage to the room after check-in. A random sample of 20 deliveries on a particular day were selected in Wing A of the hotel, and a random sample of 20 deliveries were selected in Wing B. The results are stored in Luggage . Analyze the data and determine whether there is a difference between the mean delivery times in the two wings of the hotel. (Use  𝛼= 0.05) 
</t>
  </si>
  <si>
    <t>The file Concrete contains the compressive strength, in thousands of pounds per square inch (psi), of 40 samples of concrete taken two and seven days after pouring. (Data extracted from O. Carrillo-Gamboa and R. F. Gunst, “Measurement-Error-Model Collinearities,” Technometrics, 34 (1992): 454–464.)
At the 0.01 level of significance, is there evidence that the mean strength is lower at two days than at seven days?</t>
  </si>
  <si>
    <t>Two companies A and B were merged. After the first appraisal cycle post merger, employees orginally belonging to Company B have put an allegation that the management favors employees who were originally a part of company A. At 95% confidence perform a hypothesis test to validate if the claim holds good.</t>
  </si>
  <si>
    <t xml:space="preserve">Experian Marketing Services reported that the typical American spends a mean of 144 minutes (2.4 hours) per day accessing the Internet via a mobile device. (Source: The 2014 Digital Marketer, available at ex.pn/IkXJjfX.) In order to test the validity of this statement, you select a sample of 30 friends and family. The results for the time spent per day accessing the Internet via mobile device (in minutes) are stored in InternetMobileTime 
a. Is there evidence that the population mean time spent per day accessing the Internet via mobile device is different from 144 minutes? Use the p-value approach and a level of significance of 0.05.
b. What assumption about the population distribution is needed in order to conduct the t test in (a)? </t>
  </si>
  <si>
    <t>H0</t>
  </si>
  <si>
    <t>H1</t>
  </si>
  <si>
    <t>Sample mean = 144 min</t>
  </si>
  <si>
    <t>Sample mean is not equal to 144 min</t>
  </si>
  <si>
    <t>Step 1</t>
  </si>
  <si>
    <t>Step 2</t>
  </si>
  <si>
    <t>Step 3</t>
  </si>
  <si>
    <t>1 sample t test</t>
  </si>
  <si>
    <t>Test statistic</t>
  </si>
  <si>
    <t>xbar</t>
  </si>
  <si>
    <t>s</t>
  </si>
  <si>
    <t xml:space="preserve">n </t>
  </si>
  <si>
    <t xml:space="preserve">mu </t>
  </si>
  <si>
    <t>Step 4</t>
  </si>
  <si>
    <t>Step 5</t>
  </si>
  <si>
    <t>p_value</t>
  </si>
  <si>
    <t>p_value &gt; 0.05</t>
  </si>
  <si>
    <t>We fail to reject the H0</t>
  </si>
  <si>
    <t>Basis the hypothesis test performed for the given sample of 30 observations at 95% confidence we fail to reject the null hypothesis i.e. an average American spends 144 min on internet each day.</t>
  </si>
  <si>
    <t>std</t>
  </si>
  <si>
    <t>Reject H0</t>
  </si>
  <si>
    <t>H0: Avg time Wing A = Avg time Wing B</t>
  </si>
  <si>
    <t>H1: Avg time Wing A not equal to Avg time Wing B</t>
  </si>
  <si>
    <t>x1bar</t>
  </si>
  <si>
    <t>x2bar</t>
  </si>
  <si>
    <t>var1</t>
  </si>
  <si>
    <t>var2</t>
  </si>
  <si>
    <t>n1 = n2</t>
  </si>
  <si>
    <t>n1+n2-2</t>
  </si>
  <si>
    <t>Numerator</t>
  </si>
  <si>
    <t>Denominator</t>
  </si>
  <si>
    <t>p_value &lt; alpha</t>
  </si>
  <si>
    <t>H0: avg strength 2 days = avg strength 7 days</t>
  </si>
  <si>
    <t>H1: avg strength 2 days &lt; avg strength 7 days</t>
  </si>
  <si>
    <t>Difference</t>
  </si>
  <si>
    <t>dbar</t>
  </si>
  <si>
    <t>p_value &lt; 0.01</t>
  </si>
  <si>
    <t>Status</t>
  </si>
  <si>
    <t>Observed</t>
  </si>
  <si>
    <t>AP</t>
  </si>
  <si>
    <t>ANP</t>
  </si>
  <si>
    <t>BP</t>
  </si>
  <si>
    <t>BNP</t>
  </si>
  <si>
    <t>Expected</t>
  </si>
  <si>
    <t>H0: There is no influence of background on promotions</t>
  </si>
  <si>
    <t>H1: Promotions are biased</t>
  </si>
  <si>
    <t>test statistic</t>
  </si>
  <si>
    <t>p_value  &gt; 0.05</t>
  </si>
  <si>
    <t>C</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</si>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</sst>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i/>
      <sz val="12"/>
      <color theme="1"/>
      <name val="Calibri"/>
      <family val="2"/>
      <scheme val="minor"/>
    </font>
    <font>
      <sz val="14"/>
      <color rgb="FF000000"/>
      <name val="Courier New"/>
      <family val="1"/>
    </font>
    <font>
      <sz val="18"/>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2">
    <xf numFmtId="0" fontId="0" fillId="0" borderId="0" xfId="0"/>
    <xf numFmtId="0" fontId="0" fillId="0" borderId="0" xfId="0" applyFill="1" applyBorder="1" applyAlignment="1"/>
    <xf numFmtId="0" fontId="0" fillId="0" borderId="1" xfId="0" applyFill="1" applyBorder="1" applyAlignment="1"/>
    <xf numFmtId="0" fontId="1" fillId="0" borderId="2" xfId="0" applyFont="1" applyFill="1" applyBorder="1" applyAlignment="1">
      <alignment horizontal="center"/>
    </xf>
    <xf numFmtId="0" fontId="2" fillId="0" borderId="0" xfId="0" applyFont="1"/>
    <xf numFmtId="0" fontId="0" fillId="0" borderId="0" xfId="0" applyAlignment="1">
      <alignment horizontal="center"/>
    </xf>
    <xf numFmtId="0" fontId="0" fillId="2" borderId="0" xfId="0" applyFill="1"/>
    <xf numFmtId="11" fontId="0" fillId="2" borderId="0" xfId="0" applyNumberFormat="1" applyFill="1"/>
    <xf numFmtId="0" fontId="3" fillId="0" borderId="0" xfId="0" applyFont="1" applyAlignment="1">
      <alignment horizontal="left" vertical="center" wrapText="1"/>
    </xf>
    <xf numFmtId="0" fontId="3" fillId="0" borderId="0" xfId="0" applyFont="1" applyAlignment="1">
      <alignment horizontal="left" vertical="center"/>
    </xf>
    <xf numFmtId="0" fontId="0" fillId="0" borderId="0" xfId="0" applyAlignment="1">
      <alignment horizontal="center"/>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1" Type="http://schemas.openxmlformats.org/officeDocument/2006/relationships/image" Target="../media/image2.tiff"/></Relationships>
</file>

<file path=xl/drawings/_rels/drawing3.xml.rels><?xml version="1.0" encoding="UTF-8" standalone="yes"?>
<Relationships xmlns="http://schemas.openxmlformats.org/package/2006/relationships"><Relationship Id="rId1" Type="http://schemas.openxmlformats.org/officeDocument/2006/relationships/image" Target="../media/image3.tiff"/></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454122</xdr:colOff>
      <xdr:row>22</xdr:row>
      <xdr:rowOff>69271</xdr:rowOff>
    </xdr:from>
    <xdr:to>
      <xdr:col>12</xdr:col>
      <xdr:colOff>370994</xdr:colOff>
      <xdr:row>27</xdr:row>
      <xdr:rowOff>161636</xdr:rowOff>
    </xdr:to>
    <xdr:pic>
      <xdr:nvPicPr>
        <xdr:cNvPr id="2" name="Picture 1">
          <a:extLst>
            <a:ext uri="{FF2B5EF4-FFF2-40B4-BE49-F238E27FC236}">
              <a16:creationId xmlns:a16="http://schemas.microsoft.com/office/drawing/2014/main" id="{2F69EC79-E98D-1141-9A88-7047466CEE2F}"/>
            </a:ext>
          </a:extLst>
        </xdr:cNvPr>
        <xdr:cNvPicPr>
          <a:picLocks noChangeAspect="1"/>
        </xdr:cNvPicPr>
      </xdr:nvPicPr>
      <xdr:blipFill>
        <a:blip xmlns:r="http://schemas.openxmlformats.org/officeDocument/2006/relationships" r:embed="rId1"/>
        <a:stretch>
          <a:fillRect/>
        </a:stretch>
      </xdr:blipFill>
      <xdr:spPr>
        <a:xfrm>
          <a:off x="7966364" y="4471938"/>
          <a:ext cx="2387600" cy="10929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819058</xdr:colOff>
      <xdr:row>19</xdr:row>
      <xdr:rowOff>36811</xdr:rowOff>
    </xdr:from>
    <xdr:to>
      <xdr:col>14</xdr:col>
      <xdr:colOff>82826</xdr:colOff>
      <xdr:row>25</xdr:row>
      <xdr:rowOff>165652</xdr:rowOff>
    </xdr:to>
    <xdr:pic>
      <xdr:nvPicPr>
        <xdr:cNvPr id="3" name="Picture 2">
          <a:extLst>
            <a:ext uri="{FF2B5EF4-FFF2-40B4-BE49-F238E27FC236}">
              <a16:creationId xmlns:a16="http://schemas.microsoft.com/office/drawing/2014/main" id="{9DABFA50-CA1F-5D4A-8A24-E0BB7562BEE9}"/>
            </a:ext>
          </a:extLst>
        </xdr:cNvPr>
        <xdr:cNvPicPr>
          <a:picLocks noChangeAspect="1"/>
        </xdr:cNvPicPr>
      </xdr:nvPicPr>
      <xdr:blipFill>
        <a:blip xmlns:r="http://schemas.openxmlformats.org/officeDocument/2006/relationships" r:embed="rId1"/>
        <a:stretch>
          <a:fillRect/>
        </a:stretch>
      </xdr:blipFill>
      <xdr:spPr>
        <a:xfrm>
          <a:off x="9101667" y="3883623"/>
          <a:ext cx="2576812" cy="134362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499241</xdr:colOff>
      <xdr:row>18</xdr:row>
      <xdr:rowOff>17518</xdr:rowOff>
    </xdr:from>
    <xdr:to>
      <xdr:col>14</xdr:col>
      <xdr:colOff>630621</xdr:colOff>
      <xdr:row>27</xdr:row>
      <xdr:rowOff>57370</xdr:rowOff>
    </xdr:to>
    <xdr:pic>
      <xdr:nvPicPr>
        <xdr:cNvPr id="2" name="Picture 1">
          <a:extLst>
            <a:ext uri="{FF2B5EF4-FFF2-40B4-BE49-F238E27FC236}">
              <a16:creationId xmlns:a16="http://schemas.microsoft.com/office/drawing/2014/main" id="{FA8AD2CB-CB52-724D-BEE7-D58618B15A41}"/>
            </a:ext>
          </a:extLst>
        </xdr:cNvPr>
        <xdr:cNvPicPr>
          <a:picLocks noChangeAspect="1"/>
        </xdr:cNvPicPr>
      </xdr:nvPicPr>
      <xdr:blipFill>
        <a:blip xmlns:r="http://schemas.openxmlformats.org/officeDocument/2006/relationships" r:embed="rId1"/>
        <a:stretch>
          <a:fillRect/>
        </a:stretch>
      </xdr:blipFill>
      <xdr:spPr>
        <a:xfrm>
          <a:off x="8732344" y="3643587"/>
          <a:ext cx="3424621" cy="185288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140137</xdr:colOff>
      <xdr:row>20</xdr:row>
      <xdr:rowOff>192689</xdr:rowOff>
    </xdr:from>
    <xdr:to>
      <xdr:col>16</xdr:col>
      <xdr:colOff>506685</xdr:colOff>
      <xdr:row>28</xdr:row>
      <xdr:rowOff>194003</xdr:rowOff>
    </xdr:to>
    <xdr:pic>
      <xdr:nvPicPr>
        <xdr:cNvPr id="6" name="Picture 5">
          <a:extLst>
            <a:ext uri="{FF2B5EF4-FFF2-40B4-BE49-F238E27FC236}">
              <a16:creationId xmlns:a16="http://schemas.microsoft.com/office/drawing/2014/main" id="{532D00D8-BC3C-3146-B87E-86F5435033B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196551" y="4221655"/>
          <a:ext cx="4483100" cy="1612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1"/>
  <sheetViews>
    <sheetView topLeftCell="A24" workbookViewId="0">
      <selection activeCell="Q49" sqref="Q49"/>
    </sheetView>
  </sheetViews>
  <sheetFormatPr defaultColWidth="11" defaultRowHeight="15.75" x14ac:dyDescent="0.25"/>
  <cols>
    <col min="1" max="1" width="17.125" customWidth="1"/>
    <col min="9" max="9" width="12.125" bestFit="1" customWidth="1"/>
    <col min="17" max="17" width="12.125" bestFit="1" customWidth="1"/>
  </cols>
  <sheetData>
    <row r="1" spans="1:15" x14ac:dyDescent="0.25">
      <c r="A1" t="s">
        <v>2</v>
      </c>
    </row>
    <row r="2" spans="1:15" ht="16.5" thickBot="1" x14ac:dyDescent="0.3"/>
    <row r="3" spans="1:15" x14ac:dyDescent="0.25">
      <c r="A3" s="3"/>
      <c r="B3" s="3" t="s">
        <v>0</v>
      </c>
      <c r="C3" s="3" t="s">
        <v>1</v>
      </c>
    </row>
    <row r="4" spans="1:15" x14ac:dyDescent="0.25">
      <c r="A4" s="1" t="s">
        <v>3</v>
      </c>
      <c r="B4" s="1">
        <v>10.397500000000001</v>
      </c>
      <c r="C4" s="1">
        <v>8.1225000000000005</v>
      </c>
    </row>
    <row r="5" spans="1:15" x14ac:dyDescent="0.25">
      <c r="A5" s="1" t="s">
        <v>4</v>
      </c>
      <c r="B5" s="1">
        <v>1.8769881578947014</v>
      </c>
      <c r="C5" s="1">
        <v>2.0084407894736684</v>
      </c>
    </row>
    <row r="6" spans="1:15" x14ac:dyDescent="0.25">
      <c r="A6" s="1" t="s">
        <v>5</v>
      </c>
      <c r="B6" s="1">
        <v>20</v>
      </c>
      <c r="C6" s="1">
        <v>20</v>
      </c>
      <c r="M6" t="s">
        <v>13</v>
      </c>
      <c r="N6" t="s">
        <v>14</v>
      </c>
    </row>
    <row r="7" spans="1:15" x14ac:dyDescent="0.25">
      <c r="A7" s="1" t="s">
        <v>6</v>
      </c>
      <c r="B7" s="1">
        <v>0</v>
      </c>
      <c r="C7" s="1"/>
      <c r="M7">
        <v>2.83</v>
      </c>
      <c r="N7">
        <v>3.5049999999999999</v>
      </c>
      <c r="O7">
        <f>N7-M7</f>
        <v>0.67499999999999982</v>
      </c>
    </row>
    <row r="8" spans="1:15" x14ac:dyDescent="0.25">
      <c r="A8" s="1" t="s">
        <v>7</v>
      </c>
      <c r="B8" s="1">
        <v>38</v>
      </c>
      <c r="C8" s="1"/>
      <c r="M8">
        <v>3.2949999999999999</v>
      </c>
      <c r="N8">
        <v>3.43</v>
      </c>
      <c r="O8">
        <f t="shared" ref="O8:O46" si="0">N8-M8</f>
        <v>0.13500000000000023</v>
      </c>
    </row>
    <row r="9" spans="1:15" x14ac:dyDescent="0.25">
      <c r="A9" s="1" t="s">
        <v>8</v>
      </c>
      <c r="B9" s="1">
        <v>5.1615116640354675</v>
      </c>
      <c r="C9" s="1"/>
      <c r="M9">
        <v>2.71</v>
      </c>
      <c r="N9">
        <v>3.67</v>
      </c>
      <c r="O9">
        <f t="shared" si="0"/>
        <v>0.96</v>
      </c>
    </row>
    <row r="10" spans="1:15" x14ac:dyDescent="0.25">
      <c r="A10" s="1" t="s">
        <v>9</v>
      </c>
      <c r="B10" s="1">
        <v>4.0039940162673452E-6</v>
      </c>
      <c r="C10" s="1"/>
      <c r="M10">
        <v>2.855</v>
      </c>
      <c r="N10">
        <v>3.355</v>
      </c>
      <c r="O10">
        <f t="shared" si="0"/>
        <v>0.5</v>
      </c>
    </row>
    <row r="11" spans="1:15" x14ac:dyDescent="0.25">
      <c r="A11" s="1" t="s">
        <v>10</v>
      </c>
      <c r="B11" s="1">
        <v>1.6859544601667387</v>
      </c>
      <c r="C11" s="1"/>
      <c r="M11">
        <v>2.98</v>
      </c>
      <c r="N11">
        <v>3.9849999999999999</v>
      </c>
      <c r="O11">
        <f t="shared" si="0"/>
        <v>1.0049999999999999</v>
      </c>
    </row>
    <row r="12" spans="1:15" x14ac:dyDescent="0.25">
      <c r="A12" s="1" t="s">
        <v>11</v>
      </c>
      <c r="B12" s="1">
        <v>8.0079880325346904E-6</v>
      </c>
      <c r="C12" s="1"/>
      <c r="M12">
        <v>3.0649999999999999</v>
      </c>
      <c r="N12">
        <v>3.63</v>
      </c>
      <c r="O12">
        <f t="shared" si="0"/>
        <v>0.56499999999999995</v>
      </c>
    </row>
    <row r="13" spans="1:15" ht="16.5" thickBot="1" x14ac:dyDescent="0.3">
      <c r="A13" s="2" t="s">
        <v>12</v>
      </c>
      <c r="B13" s="2">
        <v>2.0243941639119702</v>
      </c>
      <c r="C13" s="2"/>
      <c r="M13">
        <v>3.7650000000000001</v>
      </c>
      <c r="N13">
        <v>4.57</v>
      </c>
      <c r="O13">
        <f t="shared" si="0"/>
        <v>0.80500000000000016</v>
      </c>
    </row>
    <row r="14" spans="1:15" x14ac:dyDescent="0.25">
      <c r="M14">
        <v>3.2650000000000001</v>
      </c>
      <c r="N14">
        <v>3.7</v>
      </c>
      <c r="O14">
        <f t="shared" si="0"/>
        <v>0.43500000000000005</v>
      </c>
    </row>
    <row r="15" spans="1:15" x14ac:dyDescent="0.25">
      <c r="M15">
        <v>3.17</v>
      </c>
      <c r="N15">
        <v>3.66</v>
      </c>
      <c r="O15">
        <f t="shared" si="0"/>
        <v>0.49000000000000021</v>
      </c>
    </row>
    <row r="16" spans="1:15" x14ac:dyDescent="0.25">
      <c r="M16">
        <v>2.895</v>
      </c>
      <c r="N16">
        <v>3.25</v>
      </c>
      <c r="O16">
        <f t="shared" si="0"/>
        <v>0.35499999999999998</v>
      </c>
    </row>
    <row r="17" spans="9:15" x14ac:dyDescent="0.25">
      <c r="M17">
        <v>2.63</v>
      </c>
      <c r="N17">
        <v>2.85</v>
      </c>
      <c r="O17">
        <f t="shared" si="0"/>
        <v>0.2200000000000002</v>
      </c>
    </row>
    <row r="18" spans="9:15" x14ac:dyDescent="0.25">
      <c r="M18">
        <v>2.83</v>
      </c>
      <c r="N18">
        <v>3.34</v>
      </c>
      <c r="O18">
        <f t="shared" si="0"/>
        <v>0.50999999999999979</v>
      </c>
    </row>
    <row r="19" spans="9:15" x14ac:dyDescent="0.25">
      <c r="M19">
        <v>2.9350000000000001</v>
      </c>
      <c r="N19">
        <v>3.63</v>
      </c>
      <c r="O19">
        <f t="shared" si="0"/>
        <v>0.69499999999999984</v>
      </c>
    </row>
    <row r="20" spans="9:15" x14ac:dyDescent="0.25">
      <c r="I20">
        <f>_xlfn.T.DIST(B9, 38,1)</f>
        <v>0.99999599600598377</v>
      </c>
      <c r="M20">
        <v>3.1150000000000002</v>
      </c>
      <c r="N20">
        <v>3.6749999999999998</v>
      </c>
      <c r="O20">
        <f t="shared" si="0"/>
        <v>0.55999999999999961</v>
      </c>
    </row>
    <row r="21" spans="9:15" x14ac:dyDescent="0.25">
      <c r="I21">
        <f>1-I20</f>
        <v>4.0039940162328591E-6</v>
      </c>
      <c r="M21">
        <v>2.9849999999999999</v>
      </c>
      <c r="N21">
        <v>3.4750000000000001</v>
      </c>
      <c r="O21">
        <f t="shared" si="0"/>
        <v>0.49000000000000021</v>
      </c>
    </row>
    <row r="22" spans="9:15" x14ac:dyDescent="0.25">
      <c r="M22">
        <v>3.1349999999999998</v>
      </c>
      <c r="N22">
        <v>3.605</v>
      </c>
      <c r="O22">
        <f t="shared" si="0"/>
        <v>0.4700000000000002</v>
      </c>
    </row>
    <row r="23" spans="9:15" x14ac:dyDescent="0.25">
      <c r="M23">
        <v>2.75</v>
      </c>
      <c r="N23">
        <v>3.25</v>
      </c>
      <c r="O23">
        <f t="shared" si="0"/>
        <v>0.5</v>
      </c>
    </row>
    <row r="24" spans="9:15" x14ac:dyDescent="0.25">
      <c r="I24">
        <f>B4-C4</f>
        <v>2.2750000000000004</v>
      </c>
      <c r="M24">
        <v>3.2050000000000001</v>
      </c>
      <c r="N24">
        <v>3.54</v>
      </c>
      <c r="O24">
        <f t="shared" si="0"/>
        <v>0.33499999999999996</v>
      </c>
    </row>
    <row r="25" spans="9:15" x14ac:dyDescent="0.25">
      <c r="I25">
        <f>(B5/20) +(C5/20)</f>
        <v>0.1942714473684185</v>
      </c>
      <c r="M25">
        <v>3</v>
      </c>
      <c r="N25">
        <v>4.0049999999999999</v>
      </c>
      <c r="O25">
        <f t="shared" si="0"/>
        <v>1.0049999999999999</v>
      </c>
    </row>
    <row r="26" spans="9:15" x14ac:dyDescent="0.25">
      <c r="I26">
        <f>SQRT(I25)</f>
        <v>0.44076234794775576</v>
      </c>
      <c r="M26">
        <v>3.0350000000000001</v>
      </c>
      <c r="N26">
        <v>3.5950000000000002</v>
      </c>
      <c r="O26">
        <f t="shared" si="0"/>
        <v>0.56000000000000005</v>
      </c>
    </row>
    <row r="27" spans="9:15" x14ac:dyDescent="0.25">
      <c r="I27">
        <f>I24/I26</f>
        <v>5.1615116640354675</v>
      </c>
      <c r="M27">
        <v>1.635</v>
      </c>
      <c r="N27">
        <v>2.2749999999999999</v>
      </c>
      <c r="O27">
        <f t="shared" si="0"/>
        <v>0.6399999999999999</v>
      </c>
    </row>
    <row r="28" spans="9:15" x14ac:dyDescent="0.25">
      <c r="M28">
        <v>2.27</v>
      </c>
      <c r="N28">
        <v>3.91</v>
      </c>
      <c r="O28">
        <f t="shared" si="0"/>
        <v>1.6400000000000001</v>
      </c>
    </row>
    <row r="29" spans="9:15" x14ac:dyDescent="0.25">
      <c r="I29">
        <f>TDIST(I27,38, 2)</f>
        <v>8.0079880325346904E-6</v>
      </c>
      <c r="M29">
        <v>2.895</v>
      </c>
      <c r="N29">
        <v>2.915</v>
      </c>
      <c r="O29">
        <f t="shared" si="0"/>
        <v>2.0000000000000018E-2</v>
      </c>
    </row>
    <row r="30" spans="9:15" x14ac:dyDescent="0.25">
      <c r="M30">
        <v>2.8450000000000002</v>
      </c>
      <c r="N30">
        <v>4.53</v>
      </c>
      <c r="O30">
        <f t="shared" si="0"/>
        <v>1.6850000000000001</v>
      </c>
    </row>
    <row r="31" spans="9:15" x14ac:dyDescent="0.25">
      <c r="M31">
        <v>2.2050000000000001</v>
      </c>
      <c r="N31">
        <v>2.2799999999999998</v>
      </c>
      <c r="O31">
        <f t="shared" si="0"/>
        <v>7.4999999999999734E-2</v>
      </c>
    </row>
    <row r="32" spans="9:15" x14ac:dyDescent="0.25">
      <c r="M32">
        <v>3.59</v>
      </c>
      <c r="N32">
        <v>3.915</v>
      </c>
      <c r="O32">
        <f t="shared" si="0"/>
        <v>0.32500000000000018</v>
      </c>
    </row>
    <row r="33" spans="13:15" x14ac:dyDescent="0.25">
      <c r="M33">
        <v>3.08</v>
      </c>
      <c r="N33">
        <v>3.14</v>
      </c>
      <c r="O33">
        <f t="shared" si="0"/>
        <v>6.0000000000000053E-2</v>
      </c>
    </row>
    <row r="34" spans="13:15" x14ac:dyDescent="0.25">
      <c r="M34">
        <v>3.335</v>
      </c>
      <c r="N34">
        <v>3.58</v>
      </c>
      <c r="O34">
        <f t="shared" si="0"/>
        <v>0.24500000000000011</v>
      </c>
    </row>
    <row r="35" spans="13:15" x14ac:dyDescent="0.25">
      <c r="M35">
        <v>3.8</v>
      </c>
      <c r="N35">
        <v>4.07</v>
      </c>
      <c r="O35">
        <f t="shared" si="0"/>
        <v>0.27000000000000046</v>
      </c>
    </row>
    <row r="36" spans="13:15" x14ac:dyDescent="0.25">
      <c r="M36">
        <v>2.68</v>
      </c>
      <c r="N36">
        <v>3.8050000000000002</v>
      </c>
      <c r="O36">
        <f t="shared" si="0"/>
        <v>1.125</v>
      </c>
    </row>
    <row r="37" spans="13:15" x14ac:dyDescent="0.25">
      <c r="M37">
        <v>3.76</v>
      </c>
      <c r="N37">
        <v>4.13</v>
      </c>
      <c r="O37">
        <f t="shared" si="0"/>
        <v>0.37000000000000011</v>
      </c>
    </row>
    <row r="38" spans="13:15" x14ac:dyDescent="0.25">
      <c r="M38">
        <v>3.605</v>
      </c>
      <c r="N38">
        <v>3.72</v>
      </c>
      <c r="O38">
        <f t="shared" si="0"/>
        <v>0.11500000000000021</v>
      </c>
    </row>
    <row r="39" spans="13:15" x14ac:dyDescent="0.25">
      <c r="M39">
        <v>2.0049999999999999</v>
      </c>
      <c r="N39">
        <v>2.69</v>
      </c>
      <c r="O39">
        <f t="shared" si="0"/>
        <v>0.68500000000000005</v>
      </c>
    </row>
    <row r="40" spans="13:15" x14ac:dyDescent="0.25">
      <c r="M40">
        <v>2.4950000000000001</v>
      </c>
      <c r="N40">
        <v>3.23</v>
      </c>
      <c r="O40">
        <f t="shared" si="0"/>
        <v>0.73499999999999988</v>
      </c>
    </row>
    <row r="41" spans="13:15" x14ac:dyDescent="0.25">
      <c r="M41">
        <v>3.2050000000000001</v>
      </c>
      <c r="N41">
        <v>3.59</v>
      </c>
      <c r="O41">
        <f t="shared" si="0"/>
        <v>0.38499999999999979</v>
      </c>
    </row>
    <row r="42" spans="13:15" x14ac:dyDescent="0.25">
      <c r="M42">
        <v>2.06</v>
      </c>
      <c r="N42">
        <v>2.9449999999999998</v>
      </c>
      <c r="O42">
        <f t="shared" si="0"/>
        <v>0.88499999999999979</v>
      </c>
    </row>
    <row r="43" spans="13:15" x14ac:dyDescent="0.25">
      <c r="M43">
        <v>3.4249999999999998</v>
      </c>
      <c r="N43">
        <v>4.03</v>
      </c>
      <c r="O43">
        <f t="shared" si="0"/>
        <v>0.60500000000000043</v>
      </c>
    </row>
    <row r="44" spans="13:15" x14ac:dyDescent="0.25">
      <c r="M44">
        <v>3.3149999999999999</v>
      </c>
      <c r="N44">
        <v>3.6850000000000001</v>
      </c>
      <c r="O44">
        <f t="shared" si="0"/>
        <v>0.37000000000000011</v>
      </c>
    </row>
    <row r="45" spans="13:15" x14ac:dyDescent="0.25">
      <c r="M45">
        <v>3.8250000000000002</v>
      </c>
      <c r="N45">
        <v>4.1749999999999998</v>
      </c>
      <c r="O45">
        <f t="shared" si="0"/>
        <v>0.34999999999999964</v>
      </c>
    </row>
    <row r="46" spans="13:15" x14ac:dyDescent="0.25">
      <c r="M46">
        <v>3.16</v>
      </c>
      <c r="N46">
        <v>3.43</v>
      </c>
      <c r="O46">
        <f t="shared" si="0"/>
        <v>0.27</v>
      </c>
    </row>
    <row r="49" spans="13:17" x14ac:dyDescent="0.25">
      <c r="M49">
        <f>AVERAGE(M7:M46)</f>
        <v>2.9910000000000001</v>
      </c>
      <c r="N49">
        <f>AVERAGE(N7:N46)</f>
        <v>3.5441250000000002</v>
      </c>
      <c r="O49">
        <f>AVERAGE(O7:O46)</f>
        <v>0.55312500000000009</v>
      </c>
      <c r="Q49">
        <f>O49*SQRT(40)/O50</f>
        <v>9.3720885880407359</v>
      </c>
    </row>
    <row r="50" spans="13:17" x14ac:dyDescent="0.25">
      <c r="M50">
        <f>_xlfn.VAR.S(M7:M46)</f>
        <v>0.24610153846153557</v>
      </c>
      <c r="N50">
        <f>_xlfn.VAR.S(N7:N46)</f>
        <v>0.2535895993589718</v>
      </c>
      <c r="O50">
        <f>_xlfn.STDEV.S(O7:O46)</f>
        <v>0.37326468147401437</v>
      </c>
    </row>
    <row r="51" spans="13:17" x14ac:dyDescent="0.25">
      <c r="M51">
        <v>40</v>
      </c>
      <c r="N51">
        <v>40</v>
      </c>
      <c r="Q51">
        <f>TDIST(Q49,39, 1)</f>
        <v>7.7681585243688033E-12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3:R35"/>
  <sheetViews>
    <sheetView workbookViewId="0">
      <selection activeCell="L33" sqref="L33"/>
    </sheetView>
  </sheetViews>
  <sheetFormatPr defaultColWidth="11" defaultRowHeight="15.75" x14ac:dyDescent="0.25"/>
  <cols>
    <col min="17" max="17" width="15" customWidth="1"/>
  </cols>
  <sheetData>
    <row r="3" spans="3:18" x14ac:dyDescent="0.25">
      <c r="L3">
        <v>98.56</v>
      </c>
      <c r="Q3" t="s">
        <v>0</v>
      </c>
      <c r="R3" t="s">
        <v>1</v>
      </c>
    </row>
    <row r="4" spans="3:18" x14ac:dyDescent="0.25">
      <c r="L4">
        <v>98.66</v>
      </c>
      <c r="Q4">
        <v>10.7</v>
      </c>
      <c r="R4">
        <v>7.2</v>
      </c>
    </row>
    <row r="5" spans="3:18" x14ac:dyDescent="0.25">
      <c r="L5">
        <v>98.54</v>
      </c>
      <c r="Q5">
        <v>9.89</v>
      </c>
      <c r="R5">
        <v>6.68</v>
      </c>
    </row>
    <row r="6" spans="3:18" x14ac:dyDescent="0.25">
      <c r="L6">
        <v>98.71</v>
      </c>
      <c r="Q6">
        <v>11.83</v>
      </c>
      <c r="R6">
        <v>9.2899999999999991</v>
      </c>
    </row>
    <row r="7" spans="3:18" x14ac:dyDescent="0.25">
      <c r="L7">
        <v>99.22</v>
      </c>
      <c r="Q7">
        <v>9.0399999999999991</v>
      </c>
      <c r="R7">
        <v>8.9499999999999993</v>
      </c>
    </row>
    <row r="8" spans="3:18" x14ac:dyDescent="0.25">
      <c r="L8">
        <v>99.49</v>
      </c>
      <c r="Q8">
        <v>9.3699999999999992</v>
      </c>
      <c r="R8">
        <v>6.61</v>
      </c>
    </row>
    <row r="9" spans="3:18" x14ac:dyDescent="0.25">
      <c r="L9">
        <v>98.14</v>
      </c>
      <c r="Q9">
        <v>11.68</v>
      </c>
      <c r="R9">
        <v>8.5299999999999994</v>
      </c>
    </row>
    <row r="10" spans="3:18" x14ac:dyDescent="0.25">
      <c r="L10">
        <v>98.84</v>
      </c>
      <c r="Q10">
        <v>8.36</v>
      </c>
      <c r="R10">
        <v>8.92</v>
      </c>
    </row>
    <row r="11" spans="3:18" x14ac:dyDescent="0.25">
      <c r="L11">
        <v>99.28</v>
      </c>
      <c r="Q11">
        <v>9.76</v>
      </c>
      <c r="R11">
        <v>7.95</v>
      </c>
    </row>
    <row r="12" spans="3:18" x14ac:dyDescent="0.25">
      <c r="L12">
        <v>98.48</v>
      </c>
      <c r="Q12">
        <v>13.67</v>
      </c>
      <c r="R12">
        <v>7.57</v>
      </c>
    </row>
    <row r="13" spans="3:18" ht="18.75" x14ac:dyDescent="0.3">
      <c r="C13" s="4">
        <v>1.224674</v>
      </c>
      <c r="L13">
        <v>99.88</v>
      </c>
      <c r="Q13">
        <v>8.9600000000000009</v>
      </c>
      <c r="R13">
        <v>6.38</v>
      </c>
    </row>
    <row r="14" spans="3:18" x14ac:dyDescent="0.25">
      <c r="L14">
        <v>97.29</v>
      </c>
      <c r="Q14">
        <v>9.51</v>
      </c>
      <c r="R14">
        <v>8.89</v>
      </c>
    </row>
    <row r="15" spans="3:18" x14ac:dyDescent="0.25">
      <c r="L15">
        <v>98.88</v>
      </c>
      <c r="Q15">
        <v>10.85</v>
      </c>
      <c r="R15">
        <v>10.029999999999999</v>
      </c>
    </row>
    <row r="16" spans="3:18" x14ac:dyDescent="0.25">
      <c r="C16">
        <f>TDIST(C13, 29,2)</f>
        <v>0.23055340448360825</v>
      </c>
      <c r="L16">
        <v>99.07</v>
      </c>
      <c r="Q16">
        <v>10.57</v>
      </c>
      <c r="R16">
        <v>9.3000000000000007</v>
      </c>
    </row>
    <row r="17" spans="6:18" x14ac:dyDescent="0.25">
      <c r="L17">
        <v>98.81</v>
      </c>
      <c r="Q17">
        <v>11.06</v>
      </c>
      <c r="R17">
        <v>5.28</v>
      </c>
    </row>
    <row r="18" spans="6:18" x14ac:dyDescent="0.25">
      <c r="L18">
        <v>99.49</v>
      </c>
      <c r="Q18">
        <v>8.91</v>
      </c>
      <c r="R18">
        <v>9.23</v>
      </c>
    </row>
    <row r="19" spans="6:18" x14ac:dyDescent="0.25">
      <c r="F19">
        <f>TDIST(1.224674, 29, 2)</f>
        <v>0.23055340448360825</v>
      </c>
      <c r="L19">
        <v>98.57</v>
      </c>
      <c r="Q19">
        <v>11.79</v>
      </c>
      <c r="R19">
        <v>9.25</v>
      </c>
    </row>
    <row r="20" spans="6:18" x14ac:dyDescent="0.25">
      <c r="L20">
        <v>98.98</v>
      </c>
      <c r="Q20">
        <v>10.59</v>
      </c>
      <c r="R20">
        <v>8.44</v>
      </c>
    </row>
    <row r="21" spans="6:18" x14ac:dyDescent="0.25">
      <c r="L21">
        <v>98.75</v>
      </c>
      <c r="Q21">
        <v>9.1300000000000008</v>
      </c>
      <c r="R21">
        <v>6.57</v>
      </c>
    </row>
    <row r="22" spans="6:18" x14ac:dyDescent="0.25">
      <c r="L22">
        <v>98.69</v>
      </c>
      <c r="Q22">
        <v>12.37</v>
      </c>
      <c r="R22">
        <v>10.61</v>
      </c>
    </row>
    <row r="23" spans="6:18" x14ac:dyDescent="0.25">
      <c r="L23">
        <v>99.28</v>
      </c>
      <c r="Q23">
        <v>9.91</v>
      </c>
      <c r="R23">
        <v>6.77</v>
      </c>
    </row>
    <row r="24" spans="6:18" x14ac:dyDescent="0.25">
      <c r="L24">
        <v>99.52</v>
      </c>
    </row>
    <row r="25" spans="6:18" x14ac:dyDescent="0.25">
      <c r="F25">
        <f>_xlfn.T.DIST.2T(1.224674, 29)</f>
        <v>0.23055340448360825</v>
      </c>
      <c r="L25">
        <v>99.22</v>
      </c>
      <c r="Q25">
        <f>_xlfn.T.TEST(Q4:Q23,R4:R23,2,3)</f>
        <v>8.0306007808385225E-6</v>
      </c>
    </row>
    <row r="26" spans="6:18" x14ac:dyDescent="0.25">
      <c r="L26">
        <v>99.01</v>
      </c>
    </row>
    <row r="27" spans="6:18" x14ac:dyDescent="0.25">
      <c r="H27">
        <f>(98.9 -98.6)*5/0.52</f>
        <v>2.8846153846154938</v>
      </c>
      <c r="L27">
        <v>99.02</v>
      </c>
    </row>
    <row r="28" spans="6:18" x14ac:dyDescent="0.25">
      <c r="H28">
        <f>_xlfn.T.DIST.RT(H27, 24)</f>
        <v>4.0746706783410143E-3</v>
      </c>
      <c r="Q28">
        <f>AVERAGE(Q4:Q23)</f>
        <v>10.397500000000001</v>
      </c>
    </row>
    <row r="29" spans="6:18" x14ac:dyDescent="0.25">
      <c r="Q29">
        <f>AVERAGE(R4:R23)</f>
        <v>8.1225000000000005</v>
      </c>
    </row>
    <row r="30" spans="6:18" x14ac:dyDescent="0.25">
      <c r="H30">
        <f>_xlfn.T.DIST(H27, 24, 1)</f>
        <v>0.995925329321659</v>
      </c>
      <c r="L30">
        <f>AVERAGE(L3:L27)</f>
        <v>98.895199999999988</v>
      </c>
      <c r="O30">
        <f>(L30-98.6)*5/L31</f>
        <v>2.8431039481016773</v>
      </c>
      <c r="Q30">
        <f>_xlfn.VAR.S(Q4:Q23)</f>
        <v>1.8769881578947014</v>
      </c>
    </row>
    <row r="31" spans="6:18" x14ac:dyDescent="0.25">
      <c r="H31">
        <f>1-H30</f>
        <v>4.0746706783409969E-3</v>
      </c>
      <c r="L31">
        <f>STDEV(L3:L27)</f>
        <v>0.51915090933818531</v>
      </c>
      <c r="O31">
        <f>_xlfn.T.DIST.2T(O30,24)</f>
        <v>8.9808836172902366E-3</v>
      </c>
      <c r="Q31">
        <f>_xlfn.VAR.S(R4:R23)</f>
        <v>2.0084407894736684</v>
      </c>
    </row>
    <row r="32" spans="6:18" x14ac:dyDescent="0.25">
      <c r="O32">
        <f>O31/2</f>
        <v>4.4904418086451183E-3</v>
      </c>
      <c r="Q32">
        <f>Q30+Q31</f>
        <v>3.8854289473683696</v>
      </c>
    </row>
    <row r="33" spans="12:17" x14ac:dyDescent="0.25">
      <c r="L33">
        <f>(L30-98.6)*5/L31</f>
        <v>2.8431039481016773</v>
      </c>
      <c r="Q33">
        <f>SQRT(Q32)</f>
        <v>1.9711491438671935</v>
      </c>
    </row>
    <row r="34" spans="12:17" x14ac:dyDescent="0.25">
      <c r="L34">
        <f>TDIST(L33,24,1)</f>
        <v>4.4904418086451183E-3</v>
      </c>
      <c r="Q34">
        <f>(Q28-Q29)/Q33</f>
        <v>1.1541490947441362</v>
      </c>
    </row>
    <row r="35" spans="12:17" x14ac:dyDescent="0.25">
      <c r="L35">
        <f>1-L34</f>
        <v>0.99550955819135489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9"/>
  <sheetViews>
    <sheetView topLeftCell="A10" zoomScale="98" zoomScaleNormal="98" workbookViewId="0">
      <selection activeCell="H35" sqref="H35"/>
    </sheetView>
  </sheetViews>
  <sheetFormatPr defaultColWidth="11" defaultRowHeight="15.75" x14ac:dyDescent="0.25"/>
  <cols>
    <col min="1" max="1" width="10.875" style="5"/>
    <col min="5" max="5" width="12.125" customWidth="1"/>
  </cols>
  <sheetData>
    <row r="1" spans="1:21" ht="15.95" customHeight="1" x14ac:dyDescent="0.25">
      <c r="A1" s="5" t="s">
        <v>15</v>
      </c>
      <c r="E1" s="8" t="s">
        <v>26</v>
      </c>
      <c r="F1" s="8"/>
      <c r="G1" s="8"/>
      <c r="H1" s="8"/>
      <c r="I1" s="8"/>
      <c r="J1" s="8"/>
      <c r="K1" s="8"/>
      <c r="L1" s="8"/>
      <c r="M1" s="8"/>
      <c r="N1" s="8"/>
      <c r="O1" s="8"/>
      <c r="P1" s="8"/>
      <c r="Q1" s="8"/>
      <c r="R1" s="8"/>
      <c r="S1" s="8"/>
      <c r="T1" s="8"/>
      <c r="U1" s="8"/>
    </row>
    <row r="2" spans="1:21" ht="15.95" customHeight="1" x14ac:dyDescent="0.25">
      <c r="A2" s="5">
        <v>72</v>
      </c>
      <c r="E2" s="8"/>
      <c r="F2" s="8"/>
      <c r="G2" s="8"/>
      <c r="H2" s="8"/>
      <c r="I2" s="8"/>
      <c r="J2" s="8"/>
      <c r="K2" s="8"/>
      <c r="L2" s="8"/>
      <c r="M2" s="8"/>
      <c r="N2" s="8"/>
      <c r="O2" s="8"/>
      <c r="P2" s="8"/>
      <c r="Q2" s="8"/>
      <c r="R2" s="8"/>
      <c r="S2" s="8"/>
      <c r="T2" s="8"/>
      <c r="U2" s="8"/>
    </row>
    <row r="3" spans="1:21" ht="15.95" customHeight="1" x14ac:dyDescent="0.25">
      <c r="A3" s="5">
        <v>144</v>
      </c>
      <c r="E3" s="8"/>
      <c r="F3" s="8"/>
      <c r="G3" s="8"/>
      <c r="H3" s="8"/>
      <c r="I3" s="8"/>
      <c r="J3" s="8"/>
      <c r="K3" s="8"/>
      <c r="L3" s="8"/>
      <c r="M3" s="8"/>
      <c r="N3" s="8"/>
      <c r="O3" s="8"/>
      <c r="P3" s="8"/>
      <c r="Q3" s="8"/>
      <c r="R3" s="8"/>
      <c r="S3" s="8"/>
      <c r="T3" s="8"/>
      <c r="U3" s="8"/>
    </row>
    <row r="4" spans="1:21" ht="15.95" customHeight="1" x14ac:dyDescent="0.25">
      <c r="A4" s="5">
        <v>48</v>
      </c>
      <c r="E4" s="8"/>
      <c r="F4" s="8"/>
      <c r="G4" s="8"/>
      <c r="H4" s="8"/>
      <c r="I4" s="8"/>
      <c r="J4" s="8"/>
      <c r="K4" s="8"/>
      <c r="L4" s="8"/>
      <c r="M4" s="8"/>
      <c r="N4" s="8"/>
      <c r="O4" s="8"/>
      <c r="P4" s="8"/>
      <c r="Q4" s="8"/>
      <c r="R4" s="8"/>
      <c r="S4" s="8"/>
      <c r="T4" s="8"/>
      <c r="U4" s="8"/>
    </row>
    <row r="5" spans="1:21" ht="15.95" customHeight="1" x14ac:dyDescent="0.25">
      <c r="A5" s="5">
        <v>72</v>
      </c>
      <c r="E5" s="8"/>
      <c r="F5" s="8"/>
      <c r="G5" s="8"/>
      <c r="H5" s="8"/>
      <c r="I5" s="8"/>
      <c r="J5" s="8"/>
      <c r="K5" s="8"/>
      <c r="L5" s="8"/>
      <c r="M5" s="8"/>
      <c r="N5" s="8"/>
      <c r="O5" s="8"/>
      <c r="P5" s="8"/>
      <c r="Q5" s="8"/>
      <c r="R5" s="8"/>
      <c r="S5" s="8"/>
      <c r="T5" s="8"/>
      <c r="U5" s="8"/>
    </row>
    <row r="6" spans="1:21" ht="15.95" customHeight="1" x14ac:dyDescent="0.25">
      <c r="A6" s="5">
        <v>36</v>
      </c>
      <c r="E6" s="8"/>
      <c r="F6" s="8"/>
      <c r="G6" s="8"/>
      <c r="H6" s="8"/>
      <c r="I6" s="8"/>
      <c r="J6" s="8"/>
      <c r="K6" s="8"/>
      <c r="L6" s="8"/>
      <c r="M6" s="8"/>
      <c r="N6" s="8"/>
      <c r="O6" s="8"/>
      <c r="P6" s="8"/>
      <c r="Q6" s="8"/>
      <c r="R6" s="8"/>
      <c r="S6" s="8"/>
      <c r="T6" s="8"/>
      <c r="U6" s="8"/>
    </row>
    <row r="7" spans="1:21" ht="15.95" customHeight="1" x14ac:dyDescent="0.25">
      <c r="A7" s="5">
        <v>360</v>
      </c>
      <c r="E7" s="8"/>
      <c r="F7" s="8"/>
      <c r="G7" s="8"/>
      <c r="H7" s="8"/>
      <c r="I7" s="8"/>
      <c r="J7" s="8"/>
      <c r="K7" s="8"/>
      <c r="L7" s="8"/>
      <c r="M7" s="8"/>
      <c r="N7" s="8"/>
      <c r="O7" s="8"/>
      <c r="P7" s="8"/>
      <c r="Q7" s="8"/>
      <c r="R7" s="8"/>
      <c r="S7" s="8"/>
      <c r="T7" s="8"/>
      <c r="U7" s="8"/>
    </row>
    <row r="8" spans="1:21" ht="15.95" customHeight="1" x14ac:dyDescent="0.25">
      <c r="A8" s="5">
        <v>44</v>
      </c>
      <c r="E8" s="8"/>
      <c r="F8" s="8"/>
      <c r="G8" s="8"/>
      <c r="H8" s="8"/>
      <c r="I8" s="8"/>
      <c r="J8" s="8"/>
      <c r="K8" s="8"/>
      <c r="L8" s="8"/>
      <c r="M8" s="8"/>
      <c r="N8" s="8"/>
      <c r="O8" s="8"/>
      <c r="P8" s="8"/>
      <c r="Q8" s="8"/>
      <c r="R8" s="8"/>
      <c r="S8" s="8"/>
      <c r="T8" s="8"/>
      <c r="U8" s="8"/>
    </row>
    <row r="9" spans="1:21" ht="15.95" customHeight="1" x14ac:dyDescent="0.25">
      <c r="A9" s="5">
        <v>30</v>
      </c>
      <c r="E9" s="8"/>
      <c r="F9" s="8"/>
      <c r="G9" s="8"/>
      <c r="H9" s="8"/>
      <c r="I9" s="8"/>
      <c r="J9" s="8"/>
      <c r="K9" s="8"/>
      <c r="L9" s="8"/>
      <c r="M9" s="8"/>
      <c r="N9" s="8"/>
      <c r="O9" s="8"/>
      <c r="P9" s="8"/>
      <c r="Q9" s="8"/>
      <c r="R9" s="8"/>
      <c r="S9" s="8"/>
      <c r="T9" s="8"/>
      <c r="U9" s="8"/>
    </row>
    <row r="10" spans="1:21" ht="15.95" customHeight="1" x14ac:dyDescent="0.25">
      <c r="A10" s="5">
        <v>432</v>
      </c>
      <c r="E10" s="8"/>
      <c r="F10" s="8"/>
      <c r="G10" s="8"/>
      <c r="H10" s="8"/>
      <c r="I10" s="8"/>
      <c r="J10" s="8"/>
      <c r="K10" s="8"/>
      <c r="L10" s="8"/>
      <c r="M10" s="8"/>
      <c r="N10" s="8"/>
      <c r="O10" s="8"/>
      <c r="P10" s="8"/>
      <c r="Q10" s="8"/>
      <c r="R10" s="8"/>
      <c r="S10" s="8"/>
      <c r="T10" s="8"/>
      <c r="U10" s="8"/>
    </row>
    <row r="11" spans="1:21" ht="15.95" customHeight="1" x14ac:dyDescent="0.25">
      <c r="A11" s="5">
        <v>24</v>
      </c>
      <c r="E11" s="8"/>
      <c r="F11" s="8"/>
      <c r="G11" s="8"/>
      <c r="H11" s="8"/>
      <c r="I11" s="8"/>
      <c r="J11" s="8"/>
      <c r="K11" s="8"/>
      <c r="L11" s="8"/>
      <c r="M11" s="8"/>
      <c r="N11" s="8"/>
      <c r="O11" s="8"/>
      <c r="P11" s="8"/>
      <c r="Q11" s="8"/>
      <c r="R11" s="8"/>
      <c r="S11" s="8"/>
      <c r="T11" s="8"/>
      <c r="U11" s="8"/>
    </row>
    <row r="12" spans="1:21" ht="15.95" customHeight="1" x14ac:dyDescent="0.25">
      <c r="A12" s="5">
        <v>288</v>
      </c>
      <c r="E12" s="8"/>
      <c r="F12" s="8"/>
      <c r="G12" s="8"/>
      <c r="H12" s="8"/>
      <c r="I12" s="8"/>
      <c r="J12" s="8"/>
      <c r="K12" s="8"/>
      <c r="L12" s="8"/>
      <c r="M12" s="8"/>
      <c r="N12" s="8"/>
      <c r="O12" s="8"/>
      <c r="P12" s="8"/>
      <c r="Q12" s="8"/>
      <c r="R12" s="8"/>
      <c r="S12" s="8"/>
      <c r="T12" s="8"/>
      <c r="U12" s="8"/>
    </row>
    <row r="13" spans="1:21" ht="15.95" customHeight="1" x14ac:dyDescent="0.25">
      <c r="A13" s="5">
        <v>144</v>
      </c>
      <c r="E13" s="8"/>
      <c r="F13" s="8"/>
      <c r="G13" s="8"/>
      <c r="H13" s="8"/>
      <c r="I13" s="8"/>
      <c r="J13" s="8"/>
      <c r="K13" s="8"/>
      <c r="L13" s="8"/>
      <c r="M13" s="8"/>
      <c r="N13" s="8"/>
      <c r="O13" s="8"/>
      <c r="P13" s="8"/>
      <c r="Q13" s="8"/>
      <c r="R13" s="8"/>
      <c r="S13" s="8"/>
      <c r="T13" s="8"/>
      <c r="U13" s="8"/>
    </row>
    <row r="14" spans="1:21" ht="15.95" customHeight="1" x14ac:dyDescent="0.25">
      <c r="A14" s="5">
        <v>144</v>
      </c>
      <c r="E14" s="8"/>
      <c r="F14" s="8"/>
      <c r="G14" s="8"/>
      <c r="H14" s="8"/>
      <c r="I14" s="8"/>
      <c r="J14" s="8"/>
      <c r="K14" s="8"/>
      <c r="L14" s="8"/>
      <c r="M14" s="8"/>
      <c r="N14" s="8"/>
      <c r="O14" s="8"/>
      <c r="P14" s="8"/>
      <c r="Q14" s="8"/>
      <c r="R14" s="8"/>
      <c r="S14" s="8"/>
      <c r="T14" s="8"/>
      <c r="U14" s="8"/>
    </row>
    <row r="15" spans="1:21" ht="15.95" customHeight="1" x14ac:dyDescent="0.25">
      <c r="A15" s="5">
        <v>240</v>
      </c>
      <c r="E15" s="8"/>
      <c r="F15" s="8"/>
      <c r="G15" s="8"/>
      <c r="H15" s="8"/>
      <c r="I15" s="8"/>
      <c r="J15" s="8"/>
      <c r="K15" s="8"/>
      <c r="L15" s="8"/>
      <c r="M15" s="8"/>
      <c r="N15" s="8"/>
      <c r="O15" s="8"/>
      <c r="P15" s="8"/>
      <c r="Q15" s="8"/>
      <c r="R15" s="8"/>
      <c r="S15" s="8"/>
      <c r="T15" s="8"/>
      <c r="U15" s="8"/>
    </row>
    <row r="16" spans="1:21" ht="15.95" customHeight="1" x14ac:dyDescent="0.25">
      <c r="A16" s="5">
        <v>432</v>
      </c>
      <c r="E16" s="8"/>
      <c r="F16" s="8"/>
      <c r="G16" s="8"/>
      <c r="H16" s="8"/>
      <c r="I16" s="8"/>
      <c r="J16" s="8"/>
      <c r="K16" s="8"/>
      <c r="L16" s="8"/>
      <c r="M16" s="8"/>
      <c r="N16" s="8"/>
      <c r="O16" s="8"/>
      <c r="P16" s="8"/>
      <c r="Q16" s="8"/>
      <c r="R16" s="8"/>
      <c r="S16" s="8"/>
      <c r="T16" s="8"/>
      <c r="U16" s="8"/>
    </row>
    <row r="17" spans="1:21" ht="15.95" customHeight="1" x14ac:dyDescent="0.25">
      <c r="A17" s="5">
        <v>144</v>
      </c>
      <c r="E17" s="8"/>
      <c r="F17" s="8"/>
      <c r="G17" s="8"/>
      <c r="H17" s="8"/>
      <c r="I17" s="8"/>
      <c r="J17" s="8"/>
      <c r="K17" s="8"/>
      <c r="L17" s="8"/>
      <c r="M17" s="8"/>
      <c r="N17" s="8"/>
      <c r="O17" s="8"/>
      <c r="P17" s="8"/>
      <c r="Q17" s="8"/>
      <c r="R17" s="8"/>
      <c r="S17" s="8"/>
      <c r="T17" s="8"/>
      <c r="U17" s="8"/>
    </row>
    <row r="18" spans="1:21" x14ac:dyDescent="0.25">
      <c r="A18" s="5">
        <v>144</v>
      </c>
    </row>
    <row r="19" spans="1:21" x14ac:dyDescent="0.25">
      <c r="A19" s="5">
        <v>144</v>
      </c>
    </row>
    <row r="20" spans="1:21" x14ac:dyDescent="0.25">
      <c r="A20" s="5">
        <v>576</v>
      </c>
    </row>
    <row r="21" spans="1:21" x14ac:dyDescent="0.25">
      <c r="A21" s="5">
        <v>216</v>
      </c>
      <c r="D21" t="s">
        <v>31</v>
      </c>
      <c r="E21" t="s">
        <v>27</v>
      </c>
      <c r="F21" t="s">
        <v>29</v>
      </c>
    </row>
    <row r="22" spans="1:21" x14ac:dyDescent="0.25">
      <c r="A22" s="5">
        <v>72</v>
      </c>
      <c r="E22" t="s">
        <v>28</v>
      </c>
      <c r="F22" t="s">
        <v>30</v>
      </c>
      <c r="P22" s="6" t="s">
        <v>16</v>
      </c>
      <c r="Q22" s="6" t="s">
        <v>17</v>
      </c>
      <c r="R22" s="6" t="s">
        <v>75</v>
      </c>
      <c r="S22" t="s">
        <v>76</v>
      </c>
    </row>
    <row r="23" spans="1:21" x14ac:dyDescent="0.25">
      <c r="A23" s="5">
        <v>72</v>
      </c>
    </row>
    <row r="24" spans="1:21" x14ac:dyDescent="0.25">
      <c r="A24" s="5">
        <v>144</v>
      </c>
      <c r="D24" t="s">
        <v>32</v>
      </c>
      <c r="E24">
        <v>0.05</v>
      </c>
    </row>
    <row r="25" spans="1:21" x14ac:dyDescent="0.25">
      <c r="A25" s="5">
        <v>288</v>
      </c>
    </row>
    <row r="26" spans="1:21" x14ac:dyDescent="0.25">
      <c r="A26" s="5">
        <v>144</v>
      </c>
      <c r="D26" t="s">
        <v>33</v>
      </c>
      <c r="E26" t="s">
        <v>34</v>
      </c>
    </row>
    <row r="27" spans="1:21" x14ac:dyDescent="0.25">
      <c r="A27" s="5">
        <v>36</v>
      </c>
    </row>
    <row r="28" spans="1:21" x14ac:dyDescent="0.25">
      <c r="A28" s="5">
        <v>288</v>
      </c>
      <c r="E28" t="s">
        <v>35</v>
      </c>
      <c r="F28" s="6">
        <f>(F30-F33)*SQRT(30)/F31</f>
        <v>1.2246743653638934</v>
      </c>
    </row>
    <row r="29" spans="1:21" x14ac:dyDescent="0.25">
      <c r="A29" s="5">
        <v>48</v>
      </c>
    </row>
    <row r="30" spans="1:21" x14ac:dyDescent="0.25">
      <c r="A30" s="5">
        <v>288</v>
      </c>
      <c r="E30" t="s">
        <v>36</v>
      </c>
      <c r="F30">
        <f>AVERAGE(A2:A31)</f>
        <v>175.26666666666668</v>
      </c>
    </row>
    <row r="31" spans="1:21" x14ac:dyDescent="0.25">
      <c r="A31" s="5">
        <v>144</v>
      </c>
      <c r="E31" t="s">
        <v>37</v>
      </c>
      <c r="F31">
        <f>STDEV(A2:A31)</f>
        <v>139.83683431015257</v>
      </c>
    </row>
    <row r="32" spans="1:21" x14ac:dyDescent="0.25">
      <c r="E32" t="s">
        <v>38</v>
      </c>
      <c r="F32">
        <v>30</v>
      </c>
    </row>
    <row r="33" spans="4:8" x14ac:dyDescent="0.25">
      <c r="E33" t="s">
        <v>39</v>
      </c>
      <c r="F33">
        <v>144</v>
      </c>
    </row>
    <row r="35" spans="4:8" x14ac:dyDescent="0.25">
      <c r="D35" t="s">
        <v>40</v>
      </c>
      <c r="E35" s="6">
        <f>TDIST(F28, 29, 2)</f>
        <v>0.23055326882983779</v>
      </c>
      <c r="F35" t="s">
        <v>42</v>
      </c>
      <c r="H35" s="6">
        <v>0.23055327</v>
      </c>
    </row>
    <row r="37" spans="4:8" x14ac:dyDescent="0.25">
      <c r="D37" t="s">
        <v>41</v>
      </c>
      <c r="E37" t="s">
        <v>43</v>
      </c>
      <c r="G37" t="s">
        <v>44</v>
      </c>
    </row>
    <row r="39" spans="4:8" x14ac:dyDescent="0.25">
      <c r="D39" t="s">
        <v>45</v>
      </c>
    </row>
  </sheetData>
  <mergeCells count="1">
    <mergeCell ref="E1:U1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38"/>
  <sheetViews>
    <sheetView zoomScale="89" zoomScaleNormal="89" workbookViewId="0">
      <selection activeCell="H38" sqref="H38"/>
    </sheetView>
  </sheetViews>
  <sheetFormatPr defaultColWidth="11" defaultRowHeight="15.75" x14ac:dyDescent="0.25"/>
  <cols>
    <col min="1" max="2" width="10.875" style="5"/>
    <col min="6" max="6" width="12.875" bestFit="1" customWidth="1"/>
  </cols>
  <sheetData>
    <row r="1" spans="1:21" x14ac:dyDescent="0.25">
      <c r="A1" s="5" t="s">
        <v>0</v>
      </c>
      <c r="B1" s="5" t="s">
        <v>1</v>
      </c>
      <c r="F1" s="8" t="s">
        <v>23</v>
      </c>
      <c r="G1" s="9"/>
      <c r="H1" s="9"/>
      <c r="I1" s="9"/>
      <c r="J1" s="9"/>
      <c r="K1" s="9"/>
      <c r="L1" s="9"/>
      <c r="M1" s="9"/>
      <c r="N1" s="9"/>
      <c r="O1" s="9"/>
      <c r="P1" s="9"/>
      <c r="Q1" s="9"/>
      <c r="R1" s="9"/>
      <c r="S1" s="9"/>
      <c r="T1" s="9"/>
      <c r="U1" s="9"/>
    </row>
    <row r="2" spans="1:21" x14ac:dyDescent="0.25">
      <c r="A2" s="5">
        <v>10.7</v>
      </c>
      <c r="B2" s="5">
        <v>7.2</v>
      </c>
      <c r="F2" s="9"/>
      <c r="G2" s="9"/>
      <c r="H2" s="9"/>
      <c r="I2" s="9"/>
      <c r="J2" s="9"/>
      <c r="K2" s="9"/>
      <c r="L2" s="9"/>
      <c r="M2" s="9"/>
      <c r="N2" s="9"/>
      <c r="O2" s="9"/>
      <c r="P2" s="9"/>
      <c r="Q2" s="9"/>
      <c r="R2" s="9"/>
      <c r="S2" s="9"/>
      <c r="T2" s="9"/>
      <c r="U2" s="9"/>
    </row>
    <row r="3" spans="1:21" x14ac:dyDescent="0.25">
      <c r="A3" s="5">
        <v>9.89</v>
      </c>
      <c r="B3" s="5">
        <v>6.68</v>
      </c>
      <c r="F3" s="9"/>
      <c r="G3" s="9"/>
      <c r="H3" s="9"/>
      <c r="I3" s="9"/>
      <c r="J3" s="9"/>
      <c r="K3" s="9"/>
      <c r="L3" s="9"/>
      <c r="M3" s="9"/>
      <c r="N3" s="9"/>
      <c r="O3" s="9"/>
      <c r="P3" s="9"/>
      <c r="Q3" s="9"/>
      <c r="R3" s="9"/>
      <c r="S3" s="9"/>
      <c r="T3" s="9"/>
      <c r="U3" s="9"/>
    </row>
    <row r="4" spans="1:21" x14ac:dyDescent="0.25">
      <c r="A4" s="5">
        <v>11.83</v>
      </c>
      <c r="B4" s="5">
        <v>9.2899999999999991</v>
      </c>
      <c r="F4" s="9"/>
      <c r="G4" s="9"/>
      <c r="H4" s="9"/>
      <c r="I4" s="9"/>
      <c r="J4" s="9"/>
      <c r="K4" s="9"/>
      <c r="L4" s="9"/>
      <c r="M4" s="9"/>
      <c r="N4" s="9"/>
      <c r="O4" s="9"/>
      <c r="P4" s="9"/>
      <c r="Q4" s="9"/>
      <c r="R4" s="9"/>
      <c r="S4" s="9"/>
      <c r="T4" s="9"/>
      <c r="U4" s="9"/>
    </row>
    <row r="5" spans="1:21" x14ac:dyDescent="0.25">
      <c r="A5" s="5">
        <v>9.0399999999999991</v>
      </c>
      <c r="B5" s="5">
        <v>8.9499999999999993</v>
      </c>
      <c r="F5" s="9"/>
      <c r="G5" s="9"/>
      <c r="H5" s="9"/>
      <c r="I5" s="9"/>
      <c r="J5" s="9"/>
      <c r="K5" s="9"/>
      <c r="L5" s="9"/>
      <c r="M5" s="9"/>
      <c r="N5" s="9"/>
      <c r="O5" s="9"/>
      <c r="P5" s="9"/>
      <c r="Q5" s="9"/>
      <c r="R5" s="9"/>
      <c r="S5" s="9"/>
      <c r="T5" s="9"/>
      <c r="U5" s="9"/>
    </row>
    <row r="6" spans="1:21" x14ac:dyDescent="0.25">
      <c r="A6" s="5">
        <v>9.3699999999999992</v>
      </c>
      <c r="B6" s="5">
        <v>6.61</v>
      </c>
      <c r="F6" s="9"/>
      <c r="G6" s="9"/>
      <c r="H6" s="9"/>
      <c r="I6" s="9"/>
      <c r="J6" s="9"/>
      <c r="K6" s="9"/>
      <c r="L6" s="9"/>
      <c r="M6" s="9"/>
      <c r="N6" s="9"/>
      <c r="O6" s="9"/>
      <c r="P6" s="9"/>
      <c r="Q6" s="9"/>
      <c r="R6" s="9"/>
      <c r="S6" s="9"/>
      <c r="T6" s="9"/>
      <c r="U6" s="9"/>
    </row>
    <row r="7" spans="1:21" x14ac:dyDescent="0.25">
      <c r="A7" s="5">
        <v>11.68</v>
      </c>
      <c r="B7" s="5">
        <v>8.5299999999999994</v>
      </c>
      <c r="F7" s="9"/>
      <c r="G7" s="9"/>
      <c r="H7" s="9"/>
      <c r="I7" s="9"/>
      <c r="J7" s="9"/>
      <c r="K7" s="9"/>
      <c r="L7" s="9"/>
      <c r="M7" s="9"/>
      <c r="N7" s="9"/>
      <c r="O7" s="9"/>
      <c r="P7" s="9"/>
      <c r="Q7" s="9"/>
      <c r="R7" s="9"/>
      <c r="S7" s="9"/>
      <c r="T7" s="9"/>
      <c r="U7" s="9"/>
    </row>
    <row r="8" spans="1:21" x14ac:dyDescent="0.25">
      <c r="A8" s="5">
        <v>8.36</v>
      </c>
      <c r="B8" s="5">
        <v>8.92</v>
      </c>
      <c r="F8" s="9"/>
      <c r="G8" s="9"/>
      <c r="H8" s="9"/>
      <c r="I8" s="9"/>
      <c r="J8" s="9"/>
      <c r="K8" s="9"/>
      <c r="L8" s="9"/>
      <c r="M8" s="9"/>
      <c r="N8" s="9"/>
      <c r="O8" s="9"/>
      <c r="P8" s="9"/>
      <c r="Q8" s="9"/>
      <c r="R8" s="9"/>
      <c r="S8" s="9"/>
      <c r="T8" s="9"/>
      <c r="U8" s="9"/>
    </row>
    <row r="9" spans="1:21" x14ac:dyDescent="0.25">
      <c r="A9" s="5">
        <v>9.76</v>
      </c>
      <c r="B9" s="5">
        <v>7.95</v>
      </c>
      <c r="F9" s="9"/>
      <c r="G9" s="9"/>
      <c r="H9" s="9"/>
      <c r="I9" s="9"/>
      <c r="J9" s="9"/>
      <c r="K9" s="9"/>
      <c r="L9" s="9"/>
      <c r="M9" s="9"/>
      <c r="N9" s="9"/>
      <c r="O9" s="9"/>
      <c r="P9" s="9"/>
      <c r="Q9" s="9"/>
      <c r="R9" s="9"/>
      <c r="S9" s="9"/>
      <c r="T9" s="9"/>
      <c r="U9" s="9"/>
    </row>
    <row r="10" spans="1:21" x14ac:dyDescent="0.25">
      <c r="A10" s="5">
        <v>13.67</v>
      </c>
      <c r="B10" s="5">
        <v>7.57</v>
      </c>
      <c r="F10" s="9"/>
      <c r="G10" s="9"/>
      <c r="H10" s="9"/>
      <c r="I10" s="9"/>
      <c r="J10" s="9"/>
      <c r="K10" s="9"/>
      <c r="L10" s="9"/>
      <c r="M10" s="9"/>
      <c r="N10" s="9"/>
      <c r="O10" s="9"/>
      <c r="P10" s="9"/>
      <c r="Q10" s="9"/>
      <c r="R10" s="9"/>
      <c r="S10" s="9"/>
      <c r="T10" s="9"/>
      <c r="U10" s="9"/>
    </row>
    <row r="11" spans="1:21" x14ac:dyDescent="0.25">
      <c r="A11" s="5">
        <v>8.9600000000000009</v>
      </c>
      <c r="B11" s="5">
        <v>6.38</v>
      </c>
      <c r="F11" s="9"/>
      <c r="G11" s="9"/>
      <c r="H11" s="9"/>
      <c r="I11" s="9"/>
      <c r="J11" s="9"/>
      <c r="K11" s="9"/>
      <c r="L11" s="9"/>
      <c r="M11" s="9"/>
      <c r="N11" s="9"/>
      <c r="O11" s="9"/>
      <c r="P11" s="9"/>
      <c r="Q11" s="9"/>
      <c r="R11" s="9"/>
      <c r="S11" s="9"/>
      <c r="T11" s="9"/>
      <c r="U11" s="9"/>
    </row>
    <row r="12" spans="1:21" x14ac:dyDescent="0.25">
      <c r="A12" s="5">
        <v>9.51</v>
      </c>
      <c r="B12" s="5">
        <v>8.89</v>
      </c>
      <c r="F12" s="9"/>
      <c r="G12" s="9"/>
      <c r="H12" s="9"/>
      <c r="I12" s="9"/>
      <c r="J12" s="9"/>
      <c r="K12" s="9"/>
      <c r="L12" s="9"/>
      <c r="M12" s="9"/>
      <c r="N12" s="9"/>
      <c r="O12" s="9"/>
      <c r="P12" s="9"/>
      <c r="Q12" s="9"/>
      <c r="R12" s="9"/>
      <c r="S12" s="9"/>
      <c r="T12" s="9"/>
      <c r="U12" s="9"/>
    </row>
    <row r="13" spans="1:21" x14ac:dyDescent="0.25">
      <c r="A13" s="5">
        <v>10.85</v>
      </c>
      <c r="B13" s="5">
        <v>10.029999999999999</v>
      </c>
      <c r="F13" s="9"/>
      <c r="G13" s="9"/>
      <c r="H13" s="9"/>
      <c r="I13" s="9"/>
      <c r="J13" s="9"/>
      <c r="K13" s="9"/>
      <c r="L13" s="9"/>
      <c r="M13" s="9"/>
      <c r="N13" s="9"/>
      <c r="O13" s="9"/>
      <c r="P13" s="9"/>
      <c r="Q13" s="9"/>
      <c r="R13" s="9"/>
      <c r="S13" s="9"/>
      <c r="T13" s="9"/>
      <c r="U13" s="9"/>
    </row>
    <row r="14" spans="1:21" x14ac:dyDescent="0.25">
      <c r="A14" s="5">
        <v>10.57</v>
      </c>
      <c r="B14" s="5">
        <v>9.3000000000000007</v>
      </c>
      <c r="F14" s="9"/>
      <c r="G14" s="9"/>
      <c r="H14" s="9"/>
      <c r="I14" s="9"/>
      <c r="J14" s="9"/>
      <c r="K14" s="9"/>
      <c r="L14" s="9"/>
      <c r="M14" s="9"/>
      <c r="N14" s="9"/>
      <c r="O14" s="9"/>
      <c r="P14" s="9"/>
      <c r="Q14" s="9"/>
      <c r="R14" s="9"/>
      <c r="S14" s="9"/>
      <c r="T14" s="9"/>
      <c r="U14" s="9"/>
    </row>
    <row r="15" spans="1:21" x14ac:dyDescent="0.25">
      <c r="A15" s="5">
        <v>11.06</v>
      </c>
      <c r="B15" s="5">
        <v>5.28</v>
      </c>
      <c r="F15" s="9"/>
      <c r="G15" s="9"/>
      <c r="H15" s="9"/>
      <c r="I15" s="9"/>
      <c r="J15" s="9"/>
      <c r="K15" s="9"/>
      <c r="L15" s="9"/>
      <c r="M15" s="9"/>
      <c r="N15" s="9"/>
      <c r="O15" s="9"/>
      <c r="P15" s="9"/>
      <c r="Q15" s="9"/>
      <c r="R15" s="9"/>
      <c r="S15" s="9"/>
      <c r="T15" s="9"/>
      <c r="U15" s="9"/>
    </row>
    <row r="16" spans="1:21" x14ac:dyDescent="0.25">
      <c r="A16" s="5">
        <v>8.91</v>
      </c>
      <c r="B16" s="5">
        <v>9.23</v>
      </c>
      <c r="F16" s="9"/>
      <c r="G16" s="9"/>
      <c r="H16" s="9"/>
      <c r="I16" s="9"/>
      <c r="J16" s="9"/>
      <c r="K16" s="9"/>
      <c r="L16" s="9"/>
      <c r="M16" s="9"/>
      <c r="N16" s="9"/>
      <c r="O16" s="9"/>
      <c r="P16" s="9"/>
      <c r="Q16" s="9"/>
      <c r="R16" s="9"/>
      <c r="S16" s="9"/>
      <c r="T16" s="9"/>
      <c r="U16" s="9"/>
    </row>
    <row r="17" spans="1:21" x14ac:dyDescent="0.25">
      <c r="A17" s="5">
        <v>11.79</v>
      </c>
      <c r="B17" s="5">
        <v>9.25</v>
      </c>
      <c r="F17" s="9"/>
      <c r="G17" s="9"/>
      <c r="H17" s="9"/>
      <c r="I17" s="9"/>
      <c r="J17" s="9"/>
      <c r="K17" s="9"/>
      <c r="L17" s="9"/>
      <c r="M17" s="9"/>
      <c r="N17" s="9"/>
      <c r="O17" s="9"/>
      <c r="P17" s="9"/>
      <c r="Q17" s="9"/>
      <c r="R17" s="9"/>
      <c r="S17" s="9"/>
      <c r="T17" s="9"/>
      <c r="U17" s="9"/>
    </row>
    <row r="18" spans="1:21" x14ac:dyDescent="0.25">
      <c r="A18" s="5">
        <v>10.59</v>
      </c>
      <c r="B18" s="5">
        <v>8.44</v>
      </c>
    </row>
    <row r="19" spans="1:21" x14ac:dyDescent="0.25">
      <c r="A19" s="5">
        <v>9.1300000000000008</v>
      </c>
      <c r="B19" s="5">
        <v>6.57</v>
      </c>
    </row>
    <row r="20" spans="1:21" x14ac:dyDescent="0.25">
      <c r="A20" s="5">
        <v>12.37</v>
      </c>
      <c r="B20" s="5">
        <v>10.61</v>
      </c>
    </row>
    <row r="21" spans="1:21" x14ac:dyDescent="0.25">
      <c r="A21" s="5">
        <v>9.91</v>
      </c>
      <c r="B21" s="5">
        <v>6.77</v>
      </c>
      <c r="E21" t="s">
        <v>31</v>
      </c>
      <c r="F21" t="s">
        <v>48</v>
      </c>
    </row>
    <row r="22" spans="1:21" x14ac:dyDescent="0.25">
      <c r="F22" t="s">
        <v>49</v>
      </c>
    </row>
    <row r="24" spans="1:21" x14ac:dyDescent="0.25">
      <c r="E24" t="s">
        <v>32</v>
      </c>
      <c r="F24">
        <v>0.05</v>
      </c>
    </row>
    <row r="26" spans="1:21" x14ac:dyDescent="0.25">
      <c r="E26" t="s">
        <v>33</v>
      </c>
      <c r="F26">
        <f>I26/I27</f>
        <v>5.1615116640354675</v>
      </c>
      <c r="H26" t="s">
        <v>56</v>
      </c>
      <c r="I26">
        <f>F28-F29</f>
        <v>2.2750000000000004</v>
      </c>
    </row>
    <row r="27" spans="1:21" x14ac:dyDescent="0.25">
      <c r="H27" t="s">
        <v>57</v>
      </c>
      <c r="I27">
        <f>SQRT((F30/F32)+(F31/F32))</f>
        <v>0.44076234794775576</v>
      </c>
    </row>
    <row r="28" spans="1:21" x14ac:dyDescent="0.25">
      <c r="E28" t="s">
        <v>50</v>
      </c>
      <c r="F28">
        <f>AVERAGE(A2:A21)</f>
        <v>10.397500000000001</v>
      </c>
    </row>
    <row r="29" spans="1:21" x14ac:dyDescent="0.25">
      <c r="E29" t="s">
        <v>51</v>
      </c>
      <c r="F29">
        <f>AVERAGE(B2:B21)</f>
        <v>8.1225000000000005</v>
      </c>
    </row>
    <row r="30" spans="1:21" x14ac:dyDescent="0.25">
      <c r="E30" t="s">
        <v>52</v>
      </c>
      <c r="F30">
        <f>_xlfn.VAR.S(A2:A21)</f>
        <v>1.8769881578947014</v>
      </c>
    </row>
    <row r="31" spans="1:21" x14ac:dyDescent="0.25">
      <c r="E31" t="s">
        <v>53</v>
      </c>
      <c r="F31">
        <f>_xlfn.VAR.S(B2:B21)</f>
        <v>2.0084407894736684</v>
      </c>
    </row>
    <row r="32" spans="1:21" x14ac:dyDescent="0.25">
      <c r="E32" t="s">
        <v>54</v>
      </c>
      <c r="F32">
        <v>20</v>
      </c>
    </row>
    <row r="33" spans="5:8" x14ac:dyDescent="0.25">
      <c r="E33" t="s">
        <v>7</v>
      </c>
      <c r="F33" t="s">
        <v>55</v>
      </c>
    </row>
    <row r="34" spans="5:8" x14ac:dyDescent="0.25">
      <c r="F34">
        <v>38</v>
      </c>
    </row>
    <row r="36" spans="5:8" x14ac:dyDescent="0.25">
      <c r="E36" t="s">
        <v>40</v>
      </c>
      <c r="F36" s="6">
        <f>TDIST(F26, 38, 2)</f>
        <v>8.0079880325346904E-6</v>
      </c>
      <c r="H36" s="7">
        <v>8.0079880325355798E-6</v>
      </c>
    </row>
    <row r="38" spans="5:8" x14ac:dyDescent="0.25">
      <c r="E38" t="s">
        <v>41</v>
      </c>
      <c r="F38" t="s">
        <v>58</v>
      </c>
      <c r="H38" t="s">
        <v>47</v>
      </c>
    </row>
  </sheetData>
  <mergeCells count="1">
    <mergeCell ref="F1:U1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41"/>
  <sheetViews>
    <sheetView topLeftCell="A4" zoomScale="95" zoomScaleNormal="95" workbookViewId="0">
      <selection activeCell="H37" sqref="H37"/>
    </sheetView>
  </sheetViews>
  <sheetFormatPr defaultColWidth="11" defaultRowHeight="15.75" x14ac:dyDescent="0.25"/>
  <cols>
    <col min="6" max="6" width="12.125" bestFit="1" customWidth="1"/>
  </cols>
  <sheetData>
    <row r="1" spans="1:21" x14ac:dyDescent="0.25">
      <c r="A1" t="s">
        <v>13</v>
      </c>
      <c r="B1" t="s">
        <v>14</v>
      </c>
      <c r="C1" t="s">
        <v>61</v>
      </c>
      <c r="F1" s="8" t="s">
        <v>24</v>
      </c>
      <c r="G1" s="9"/>
      <c r="H1" s="9"/>
      <c r="I1" s="9"/>
      <c r="J1" s="9"/>
      <c r="K1" s="9"/>
      <c r="L1" s="9"/>
      <c r="M1" s="9"/>
      <c r="N1" s="9"/>
      <c r="O1" s="9"/>
      <c r="P1" s="9"/>
      <c r="Q1" s="9"/>
      <c r="R1" s="9"/>
      <c r="S1" s="9"/>
      <c r="T1" s="9"/>
      <c r="U1" s="9"/>
    </row>
    <row r="2" spans="1:21" x14ac:dyDescent="0.25">
      <c r="A2">
        <v>2.83</v>
      </c>
      <c r="B2">
        <v>3.5049999999999999</v>
      </c>
      <c r="C2">
        <f>B2-A2</f>
        <v>0.67499999999999982</v>
      </c>
      <c r="F2" s="9"/>
      <c r="G2" s="9"/>
      <c r="H2" s="9"/>
      <c r="I2" s="9"/>
      <c r="J2" s="9"/>
      <c r="K2" s="9"/>
      <c r="L2" s="9"/>
      <c r="M2" s="9"/>
      <c r="N2" s="9"/>
      <c r="O2" s="9"/>
      <c r="P2" s="9"/>
      <c r="Q2" s="9"/>
      <c r="R2" s="9"/>
      <c r="S2" s="9"/>
      <c r="T2" s="9"/>
      <c r="U2" s="9"/>
    </row>
    <row r="3" spans="1:21" x14ac:dyDescent="0.25">
      <c r="A3">
        <v>3.2949999999999999</v>
      </c>
      <c r="B3">
        <v>3.43</v>
      </c>
      <c r="C3">
        <f t="shared" ref="C3:C41" si="0">B3-A3</f>
        <v>0.13500000000000023</v>
      </c>
      <c r="F3" s="9"/>
      <c r="G3" s="9"/>
      <c r="H3" s="9"/>
      <c r="I3" s="9"/>
      <c r="J3" s="9"/>
      <c r="K3" s="9"/>
      <c r="L3" s="9"/>
      <c r="M3" s="9"/>
      <c r="N3" s="9"/>
      <c r="O3" s="9"/>
      <c r="P3" s="9"/>
      <c r="Q3" s="9"/>
      <c r="R3" s="9"/>
      <c r="S3" s="9"/>
      <c r="T3" s="9"/>
      <c r="U3" s="9"/>
    </row>
    <row r="4" spans="1:21" x14ac:dyDescent="0.25">
      <c r="A4">
        <v>2.71</v>
      </c>
      <c r="B4">
        <v>3.67</v>
      </c>
      <c r="C4">
        <f t="shared" si="0"/>
        <v>0.96</v>
      </c>
      <c r="F4" s="9"/>
      <c r="G4" s="9"/>
      <c r="H4" s="9"/>
      <c r="I4" s="9"/>
      <c r="J4" s="9"/>
      <c r="K4" s="9"/>
      <c r="L4" s="9"/>
      <c r="M4" s="9"/>
      <c r="N4" s="9"/>
      <c r="O4" s="9"/>
      <c r="P4" s="9"/>
      <c r="Q4" s="9"/>
      <c r="R4" s="9"/>
      <c r="S4" s="9"/>
      <c r="T4" s="9"/>
      <c r="U4" s="9"/>
    </row>
    <row r="5" spans="1:21" x14ac:dyDescent="0.25">
      <c r="A5">
        <v>2.855</v>
      </c>
      <c r="B5">
        <v>3.355</v>
      </c>
      <c r="C5">
        <f t="shared" si="0"/>
        <v>0.5</v>
      </c>
      <c r="F5" s="9"/>
      <c r="G5" s="9"/>
      <c r="H5" s="9"/>
      <c r="I5" s="9"/>
      <c r="J5" s="9"/>
      <c r="K5" s="9"/>
      <c r="L5" s="9"/>
      <c r="M5" s="9"/>
      <c r="N5" s="9"/>
      <c r="O5" s="9"/>
      <c r="P5" s="9"/>
      <c r="Q5" s="9"/>
      <c r="R5" s="9"/>
      <c r="S5" s="9"/>
      <c r="T5" s="9"/>
      <c r="U5" s="9"/>
    </row>
    <row r="6" spans="1:21" x14ac:dyDescent="0.25">
      <c r="A6">
        <v>2.98</v>
      </c>
      <c r="B6">
        <v>3.9849999999999999</v>
      </c>
      <c r="C6">
        <f t="shared" si="0"/>
        <v>1.0049999999999999</v>
      </c>
      <c r="F6" s="9"/>
      <c r="G6" s="9"/>
      <c r="H6" s="9"/>
      <c r="I6" s="9"/>
      <c r="J6" s="9"/>
      <c r="K6" s="9"/>
      <c r="L6" s="9"/>
      <c r="M6" s="9"/>
      <c r="N6" s="9"/>
      <c r="O6" s="9"/>
      <c r="P6" s="9"/>
      <c r="Q6" s="9"/>
      <c r="R6" s="9"/>
      <c r="S6" s="9"/>
      <c r="T6" s="9"/>
      <c r="U6" s="9"/>
    </row>
    <row r="7" spans="1:21" x14ac:dyDescent="0.25">
      <c r="A7">
        <v>3.0649999999999999</v>
      </c>
      <c r="B7">
        <v>3.63</v>
      </c>
      <c r="C7">
        <f t="shared" si="0"/>
        <v>0.56499999999999995</v>
      </c>
      <c r="F7" s="9"/>
      <c r="G7" s="9"/>
      <c r="H7" s="9"/>
      <c r="I7" s="9"/>
      <c r="J7" s="9"/>
      <c r="K7" s="9"/>
      <c r="L7" s="9"/>
      <c r="M7" s="9"/>
      <c r="N7" s="9"/>
      <c r="O7" s="9"/>
      <c r="P7" s="9"/>
      <c r="Q7" s="9"/>
      <c r="R7" s="9"/>
      <c r="S7" s="9"/>
      <c r="T7" s="9"/>
      <c r="U7" s="9"/>
    </row>
    <row r="8" spans="1:21" x14ac:dyDescent="0.25">
      <c r="A8">
        <v>3.7650000000000001</v>
      </c>
      <c r="B8">
        <v>4.57</v>
      </c>
      <c r="C8">
        <f t="shared" si="0"/>
        <v>0.80500000000000016</v>
      </c>
      <c r="F8" s="9"/>
      <c r="G8" s="9"/>
      <c r="H8" s="9"/>
      <c r="I8" s="9"/>
      <c r="J8" s="9"/>
      <c r="K8" s="9"/>
      <c r="L8" s="9"/>
      <c r="M8" s="9"/>
      <c r="N8" s="9"/>
      <c r="O8" s="9"/>
      <c r="P8" s="9"/>
      <c r="Q8" s="9"/>
      <c r="R8" s="9"/>
      <c r="S8" s="9"/>
      <c r="T8" s="9"/>
      <c r="U8" s="9"/>
    </row>
    <row r="9" spans="1:21" x14ac:dyDescent="0.25">
      <c r="A9">
        <v>3.2650000000000001</v>
      </c>
      <c r="B9">
        <v>3.7</v>
      </c>
      <c r="C9">
        <f t="shared" si="0"/>
        <v>0.43500000000000005</v>
      </c>
      <c r="F9" s="9"/>
      <c r="G9" s="9"/>
      <c r="H9" s="9"/>
      <c r="I9" s="9"/>
      <c r="J9" s="9"/>
      <c r="K9" s="9"/>
      <c r="L9" s="9"/>
      <c r="M9" s="9"/>
      <c r="N9" s="9"/>
      <c r="O9" s="9"/>
      <c r="P9" s="9"/>
      <c r="Q9" s="9"/>
      <c r="R9" s="9"/>
      <c r="S9" s="9"/>
      <c r="T9" s="9"/>
      <c r="U9" s="9"/>
    </row>
    <row r="10" spans="1:21" x14ac:dyDescent="0.25">
      <c r="A10">
        <v>3.17</v>
      </c>
      <c r="B10">
        <v>3.66</v>
      </c>
      <c r="C10">
        <f t="shared" si="0"/>
        <v>0.49000000000000021</v>
      </c>
      <c r="F10" s="9"/>
      <c r="G10" s="9"/>
      <c r="H10" s="9"/>
      <c r="I10" s="9"/>
      <c r="J10" s="9"/>
      <c r="K10" s="9"/>
      <c r="L10" s="9"/>
      <c r="M10" s="9"/>
      <c r="N10" s="9"/>
      <c r="O10" s="9"/>
      <c r="P10" s="9"/>
      <c r="Q10" s="9"/>
      <c r="R10" s="9"/>
      <c r="S10" s="9"/>
      <c r="T10" s="9"/>
      <c r="U10" s="9"/>
    </row>
    <row r="11" spans="1:21" x14ac:dyDescent="0.25">
      <c r="A11">
        <v>2.895</v>
      </c>
      <c r="B11">
        <v>3.25</v>
      </c>
      <c r="C11">
        <f t="shared" si="0"/>
        <v>0.35499999999999998</v>
      </c>
      <c r="F11" s="9"/>
      <c r="G11" s="9"/>
      <c r="H11" s="9"/>
      <c r="I11" s="9"/>
      <c r="J11" s="9"/>
      <c r="K11" s="9"/>
      <c r="L11" s="9"/>
      <c r="M11" s="9"/>
      <c r="N11" s="9"/>
      <c r="O11" s="9"/>
      <c r="P11" s="9"/>
      <c r="Q11" s="9"/>
      <c r="R11" s="9"/>
      <c r="S11" s="9"/>
      <c r="T11" s="9"/>
      <c r="U11" s="9"/>
    </row>
    <row r="12" spans="1:21" x14ac:dyDescent="0.25">
      <c r="A12">
        <v>2.63</v>
      </c>
      <c r="B12">
        <v>2.85</v>
      </c>
      <c r="C12">
        <f t="shared" si="0"/>
        <v>0.2200000000000002</v>
      </c>
      <c r="F12" s="9"/>
      <c r="G12" s="9"/>
      <c r="H12" s="9"/>
      <c r="I12" s="9"/>
      <c r="J12" s="9"/>
      <c r="K12" s="9"/>
      <c r="L12" s="9"/>
      <c r="M12" s="9"/>
      <c r="N12" s="9"/>
      <c r="O12" s="9"/>
      <c r="P12" s="9"/>
      <c r="Q12" s="9"/>
      <c r="R12" s="9"/>
      <c r="S12" s="9"/>
      <c r="T12" s="9"/>
      <c r="U12" s="9"/>
    </row>
    <row r="13" spans="1:21" x14ac:dyDescent="0.25">
      <c r="A13">
        <v>2.83</v>
      </c>
      <c r="B13">
        <v>3.34</v>
      </c>
      <c r="C13">
        <f t="shared" si="0"/>
        <v>0.50999999999999979</v>
      </c>
      <c r="F13" s="9"/>
      <c r="G13" s="9"/>
      <c r="H13" s="9"/>
      <c r="I13" s="9"/>
      <c r="J13" s="9"/>
      <c r="K13" s="9"/>
      <c r="L13" s="9"/>
      <c r="M13" s="9"/>
      <c r="N13" s="9"/>
      <c r="O13" s="9"/>
      <c r="P13" s="9"/>
      <c r="Q13" s="9"/>
      <c r="R13" s="9"/>
      <c r="S13" s="9"/>
      <c r="T13" s="9"/>
      <c r="U13" s="9"/>
    </row>
    <row r="14" spans="1:21" x14ac:dyDescent="0.25">
      <c r="A14">
        <v>2.9350000000000001</v>
      </c>
      <c r="B14">
        <v>3.63</v>
      </c>
      <c r="C14">
        <f t="shared" si="0"/>
        <v>0.69499999999999984</v>
      </c>
      <c r="F14" s="9"/>
      <c r="G14" s="9"/>
      <c r="H14" s="9"/>
      <c r="I14" s="9"/>
      <c r="J14" s="9"/>
      <c r="K14" s="9"/>
      <c r="L14" s="9"/>
      <c r="M14" s="9"/>
      <c r="N14" s="9"/>
      <c r="O14" s="9"/>
      <c r="P14" s="9"/>
      <c r="Q14" s="9"/>
      <c r="R14" s="9"/>
      <c r="S14" s="9"/>
      <c r="T14" s="9"/>
      <c r="U14" s="9"/>
    </row>
    <row r="15" spans="1:21" x14ac:dyDescent="0.25">
      <c r="A15">
        <v>3.1150000000000002</v>
      </c>
      <c r="B15">
        <v>3.6749999999999998</v>
      </c>
      <c r="C15">
        <f t="shared" si="0"/>
        <v>0.55999999999999961</v>
      </c>
      <c r="F15" s="9"/>
      <c r="G15" s="9"/>
      <c r="H15" s="9"/>
      <c r="I15" s="9"/>
      <c r="J15" s="9"/>
      <c r="K15" s="9"/>
      <c r="L15" s="9"/>
      <c r="M15" s="9"/>
      <c r="N15" s="9"/>
      <c r="O15" s="9"/>
      <c r="P15" s="9"/>
      <c r="Q15" s="9"/>
      <c r="R15" s="9"/>
      <c r="S15" s="9"/>
      <c r="T15" s="9"/>
      <c r="U15" s="9"/>
    </row>
    <row r="16" spans="1:21" x14ac:dyDescent="0.25">
      <c r="A16">
        <v>2.9849999999999999</v>
      </c>
      <c r="B16">
        <v>3.4750000000000001</v>
      </c>
      <c r="C16">
        <f t="shared" si="0"/>
        <v>0.49000000000000021</v>
      </c>
      <c r="F16" s="9"/>
      <c r="G16" s="9"/>
      <c r="H16" s="9"/>
      <c r="I16" s="9"/>
      <c r="J16" s="9"/>
      <c r="K16" s="9"/>
      <c r="L16" s="9"/>
      <c r="M16" s="9"/>
      <c r="N16" s="9"/>
      <c r="O16" s="9"/>
      <c r="P16" s="9"/>
      <c r="Q16" s="9"/>
      <c r="R16" s="9"/>
      <c r="S16" s="9"/>
      <c r="T16" s="9"/>
      <c r="U16" s="9"/>
    </row>
    <row r="17" spans="1:21" x14ac:dyDescent="0.25">
      <c r="A17">
        <v>3.1349999999999998</v>
      </c>
      <c r="B17">
        <v>3.605</v>
      </c>
      <c r="C17">
        <f t="shared" si="0"/>
        <v>0.4700000000000002</v>
      </c>
      <c r="F17" s="9"/>
      <c r="G17" s="9"/>
      <c r="H17" s="9"/>
      <c r="I17" s="9"/>
      <c r="J17" s="9"/>
      <c r="K17" s="9"/>
      <c r="L17" s="9"/>
      <c r="M17" s="9"/>
      <c r="N17" s="9"/>
      <c r="O17" s="9"/>
      <c r="P17" s="9"/>
      <c r="Q17" s="9"/>
      <c r="R17" s="9"/>
      <c r="S17" s="9"/>
      <c r="T17" s="9"/>
      <c r="U17" s="9"/>
    </row>
    <row r="18" spans="1:21" x14ac:dyDescent="0.25">
      <c r="A18">
        <v>2.75</v>
      </c>
      <c r="B18">
        <v>3.25</v>
      </c>
      <c r="C18">
        <f t="shared" si="0"/>
        <v>0.5</v>
      </c>
    </row>
    <row r="19" spans="1:21" x14ac:dyDescent="0.25">
      <c r="A19">
        <v>3.2050000000000001</v>
      </c>
      <c r="B19">
        <v>3.54</v>
      </c>
      <c r="C19">
        <f t="shared" si="0"/>
        <v>0.33499999999999996</v>
      </c>
    </row>
    <row r="20" spans="1:21" x14ac:dyDescent="0.25">
      <c r="A20">
        <v>3</v>
      </c>
      <c r="B20">
        <v>4.0049999999999999</v>
      </c>
      <c r="C20">
        <f t="shared" si="0"/>
        <v>1.0049999999999999</v>
      </c>
    </row>
    <row r="21" spans="1:21" x14ac:dyDescent="0.25">
      <c r="A21">
        <v>3.0350000000000001</v>
      </c>
      <c r="B21">
        <v>3.5950000000000002</v>
      </c>
      <c r="C21">
        <f t="shared" si="0"/>
        <v>0.56000000000000005</v>
      </c>
    </row>
    <row r="22" spans="1:21" x14ac:dyDescent="0.25">
      <c r="A22">
        <v>1.635</v>
      </c>
      <c r="B22">
        <v>2.2749999999999999</v>
      </c>
      <c r="C22">
        <f t="shared" si="0"/>
        <v>0.6399999999999999</v>
      </c>
      <c r="E22" t="s">
        <v>31</v>
      </c>
      <c r="F22" t="s">
        <v>59</v>
      </c>
    </row>
    <row r="23" spans="1:21" x14ac:dyDescent="0.25">
      <c r="A23">
        <v>2.27</v>
      </c>
      <c r="B23">
        <v>3.91</v>
      </c>
      <c r="C23">
        <f t="shared" si="0"/>
        <v>1.6400000000000001</v>
      </c>
      <c r="F23" t="s">
        <v>60</v>
      </c>
    </row>
    <row r="24" spans="1:21" x14ac:dyDescent="0.25">
      <c r="A24">
        <v>2.895</v>
      </c>
      <c r="B24">
        <v>2.915</v>
      </c>
      <c r="C24">
        <f t="shared" si="0"/>
        <v>2.0000000000000018E-2</v>
      </c>
    </row>
    <row r="25" spans="1:21" x14ac:dyDescent="0.25">
      <c r="A25">
        <v>2.8450000000000002</v>
      </c>
      <c r="B25">
        <v>4.53</v>
      </c>
      <c r="C25">
        <f t="shared" si="0"/>
        <v>1.6850000000000001</v>
      </c>
      <c r="E25" t="s">
        <v>32</v>
      </c>
      <c r="F25">
        <v>0.01</v>
      </c>
    </row>
    <row r="26" spans="1:21" x14ac:dyDescent="0.25">
      <c r="A26">
        <v>2.2050000000000001</v>
      </c>
      <c r="B26">
        <v>2.2799999999999998</v>
      </c>
      <c r="C26">
        <f t="shared" si="0"/>
        <v>7.4999999999999734E-2</v>
      </c>
    </row>
    <row r="27" spans="1:21" x14ac:dyDescent="0.25">
      <c r="A27">
        <v>3.59</v>
      </c>
      <c r="B27">
        <v>3.915</v>
      </c>
      <c r="C27">
        <f t="shared" si="0"/>
        <v>0.32500000000000018</v>
      </c>
      <c r="E27" t="s">
        <v>33</v>
      </c>
      <c r="F27">
        <f>G29*SQRT(G31)/G30</f>
        <v>9.3720885880407359</v>
      </c>
    </row>
    <row r="28" spans="1:21" x14ac:dyDescent="0.25">
      <c r="A28">
        <v>3.08</v>
      </c>
      <c r="B28">
        <v>3.14</v>
      </c>
      <c r="C28">
        <f t="shared" si="0"/>
        <v>6.0000000000000053E-2</v>
      </c>
    </row>
    <row r="29" spans="1:21" x14ac:dyDescent="0.25">
      <c r="A29">
        <v>3.335</v>
      </c>
      <c r="B29">
        <v>3.58</v>
      </c>
      <c r="C29">
        <f t="shared" si="0"/>
        <v>0.24500000000000011</v>
      </c>
      <c r="F29" t="s">
        <v>62</v>
      </c>
      <c r="G29">
        <f>AVERAGE(C2:C41)</f>
        <v>0.55312500000000009</v>
      </c>
    </row>
    <row r="30" spans="1:21" x14ac:dyDescent="0.25">
      <c r="A30">
        <v>3.8</v>
      </c>
      <c r="B30">
        <v>4.07</v>
      </c>
      <c r="C30">
        <f t="shared" si="0"/>
        <v>0.27000000000000046</v>
      </c>
      <c r="F30" t="s">
        <v>46</v>
      </c>
      <c r="G30">
        <f>STDEV(C2:C41)</f>
        <v>0.37326468147401437</v>
      </c>
    </row>
    <row r="31" spans="1:21" x14ac:dyDescent="0.25">
      <c r="A31">
        <v>2.68</v>
      </c>
      <c r="B31">
        <v>3.8050000000000002</v>
      </c>
      <c r="C31">
        <f t="shared" si="0"/>
        <v>1.125</v>
      </c>
      <c r="F31" t="s">
        <v>38</v>
      </c>
      <c r="G31">
        <v>40</v>
      </c>
    </row>
    <row r="32" spans="1:21" x14ac:dyDescent="0.25">
      <c r="A32">
        <v>3.76</v>
      </c>
      <c r="B32">
        <v>4.13</v>
      </c>
      <c r="C32">
        <f t="shared" si="0"/>
        <v>0.37000000000000011</v>
      </c>
      <c r="F32" t="s">
        <v>7</v>
      </c>
      <c r="G32">
        <v>39</v>
      </c>
    </row>
    <row r="33" spans="1:9" x14ac:dyDescent="0.25">
      <c r="A33">
        <v>3.605</v>
      </c>
      <c r="B33">
        <v>3.72</v>
      </c>
      <c r="C33">
        <f t="shared" si="0"/>
        <v>0.11500000000000021</v>
      </c>
    </row>
    <row r="34" spans="1:9" x14ac:dyDescent="0.25">
      <c r="A34">
        <v>2.0049999999999999</v>
      </c>
      <c r="B34">
        <v>2.69</v>
      </c>
      <c r="C34">
        <f t="shared" si="0"/>
        <v>0.68500000000000005</v>
      </c>
      <c r="E34" t="s">
        <v>40</v>
      </c>
      <c r="F34" s="6">
        <f>TDIST(F27, 39, 1)</f>
        <v>7.7681585243688033E-12</v>
      </c>
      <c r="I34" s="7">
        <v>7.7681585243688695E-12</v>
      </c>
    </row>
    <row r="35" spans="1:9" x14ac:dyDescent="0.25">
      <c r="A35">
        <v>2.4950000000000001</v>
      </c>
      <c r="B35">
        <v>3.23</v>
      </c>
      <c r="C35">
        <f t="shared" si="0"/>
        <v>0.73499999999999988</v>
      </c>
    </row>
    <row r="36" spans="1:9" x14ac:dyDescent="0.25">
      <c r="A36">
        <v>3.2050000000000001</v>
      </c>
      <c r="B36">
        <v>3.59</v>
      </c>
      <c r="C36">
        <f t="shared" si="0"/>
        <v>0.38499999999999979</v>
      </c>
    </row>
    <row r="37" spans="1:9" x14ac:dyDescent="0.25">
      <c r="A37">
        <v>2.06</v>
      </c>
      <c r="B37">
        <v>2.9449999999999998</v>
      </c>
      <c r="C37">
        <f t="shared" si="0"/>
        <v>0.88499999999999979</v>
      </c>
      <c r="E37" t="s">
        <v>41</v>
      </c>
      <c r="F37" t="s">
        <v>63</v>
      </c>
      <c r="H37" t="s">
        <v>47</v>
      </c>
    </row>
    <row r="38" spans="1:9" x14ac:dyDescent="0.25">
      <c r="A38">
        <v>3.4249999999999998</v>
      </c>
      <c r="B38">
        <v>4.03</v>
      </c>
      <c r="C38">
        <f t="shared" si="0"/>
        <v>0.60500000000000043</v>
      </c>
    </row>
    <row r="39" spans="1:9" x14ac:dyDescent="0.25">
      <c r="A39">
        <v>3.3149999999999999</v>
      </c>
      <c r="B39">
        <v>3.6850000000000001</v>
      </c>
      <c r="C39">
        <f t="shared" si="0"/>
        <v>0.37000000000000011</v>
      </c>
    </row>
    <row r="40" spans="1:9" x14ac:dyDescent="0.25">
      <c r="A40">
        <v>3.8250000000000002</v>
      </c>
      <c r="B40">
        <v>4.1749999999999998</v>
      </c>
      <c r="C40">
        <f t="shared" si="0"/>
        <v>0.34999999999999964</v>
      </c>
    </row>
    <row r="41" spans="1:9" x14ac:dyDescent="0.25">
      <c r="A41">
        <v>3.16</v>
      </c>
      <c r="B41">
        <v>3.43</v>
      </c>
      <c r="C41">
        <f t="shared" si="0"/>
        <v>0.27</v>
      </c>
    </row>
  </sheetData>
  <mergeCells count="1">
    <mergeCell ref="F1:U17"/>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1:O31"/>
  <sheetViews>
    <sheetView tabSelected="1" zoomScaleNormal="100" workbookViewId="0">
      <selection activeCell="G31" sqref="G31"/>
    </sheetView>
  </sheetViews>
  <sheetFormatPr defaultColWidth="11" defaultRowHeight="15.75" x14ac:dyDescent="0.25"/>
  <sheetData>
    <row r="1" spans="3:15" x14ac:dyDescent="0.25">
      <c r="C1" s="8" t="s">
        <v>25</v>
      </c>
      <c r="D1" s="8"/>
      <c r="E1" s="8"/>
      <c r="F1" s="8"/>
      <c r="G1" s="8"/>
      <c r="H1" s="8"/>
      <c r="I1" s="8"/>
      <c r="J1" s="8"/>
      <c r="K1" s="8"/>
      <c r="L1" s="8"/>
      <c r="M1" s="8"/>
      <c r="N1" s="8"/>
      <c r="O1" s="8"/>
    </row>
    <row r="2" spans="3:15" x14ac:dyDescent="0.25">
      <c r="C2" s="8"/>
      <c r="D2" s="8"/>
      <c r="E2" s="8"/>
      <c r="F2" s="8"/>
      <c r="G2" s="8"/>
      <c r="H2" s="8"/>
      <c r="I2" s="8"/>
      <c r="J2" s="8"/>
      <c r="K2" s="8"/>
      <c r="L2" s="8"/>
      <c r="M2" s="8"/>
      <c r="N2" s="8"/>
      <c r="O2" s="8"/>
    </row>
    <row r="3" spans="3:15" x14ac:dyDescent="0.25">
      <c r="C3" s="8"/>
      <c r="D3" s="8"/>
      <c r="E3" s="8"/>
      <c r="F3" s="8"/>
      <c r="G3" s="8"/>
      <c r="H3" s="8"/>
      <c r="I3" s="8"/>
      <c r="J3" s="8"/>
      <c r="K3" s="8"/>
      <c r="L3" s="8"/>
      <c r="M3" s="8"/>
      <c r="N3" s="8"/>
      <c r="O3" s="8"/>
    </row>
    <row r="4" spans="3:15" x14ac:dyDescent="0.25">
      <c r="C4" s="8"/>
      <c r="D4" s="8"/>
      <c r="E4" s="8"/>
      <c r="F4" s="8"/>
      <c r="G4" s="8"/>
      <c r="H4" s="8"/>
      <c r="I4" s="8"/>
      <c r="J4" s="8"/>
      <c r="K4" s="8"/>
      <c r="L4" s="8"/>
      <c r="M4" s="8"/>
      <c r="N4" s="8"/>
      <c r="O4" s="8"/>
    </row>
    <row r="5" spans="3:15" x14ac:dyDescent="0.25">
      <c r="C5" s="8"/>
      <c r="D5" s="8"/>
      <c r="E5" s="8"/>
      <c r="F5" s="8"/>
      <c r="G5" s="8"/>
      <c r="H5" s="8"/>
      <c r="I5" s="8"/>
      <c r="J5" s="8"/>
      <c r="K5" s="8"/>
      <c r="L5" s="8"/>
      <c r="M5" s="8"/>
      <c r="N5" s="8"/>
      <c r="O5" s="8"/>
    </row>
    <row r="6" spans="3:15" x14ac:dyDescent="0.25">
      <c r="C6" s="8"/>
      <c r="D6" s="8"/>
      <c r="E6" s="8"/>
      <c r="F6" s="8"/>
      <c r="G6" s="8"/>
      <c r="H6" s="8"/>
      <c r="I6" s="8"/>
      <c r="J6" s="8"/>
      <c r="K6" s="8"/>
      <c r="L6" s="8"/>
      <c r="M6" s="8"/>
      <c r="N6" s="8"/>
      <c r="O6" s="8"/>
    </row>
    <row r="7" spans="3:15" x14ac:dyDescent="0.25">
      <c r="C7" s="8"/>
      <c r="D7" s="8"/>
      <c r="E7" s="8"/>
      <c r="F7" s="8"/>
      <c r="G7" s="8"/>
      <c r="H7" s="8"/>
      <c r="I7" s="8"/>
      <c r="J7" s="8"/>
      <c r="K7" s="8"/>
      <c r="L7" s="8"/>
      <c r="M7" s="8"/>
      <c r="N7" s="8"/>
      <c r="O7" s="8"/>
    </row>
    <row r="9" spans="3:15" x14ac:dyDescent="0.25">
      <c r="G9" s="11" t="s">
        <v>22</v>
      </c>
      <c r="H9" s="10" t="s">
        <v>21</v>
      </c>
      <c r="I9" s="10"/>
      <c r="J9" s="10"/>
    </row>
    <row r="10" spans="3:15" x14ac:dyDescent="0.25">
      <c r="G10" s="11"/>
      <c r="H10" s="5" t="s">
        <v>18</v>
      </c>
      <c r="I10" s="5" t="s">
        <v>19</v>
      </c>
      <c r="J10" s="5" t="s">
        <v>20</v>
      </c>
    </row>
    <row r="11" spans="3:15" x14ac:dyDescent="0.25">
      <c r="G11" t="s">
        <v>16</v>
      </c>
      <c r="H11" s="5">
        <v>15</v>
      </c>
      <c r="I11" s="5">
        <v>9</v>
      </c>
      <c r="J11" s="5">
        <v>24</v>
      </c>
      <c r="L11">
        <f>H11/J11</f>
        <v>0.625</v>
      </c>
    </row>
    <row r="12" spans="3:15" x14ac:dyDescent="0.25">
      <c r="G12" t="s">
        <v>17</v>
      </c>
      <c r="H12" s="5">
        <v>16</v>
      </c>
      <c r="I12" s="5">
        <v>15</v>
      </c>
      <c r="J12" s="5">
        <v>31</v>
      </c>
      <c r="L12">
        <f>H12/J12</f>
        <v>0.5161290322580645</v>
      </c>
    </row>
    <row r="13" spans="3:15" x14ac:dyDescent="0.25">
      <c r="C13" t="s">
        <v>22</v>
      </c>
      <c r="D13" t="s">
        <v>64</v>
      </c>
      <c r="G13" t="s">
        <v>20</v>
      </c>
      <c r="H13" s="5">
        <v>31</v>
      </c>
      <c r="I13" s="5">
        <v>24</v>
      </c>
      <c r="J13" s="5">
        <v>55</v>
      </c>
      <c r="K13">
        <f>H13/J13</f>
        <v>0.5636363636363636</v>
      </c>
    </row>
    <row r="14" spans="3:15" x14ac:dyDescent="0.25">
      <c r="C14" t="s">
        <v>16</v>
      </c>
      <c r="D14" t="s">
        <v>18</v>
      </c>
    </row>
    <row r="15" spans="3:15" x14ac:dyDescent="0.25">
      <c r="C15" t="s">
        <v>16</v>
      </c>
      <c r="D15" t="s">
        <v>19</v>
      </c>
    </row>
    <row r="16" spans="3:15" x14ac:dyDescent="0.25">
      <c r="C16" t="s">
        <v>17</v>
      </c>
      <c r="D16" t="s">
        <v>18</v>
      </c>
      <c r="F16" t="s">
        <v>31</v>
      </c>
      <c r="G16" t="s">
        <v>71</v>
      </c>
      <c r="H16" s="5"/>
    </row>
    <row r="17" spans="3:11" x14ac:dyDescent="0.25">
      <c r="C17" t="s">
        <v>17</v>
      </c>
      <c r="D17" t="s">
        <v>18</v>
      </c>
      <c r="G17" t="s">
        <v>72</v>
      </c>
      <c r="H17" s="5"/>
    </row>
    <row r="18" spans="3:11" x14ac:dyDescent="0.25">
      <c r="C18" t="s">
        <v>16</v>
      </c>
      <c r="D18" t="s">
        <v>19</v>
      </c>
      <c r="H18" s="5"/>
    </row>
    <row r="19" spans="3:11" x14ac:dyDescent="0.25">
      <c r="H19" s="5"/>
    </row>
    <row r="20" spans="3:11" x14ac:dyDescent="0.25">
      <c r="F20" t="s">
        <v>32</v>
      </c>
      <c r="G20">
        <v>0.05</v>
      </c>
    </row>
    <row r="22" spans="3:11" x14ac:dyDescent="0.25">
      <c r="F22" t="s">
        <v>33</v>
      </c>
      <c r="I22" t="s">
        <v>65</v>
      </c>
      <c r="J22" t="s">
        <v>70</v>
      </c>
      <c r="K22" t="s">
        <v>73</v>
      </c>
    </row>
    <row r="23" spans="3:11" x14ac:dyDescent="0.25">
      <c r="H23" t="s">
        <v>66</v>
      </c>
      <c r="I23">
        <v>15</v>
      </c>
      <c r="J23">
        <f>J11*K13</f>
        <v>13.527272727272727</v>
      </c>
      <c r="K23">
        <f>(I23-J23)^2/J23</f>
        <v>0.1603372434017595</v>
      </c>
    </row>
    <row r="24" spans="3:11" x14ac:dyDescent="0.25">
      <c r="H24" t="s">
        <v>67</v>
      </c>
      <c r="I24">
        <v>9</v>
      </c>
      <c r="J24">
        <f>J11*(1-K13)</f>
        <v>10.472727272727273</v>
      </c>
      <c r="K24">
        <f t="shared" ref="K24:K26" si="0">(I24-J24)^2/J24</f>
        <v>0.20710227272727269</v>
      </c>
    </row>
    <row r="25" spans="3:11" x14ac:dyDescent="0.25">
      <c r="H25" t="s">
        <v>68</v>
      </c>
      <c r="I25">
        <v>16</v>
      </c>
      <c r="J25">
        <f>J12*K13</f>
        <v>17.472727272727273</v>
      </c>
      <c r="K25">
        <f t="shared" si="0"/>
        <v>0.12413205940781381</v>
      </c>
    </row>
    <row r="26" spans="3:11" x14ac:dyDescent="0.25">
      <c r="H26" t="s">
        <v>69</v>
      </c>
      <c r="I26">
        <v>15</v>
      </c>
      <c r="J26">
        <f>J12*(1-K13)</f>
        <v>13.527272727272729</v>
      </c>
      <c r="K26">
        <f t="shared" si="0"/>
        <v>0.16033724340175909</v>
      </c>
    </row>
    <row r="27" spans="3:11" x14ac:dyDescent="0.25">
      <c r="K27">
        <f>SUM(K23:K26)</f>
        <v>0.65190881893860508</v>
      </c>
    </row>
    <row r="28" spans="3:11" x14ac:dyDescent="0.25">
      <c r="F28" t="s">
        <v>40</v>
      </c>
      <c r="G28" s="6">
        <f>CHIDIST(K27,1)</f>
        <v>0.41943105261448455</v>
      </c>
      <c r="I28" s="6">
        <v>0.41943105261448399</v>
      </c>
    </row>
    <row r="31" spans="3:11" x14ac:dyDescent="0.25">
      <c r="F31" t="s">
        <v>41</v>
      </c>
      <c r="G31" t="s">
        <v>74</v>
      </c>
    </row>
  </sheetData>
  <mergeCells count="3">
    <mergeCell ref="H9:J9"/>
    <mergeCell ref="G9:G10"/>
    <mergeCell ref="C1:O7"/>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03B908E993A934BA836E3B83DB79593" ma:contentTypeVersion="4" ma:contentTypeDescription="Create a new document." ma:contentTypeScope="" ma:versionID="5b22a8a8ad4f8142ea0640521516c6ff">
  <xsd:schema xmlns:xsd="http://www.w3.org/2001/XMLSchema" xmlns:xs="http://www.w3.org/2001/XMLSchema" xmlns:p="http://schemas.microsoft.com/office/2006/metadata/properties" xmlns:ns2="3fa08be5-1fd9-4c1b-b61c-bbca2bbdfd95" targetNamespace="http://schemas.microsoft.com/office/2006/metadata/properties" ma:root="true" ma:fieldsID="9bc91de9081076f511c7f952d40bcff4" ns2:_="">
    <xsd:import namespace="3fa08be5-1fd9-4c1b-b61c-bbca2bbdfd9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a08be5-1fd9-4c1b-b61c-bbca2bbdfd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340AA6E-CB74-4057-8318-643A133A24E7}"/>
</file>

<file path=customXml/itemProps2.xml><?xml version="1.0" encoding="utf-8"?>
<ds:datastoreItem xmlns:ds="http://schemas.openxmlformats.org/officeDocument/2006/customXml" ds:itemID="{535D6642-7D5F-4046-A204-6DDC2B4044A5}"/>
</file>

<file path=customXml/itemProps3.xml><?xml version="1.0" encoding="utf-8"?>
<ds:datastoreItem xmlns:ds="http://schemas.openxmlformats.org/officeDocument/2006/customXml" ds:itemID="{DD5E8C6D-768C-419B-89DA-885DC08D991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Sheet1</vt:lpstr>
      <vt:lpstr>1SampleP1</vt:lpstr>
      <vt:lpstr>2SampleInd</vt:lpstr>
      <vt:lpstr>2SamplePaired</vt:lpstr>
      <vt:lpstr>ChisqTest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ashut</cp:lastModifiedBy>
  <dcterms:created xsi:type="dcterms:W3CDTF">2020-05-18T07:10:44Z</dcterms:created>
  <dcterms:modified xsi:type="dcterms:W3CDTF">2022-03-19T16:16:26Z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0x010100403B908E993A934BA836E3B83DB79593</vt:lpwstr>
  </property>
</Properties>
</file>