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Z:\مشتری قرارداد نشده\خام\قرارداد\"/>
    </mc:Choice>
  </mc:AlternateContent>
  <bookViews>
    <workbookView xWindow="-120" yWindow="-120" windowWidth="29040" windowHeight="15720" activeTab="6"/>
  </bookViews>
  <sheets>
    <sheet name="قیمت پایه" sheetId="4" r:id="rId1"/>
    <sheet name="چک لیست" sheetId="7" r:id="rId2"/>
    <sheet name="داده" sheetId="8" state="hidden" r:id="rId3"/>
    <sheet name="ریز متراژ" sheetId="1" r:id="rId4"/>
    <sheet name="فاکتور نهایی" sheetId="3" r:id="rId5"/>
    <sheet name="فاکتور کمد" sheetId="5" r:id="rId6"/>
    <sheet name="قرارداد" sheetId="6" r:id="rId7"/>
    <sheet name="Sheet1" sheetId="9" r:id="rId8"/>
  </sheets>
  <definedNames>
    <definedName name="_xlnm._FilterDatabase" localSheetId="3" hidden="1">'ریز متراژ'!$B$134:$G$135</definedName>
    <definedName name="_xlnm.Print_Area" localSheetId="3">'ریز متراژ'!$A$1:$P$218</definedName>
    <definedName name="آینه">'قیمت پایه'!$B$105:$N$105</definedName>
    <definedName name="پایه">'قیمت پایه'!$B$102:$N$102</definedName>
    <definedName name="جک">'قیمت پایه'!$B$96:$N$96</definedName>
    <definedName name="سبد_آبچک">'قیمت پایه'!$B$97:$N$97</definedName>
    <definedName name="سبد_ادویه">'قیمت پایه'!$B$98:$N$98</definedName>
    <definedName name="سبد_سوپر">'قیمت پایه'!$B$99:$N$99</definedName>
    <definedName name="سبد_مواد_شوینده">'قیمت پایه'!$B$101:$N$101</definedName>
    <definedName name="سبدآبچک">'قیمت پایه'!$B$97:$C$97</definedName>
    <definedName name="سبدادویه">'قیمت پایه'!$B$98:$G$98</definedName>
    <definedName name="سبدسوپر">'قیمت پایه'!$B$99:$M$99</definedName>
    <definedName name="سطل_زباله">'قیمت پایه'!$B$100:$N$100</definedName>
    <definedName name="شیشه">'قیمت پایه'!$B$104:$N$104</definedName>
    <definedName name="کشو">'قیمت پایه'!$B$95:$N$95</definedName>
    <definedName name="لولا">'قیمت پایه'!$B$97:$E$97</definedName>
    <definedName name="لیست_یراق">'قیمت پایه'!$A$95:$A$105</definedName>
    <definedName name="نور">'قیمت پایه'!$B$103:$N$103</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6" i="1" l="1"/>
  <c r="L37" i="1"/>
  <c r="L38" i="1"/>
  <c r="L39" i="1"/>
  <c r="L41" i="1"/>
  <c r="L42" i="1"/>
  <c r="L43" i="1"/>
  <c r="L44" i="1"/>
  <c r="L45" i="1"/>
  <c r="L46" i="1"/>
  <c r="L47" i="1"/>
  <c r="L48" i="1"/>
  <c r="L49" i="1"/>
  <c r="L50" i="1"/>
  <c r="L51" i="1"/>
  <c r="L52" i="1"/>
  <c r="L53" i="1"/>
  <c r="L54" i="1"/>
  <c r="L55" i="1"/>
  <c r="L56" i="1"/>
  <c r="L57" i="1"/>
  <c r="L58" i="1"/>
  <c r="L59" i="1"/>
  <c r="L60" i="1"/>
  <c r="L61" i="1"/>
  <c r="L62" i="1"/>
  <c r="L40" i="1"/>
  <c r="F13" i="3"/>
  <c r="G13" i="3"/>
  <c r="H13" i="3" s="1"/>
  <c r="F15" i="3"/>
  <c r="G15" i="3"/>
  <c r="F16" i="3"/>
  <c r="F17" i="3"/>
  <c r="H15" i="3" l="1"/>
  <c r="F11" i="5"/>
  <c r="J155" i="1" l="1"/>
  <c r="J156" i="1"/>
  <c r="J157" i="1"/>
  <c r="J158" i="1"/>
  <c r="J159" i="1"/>
  <c r="J160" i="1"/>
  <c r="G61" i="6" l="1"/>
  <c r="G63" i="6"/>
  <c r="F12" i="5"/>
  <c r="G65" i="6" s="1"/>
  <c r="B47" i="6"/>
  <c r="C47" i="6"/>
  <c r="D47" i="6"/>
  <c r="E47" i="6"/>
  <c r="F47" i="6"/>
  <c r="B48" i="6"/>
  <c r="C48" i="6"/>
  <c r="D48" i="6"/>
  <c r="E48" i="6"/>
  <c r="F48" i="6"/>
  <c r="B49" i="6"/>
  <c r="C49" i="6"/>
  <c r="D49" i="6"/>
  <c r="E49" i="6"/>
  <c r="F49" i="6"/>
  <c r="B50" i="6"/>
  <c r="C50" i="6"/>
  <c r="D50" i="6"/>
  <c r="E50" i="6"/>
  <c r="F50" i="6"/>
  <c r="B51" i="6"/>
  <c r="C51" i="6"/>
  <c r="D51" i="6"/>
  <c r="E51" i="6"/>
  <c r="F51" i="6"/>
  <c r="G62" i="6" l="1"/>
  <c r="D24" i="6"/>
  <c r="D23" i="6"/>
  <c r="C24" i="6"/>
  <c r="C23" i="6"/>
  <c r="A24" i="6"/>
  <c r="A23" i="6"/>
  <c r="I22" i="6"/>
  <c r="I21" i="6"/>
  <c r="G22" i="6"/>
  <c r="G21" i="6"/>
  <c r="E22" i="6"/>
  <c r="E21" i="6"/>
  <c r="D22" i="6"/>
  <c r="D21" i="6"/>
  <c r="C22" i="6"/>
  <c r="C21" i="6"/>
  <c r="A22" i="6"/>
  <c r="A21" i="6"/>
  <c r="I19" i="6"/>
  <c r="I18" i="6"/>
  <c r="G19" i="6"/>
  <c r="G18" i="6"/>
  <c r="E19" i="6"/>
  <c r="E18" i="6"/>
  <c r="D19" i="6"/>
  <c r="D18" i="6"/>
  <c r="C19" i="6"/>
  <c r="C18" i="6"/>
  <c r="A19" i="6"/>
  <c r="A18" i="6"/>
  <c r="I16" i="6"/>
  <c r="I15" i="6"/>
  <c r="H15" i="6"/>
  <c r="G16" i="6"/>
  <c r="G15" i="6"/>
  <c r="F16" i="6"/>
  <c r="F15" i="6"/>
  <c r="E16" i="6"/>
  <c r="E15" i="6"/>
  <c r="C15" i="6"/>
  <c r="A15" i="6"/>
  <c r="G12" i="6"/>
  <c r="E12" i="6"/>
  <c r="D12" i="6"/>
  <c r="C12" i="6"/>
  <c r="A13" i="6"/>
  <c r="A12" i="6"/>
  <c r="B36" i="6" l="1"/>
  <c r="B37" i="6"/>
  <c r="B38" i="6"/>
  <c r="B39" i="6"/>
  <c r="B40" i="6"/>
  <c r="B41" i="6"/>
  <c r="B42" i="6"/>
  <c r="B43" i="6"/>
  <c r="C36" i="6"/>
  <c r="C37" i="6"/>
  <c r="C38" i="6"/>
  <c r="C39" i="6"/>
  <c r="C40" i="6"/>
  <c r="C41" i="6"/>
  <c r="C42" i="6"/>
  <c r="C43" i="6"/>
  <c r="C35" i="6"/>
  <c r="E36" i="6"/>
  <c r="E37" i="6"/>
  <c r="E38" i="6"/>
  <c r="E39" i="6"/>
  <c r="E40" i="6"/>
  <c r="E41" i="6"/>
  <c r="E42" i="6"/>
  <c r="E43" i="6"/>
  <c r="F36" i="6"/>
  <c r="F37" i="6"/>
  <c r="F38" i="6"/>
  <c r="F39" i="6"/>
  <c r="F40" i="6"/>
  <c r="F41" i="6"/>
  <c r="F42" i="6"/>
  <c r="F43" i="6"/>
  <c r="F35" i="6"/>
  <c r="E35" i="6"/>
  <c r="B35" i="6"/>
  <c r="C62" i="6" l="1"/>
  <c r="C63" i="6"/>
  <c r="C64" i="6"/>
  <c r="C65" i="6"/>
  <c r="C66" i="6"/>
  <c r="G66" i="6" l="1"/>
  <c r="G64" i="6"/>
  <c r="G11" i="3"/>
  <c r="F64" i="6"/>
  <c r="L67" i="1"/>
  <c r="L68" i="1"/>
  <c r="L69" i="1"/>
  <c r="L70" i="1"/>
  <c r="L71" i="1"/>
  <c r="L72" i="1"/>
  <c r="L73" i="1"/>
  <c r="L74" i="1"/>
  <c r="L75" i="1"/>
  <c r="L76" i="1"/>
  <c r="L77" i="1"/>
  <c r="L78" i="1"/>
  <c r="L79" i="1"/>
  <c r="L3" i="1"/>
  <c r="L4" i="1"/>
  <c r="L5" i="1"/>
  <c r="L6" i="1"/>
  <c r="L7" i="1"/>
  <c r="L8" i="1"/>
  <c r="L9" i="1"/>
  <c r="L10" i="1"/>
  <c r="L11" i="1"/>
  <c r="L12" i="1"/>
  <c r="L13" i="1"/>
  <c r="L14" i="1"/>
  <c r="L15" i="1"/>
  <c r="L16" i="1"/>
  <c r="L17" i="1"/>
  <c r="H64" i="6" l="1"/>
  <c r="J161" i="1"/>
  <c r="J162" i="1"/>
  <c r="J163" i="1"/>
  <c r="J164" i="1"/>
  <c r="J165" i="1"/>
  <c r="J166" i="1"/>
  <c r="J167" i="1"/>
  <c r="J168" i="1"/>
  <c r="J169" i="1"/>
  <c r="J170" i="1"/>
  <c r="J171" i="1"/>
  <c r="J172" i="1"/>
  <c r="J173" i="1"/>
  <c r="E11" i="5" l="1"/>
  <c r="G11" i="5" l="1"/>
  <c r="F62" i="6"/>
  <c r="H63" i="6"/>
  <c r="F63" i="6"/>
  <c r="L18" i="1"/>
  <c r="L19" i="1"/>
  <c r="L20" i="1"/>
  <c r="L21" i="1"/>
  <c r="L22" i="1"/>
  <c r="L23" i="1"/>
  <c r="L24" i="1"/>
  <c r="L25" i="1"/>
  <c r="L26" i="1"/>
  <c r="L27" i="1"/>
  <c r="L28" i="1"/>
  <c r="L29" i="1"/>
  <c r="L30" i="1"/>
  <c r="L31" i="1"/>
  <c r="L32" i="1"/>
  <c r="H62" i="6" l="1"/>
  <c r="L180" i="1"/>
  <c r="K155" i="1"/>
  <c r="L155" i="1" l="1"/>
  <c r="O102" i="1"/>
  <c r="P102" i="1" s="1"/>
  <c r="O103" i="1"/>
  <c r="P103" i="1" s="1"/>
  <c r="O104" i="1"/>
  <c r="P104" i="1" s="1"/>
  <c r="O105" i="1"/>
  <c r="P105" i="1" s="1"/>
  <c r="O106" i="1"/>
  <c r="P106" i="1" s="1"/>
  <c r="O107" i="1"/>
  <c r="P107" i="1" s="1"/>
  <c r="M100" i="1"/>
  <c r="M101" i="1"/>
  <c r="M102" i="1"/>
  <c r="M103" i="1"/>
  <c r="M104" i="1"/>
  <c r="M105" i="1"/>
  <c r="M106" i="1"/>
  <c r="M107" i="1"/>
  <c r="L102" i="1"/>
  <c r="L103" i="1"/>
  <c r="L104" i="1"/>
  <c r="L105" i="1"/>
  <c r="L106" i="1"/>
  <c r="L107" i="1"/>
  <c r="L108" i="1"/>
  <c r="L101" i="1"/>
  <c r="O101" i="1"/>
  <c r="P101" i="1" s="1"/>
  <c r="L100" i="1"/>
  <c r="O100" i="1"/>
  <c r="P100" i="1" s="1"/>
  <c r="O94" i="1"/>
  <c r="P94" i="1" s="1"/>
  <c r="O95" i="1"/>
  <c r="P95" i="1" s="1"/>
  <c r="O96" i="1"/>
  <c r="O97" i="1"/>
  <c r="P97" i="1" s="1"/>
  <c r="O98" i="1"/>
  <c r="P98" i="1" s="1"/>
  <c r="M93" i="1"/>
  <c r="M94" i="1"/>
  <c r="M95" i="1"/>
  <c r="M96" i="1"/>
  <c r="M97" i="1"/>
  <c r="M98" i="1"/>
  <c r="M99" i="1"/>
  <c r="L93" i="1"/>
  <c r="L94" i="1"/>
  <c r="L95" i="1"/>
  <c r="L96" i="1"/>
  <c r="L97" i="1"/>
  <c r="L98" i="1"/>
  <c r="L99" i="1"/>
  <c r="O93" i="1"/>
  <c r="P93" i="1" s="1"/>
  <c r="N103" i="1" l="1"/>
  <c r="N102" i="1"/>
  <c r="N101" i="1"/>
  <c r="N100" i="1"/>
  <c r="N107" i="1"/>
  <c r="N106" i="1"/>
  <c r="N105" i="1"/>
  <c r="N104" i="1"/>
  <c r="N94" i="1"/>
  <c r="N93" i="1"/>
  <c r="N98" i="1"/>
  <c r="N97" i="1"/>
  <c r="N96" i="1"/>
  <c r="N95" i="1"/>
  <c r="H16" i="6"/>
  <c r="C16" i="6"/>
  <c r="A16" i="6"/>
  <c r="I13" i="6"/>
  <c r="G13" i="6"/>
  <c r="H13" i="6"/>
  <c r="E13" i="6"/>
  <c r="D13" i="6"/>
  <c r="C13" i="6"/>
  <c r="C32" i="6"/>
  <c r="D32" i="6"/>
  <c r="E32" i="6"/>
  <c r="F32" i="6"/>
  <c r="G32" i="6"/>
  <c r="H32" i="6"/>
  <c r="D28" i="6"/>
  <c r="E28" i="6"/>
  <c r="F28" i="6"/>
  <c r="G28" i="6"/>
  <c r="H28" i="6"/>
  <c r="D29" i="6"/>
  <c r="E29" i="6"/>
  <c r="F29" i="6"/>
  <c r="G29" i="6"/>
  <c r="H29" i="6"/>
  <c r="D30" i="6"/>
  <c r="E30" i="6"/>
  <c r="F30" i="6"/>
  <c r="G30" i="6"/>
  <c r="H30" i="6"/>
  <c r="D31" i="6"/>
  <c r="E31" i="6"/>
  <c r="F31" i="6"/>
  <c r="G31" i="6"/>
  <c r="H31" i="6"/>
  <c r="C29" i="6"/>
  <c r="C30" i="6"/>
  <c r="C31" i="6"/>
  <c r="C28" i="6"/>
  <c r="G16" i="3" l="1"/>
  <c r="G17" i="3"/>
  <c r="G12" i="3"/>
  <c r="G14" i="3"/>
  <c r="F19" i="3"/>
  <c r="F20" i="3"/>
  <c r="F12" i="3"/>
  <c r="F14" i="3"/>
  <c r="G19" i="3"/>
  <c r="G20" i="3"/>
  <c r="G21" i="3"/>
  <c r="H17" i="3" l="1"/>
  <c r="H12" i="3"/>
  <c r="H16" i="3"/>
  <c r="H19" i="3"/>
  <c r="H20" i="3"/>
  <c r="H14" i="3"/>
  <c r="O177" i="1"/>
  <c r="M177" i="1"/>
  <c r="L177" i="1"/>
  <c r="F21" i="3"/>
  <c r="H21" i="3" s="1"/>
  <c r="M67" i="1"/>
  <c r="M68" i="1"/>
  <c r="M69" i="1"/>
  <c r="M70" i="1"/>
  <c r="M71" i="1"/>
  <c r="M72" i="1"/>
  <c r="M73" i="1"/>
  <c r="M74" i="1"/>
  <c r="M75" i="1"/>
  <c r="M76" i="1"/>
  <c r="M77" i="1"/>
  <c r="M78" i="1"/>
  <c r="M79" i="1"/>
  <c r="O85" i="1"/>
  <c r="P85" i="1" s="1"/>
  <c r="O86" i="1"/>
  <c r="P86" i="1" s="1"/>
  <c r="O87" i="1"/>
  <c r="P87" i="1" s="1"/>
  <c r="O88" i="1"/>
  <c r="P88" i="1" s="1"/>
  <c r="O89" i="1"/>
  <c r="P89" i="1" s="1"/>
  <c r="O90" i="1"/>
  <c r="P90" i="1" s="1"/>
  <c r="O91" i="1"/>
  <c r="P91" i="1" s="1"/>
  <c r="O92" i="1"/>
  <c r="P92" i="1" s="1"/>
  <c r="O99" i="1"/>
  <c r="P99" i="1" s="1"/>
  <c r="O108" i="1"/>
  <c r="P108" i="1" s="1"/>
  <c r="M53" i="1"/>
  <c r="N53" i="1" s="1"/>
  <c r="H66" i="6" l="1"/>
  <c r="F66" i="6"/>
  <c r="N177" i="1"/>
  <c r="N78" i="1"/>
  <c r="N79" i="1"/>
  <c r="N77" i="1"/>
  <c r="N76" i="1"/>
  <c r="N75" i="1"/>
  <c r="N72" i="1"/>
  <c r="N71" i="1"/>
  <c r="N70" i="1"/>
  <c r="N69" i="1"/>
  <c r="N68" i="1"/>
  <c r="N67" i="1"/>
  <c r="N73" i="1"/>
  <c r="N74" i="1"/>
  <c r="B58" i="6"/>
  <c r="C58" i="6"/>
  <c r="E60" i="6" l="1"/>
  <c r="F60" i="6"/>
  <c r="C60" i="6"/>
  <c r="C61" i="6" l="1"/>
  <c r="C57" i="6"/>
  <c r="C59" i="6"/>
  <c r="B57" i="6"/>
  <c r="B59" i="6"/>
  <c r="C56" i="6"/>
  <c r="B56" i="6"/>
  <c r="I135" i="1" l="1"/>
  <c r="G35" i="6" s="1"/>
  <c r="H12" i="7"/>
  <c r="H11" i="7"/>
  <c r="H28" i="7"/>
  <c r="J28" i="7" s="1"/>
  <c r="H27" i="7"/>
  <c r="J27" i="7" s="1"/>
  <c r="H26" i="7"/>
  <c r="J26" i="7" s="1"/>
  <c r="H25" i="7"/>
  <c r="J25" i="7" s="1"/>
  <c r="H24" i="7"/>
  <c r="J24" i="7" s="1"/>
  <c r="H23" i="7"/>
  <c r="J23" i="7" s="1"/>
  <c r="H22" i="7"/>
  <c r="J22" i="7" s="1"/>
  <c r="H21" i="7"/>
  <c r="J21" i="7" s="1"/>
  <c r="H20" i="7"/>
  <c r="J20" i="7" s="1"/>
  <c r="H19" i="7"/>
  <c r="H18" i="7"/>
  <c r="H17" i="7"/>
  <c r="H16" i="7"/>
  <c r="H15" i="7"/>
  <c r="H14" i="7"/>
  <c r="H13" i="7"/>
  <c r="J12" i="7" l="1"/>
  <c r="J16" i="7"/>
  <c r="J13" i="7"/>
  <c r="J17" i="7"/>
  <c r="J14" i="7"/>
  <c r="J18" i="7"/>
  <c r="J15" i="7"/>
  <c r="J19" i="7"/>
  <c r="J11" i="7"/>
  <c r="H35" i="6"/>
  <c r="O196" i="1" l="1"/>
  <c r="P196" i="1" s="1"/>
  <c r="M195" i="1"/>
  <c r="M196" i="1"/>
  <c r="M197" i="1"/>
  <c r="L196" i="1"/>
  <c r="L197" i="1"/>
  <c r="L195" i="1"/>
  <c r="O195" i="1"/>
  <c r="P195" i="1" s="1"/>
  <c r="F57" i="6" l="1"/>
  <c r="G56" i="6"/>
  <c r="N196" i="1"/>
  <c r="N195" i="1"/>
  <c r="F11" i="3"/>
  <c r="F56" i="6" s="1"/>
  <c r="L178" i="1" l="1"/>
  <c r="E12" i="5" s="1"/>
  <c r="L179" i="1"/>
  <c r="L181" i="1"/>
  <c r="L182" i="1"/>
  <c r="L183" i="1"/>
  <c r="L184" i="1"/>
  <c r="L185" i="1"/>
  <c r="L186" i="1"/>
  <c r="L187" i="1"/>
  <c r="L188" i="1"/>
  <c r="L189" i="1"/>
  <c r="L190" i="1"/>
  <c r="L191" i="1"/>
  <c r="L192" i="1"/>
  <c r="L193" i="1"/>
  <c r="L194" i="1"/>
  <c r="L80" i="1"/>
  <c r="L81" i="1"/>
  <c r="L82" i="1"/>
  <c r="L83" i="1"/>
  <c r="L84" i="1"/>
  <c r="L85" i="1"/>
  <c r="L86" i="1"/>
  <c r="L87" i="1"/>
  <c r="L88" i="1"/>
  <c r="L89" i="1"/>
  <c r="L90" i="1"/>
  <c r="L91" i="1"/>
  <c r="L92" i="1"/>
  <c r="I202" i="1"/>
  <c r="I203" i="1"/>
  <c r="I204" i="1"/>
  <c r="I205" i="1"/>
  <c r="I206" i="1"/>
  <c r="I207" i="1"/>
  <c r="I208" i="1"/>
  <c r="I209" i="1"/>
  <c r="I210" i="1"/>
  <c r="I211" i="1"/>
  <c r="I212" i="1"/>
  <c r="I213" i="1"/>
  <c r="I214" i="1"/>
  <c r="I215" i="1"/>
  <c r="I216" i="1"/>
  <c r="I217" i="1"/>
  <c r="I218" i="1"/>
  <c r="I201" i="1"/>
  <c r="K201" i="1" s="1"/>
  <c r="I136" i="1"/>
  <c r="I137" i="1"/>
  <c r="I138" i="1"/>
  <c r="I139" i="1"/>
  <c r="I140" i="1"/>
  <c r="I141" i="1"/>
  <c r="I142" i="1"/>
  <c r="I143" i="1"/>
  <c r="I144" i="1"/>
  <c r="K144" i="1" s="1"/>
  <c r="I145" i="1"/>
  <c r="K145" i="1" s="1"/>
  <c r="I146" i="1"/>
  <c r="K146" i="1" s="1"/>
  <c r="I147" i="1"/>
  <c r="K147" i="1" s="1"/>
  <c r="I148" i="1"/>
  <c r="K148" i="1" s="1"/>
  <c r="I149" i="1"/>
  <c r="K149" i="1" s="1"/>
  <c r="I150" i="1"/>
  <c r="K150" i="1" s="1"/>
  <c r="I151" i="1"/>
  <c r="K151" i="1" s="1"/>
  <c r="I152" i="1"/>
  <c r="K152" i="1" s="1"/>
  <c r="G18" i="3"/>
  <c r="G58" i="6" s="1"/>
  <c r="K156" i="1"/>
  <c r="K157" i="1"/>
  <c r="K158" i="1"/>
  <c r="K159" i="1"/>
  <c r="K160" i="1"/>
  <c r="K161" i="1"/>
  <c r="K162" i="1"/>
  <c r="K163" i="1"/>
  <c r="K164" i="1"/>
  <c r="K165" i="1"/>
  <c r="K166" i="1"/>
  <c r="K167" i="1"/>
  <c r="K168" i="1"/>
  <c r="K169" i="1"/>
  <c r="K170" i="1"/>
  <c r="K171" i="1"/>
  <c r="K172" i="1"/>
  <c r="K173" i="1"/>
  <c r="M178" i="1"/>
  <c r="M179" i="1"/>
  <c r="M180" i="1"/>
  <c r="M181" i="1"/>
  <c r="M182" i="1"/>
  <c r="M183" i="1"/>
  <c r="M184" i="1"/>
  <c r="M185" i="1"/>
  <c r="M186" i="1"/>
  <c r="M187" i="1"/>
  <c r="M188" i="1"/>
  <c r="M189" i="1"/>
  <c r="M190" i="1"/>
  <c r="M191" i="1"/>
  <c r="M192" i="1"/>
  <c r="M193" i="1"/>
  <c r="M194" i="1"/>
  <c r="M113" i="1"/>
  <c r="M114" i="1"/>
  <c r="M115" i="1"/>
  <c r="M116" i="1"/>
  <c r="M117" i="1"/>
  <c r="M118" i="1"/>
  <c r="M119" i="1"/>
  <c r="M120" i="1"/>
  <c r="M121" i="1"/>
  <c r="M122" i="1"/>
  <c r="M123" i="1"/>
  <c r="M124" i="1"/>
  <c r="M125" i="1"/>
  <c r="M126" i="1"/>
  <c r="M127" i="1"/>
  <c r="M128" i="1"/>
  <c r="M129" i="1"/>
  <c r="M130" i="1"/>
  <c r="M112" i="1"/>
  <c r="M80" i="1"/>
  <c r="M81" i="1"/>
  <c r="M82" i="1"/>
  <c r="M83" i="1"/>
  <c r="M84" i="1"/>
  <c r="M85" i="1"/>
  <c r="M86" i="1"/>
  <c r="M87" i="1"/>
  <c r="M88" i="1"/>
  <c r="M89" i="1"/>
  <c r="M90" i="1"/>
  <c r="M91" i="1"/>
  <c r="M92" i="1"/>
  <c r="M108" i="1"/>
  <c r="M37" i="1"/>
  <c r="M38" i="1"/>
  <c r="M39" i="1"/>
  <c r="M40" i="1"/>
  <c r="M41" i="1"/>
  <c r="M42" i="1"/>
  <c r="M43" i="1"/>
  <c r="M44" i="1"/>
  <c r="M45" i="1"/>
  <c r="M46" i="1"/>
  <c r="M47" i="1"/>
  <c r="M48" i="1"/>
  <c r="M49" i="1"/>
  <c r="M50" i="1"/>
  <c r="M51" i="1"/>
  <c r="M52" i="1"/>
  <c r="M54" i="1"/>
  <c r="N54" i="1" s="1"/>
  <c r="M55" i="1"/>
  <c r="M56" i="1"/>
  <c r="M57" i="1"/>
  <c r="M58" i="1"/>
  <c r="M59" i="1"/>
  <c r="M60" i="1"/>
  <c r="M61" i="1"/>
  <c r="M62" i="1"/>
  <c r="M36"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 i="1"/>
  <c r="K143" i="1" l="1"/>
  <c r="G43" i="6"/>
  <c r="H43" i="6" s="1"/>
  <c r="K142" i="1"/>
  <c r="G42" i="6"/>
  <c r="H42" i="6" s="1"/>
  <c r="K141" i="1"/>
  <c r="G41" i="6"/>
  <c r="H41" i="6" s="1"/>
  <c r="G36" i="6"/>
  <c r="H36" i="6" s="1"/>
  <c r="K136" i="1"/>
  <c r="G40" i="6"/>
  <c r="H40" i="6" s="1"/>
  <c r="K140" i="1"/>
  <c r="G39" i="6"/>
  <c r="H39" i="6" s="1"/>
  <c r="K139" i="1"/>
  <c r="K138" i="1"/>
  <c r="G38" i="6"/>
  <c r="H38" i="6" s="1"/>
  <c r="K137" i="1"/>
  <c r="G37" i="6"/>
  <c r="H37" i="6" s="1"/>
  <c r="G12" i="5"/>
  <c r="G13" i="5" s="1"/>
  <c r="F65" i="6"/>
  <c r="N178" i="1"/>
  <c r="N92" i="1"/>
  <c r="N99" i="1"/>
  <c r="N90" i="1"/>
  <c r="N91" i="1"/>
  <c r="N87" i="1"/>
  <c r="N89" i="1"/>
  <c r="N88" i="1"/>
  <c r="N86" i="1"/>
  <c r="N85" i="1"/>
  <c r="G59" i="6"/>
  <c r="G57" i="6"/>
  <c r="J174" i="1"/>
  <c r="F18" i="3"/>
  <c r="H18" i="3" s="1"/>
  <c r="N21" i="1"/>
  <c r="N22" i="1"/>
  <c r="N23" i="1"/>
  <c r="N24" i="1"/>
  <c r="N25" i="1"/>
  <c r="N26" i="1"/>
  <c r="N27" i="1"/>
  <c r="N28" i="1"/>
  <c r="N29" i="1"/>
  <c r="N30" i="1"/>
  <c r="N31" i="1"/>
  <c r="N32" i="1"/>
  <c r="N55" i="1"/>
  <c r="N56" i="1"/>
  <c r="N57" i="1"/>
  <c r="N58" i="1"/>
  <c r="N59" i="1"/>
  <c r="N60" i="1"/>
  <c r="N61" i="1"/>
  <c r="N62" i="1"/>
  <c r="H44" i="6" l="1"/>
  <c r="H69" i="6" s="1"/>
  <c r="H65" i="6"/>
  <c r="F59" i="6"/>
  <c r="F58" i="6"/>
  <c r="K135" i="1"/>
  <c r="O67" i="1"/>
  <c r="O68" i="1"/>
  <c r="O69" i="1" l="1"/>
  <c r="O70" i="1"/>
  <c r="O71" i="1"/>
  <c r="O72" i="1"/>
  <c r="O73" i="1"/>
  <c r="O74" i="1"/>
  <c r="O75" i="1"/>
  <c r="O76" i="1"/>
  <c r="O77" i="1"/>
  <c r="O78" i="1"/>
  <c r="O79" i="1"/>
  <c r="O80" i="1"/>
  <c r="O81" i="1"/>
  <c r="O82" i="1"/>
  <c r="O83" i="1"/>
  <c r="O84" i="1"/>
  <c r="L113" i="1"/>
  <c r="L114" i="1"/>
  <c r="L115" i="1"/>
  <c r="L116" i="1"/>
  <c r="L117" i="1"/>
  <c r="L118" i="1"/>
  <c r="L119" i="1"/>
  <c r="L120" i="1"/>
  <c r="L121" i="1"/>
  <c r="L122" i="1"/>
  <c r="L123" i="1"/>
  <c r="L124" i="1"/>
  <c r="L125" i="1"/>
  <c r="L126" i="1"/>
  <c r="L127" i="1"/>
  <c r="L128" i="1"/>
  <c r="L112" i="1"/>
  <c r="O197" i="1" l="1"/>
  <c r="O194" i="1"/>
  <c r="O193" i="1"/>
  <c r="O192" i="1"/>
  <c r="P192" i="1" s="1"/>
  <c r="O191" i="1"/>
  <c r="O190" i="1"/>
  <c r="O189" i="1"/>
  <c r="O188" i="1"/>
  <c r="O187" i="1"/>
  <c r="O186" i="1"/>
  <c r="O185" i="1"/>
  <c r="P185" i="1" s="1"/>
  <c r="O184" i="1"/>
  <c r="O183" i="1"/>
  <c r="O182" i="1"/>
  <c r="O181" i="1"/>
  <c r="O180" i="1"/>
  <c r="O179" i="1"/>
  <c r="O178" i="1"/>
  <c r="N191" i="1" l="1"/>
  <c r="N184" i="1"/>
  <c r="N190" i="1"/>
  <c r="N183" i="1"/>
  <c r="N192" i="1"/>
  <c r="N180" i="1"/>
  <c r="N188" i="1"/>
  <c r="N194" i="1"/>
  <c r="N197" i="1"/>
  <c r="L198" i="1"/>
  <c r="N179" i="1"/>
  <c r="N187" i="1"/>
  <c r="N181" i="1"/>
  <c r="N185" i="1"/>
  <c r="N186" i="1"/>
  <c r="N189" i="1"/>
  <c r="N182" i="1"/>
  <c r="N193" i="1"/>
  <c r="O130" i="1"/>
  <c r="P130" i="1" s="1"/>
  <c r="L130" i="1"/>
  <c r="O129" i="1"/>
  <c r="P129" i="1" s="1"/>
  <c r="L129" i="1"/>
  <c r="O128" i="1"/>
  <c r="P128" i="1" s="1"/>
  <c r="O127" i="1"/>
  <c r="P127" i="1" s="1"/>
  <c r="O126" i="1"/>
  <c r="P126" i="1" s="1"/>
  <c r="N126" i="1"/>
  <c r="O125" i="1"/>
  <c r="P125" i="1" s="1"/>
  <c r="O124" i="1"/>
  <c r="P124" i="1" s="1"/>
  <c r="O123" i="1"/>
  <c r="P123" i="1" s="1"/>
  <c r="O122" i="1"/>
  <c r="O121" i="1"/>
  <c r="P121" i="1" s="1"/>
  <c r="O120" i="1"/>
  <c r="P120" i="1" s="1"/>
  <c r="O119" i="1"/>
  <c r="P119" i="1" s="1"/>
  <c r="O118" i="1"/>
  <c r="P118" i="1" s="1"/>
  <c r="O117" i="1"/>
  <c r="O116" i="1"/>
  <c r="P116" i="1" s="1"/>
  <c r="O115" i="1"/>
  <c r="P115" i="1" s="1"/>
  <c r="O114" i="1"/>
  <c r="P114" i="1" s="1"/>
  <c r="O113" i="1"/>
  <c r="O112" i="1"/>
  <c r="P112" i="1" s="1"/>
  <c r="P71" i="1"/>
  <c r="P72" i="1"/>
  <c r="P77" i="1"/>
  <c r="P78" i="1"/>
  <c r="P79" i="1"/>
  <c r="P80" i="1"/>
  <c r="P82" i="1"/>
  <c r="P83" i="1"/>
  <c r="P84" i="1"/>
  <c r="S45" i="1"/>
  <c r="U12" i="1"/>
  <c r="U13" i="1"/>
  <c r="U14" i="1"/>
  <c r="U15" i="1"/>
  <c r="U16" i="1"/>
  <c r="U17" i="1"/>
  <c r="U18" i="1"/>
  <c r="U19" i="1"/>
  <c r="U20" i="1"/>
  <c r="V41" i="1"/>
  <c r="U41" i="1"/>
  <c r="T41" i="1"/>
  <c r="S41" i="1"/>
  <c r="R41" i="1"/>
  <c r="T34" i="1"/>
  <c r="T35" i="1"/>
  <c r="T36" i="1"/>
  <c r="T37" i="1"/>
  <c r="T38" i="1"/>
  <c r="T39" i="1"/>
  <c r="T40" i="1"/>
  <c r="R65" i="1"/>
  <c r="R66" i="1"/>
  <c r="R67" i="1"/>
  <c r="R68" i="1"/>
  <c r="S54" i="1"/>
  <c r="S62" i="1"/>
  <c r="S63" i="1"/>
  <c r="S64" i="1"/>
  <c r="R62" i="1"/>
  <c r="R63" i="1"/>
  <c r="R64" i="1"/>
  <c r="R54" i="1"/>
  <c r="R45" i="1"/>
  <c r="R46" i="1"/>
  <c r="R47" i="1"/>
  <c r="R48" i="1"/>
  <c r="R44" i="1"/>
  <c r="P177" i="1" s="1"/>
  <c r="S3" i="1"/>
  <c r="T3" i="1"/>
  <c r="U3" i="1"/>
  <c r="V3" i="1"/>
  <c r="S4" i="1"/>
  <c r="T4" i="1"/>
  <c r="U4" i="1"/>
  <c r="V4" i="1"/>
  <c r="S5" i="1"/>
  <c r="T5" i="1"/>
  <c r="U5" i="1"/>
  <c r="V5" i="1"/>
  <c r="S6" i="1"/>
  <c r="T6" i="1"/>
  <c r="U6" i="1"/>
  <c r="V6" i="1"/>
  <c r="S7" i="1"/>
  <c r="T7" i="1"/>
  <c r="U7" i="1"/>
  <c r="V7" i="1"/>
  <c r="S8" i="1"/>
  <c r="T8" i="1"/>
  <c r="U8" i="1"/>
  <c r="V8" i="1"/>
  <c r="S9" i="1"/>
  <c r="T9" i="1"/>
  <c r="U9" i="1"/>
  <c r="V9" i="1"/>
  <c r="S10" i="1"/>
  <c r="T10" i="1"/>
  <c r="U10" i="1"/>
  <c r="V10" i="1"/>
  <c r="S11" i="1"/>
  <c r="T11" i="1"/>
  <c r="U11" i="1"/>
  <c r="V11" i="1"/>
  <c r="S12" i="1"/>
  <c r="T12" i="1"/>
  <c r="V12" i="1"/>
  <c r="S13" i="1"/>
  <c r="T13" i="1"/>
  <c r="V13" i="1"/>
  <c r="S14" i="1"/>
  <c r="T14" i="1"/>
  <c r="V14" i="1"/>
  <c r="S15" i="1"/>
  <c r="T15" i="1"/>
  <c r="V15" i="1"/>
  <c r="S16" i="1"/>
  <c r="T16" i="1"/>
  <c r="V16" i="1"/>
  <c r="S17" i="1"/>
  <c r="T17" i="1"/>
  <c r="V17" i="1"/>
  <c r="S18" i="1"/>
  <c r="T18" i="1"/>
  <c r="V18" i="1"/>
  <c r="S19" i="1"/>
  <c r="T19" i="1"/>
  <c r="V19" i="1"/>
  <c r="S20" i="1"/>
  <c r="T20" i="1"/>
  <c r="V20" i="1"/>
  <c r="S22" i="1"/>
  <c r="T22" i="1"/>
  <c r="U22" i="1"/>
  <c r="V22" i="1"/>
  <c r="S33" i="1"/>
  <c r="T33" i="1"/>
  <c r="U33" i="1"/>
  <c r="V33" i="1"/>
  <c r="S34" i="1"/>
  <c r="U34" i="1"/>
  <c r="V34" i="1"/>
  <c r="S35" i="1"/>
  <c r="U35" i="1"/>
  <c r="V35" i="1"/>
  <c r="S36" i="1"/>
  <c r="U36" i="1"/>
  <c r="V36" i="1"/>
  <c r="S37" i="1"/>
  <c r="U37" i="1"/>
  <c r="V37" i="1"/>
  <c r="S38" i="1"/>
  <c r="U38" i="1"/>
  <c r="V38" i="1"/>
  <c r="S39" i="1"/>
  <c r="U39" i="1"/>
  <c r="V39" i="1"/>
  <c r="S40" i="1"/>
  <c r="U40" i="1"/>
  <c r="V40" i="1"/>
  <c r="R4" i="1"/>
  <c r="R5" i="1"/>
  <c r="R6" i="1"/>
  <c r="R7" i="1"/>
  <c r="R8" i="1"/>
  <c r="R9" i="1"/>
  <c r="R10" i="1"/>
  <c r="R11" i="1"/>
  <c r="R12" i="1"/>
  <c r="R13" i="1"/>
  <c r="R14" i="1"/>
  <c r="R15" i="1"/>
  <c r="R16" i="1"/>
  <c r="R17" i="1"/>
  <c r="R18" i="1"/>
  <c r="R19" i="1"/>
  <c r="R20" i="1"/>
  <c r="R22" i="1"/>
  <c r="R33" i="1"/>
  <c r="R34" i="1"/>
  <c r="R35" i="1"/>
  <c r="R36" i="1"/>
  <c r="R37" i="1"/>
  <c r="R38" i="1"/>
  <c r="R39" i="1"/>
  <c r="R40" i="1"/>
  <c r="R3" i="1"/>
  <c r="P70" i="1" l="1"/>
  <c r="P96" i="1"/>
  <c r="P81" i="1"/>
  <c r="P197" i="1"/>
  <c r="P179" i="1"/>
  <c r="P194" i="1"/>
  <c r="P193" i="1"/>
  <c r="P188" i="1"/>
  <c r="P182" i="1"/>
  <c r="P187" i="1"/>
  <c r="P186" i="1"/>
  <c r="P178" i="1"/>
  <c r="P184" i="1"/>
  <c r="P191" i="1"/>
  <c r="P190" i="1"/>
  <c r="P181" i="1"/>
  <c r="P113" i="1"/>
  <c r="P189" i="1"/>
  <c r="P180" i="1"/>
  <c r="P183" i="1"/>
  <c r="P73" i="1"/>
  <c r="P69" i="1"/>
  <c r="N198" i="1"/>
  <c r="P76" i="1"/>
  <c r="P68" i="1"/>
  <c r="P117" i="1"/>
  <c r="P75" i="1"/>
  <c r="N114" i="1"/>
  <c r="N116" i="1"/>
  <c r="N118" i="1"/>
  <c r="N120" i="1"/>
  <c r="N122" i="1"/>
  <c r="N124" i="1"/>
  <c r="N37" i="1"/>
  <c r="N41" i="1"/>
  <c r="N38" i="1"/>
  <c r="N39" i="1"/>
  <c r="N40" i="1"/>
  <c r="P67" i="1"/>
  <c r="P74" i="1"/>
  <c r="P122" i="1"/>
  <c r="N125" i="1"/>
  <c r="N117" i="1"/>
  <c r="N121" i="1"/>
  <c r="N113" i="1"/>
  <c r="N127" i="1"/>
  <c r="N129" i="1"/>
  <c r="N115" i="1"/>
  <c r="N119" i="1"/>
  <c r="N44" i="1"/>
  <c r="N46" i="1"/>
  <c r="N42" i="1"/>
  <c r="N123" i="1"/>
  <c r="N128" i="1"/>
  <c r="N130" i="1"/>
  <c r="N49" i="1"/>
  <c r="N47" i="1"/>
  <c r="N51" i="1"/>
  <c r="N48" i="1"/>
  <c r="N50" i="1"/>
  <c r="N43" i="1"/>
  <c r="N45" i="1"/>
  <c r="N52" i="1"/>
  <c r="H57" i="6" l="1"/>
  <c r="N112" i="1"/>
  <c r="N36" i="1"/>
  <c r="L173" i="1" l="1"/>
  <c r="L172" i="1"/>
  <c r="L171" i="1"/>
  <c r="L170" i="1"/>
  <c r="L169" i="1"/>
  <c r="L168" i="1"/>
  <c r="L167" i="1"/>
  <c r="L166" i="1"/>
  <c r="L165" i="1"/>
  <c r="L164" i="1"/>
  <c r="L163" i="1"/>
  <c r="L162" i="1"/>
  <c r="L161" i="1"/>
  <c r="L160" i="1"/>
  <c r="L159" i="1"/>
  <c r="L158" i="1"/>
  <c r="L157" i="1"/>
  <c r="L156" i="1" l="1"/>
  <c r="S44" i="1" l="1"/>
  <c r="L63" i="1" l="1"/>
  <c r="L131" i="1"/>
  <c r="N83" i="1"/>
  <c r="N82" i="1"/>
  <c r="N108" i="1"/>
  <c r="N81" i="1"/>
  <c r="N84" i="1"/>
  <c r="N80" i="1"/>
  <c r="L109" i="1"/>
  <c r="N5" i="1"/>
  <c r="N6" i="1"/>
  <c r="L33" i="1"/>
  <c r="H11" i="3" l="1"/>
  <c r="H56" i="6" s="1"/>
  <c r="N131" i="1"/>
  <c r="N63" i="1"/>
  <c r="N4" i="1"/>
  <c r="N19" i="1"/>
  <c r="N15" i="1"/>
  <c r="N11" i="1"/>
  <c r="N7" i="1"/>
  <c r="N17" i="1"/>
  <c r="N13" i="1"/>
  <c r="N9" i="1"/>
  <c r="N20" i="1"/>
  <c r="N16" i="1"/>
  <c r="N12" i="1"/>
  <c r="N8" i="1"/>
  <c r="N18" i="1"/>
  <c r="N14" i="1"/>
  <c r="N10" i="1"/>
  <c r="N3" i="1"/>
  <c r="H59" i="6" l="1"/>
  <c r="H58" i="6"/>
  <c r="N109" i="1"/>
  <c r="N33" i="1"/>
  <c r="H22" i="3" l="1"/>
  <c r="H23" i="3" s="1"/>
  <c r="L174" i="1"/>
  <c r="H24" i="3" l="1"/>
  <c r="H60" i="6"/>
  <c r="F61" i="6"/>
  <c r="G14" i="5" l="1"/>
  <c r="G15" i="5" s="1"/>
  <c r="H61" i="6"/>
  <c r="H67" i="6" s="1"/>
  <c r="H68" i="6" l="1"/>
  <c r="H70" i="6" s="1"/>
</calcChain>
</file>

<file path=xl/sharedStrings.xml><?xml version="1.0" encoding="utf-8"?>
<sst xmlns="http://schemas.openxmlformats.org/spreadsheetml/2006/main" count="598" uniqueCount="313">
  <si>
    <t>ردیف</t>
  </si>
  <si>
    <t xml:space="preserve">عرض </t>
  </si>
  <si>
    <t>ارتفاع</t>
  </si>
  <si>
    <t>عمق</t>
  </si>
  <si>
    <t>تعداد</t>
  </si>
  <si>
    <t>متراژ</t>
  </si>
  <si>
    <t>جنس</t>
  </si>
  <si>
    <t>AGT</t>
  </si>
  <si>
    <t>ایگر</t>
  </si>
  <si>
    <t>شیشه مشکی</t>
  </si>
  <si>
    <t>ابزار دار CNC</t>
  </si>
  <si>
    <t>رنگ پلی اورتان 25 میل</t>
  </si>
  <si>
    <t>رنگ پلی اورتان 18 میل</t>
  </si>
  <si>
    <t>نوع جنس</t>
  </si>
  <si>
    <t>قیمت هر متر</t>
  </si>
  <si>
    <t>قیمت واحد</t>
  </si>
  <si>
    <t>فی</t>
  </si>
  <si>
    <t>نوع</t>
  </si>
  <si>
    <t>کابینت هوایی</t>
  </si>
  <si>
    <t>جمع کل</t>
  </si>
  <si>
    <t>کابینت زمینی کمدی وکانتر</t>
  </si>
  <si>
    <t>متراژ فارسی</t>
  </si>
  <si>
    <t>هزینه نما</t>
  </si>
  <si>
    <t>کمد دیواری</t>
  </si>
  <si>
    <t>ریلی</t>
  </si>
  <si>
    <t>ساده</t>
  </si>
  <si>
    <t>درب نما</t>
  </si>
  <si>
    <t>نما ساده</t>
  </si>
  <si>
    <t>یونیت شلف فارسی</t>
  </si>
  <si>
    <t>نما فارسی عمودی</t>
  </si>
  <si>
    <t>نما فارسی افقی</t>
  </si>
  <si>
    <t>شرح</t>
  </si>
  <si>
    <t>هزینه فارسی</t>
  </si>
  <si>
    <t>طبقه /L</t>
  </si>
  <si>
    <t>وادار/U</t>
  </si>
  <si>
    <t>2U</t>
  </si>
  <si>
    <t>فرمول</t>
  </si>
  <si>
    <t>کمددیواری</t>
  </si>
  <si>
    <t>تعداد کشو</t>
  </si>
  <si>
    <t>تیپان</t>
  </si>
  <si>
    <t>کشو تاندم باکس</t>
  </si>
  <si>
    <t>محصولات بلوم</t>
  </si>
  <si>
    <t>قیمت</t>
  </si>
  <si>
    <t>معمولی</t>
  </si>
  <si>
    <t>کشو تاندم باکس مخفی</t>
  </si>
  <si>
    <t>کشو تاندم باکس دیوار شیشه ای</t>
  </si>
  <si>
    <t>هالوژن</t>
  </si>
  <si>
    <t>قیمت کل</t>
  </si>
  <si>
    <t>پایه</t>
  </si>
  <si>
    <t>شیشه</t>
  </si>
  <si>
    <t>متراژ/تعداد</t>
  </si>
  <si>
    <t>هزینه کل فاکتور</t>
  </si>
  <si>
    <t>نور</t>
  </si>
  <si>
    <t>کشو</t>
  </si>
  <si>
    <t>جک</t>
  </si>
  <si>
    <t>هزینه حمل و نصب(12%)</t>
  </si>
  <si>
    <t>T</t>
  </si>
  <si>
    <t>DESCRIPTION</t>
  </si>
  <si>
    <t>MATERIAL</t>
  </si>
  <si>
    <t>QTY</t>
  </si>
  <si>
    <t>GRAND TOTAL</t>
  </si>
  <si>
    <t>UNIT PRICE</t>
  </si>
  <si>
    <t>تاریخ :</t>
  </si>
  <si>
    <t>شماره قرارداد :</t>
  </si>
  <si>
    <t>نیمن</t>
  </si>
  <si>
    <t>روکش چوب</t>
  </si>
  <si>
    <t>اکسترا (X-XS-XG)</t>
  </si>
  <si>
    <t>دکوپنل-فرامید-اکسترا (XP)</t>
  </si>
  <si>
    <t>BNF (مات)</t>
  </si>
  <si>
    <t>BNF (براق)</t>
  </si>
  <si>
    <t>C-PLUS (براق)</t>
  </si>
  <si>
    <t>C-PLUS (مات)</t>
  </si>
  <si>
    <t>پولیش 18 میل</t>
  </si>
  <si>
    <t>پولیش 25 میل</t>
  </si>
  <si>
    <t>رنگ پلی اورتان (مات)</t>
  </si>
  <si>
    <t>روکش چوب (ASH)</t>
  </si>
  <si>
    <t>رنگ پلی اورتان (براق)</t>
  </si>
  <si>
    <t>روکش چوب (OAK)</t>
  </si>
  <si>
    <t>شیشه (دودی و ساده)
آینه (دودی - برنز ساده)</t>
  </si>
  <si>
    <t>انزو 25 میل پلی اورتان</t>
  </si>
  <si>
    <t>دستگیره مخفی 18 میل پلی اورتان</t>
  </si>
  <si>
    <t>دستگیره مخفی 18 میل پلی استر</t>
  </si>
  <si>
    <t>انزو 25 میل پولیش</t>
  </si>
  <si>
    <t>نجاری 25 میل روکش چوب</t>
  </si>
  <si>
    <t>نجاری 25 میل پلی اورتان</t>
  </si>
  <si>
    <t>کشو تاندم باکس دوبل (سفید)</t>
  </si>
  <si>
    <t>پروفیل استیل (سیلور)</t>
  </si>
  <si>
    <t>پروفیل آهن رنگ کوره ای (مشکی)</t>
  </si>
  <si>
    <t>پروفیل استیل PVD</t>
  </si>
  <si>
    <t>نورپردازی (کابینت)</t>
  </si>
  <si>
    <t>نورپردازی (دکوراسیون)</t>
  </si>
  <si>
    <t>شیشه 10 میل سکوریت (دودی)</t>
  </si>
  <si>
    <t>شیشه 16 میل سکوریت (لبه سبز)</t>
  </si>
  <si>
    <t>شیشه 16 میل سکوریت (کریستال)</t>
  </si>
  <si>
    <t>شیشه 20 میل سکوریت</t>
  </si>
  <si>
    <t>نجاری 25 میل روکش چوب وکیوم</t>
  </si>
  <si>
    <t>-</t>
  </si>
  <si>
    <t>تاندم فول</t>
  </si>
  <si>
    <t>متراژ نماها</t>
  </si>
  <si>
    <t>HK-27</t>
  </si>
  <si>
    <t>HK-29</t>
  </si>
  <si>
    <t>HKS</t>
  </si>
  <si>
    <t>HF-28</t>
  </si>
  <si>
    <t>آینه</t>
  </si>
  <si>
    <t>مکانیزم</t>
  </si>
  <si>
    <t>قیمت فی</t>
  </si>
  <si>
    <t>HK-25</t>
  </si>
  <si>
    <t>HS</t>
  </si>
  <si>
    <t>HL</t>
  </si>
  <si>
    <t>HK-XS (تک)</t>
  </si>
  <si>
    <t>هویل</t>
  </si>
  <si>
    <t>فانتونی سبک</t>
  </si>
  <si>
    <t>فانتونی سنگین</t>
  </si>
  <si>
    <t>فانتونی تیپان</t>
  </si>
  <si>
    <t>آلفا</t>
  </si>
  <si>
    <t>10 میل سکوریت (ساده)</t>
  </si>
  <si>
    <t>10 میل (سوپر کلید)</t>
  </si>
  <si>
    <t>10 میل سکوریت (دودی)</t>
  </si>
  <si>
    <t>16 میل سکوریت (لبه سبز)</t>
  </si>
  <si>
    <t>16 میل سکوریت (کریستال)</t>
  </si>
  <si>
    <t>20 میل سکوریت</t>
  </si>
  <si>
    <t>4 میل (ساده)</t>
  </si>
  <si>
    <t>4 میل (برنز و دودی)</t>
  </si>
  <si>
    <t>بلوموشن</t>
  </si>
  <si>
    <t>شيشه مشكي</t>
  </si>
  <si>
    <t>شيشه-آينه</t>
  </si>
  <si>
    <t>رنگ 16 ميل پلي اورتان</t>
  </si>
  <si>
    <t>رنگ 18 ميل پلي اورتان</t>
  </si>
  <si>
    <t>رنگ 25 ميل ميل پلي اورتان</t>
  </si>
  <si>
    <t>طرح انزو-رنگ پلي اورتان</t>
  </si>
  <si>
    <t>روكش چوب</t>
  </si>
  <si>
    <t>متراژ كمد ديواري</t>
  </si>
  <si>
    <t>متراژ کابینت زمینی</t>
  </si>
  <si>
    <t>متراژ کابینت هوایی</t>
  </si>
  <si>
    <t>تیسان</t>
  </si>
  <si>
    <t>دکوپنل-فرامید</t>
  </si>
  <si>
    <t>agt</t>
  </si>
  <si>
    <t>ممبران</t>
  </si>
  <si>
    <t>ممبران سوپر مات</t>
  </si>
  <si>
    <t>ولکاتو</t>
  </si>
  <si>
    <t>سبد آبچک</t>
  </si>
  <si>
    <t>استیل</t>
  </si>
  <si>
    <t>سبد ادویه</t>
  </si>
  <si>
    <t>سبد سوپر</t>
  </si>
  <si>
    <t>15 استیک</t>
  </si>
  <si>
    <t>20 استیک</t>
  </si>
  <si>
    <t>25 استیک</t>
  </si>
  <si>
    <t>15 آیتک</t>
  </si>
  <si>
    <t>25 آیتک</t>
  </si>
  <si>
    <t>20 آیتک</t>
  </si>
  <si>
    <t>استیک</t>
  </si>
  <si>
    <t xml:space="preserve">60 استیک کوتاه </t>
  </si>
  <si>
    <t>استیک کوتاه 45</t>
  </si>
  <si>
    <t>استیک بلند 60</t>
  </si>
  <si>
    <t>استیک بلند 45</t>
  </si>
  <si>
    <t>آیتک کوتاه 45</t>
  </si>
  <si>
    <t>آیتک کوتاه 60</t>
  </si>
  <si>
    <t>آیتک بلند 45</t>
  </si>
  <si>
    <t>آیتک بلند 60</t>
  </si>
  <si>
    <t>فانتوی کوتاه 45</t>
  </si>
  <si>
    <t>فانتونی کوتاه 60</t>
  </si>
  <si>
    <t>فانتونی بلند 45</t>
  </si>
  <si>
    <t>فانتونی بلند 60</t>
  </si>
  <si>
    <t>سطل زباله</t>
  </si>
  <si>
    <t>استیک دوقلو</t>
  </si>
  <si>
    <t>آیتک دو قلو</t>
  </si>
  <si>
    <t>سبد مواد شوینده</t>
  </si>
  <si>
    <t>آیتک</t>
  </si>
  <si>
    <t>لیست یراق</t>
  </si>
  <si>
    <t>رنگ بدنه</t>
  </si>
  <si>
    <t>یونیت</t>
  </si>
  <si>
    <t>الف : پرداخت نصف مبلغ كل قرارداد بلا فاصله پس از امضاء قرارداد و تسويه باقيمانده 2 روز قبل از حمل ؛ ( تحويل و نصب كابینتها منوط به تسويه حساب كامل از جانب خريدار خواهد بود)</t>
  </si>
  <si>
    <t>ب : آماده سازي محل نصب كابينهاي آشپزخانه بطور كامل شامل نصب كليدها و پريزهاي لازم؛ سيم كشي برق؛ لوله كشي هاي آب سرد و گرم و فاضلاب ؛ لوله كشي گاز و تعبيه جاي لوله هاي هواكش ؛ تراز بندي زير و پشت و كف (درصورت آماده نبودن آشپزخانه درزمان نصب،تعیین تاریخ بعدی نصب از سوی مجری میباشد)</t>
  </si>
  <si>
    <t>ج : هزينه هاي حمل و نصب در مبلغ قرارداد منظور شده است.</t>
  </si>
  <si>
    <t>د : پرداخت هزينه نصب سفارشها در شهرستانها با توافق طرفين</t>
  </si>
  <si>
    <t>ه : تامین دستگیره بعد از اعلام مجری حداکثر تا دو روز</t>
  </si>
  <si>
    <t>ب : درصورت فسخ قرارداد از طرف خريدار پس از 2 روز تا يك هفته بعد از تاريخ امضاي قـرارداد خريدار عهده دار پرداخت 20%  از مبلغ كل قرارداد به فروشنده مي باشد.</t>
  </si>
  <si>
    <t>ج : در صورتيكه خريدار بعد از یک هفته از زمان عقد قرارداد تا تاريخ تحويل اقدام به فسخ قرارداد نماید عهده دار پرداخت 60% از کل مبلغ قرارداد به فروشنده میباشد.</t>
  </si>
  <si>
    <t>د : فروشنده و خريدار تحت شرايط فورس ماژور حق فسخ يا به تعويق انداختن تاريخ تحويل قراداد را تا رفع حالت فورس ماژور خواهند داشت.</t>
  </si>
  <si>
    <t>الف : بروز عوامل فورس ماژور سبب ساقط شدن تعهدات طرفين قرارداد خواهد بود</t>
  </si>
  <si>
    <t>ب : پس از نصب و تحويل نهائي كابينتهاي آشپزخانه چنانچه به علت عدم استفاده صحيح خـــريدار مــعايبي دركابينتهاي بوجود آيد هيچ گونه مسئوليتي به عهده فروشنده  نمي باشد . دراين صورت فروشنده طبق در خواست خريدار معايب ناشي از عدم استفاده صحيح را حتي الامكان در صورت وجود امكانات كافي رفع نموده و هزينه هاي مربوط را طبق فاكتور از خريدار دريافت مي دارد.</t>
  </si>
  <si>
    <t>ج : هرنوع تغيير در رنگ ؛ مدل يا تعداد كابينتها و وسائل مــوضـوع اين قرارداد از طرف خريدار فقط يك بار مقدور بوده و بايد حداكثر ظرف مدت 2 روز از تاريخ امضاي قراداد صورت تغييرات درخواستي از طرف خريدار كتباً به فروشنده تسليم شده باشد. در غير اين صورت هيچگونه تغييري در نقشه موضوع اين قرارداد براي فروشنده مقدور نمي باشد .</t>
  </si>
  <si>
    <t xml:space="preserve">د : امضاء قرارداد حاكي از آگاهي كامل و قبول كليه مشخصات فني نقشه نهائي از جانب مشتري بوده و كليه تغييرات موضوع بند (ج)  اين مـــاده را نيز شـــامل مي گردد. اين قرارداد در 10  ماده  و 23 بند در دو نسخه تنظيم و در تاريخ مصرحه بالا به امضاي طرفين رسيده است </t>
  </si>
  <si>
    <t>طراحی پیوست شده به تائیدکارفرمارسیده و هرگونه تغیرات و اضافه کردن مواردکاری شامل افزایش قیمت میباشد</t>
  </si>
  <si>
    <t>نحوه ی پرداخت:</t>
  </si>
  <si>
    <t>امضا مجری                                                 امضا حسابداری                                                 امضا کارفرما</t>
  </si>
  <si>
    <t>سینک</t>
  </si>
  <si>
    <t>توکار</t>
  </si>
  <si>
    <t>روکار</t>
  </si>
  <si>
    <t>لگن چپ</t>
  </si>
  <si>
    <t>لگن راست</t>
  </si>
  <si>
    <t>ابعاد</t>
  </si>
  <si>
    <t>هود</t>
  </si>
  <si>
    <t>گاز</t>
  </si>
  <si>
    <t xml:space="preserve">صفحه ای </t>
  </si>
  <si>
    <t>مبله</t>
  </si>
  <si>
    <t>ماروفر</t>
  </si>
  <si>
    <t>فر</t>
  </si>
  <si>
    <t>طول</t>
  </si>
  <si>
    <t>ارتفاع/عرض</t>
  </si>
  <si>
    <t>جهت</t>
  </si>
  <si>
    <t>توضیحات</t>
  </si>
  <si>
    <t>سرستون</t>
  </si>
  <si>
    <t>ستون</t>
  </si>
  <si>
    <t>گل سرتاجی</t>
  </si>
  <si>
    <t>ارتفاع هوایی</t>
  </si>
  <si>
    <t>عمق لول 1</t>
  </si>
  <si>
    <t>عمق لول 2</t>
  </si>
  <si>
    <t>جنس پایه</t>
  </si>
  <si>
    <t>جنس پاخور</t>
  </si>
  <si>
    <t>مدل درب</t>
  </si>
  <si>
    <t>مدل قاب شیشه</t>
  </si>
  <si>
    <t>مدل دستگیره</t>
  </si>
  <si>
    <t>رنگ دستگیره</t>
  </si>
  <si>
    <t>نوع صفحه</t>
  </si>
  <si>
    <t>رنگ صفحه</t>
  </si>
  <si>
    <t>نوع شیشه</t>
  </si>
  <si>
    <t>عمق صفحه جزیره</t>
  </si>
  <si>
    <t>ارتفاع تاج</t>
  </si>
  <si>
    <t>ارتفاع پاخور</t>
  </si>
  <si>
    <t>رنگ تاج و زیرچراغ</t>
  </si>
  <si>
    <t>مدل تاج و زیرچراغ</t>
  </si>
  <si>
    <t>جای سماور</t>
  </si>
  <si>
    <t>آدرس: ورامین ،بلوار باهنر،جنب شیرینی سرای قصر</t>
  </si>
  <si>
    <t>کارفرما:</t>
  </si>
  <si>
    <t>کد ملی:</t>
  </si>
  <si>
    <t>شماره تماس:</t>
  </si>
  <si>
    <t xml:space="preserve">آدرس: </t>
  </si>
  <si>
    <t>شماره قرارداد:</t>
  </si>
  <si>
    <t>تارخ قرارداد:</t>
  </si>
  <si>
    <t>جنس بدنه</t>
  </si>
  <si>
    <t>ضخامت صفحه</t>
  </si>
  <si>
    <t>فسخ قرارداد</t>
  </si>
  <si>
    <t xml:space="preserve">تاریخ تحویل </t>
  </si>
  <si>
    <t>سبد_آبچک</t>
  </si>
  <si>
    <t>سبد_ادویه</t>
  </si>
  <si>
    <t>سبد_سوپر</t>
  </si>
  <si>
    <t>سطل_زباله</t>
  </si>
  <si>
    <t>سبد_مواد_شوینده</t>
  </si>
  <si>
    <t>هزینه کمد دیواری</t>
  </si>
  <si>
    <t>هزینه نما کمد</t>
  </si>
  <si>
    <t>کد رنگ</t>
  </si>
  <si>
    <t>color</t>
  </si>
  <si>
    <t>آقای:</t>
  </si>
  <si>
    <t>طول جزیره</t>
  </si>
  <si>
    <t>نوع رنگ ومشخصات:</t>
  </si>
  <si>
    <t>هزینه اکسسوری</t>
  </si>
  <si>
    <t>جمع اکسسوری</t>
  </si>
  <si>
    <t>ارتفاع جزیره</t>
  </si>
  <si>
    <t>پلاستیکی</t>
  </si>
  <si>
    <t>مخفی</t>
  </si>
  <si>
    <t>تهیه با مشتری</t>
  </si>
  <si>
    <t>کوارتز</t>
  </si>
  <si>
    <t>اچ پی ال</t>
  </si>
  <si>
    <t>اچ پی ال نوا</t>
  </si>
  <si>
    <t>سند بلاست</t>
  </si>
  <si>
    <t>شفاف</t>
  </si>
  <si>
    <t>دودی</t>
  </si>
  <si>
    <t>برنز</t>
  </si>
  <si>
    <t>ندارد</t>
  </si>
  <si>
    <t xml:space="preserve">دو ارتفاع </t>
  </si>
  <si>
    <t>دارد</t>
  </si>
  <si>
    <t xml:space="preserve">  شرايط عمومي</t>
  </si>
  <si>
    <t>هزینه دیوار پوش</t>
  </si>
  <si>
    <t>نام مشتری:جناب آقای</t>
  </si>
  <si>
    <t>تاریخ:</t>
  </si>
  <si>
    <r>
      <t>1-</t>
    </r>
    <r>
      <rPr>
        <b/>
        <sz val="7"/>
        <color rgb="FF323E4F"/>
        <rFont val="Times New Roman"/>
        <family val="1"/>
      </rPr>
      <t xml:space="preserve">     </t>
    </r>
    <r>
      <rPr>
        <sz val="12"/>
        <color rgb="FF323E4F"/>
        <rFont val="B Nazanin"/>
        <charset val="178"/>
      </rPr>
      <t>توضیحات متراژ</t>
    </r>
    <r>
      <rPr>
        <sz val="11"/>
        <color rgb="FF323E4F"/>
        <rFont val="B Nazanin"/>
        <charset val="178"/>
      </rPr>
      <t xml:space="preserve"> :</t>
    </r>
  </si>
  <si>
    <r>
      <t>•</t>
    </r>
    <r>
      <rPr>
        <sz val="7"/>
        <color rgb="FF323E4F"/>
        <rFont val="Times New Roman"/>
        <family val="1"/>
      </rPr>
      <t xml:space="preserve">         </t>
    </r>
    <r>
      <rPr>
        <sz val="11"/>
        <color rgb="FF323E4F"/>
        <rFont val="B Nazanin"/>
        <charset val="178"/>
      </rPr>
      <t>عمق زمینی</t>
    </r>
    <r>
      <rPr>
        <sz val="11"/>
        <color rgb="FF323E4F"/>
        <rFont val="Calibri"/>
        <family val="2"/>
        <scheme val="minor"/>
      </rPr>
      <t xml:space="preserve"> cm</t>
    </r>
    <r>
      <rPr>
        <sz val="11"/>
        <color rgb="FF323E4F"/>
        <rFont val="B Nazanin"/>
        <charset val="178"/>
      </rPr>
      <t>55</t>
    </r>
    <r>
      <rPr>
        <sz val="11"/>
        <color rgb="FF323E4F"/>
        <rFont val="Calibri"/>
        <family val="2"/>
        <scheme val="minor"/>
      </rPr>
      <t xml:space="preserve">  </t>
    </r>
    <r>
      <rPr>
        <sz val="11"/>
        <color rgb="FF323E4F"/>
        <rFont val="B Nazanin"/>
        <charset val="178"/>
      </rPr>
      <t>وعمق  هوائی</t>
    </r>
    <r>
      <rPr>
        <sz val="11"/>
        <color rgb="FF323E4F"/>
        <rFont val="Calibri"/>
        <family val="2"/>
        <scheme val="minor"/>
      </rPr>
      <t xml:space="preserve"> cm</t>
    </r>
    <r>
      <rPr>
        <sz val="11"/>
        <color rgb="FF323E4F"/>
        <rFont val="B Nazanin"/>
        <charset val="178"/>
      </rPr>
      <t>30</t>
    </r>
    <r>
      <rPr>
        <sz val="11"/>
        <color rgb="FF323E4F"/>
        <rFont val="Calibri"/>
        <family val="2"/>
        <scheme val="minor"/>
      </rPr>
      <t xml:space="preserve"> </t>
    </r>
    <r>
      <rPr>
        <sz val="11"/>
        <color rgb="FF323E4F"/>
        <rFont val="B Nazanin"/>
        <charset val="178"/>
      </rPr>
      <t>به صورت استاندارد میباشد</t>
    </r>
    <r>
      <rPr>
        <sz val="11"/>
        <color rgb="FF323E4F"/>
        <rFont val="Calibri"/>
        <family val="2"/>
        <scheme val="minor"/>
      </rPr>
      <t>.</t>
    </r>
  </si>
  <si>
    <r>
      <t>•</t>
    </r>
    <r>
      <rPr>
        <sz val="7"/>
        <color rgb="FF323E4F"/>
        <rFont val="Times New Roman"/>
        <family val="1"/>
      </rPr>
      <t xml:space="preserve">         </t>
    </r>
    <r>
      <rPr>
        <sz val="11"/>
        <color rgb="FF323E4F"/>
        <rFont val="B Nazanin"/>
        <charset val="178"/>
      </rPr>
      <t>ارتفاع هوایی70 معادل 40% ، ارتفاع هوایی80 معادل 50%و ارتفاع هوایی90 معادل 60% محاسبه می شود.</t>
    </r>
  </si>
  <si>
    <r>
      <t>•</t>
    </r>
    <r>
      <rPr>
        <sz val="7"/>
        <color rgb="FF323E4F"/>
        <rFont val="Times New Roman"/>
        <family val="1"/>
      </rPr>
      <t xml:space="preserve">         </t>
    </r>
    <r>
      <rPr>
        <sz val="11"/>
        <color rgb="FF323E4F"/>
        <rFont val="B Nazanin"/>
        <charset val="178"/>
      </rPr>
      <t>متراژ اپن معادل 5/1برابرمتراژ زمینی و متراژ کمد بلند (سوپر)معادل</t>
    </r>
    <r>
      <rPr>
        <sz val="11"/>
        <color rgb="FF323E4F"/>
        <rFont val="Calibri"/>
        <family val="2"/>
        <scheme val="minor"/>
      </rPr>
      <t xml:space="preserve"> 3</t>
    </r>
    <r>
      <rPr>
        <sz val="11"/>
        <color rgb="FF323E4F"/>
        <rFont val="B Nazanin"/>
        <charset val="178"/>
      </rPr>
      <t>برابرمتراژ زمینی محاسبه میشود</t>
    </r>
    <r>
      <rPr>
        <sz val="11"/>
        <color rgb="FF323E4F"/>
        <rFont val="Calibri"/>
        <family val="2"/>
        <scheme val="minor"/>
      </rPr>
      <t>.</t>
    </r>
  </si>
  <si>
    <r>
      <t>•</t>
    </r>
    <r>
      <rPr>
        <sz val="7"/>
        <color rgb="FF323E4F"/>
        <rFont val="Times New Roman"/>
        <family val="1"/>
      </rPr>
      <t xml:space="preserve">         </t>
    </r>
    <r>
      <rPr>
        <sz val="11"/>
        <color rgb="FF323E4F"/>
        <rFont val="B Nazanin"/>
        <charset val="178"/>
      </rPr>
      <t>مواردی شامل</t>
    </r>
    <r>
      <rPr>
        <sz val="11"/>
        <color rgb="FF323E4F"/>
        <rFont val="Calibri"/>
        <family val="2"/>
        <scheme val="minor"/>
      </rPr>
      <t xml:space="preserve">: </t>
    </r>
    <r>
      <rPr>
        <sz val="11"/>
        <color rgb="FF323E4F"/>
        <rFont val="B Nazanin"/>
        <charset val="178"/>
      </rPr>
      <t>آرک،تاج و زیرچراغ طرح دار و ویترین طرح دار به متراژاصلی افزوده میشود</t>
    </r>
    <r>
      <rPr>
        <sz val="11"/>
        <color rgb="FF323E4F"/>
        <rFont val="Calibri"/>
        <family val="2"/>
        <scheme val="minor"/>
      </rPr>
      <t>.</t>
    </r>
  </si>
  <si>
    <t>الف:تهیه نقشه اجرایی،ساخت و نصب آشپزخانه پس از انجام اندازه گیری های لازم و توافق با خریدار که پیوست می باشد</t>
  </si>
  <si>
    <t>ب:تهیه و ساخت کابینت های آشپزخانه طبق مدل و رنگ ذکر شده در نقشه سفارش بر اساس استاندارد</t>
  </si>
  <si>
    <r>
      <t xml:space="preserve">ج : حمل کابینتها طبق توافق بعمل آمده بعهده </t>
    </r>
    <r>
      <rPr>
        <b/>
        <sz val="11"/>
        <color rgb="FF323E4F"/>
        <rFont val="B Nazanin"/>
        <charset val="178"/>
      </rPr>
      <t>فروشنده</t>
    </r>
    <r>
      <rPr>
        <sz val="11"/>
        <color rgb="FF323E4F"/>
        <rFont val="B Nazanin"/>
        <charset val="178"/>
      </rPr>
      <t xml:space="preserve"> می باشد</t>
    </r>
  </si>
  <si>
    <t>ه : پرداخت كليه حقوق دولتي كه قانوناً به اين قرارداد تعلق مي گيرد</t>
  </si>
  <si>
    <r>
      <t>3-</t>
    </r>
    <r>
      <rPr>
        <b/>
        <sz val="7"/>
        <color rgb="FF323E4F"/>
        <rFont val="Times New Roman"/>
        <family val="1"/>
      </rPr>
      <t xml:space="preserve">     </t>
    </r>
    <r>
      <rPr>
        <b/>
        <sz val="11"/>
        <color rgb="FF323E4F"/>
        <rFont val="B Nazanin"/>
        <charset val="178"/>
      </rPr>
      <t>تعهدات کار فرما</t>
    </r>
  </si>
  <si>
    <t>آشپزخانه:</t>
  </si>
  <si>
    <t>9-  فسخ قرارداد</t>
  </si>
  <si>
    <r>
      <t xml:space="preserve">الف : هريك از طرفين قرارداد حق دارند ظرف مدت 2 روز پس از امضاي قرارداد نسبت به فسخ آن اقدام نموده و مراتب را كتباً به طرف مقابل اطلاع دهند (درصورت فسخ از طرف خریدار ؛ خریدار می بایستی مبلغ  </t>
    </r>
    <r>
      <rPr>
        <u/>
        <sz val="11"/>
        <color rgb="FF323E4F"/>
        <rFont val="B Nazanin"/>
        <charset val="178"/>
      </rPr>
      <t xml:space="preserve">5.000.000 ریال </t>
    </r>
    <r>
      <rPr>
        <sz val="11"/>
        <color rgb="FF323E4F"/>
        <rFont val="B Nazanin"/>
        <charset val="178"/>
      </rPr>
      <t xml:space="preserve">  بابت هزینه طراحی پرداخت نماید).</t>
    </r>
  </si>
  <si>
    <t>10-  شرايط عمومي</t>
  </si>
  <si>
    <r>
      <t>11</t>
    </r>
    <r>
      <rPr>
        <sz val="12"/>
        <color rgb="FFFF0000"/>
        <rFont val="B Nazanin"/>
        <charset val="178"/>
      </rPr>
      <t xml:space="preserve">- مسولیت جا نمایی . لوله های آب و فاضلاب و گاز به عهده ی مشتری بوده که قبل از نصب بدنه ها باید ردی دبوار مشخص شود در غیر اینصورت کلیه هزینه های مربوط به خسارات احتمالی اعم از خسارات وارد بر دیوار و  ولوله  به عهده مشتری می باشد </t>
    </r>
  </si>
  <si>
    <r>
      <t>1-</t>
    </r>
    <r>
      <rPr>
        <b/>
        <sz val="7"/>
        <color rgb="FF323E4F"/>
        <rFont val="Times New Roman"/>
        <family val="1"/>
      </rPr>
      <t xml:space="preserve">      </t>
    </r>
    <r>
      <rPr>
        <b/>
        <sz val="12"/>
        <color rgb="FF323E4F"/>
        <rFont val="B Nazanin"/>
        <charset val="178"/>
      </rPr>
      <t>300.000.000 ریال  در تاریخ 19/01/1400</t>
    </r>
  </si>
  <si>
    <r>
      <t>2-</t>
    </r>
    <r>
      <rPr>
        <b/>
        <sz val="7"/>
        <color rgb="FF323E4F"/>
        <rFont val="Times New Roman"/>
        <family val="1"/>
      </rPr>
      <t xml:space="preserve">      </t>
    </r>
    <r>
      <rPr>
        <b/>
        <sz val="12"/>
        <color rgb="FF323E4F"/>
        <rFont val="B Nazanin"/>
        <charset val="178"/>
      </rPr>
      <t>200.000.000 ريال در تاریخ 04/02/1400</t>
    </r>
  </si>
  <si>
    <t>3-یک فقره چک به سر رسید 20/05/1400 و مبلغ 600.000.000</t>
  </si>
  <si>
    <t>.</t>
  </si>
  <si>
    <t>2-     تعهدات فروشنده:</t>
  </si>
  <si>
    <t>د : نصب لوازم ذكر شده در نقشه سفارش در صورتيكه توسط فروشنده به فروش رسيده باشد .(چنانچه تجهیزات و لوازم از سوی خریدار تهیه شده باشد ؛ هزینه نصب به عهده خریدار می باشد و تا روز نصب ، لوازم مذکور در اختیار گروه نصب قرار گیرد در غیر این صورت زمان نصب تجهیزات تابع زمان بندی فروشنده خواهد بود)</t>
  </si>
  <si>
    <t>ام دی اف آرتا</t>
  </si>
  <si>
    <t xml:space="preserve"> به فروشنده میباشد.</t>
  </si>
  <si>
    <t>ج : در صورتيكه خريدار بعد از یک هفته از زمان عقد قرارداد تا تاريخ تحويل اقدام به فسخ قرارداد نماید عهده دار پرداخت 60% از کل مبلغ قرارداد</t>
  </si>
  <si>
    <t xml:space="preserve"> ه: مسولیت جا نمایی . لوله های آب و فاضلاب و گاز به عهده ی مشتری بوده که قبل از نصب بدنه ها باید ردی دبوار مشخص شود در غیر اینصورت کلیه هزینه های مربوط به خسارات احتمالی اعم از خسارات وارد بر دیوار و  ولوله  به عهده مشتری می باشد </t>
  </si>
  <si>
    <t>درصورت عدم پرداخت وجوه توسط کارفرما و یا عدم ثبت چک ها قرارداد منفسخ میگردد وقرارداد به قیمت روز محاسبه میگردد</t>
  </si>
  <si>
    <t>یخچال</t>
  </si>
  <si>
    <t>رنگ درب زمینی</t>
  </si>
  <si>
    <t>رنگ درب هوایی</t>
  </si>
  <si>
    <t>صفحه بین کابینت</t>
  </si>
  <si>
    <t>رنگ کتیبه هود</t>
  </si>
  <si>
    <t>رنگ شلف</t>
  </si>
  <si>
    <t>رنگ بدنه ویترین</t>
  </si>
  <si>
    <t>ضخامت پشت کار</t>
  </si>
  <si>
    <t>ی: تامین یراق آلات شامل لولا آرامبند، ،پایه استیل و پایه پلاستیک،ریل کشو،جک پمپی</t>
  </si>
  <si>
    <t xml:space="preserve">مجری:مجموع دکوراسیون آدین به مسئولیت آقای احسان تاجیک                    تلفن:17-36298715-021 </t>
  </si>
  <si>
    <t>و: در صورت عدم موجودی،  مسدود بودن حساب، عدم تطابق امضا و عدم ثبت چک در سامانه ، اگر در تاریخ مقرر بدون هیچ دلیلی چک وصول نگردد معامله منفسخ و خریدار باید 20% از ثمن معامله را بابت وجه التزام به فروشنده پرداخت نماید .</t>
  </si>
  <si>
    <r>
      <t>موضوع قرارداد</t>
    </r>
    <r>
      <rPr>
        <sz val="11"/>
        <color theme="1"/>
        <rFont val="Calibri"/>
        <family val="2"/>
        <scheme val="minor"/>
      </rPr>
      <t>:</t>
    </r>
    <r>
      <rPr>
        <sz val="11"/>
        <color theme="1"/>
        <rFont val="B Nazanin"/>
        <charset val="178"/>
      </rPr>
      <t xml:space="preserve"> اجرای کابینت آشپزخانه به شرح ذیل:                         </t>
    </r>
  </si>
  <si>
    <r>
      <rPr>
        <b/>
        <sz val="11"/>
        <color theme="1"/>
        <rFont val="Times New Roman"/>
        <family val="1"/>
      </rPr>
      <t xml:space="preserve">   </t>
    </r>
    <r>
      <rPr>
        <b/>
        <sz val="11"/>
        <color theme="1"/>
        <rFont val="B Nazanin"/>
        <charset val="178"/>
      </rPr>
      <t>مبلغ کل قرارداد بر اساس برآورد انجام شده:</t>
    </r>
  </si>
  <si>
    <t>متراژ شیشه</t>
  </si>
  <si>
    <t>های گلاس گروه 3 و 4</t>
  </si>
  <si>
    <t>ممبران سوپر مات کف تراش</t>
  </si>
  <si>
    <t>نام مشتری: سرکار خانم رحمانی</t>
  </si>
  <si>
    <t>پیش فاکتور</t>
  </si>
  <si>
    <t>1403/10/24</t>
  </si>
  <si>
    <t>این قرارداد دارای وجه التزام به مبلغ روزانه 20.000.000ریال می باشدکه در صورت عدم تعهد کارفرما در پرداخت به موقع وجه موظف به پرداخت وجه التزام می باشد.</t>
  </si>
  <si>
    <r>
      <t>الف : هريك از طرفين قرارداد حق دارند ظرف مدت 2 روز پس از امضاي قرارداد نسبت به فسخ آن اقدام نموده و مراتب را كتباً به طرف مقابل اطلاع دهند (درصورت فسخ از طرف خریدار ؛ خریدار می بایستی مبلغ  .</t>
    </r>
    <r>
      <rPr>
        <u/>
        <sz val="11"/>
        <color theme="1"/>
        <rFont val="B Nazanin"/>
        <charset val="178"/>
      </rPr>
      <t xml:space="preserve">50.000.000 ریال </t>
    </r>
    <r>
      <rPr>
        <sz val="11"/>
        <color theme="1"/>
        <rFont val="B Nazanin"/>
        <charset val="178"/>
      </rPr>
      <t xml:space="preserve">  بابت هزینه طراحی پرداخت نماید).</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</si>
</sst>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43" formatCode="_(* #,##0.00_);_(* \(#,##0.00\);_(* &quot;-&quot;??_);_(@_)"/>
    <numFmt numFmtId="164" formatCode="_(* #,##0_);_(* \(#,##0\);_(* &quot;-&quot;??_);_(@_)"/>
    <numFmt numFmtId="165" formatCode="[$-160429]d\ mmmm\ yyyy;@"/>
    <numFmt numFmtId="166" formatCode="_(* #,##0.000_);_(* \(#,##0.000\);_(* &quot;-&quot;??_);_(@_)"/>
  </numFmts>
  <fonts count="42" x14ac:knownFonts="1">
    <font>
      <sz val="11"/>
      <color theme="1"/>
      <name val="Calibri"/>
      <family val="2"/>
      <scheme val="minor"/>
    </font>
    <font>
      <sz val="11"/>
      <color theme="1"/>
      <name val="Calibri"/>
      <family val="2"/>
      <scheme val="minor"/>
    </font>
    <font>
      <sz val="8"/>
      <name val="Calibri"/>
      <family val="2"/>
      <scheme val="minor"/>
    </font>
    <font>
      <sz val="14"/>
      <color theme="1"/>
      <name val="Calibri"/>
      <family val="2"/>
      <scheme val="minor"/>
    </font>
    <font>
      <sz val="14"/>
      <color theme="0"/>
      <name val="Calibri"/>
      <family val="2"/>
      <scheme val="minor"/>
    </font>
    <font>
      <sz val="14"/>
      <name val="Calibri"/>
      <family val="2"/>
      <scheme val="minor"/>
    </font>
    <font>
      <sz val="14"/>
      <color theme="1"/>
      <name val="B Nazanin"/>
      <charset val="178"/>
    </font>
    <font>
      <b/>
      <sz val="11"/>
      <color theme="0"/>
      <name val="Calibri"/>
      <family val="2"/>
      <scheme val="minor"/>
    </font>
    <font>
      <sz val="14"/>
      <color theme="2" tint="-0.89999084444715716"/>
      <name val="Calibri"/>
      <family val="2"/>
      <scheme val="minor"/>
    </font>
    <font>
      <sz val="14"/>
      <color theme="2" tint="-0.89999084444715716"/>
      <name val="B Nazanin"/>
      <charset val="178"/>
    </font>
    <font>
      <b/>
      <sz val="11"/>
      <color theme="0"/>
      <name val="B Nazanin"/>
      <charset val="178"/>
    </font>
    <font>
      <b/>
      <sz val="11"/>
      <color theme="1"/>
      <name val="Calibri"/>
      <family val="2"/>
      <scheme val="minor"/>
    </font>
    <font>
      <sz val="11"/>
      <color theme="1"/>
      <name val="B Nazanin"/>
      <charset val="178"/>
    </font>
    <font>
      <b/>
      <sz val="11"/>
      <color theme="1"/>
      <name val="B Nazanin"/>
      <charset val="178"/>
    </font>
    <font>
      <u/>
      <sz val="11"/>
      <color theme="1"/>
      <name val="B Nazanin"/>
      <charset val="178"/>
    </font>
    <font>
      <sz val="12"/>
      <color theme="0"/>
      <name val="B Nazanin"/>
      <charset val="178"/>
    </font>
    <font>
      <sz val="10"/>
      <color theme="0"/>
      <name val="B Nazanin"/>
      <charset val="178"/>
    </font>
    <font>
      <b/>
      <sz val="10"/>
      <color theme="0"/>
      <name val="B Nazanin"/>
      <charset val="178"/>
    </font>
    <font>
      <sz val="14"/>
      <name val="B Nazanin"/>
      <charset val="178"/>
    </font>
    <font>
      <sz val="14"/>
      <color theme="0"/>
      <name val="B Nazanin"/>
      <charset val="178"/>
    </font>
    <font>
      <b/>
      <sz val="12"/>
      <color rgb="FF323E4F"/>
      <name val="B Nazanin"/>
      <charset val="178"/>
    </font>
    <font>
      <b/>
      <sz val="13"/>
      <color rgb="FF323E4F"/>
      <name val="Calibri"/>
      <family val="2"/>
      <scheme val="minor"/>
    </font>
    <font>
      <b/>
      <sz val="7"/>
      <color rgb="FF323E4F"/>
      <name val="Times New Roman"/>
      <family val="1"/>
    </font>
    <font>
      <sz val="12"/>
      <color rgb="FF323E4F"/>
      <name val="B Nazanin"/>
      <charset val="178"/>
    </font>
    <font>
      <sz val="11"/>
      <color rgb="FF323E4F"/>
      <name val="B Nazanin"/>
      <charset val="178"/>
    </font>
    <font>
      <sz val="12"/>
      <color rgb="FF323E4F"/>
      <name val="Calibri"/>
      <family val="2"/>
      <scheme val="minor"/>
    </font>
    <font>
      <sz val="11"/>
      <color rgb="FF323E4F"/>
      <name val="Calibri"/>
      <family val="2"/>
      <scheme val="minor"/>
    </font>
    <font>
      <sz val="7"/>
      <color rgb="FF323E4F"/>
      <name val="Times New Roman"/>
      <family val="1"/>
    </font>
    <font>
      <b/>
      <sz val="11"/>
      <color rgb="FF323E4F"/>
      <name val="B Nazanin"/>
      <charset val="178"/>
    </font>
    <font>
      <b/>
      <sz val="12"/>
      <color rgb="FF323E4F"/>
      <name val="Calibri"/>
      <family val="2"/>
      <scheme val="minor"/>
    </font>
    <font>
      <u/>
      <sz val="11"/>
      <color rgb="FF323E4F"/>
      <name val="B Nazanin"/>
      <charset val="178"/>
    </font>
    <font>
      <sz val="12"/>
      <color rgb="FFFF0000"/>
      <name val="B Nazanin"/>
      <charset val="178"/>
    </font>
    <font>
      <b/>
      <sz val="16"/>
      <color theme="0"/>
      <name val="B Nazanin"/>
      <charset val="178"/>
    </font>
    <font>
      <sz val="11"/>
      <color theme="0"/>
      <name val="Calibri"/>
      <family val="2"/>
      <scheme val="minor"/>
    </font>
    <font>
      <sz val="11"/>
      <color theme="0"/>
      <name val="B Nazanin"/>
      <charset val="178"/>
    </font>
    <font>
      <b/>
      <sz val="11"/>
      <color theme="1"/>
      <name val="Calibri"/>
      <family val="2"/>
    </font>
    <font>
      <b/>
      <sz val="11"/>
      <color theme="1"/>
      <name val="Times New Roman"/>
      <family val="1"/>
    </font>
    <font>
      <b/>
      <sz val="8"/>
      <color theme="0"/>
      <name val="B Nazanin"/>
      <charset val="178"/>
    </font>
    <font>
      <b/>
      <sz val="11"/>
      <color theme="0"/>
      <name val="2  Nazanin"/>
      <charset val="178"/>
    </font>
    <font>
      <sz val="11"/>
      <color theme="2" tint="-0.89999084444715716"/>
      <name val="2  Nazanin"/>
      <charset val="178"/>
    </font>
    <font>
      <sz val="11"/>
      <color theme="1"/>
      <name val="2  Nazanin"/>
      <charset val="178"/>
    </font>
    <font>
      <b/>
      <sz val="11"/>
      <name val="2  Nazanin"/>
      <charset val="178"/>
    </font>
  </fonts>
  <fills count="17">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3" tint="-0.249977111117893"/>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0"/>
        <bgColor indexed="64"/>
      </patternFill>
    </fill>
    <fill>
      <patternFill patternType="solid">
        <fgColor rgb="FFA5A5A5"/>
      </patternFill>
    </fill>
    <fill>
      <patternFill patternType="solid">
        <fgColor theme="0" tint="-0.249977111117893"/>
        <bgColor indexed="64"/>
      </patternFill>
    </fill>
    <fill>
      <patternFill patternType="solid">
        <fgColor theme="4" tint="-0.249977111117893"/>
        <bgColor indexed="64"/>
      </patternFill>
    </fill>
    <fill>
      <patternFill patternType="solid">
        <fgColor rgb="FFFF5050"/>
        <bgColor indexed="64"/>
      </patternFill>
    </fill>
    <fill>
      <patternFill patternType="solid">
        <fgColor theme="1" tint="0.249977111117893"/>
        <bgColor indexed="64"/>
      </patternFill>
    </fill>
    <fill>
      <patternFill patternType="solid">
        <fgColor theme="0" tint="-0.14999847407452621"/>
        <bgColor indexed="64"/>
      </patternFill>
    </fill>
    <fill>
      <patternFill patternType="solid">
        <fgColor theme="2" tint="-0.749992370372631"/>
        <bgColor indexed="64"/>
      </patternFill>
    </fill>
  </fills>
  <borders count="6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medium">
        <color indexed="64"/>
      </bottom>
      <diagonal/>
    </border>
    <border>
      <left/>
      <right style="thin">
        <color theme="0" tint="-0.14999847407452621"/>
      </right>
      <top/>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diagonal/>
    </border>
    <border>
      <left style="thin">
        <color theme="0"/>
      </left>
      <right style="thin">
        <color theme="0"/>
      </right>
      <top style="thin">
        <color theme="0"/>
      </top>
      <bottom style="thin">
        <color theme="0"/>
      </bottom>
      <diagonal/>
    </border>
    <border>
      <left/>
      <right/>
      <top style="thin">
        <color theme="0"/>
      </top>
      <bottom style="thin">
        <color theme="0"/>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double">
        <color rgb="FF3F3F3F"/>
      </left>
      <right/>
      <top style="double">
        <color rgb="FF3F3F3F"/>
      </top>
      <bottom style="double">
        <color rgb="FF3F3F3F"/>
      </bottom>
      <diagonal/>
    </border>
    <border>
      <left/>
      <right style="double">
        <color rgb="FF3F3F3F"/>
      </right>
      <top style="double">
        <color rgb="FF3F3F3F"/>
      </top>
      <bottom style="double">
        <color rgb="FF3F3F3F"/>
      </bottom>
      <diagonal/>
    </border>
    <border>
      <left style="thin">
        <color indexed="64"/>
      </left>
      <right/>
      <top style="double">
        <color rgb="FF3F3F3F"/>
      </top>
      <bottom style="thin">
        <color indexed="64"/>
      </bottom>
      <diagonal/>
    </border>
    <border>
      <left/>
      <right style="thin">
        <color indexed="64"/>
      </right>
      <top style="double">
        <color rgb="FF3F3F3F"/>
      </top>
      <bottom style="thin">
        <color indexed="64"/>
      </bottom>
      <diagonal/>
    </border>
    <border>
      <left style="thin">
        <color indexed="64"/>
      </left>
      <right/>
      <top style="medium">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thin">
        <color indexed="64"/>
      </right>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style="medium">
        <color indexed="64"/>
      </bottom>
      <diagonal/>
    </border>
    <border>
      <left style="thin">
        <color indexed="64"/>
      </left>
      <right/>
      <top style="double">
        <color rgb="FF3F3F3F"/>
      </top>
      <bottom style="double">
        <color rgb="FF3F3F3F"/>
      </bottom>
      <diagonal/>
    </border>
    <border>
      <left/>
      <right style="thin">
        <color indexed="64"/>
      </right>
      <top style="double">
        <color rgb="FF3F3F3F"/>
      </top>
      <bottom style="double">
        <color rgb="FF3F3F3F"/>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bottom style="medium">
        <color indexed="64"/>
      </bottom>
      <diagonal/>
    </border>
    <border>
      <left/>
      <right/>
      <top/>
      <bottom style="double">
        <color rgb="FF3F3F3F"/>
      </bottom>
      <diagonal/>
    </border>
    <border>
      <left style="thin">
        <color theme="0"/>
      </left>
      <right style="thin">
        <color theme="0"/>
      </right>
      <top/>
      <bottom style="thin">
        <color theme="0"/>
      </bottom>
      <diagonal/>
    </border>
    <border>
      <left/>
      <right/>
      <top/>
      <bottom style="thin">
        <color theme="0"/>
      </bottom>
      <diagonal/>
    </border>
    <border>
      <left style="double">
        <color rgb="FF3F3F3F"/>
      </left>
      <right style="double">
        <color rgb="FF3F3F3F"/>
      </right>
      <top/>
      <bottom style="double">
        <color rgb="FF3F3F3F"/>
      </bottom>
      <diagonal/>
    </border>
    <border>
      <left/>
      <right/>
      <top style="thin">
        <color indexed="64"/>
      </top>
      <bottom/>
      <diagonal/>
    </border>
  </borders>
  <cellStyleXfs count="4">
    <xf numFmtId="0" fontId="0" fillId="0" borderId="0"/>
    <xf numFmtId="44" fontId="1" fillId="0" borderId="0" applyFont="0" applyFill="0" applyBorder="0" applyAlignment="0" applyProtection="0"/>
    <xf numFmtId="43" fontId="1" fillId="0" borderId="0" applyFont="0" applyFill="0" applyBorder="0" applyAlignment="0" applyProtection="0"/>
    <xf numFmtId="0" fontId="7" fillId="10" borderId="30" applyNumberFormat="0" applyAlignment="0" applyProtection="0"/>
  </cellStyleXfs>
  <cellXfs count="418">
    <xf numFmtId="0" fontId="0" fillId="0" borderId="0" xfId="0"/>
    <xf numFmtId="0" fontId="6" fillId="0" borderId="21" xfId="0" applyFont="1" applyBorder="1" applyAlignment="1">
      <alignment horizontal="center" vertical="center" wrapText="1" readingOrder="2"/>
    </xf>
    <xf numFmtId="0" fontId="6" fillId="0" borderId="23" xfId="0" applyFont="1" applyBorder="1" applyAlignment="1">
      <alignment horizontal="center" vertical="center" wrapText="1" readingOrder="2"/>
    </xf>
    <xf numFmtId="0" fontId="6" fillId="0" borderId="22" xfId="0" applyFont="1" applyBorder="1" applyAlignment="1">
      <alignment horizontal="center" vertical="center" wrapText="1" readingOrder="2"/>
    </xf>
    <xf numFmtId="0" fontId="3" fillId="3" borderId="5" xfId="0" applyFont="1" applyFill="1" applyBorder="1" applyAlignment="1">
      <alignment horizontal="center" vertical="center"/>
    </xf>
    <xf numFmtId="0" fontId="3" fillId="3" borderId="8" xfId="0" applyFont="1" applyFill="1" applyBorder="1" applyAlignment="1">
      <alignment horizontal="center" vertical="center"/>
    </xf>
    <xf numFmtId="0" fontId="8" fillId="9" borderId="1" xfId="0" applyFont="1" applyFill="1" applyBorder="1" applyAlignment="1">
      <alignment horizontal="center" vertical="center"/>
    </xf>
    <xf numFmtId="0" fontId="8" fillId="9" borderId="0" xfId="0" applyFont="1" applyFill="1" applyAlignment="1">
      <alignment vertical="center"/>
    </xf>
    <xf numFmtId="165" fontId="8" fillId="9" borderId="0" xfId="0" applyNumberFormat="1" applyFont="1" applyFill="1" applyAlignment="1">
      <alignment vertical="center"/>
    </xf>
    <xf numFmtId="0" fontId="8" fillId="9" borderId="24" xfId="0" applyFont="1" applyFill="1" applyBorder="1" applyAlignment="1">
      <alignment vertical="center"/>
    </xf>
    <xf numFmtId="0" fontId="8" fillId="9" borderId="25" xfId="0" applyFont="1" applyFill="1" applyBorder="1" applyAlignment="1">
      <alignment horizontal="center" vertical="center"/>
    </xf>
    <xf numFmtId="0" fontId="8" fillId="9" borderId="0" xfId="0" applyFont="1" applyFill="1" applyAlignment="1">
      <alignment horizontal="lef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4" xfId="0" applyFont="1" applyFill="1" applyBorder="1" applyAlignment="1">
      <alignment horizontal="center" vertical="center"/>
    </xf>
    <xf numFmtId="0" fontId="3" fillId="0" borderId="0" xfId="0" applyFont="1" applyAlignment="1">
      <alignment horizontal="center" vertical="center"/>
    </xf>
    <xf numFmtId="0" fontId="4" fillId="5" borderId="2" xfId="0" applyFont="1" applyFill="1" applyBorder="1" applyAlignment="1">
      <alignment horizontal="center" vertical="center"/>
    </xf>
    <xf numFmtId="0" fontId="4" fillId="5" borderId="3" xfId="0" applyFont="1" applyFill="1" applyBorder="1" applyAlignment="1">
      <alignment horizontal="center" vertical="center"/>
    </xf>
    <xf numFmtId="0" fontId="4" fillId="5" borderId="4" xfId="0" applyFont="1" applyFill="1" applyBorder="1" applyAlignment="1">
      <alignment horizontal="center" vertical="center"/>
    </xf>
    <xf numFmtId="0" fontId="4" fillId="5" borderId="5" xfId="0" applyFont="1" applyFill="1" applyBorder="1" applyAlignment="1">
      <alignment horizontal="center" vertical="center"/>
    </xf>
    <xf numFmtId="0" fontId="4" fillId="5" borderId="15" xfId="0" applyFont="1" applyFill="1" applyBorder="1" applyAlignment="1">
      <alignment horizontal="center" vertical="center"/>
    </xf>
    <xf numFmtId="0" fontId="4" fillId="5" borderId="0" xfId="0" applyFont="1" applyFill="1" applyAlignment="1">
      <alignment horizontal="center" vertical="center"/>
    </xf>
    <xf numFmtId="0" fontId="3" fillId="6" borderId="17"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20" xfId="0" applyFont="1" applyFill="1" applyBorder="1" applyAlignment="1">
      <alignment horizontal="center" vertical="center"/>
    </xf>
    <xf numFmtId="0" fontId="3" fillId="4" borderId="6" xfId="0" applyFont="1" applyFill="1" applyBorder="1" applyAlignment="1">
      <alignment horizontal="center" vertical="center"/>
    </xf>
    <xf numFmtId="164" fontId="3" fillId="4" borderId="1" xfId="1" applyNumberFormat="1" applyFont="1" applyFill="1" applyBorder="1" applyAlignment="1">
      <alignment horizontal="center" vertical="center"/>
    </xf>
    <xf numFmtId="0" fontId="5" fillId="8" borderId="8" xfId="0" applyFont="1" applyFill="1" applyBorder="1" applyAlignment="1">
      <alignment horizontal="center" vertical="center"/>
    </xf>
    <xf numFmtId="0" fontId="5" fillId="8" borderId="16" xfId="0" applyFont="1" applyFill="1" applyBorder="1" applyAlignment="1">
      <alignment horizontal="center" vertical="center"/>
    </xf>
    <xf numFmtId="0" fontId="3" fillId="4" borderId="9"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6" xfId="0" applyFont="1" applyFill="1" applyBorder="1" applyAlignment="1">
      <alignment horizontal="center" vertical="center"/>
    </xf>
    <xf numFmtId="0" fontId="3" fillId="6" borderId="8" xfId="0" applyFont="1" applyFill="1" applyBorder="1" applyAlignment="1">
      <alignment horizontal="center" vertical="center"/>
    </xf>
    <xf numFmtId="0" fontId="4" fillId="5" borderId="8" xfId="0" applyFont="1" applyFill="1" applyBorder="1" applyAlignment="1">
      <alignment horizontal="center" vertical="center"/>
    </xf>
    <xf numFmtId="0" fontId="3" fillId="3" borderId="5" xfId="0" applyFont="1" applyFill="1" applyBorder="1" applyAlignment="1">
      <alignment horizontal="center" vertical="center" wrapText="1"/>
    </xf>
    <xf numFmtId="164" fontId="3" fillId="4" borderId="1" xfId="2" applyNumberFormat="1" applyFont="1" applyFill="1" applyBorder="1" applyAlignment="1">
      <alignment horizontal="center" vertical="center" wrapText="1" readingOrder="2"/>
    </xf>
    <xf numFmtId="164" fontId="3" fillId="4" borderId="6" xfId="2" applyNumberFormat="1" applyFont="1" applyFill="1" applyBorder="1" applyAlignment="1">
      <alignment horizontal="center" vertical="center" wrapText="1" readingOrder="2"/>
    </xf>
    <xf numFmtId="164" fontId="5" fillId="8" borderId="16" xfId="2" applyNumberFormat="1" applyFont="1" applyFill="1" applyBorder="1" applyAlignment="1">
      <alignment horizontal="center" vertical="center"/>
    </xf>
    <xf numFmtId="164" fontId="5" fillId="8" borderId="9" xfId="2" applyNumberFormat="1" applyFont="1" applyFill="1" applyBorder="1" applyAlignment="1">
      <alignment horizontal="center" vertical="center"/>
    </xf>
    <xf numFmtId="0" fontId="8" fillId="9" borderId="0" xfId="0" applyFont="1" applyFill="1" applyAlignment="1">
      <alignment horizontal="center" vertical="center"/>
    </xf>
    <xf numFmtId="0" fontId="7" fillId="10" borderId="30" xfId="3" applyAlignment="1">
      <alignment horizontal="center" vertical="center"/>
    </xf>
    <xf numFmtId="0" fontId="7" fillId="11" borderId="30" xfId="3" applyFill="1" applyAlignment="1">
      <alignment horizontal="center" vertical="center"/>
    </xf>
    <xf numFmtId="164" fontId="3" fillId="4" borderId="1" xfId="2" applyNumberFormat="1" applyFont="1" applyFill="1" applyBorder="1" applyAlignment="1">
      <alignment horizontal="center" vertical="center"/>
    </xf>
    <xf numFmtId="0" fontId="4" fillId="5" borderId="13" xfId="0" applyFont="1" applyFill="1" applyBorder="1" applyAlignment="1">
      <alignment horizontal="center" vertical="center"/>
    </xf>
    <xf numFmtId="0" fontId="3" fillId="7" borderId="1" xfId="0" applyFont="1" applyFill="1" applyBorder="1" applyAlignment="1">
      <alignment horizontal="center" vertical="center"/>
    </xf>
    <xf numFmtId="0" fontId="4" fillId="12" borderId="2" xfId="0" applyFont="1" applyFill="1" applyBorder="1" applyAlignment="1">
      <alignment horizontal="center" vertical="center"/>
    </xf>
    <xf numFmtId="0" fontId="4" fillId="12" borderId="5" xfId="0" applyFont="1" applyFill="1" applyBorder="1" applyAlignment="1">
      <alignment horizontal="center" vertical="center"/>
    </xf>
    <xf numFmtId="0" fontId="4" fillId="12" borderId="3" xfId="0" applyFont="1" applyFill="1" applyBorder="1" applyAlignment="1">
      <alignment horizontal="center" vertical="center"/>
    </xf>
    <xf numFmtId="0" fontId="4" fillId="12" borderId="4" xfId="0" applyFont="1" applyFill="1" applyBorder="1" applyAlignment="1">
      <alignment horizontal="center" vertical="center"/>
    </xf>
    <xf numFmtId="0" fontId="4" fillId="12" borderId="15" xfId="0" applyFont="1" applyFill="1" applyBorder="1" applyAlignment="1">
      <alignment horizontal="center" vertical="center"/>
    </xf>
    <xf numFmtId="0" fontId="4" fillId="12" borderId="0" xfId="0" applyFont="1" applyFill="1" applyAlignment="1">
      <alignment horizontal="center" vertical="center"/>
    </xf>
    <xf numFmtId="0" fontId="3" fillId="3" borderId="12" xfId="0" applyFont="1" applyFill="1" applyBorder="1" applyAlignment="1">
      <alignment horizontal="center" vertical="center"/>
    </xf>
    <xf numFmtId="0" fontId="3" fillId="3" borderId="26" xfId="0" applyFont="1" applyFill="1" applyBorder="1" applyAlignment="1">
      <alignment horizontal="center" vertical="center"/>
    </xf>
    <xf numFmtId="0" fontId="3" fillId="3" borderId="0" xfId="0" applyFont="1" applyFill="1" applyAlignment="1">
      <alignment horizontal="center" vertical="center"/>
    </xf>
    <xf numFmtId="164" fontId="3" fillId="4" borderId="0" xfId="1" applyNumberFormat="1" applyFont="1" applyFill="1" applyBorder="1" applyAlignment="1">
      <alignment horizontal="center" vertical="center"/>
    </xf>
    <xf numFmtId="164" fontId="3" fillId="4" borderId="27" xfId="1" applyNumberFormat="1" applyFont="1" applyFill="1" applyBorder="1" applyAlignment="1">
      <alignment horizontal="center" vertical="center"/>
    </xf>
    <xf numFmtId="0" fontId="3" fillId="3" borderId="1" xfId="0" applyFont="1" applyFill="1" applyBorder="1" applyAlignment="1">
      <alignment horizontal="center" vertical="center"/>
    </xf>
    <xf numFmtId="0" fontId="3" fillId="7" borderId="1" xfId="0" applyFont="1" applyFill="1" applyBorder="1" applyAlignment="1" applyProtection="1">
      <alignment horizontal="center" vertical="center"/>
      <protection hidden="1"/>
    </xf>
    <xf numFmtId="164" fontId="3" fillId="7" borderId="1" xfId="2" applyNumberFormat="1" applyFont="1" applyFill="1" applyBorder="1" applyAlignment="1" applyProtection="1">
      <alignment horizontal="center" vertical="center"/>
      <protection hidden="1"/>
    </xf>
    <xf numFmtId="164" fontId="3" fillId="7" borderId="6" xfId="2" applyNumberFormat="1" applyFont="1" applyFill="1" applyBorder="1" applyAlignment="1" applyProtection="1">
      <alignment horizontal="center" vertical="center"/>
      <protection hidden="1"/>
    </xf>
    <xf numFmtId="0" fontId="3" fillId="6" borderId="16" xfId="0" applyFont="1" applyFill="1" applyBorder="1" applyAlignment="1" applyProtection="1">
      <alignment horizontal="center" vertical="center"/>
      <protection hidden="1"/>
    </xf>
    <xf numFmtId="164" fontId="3" fillId="6" borderId="16" xfId="2" applyNumberFormat="1" applyFont="1" applyFill="1" applyBorder="1" applyAlignment="1" applyProtection="1">
      <alignment horizontal="center" vertical="center"/>
      <protection hidden="1"/>
    </xf>
    <xf numFmtId="0" fontId="3" fillId="6" borderId="1" xfId="0" applyFont="1" applyFill="1" applyBorder="1" applyAlignment="1" applyProtection="1">
      <alignment horizontal="center" vertical="center"/>
      <protection hidden="1"/>
    </xf>
    <xf numFmtId="0" fontId="3" fillId="0" borderId="0" xfId="0" applyFont="1" applyAlignment="1" applyProtection="1">
      <alignment horizontal="center" vertical="center"/>
      <protection hidden="1"/>
    </xf>
    <xf numFmtId="164" fontId="3" fillId="0" borderId="0" xfId="2" applyNumberFormat="1" applyFont="1" applyAlignment="1" applyProtection="1">
      <alignment horizontal="center" vertical="center"/>
      <protection hidden="1"/>
    </xf>
    <xf numFmtId="0" fontId="3" fillId="4" borderId="6" xfId="0" applyFont="1" applyFill="1" applyBorder="1" applyAlignment="1" applyProtection="1">
      <alignment horizontal="center" vertical="center"/>
      <protection hidden="1"/>
    </xf>
    <xf numFmtId="0" fontId="3" fillId="4" borderId="9" xfId="0" applyFont="1" applyFill="1" applyBorder="1" applyAlignment="1" applyProtection="1">
      <alignment horizontal="center" vertical="center"/>
      <protection hidden="1"/>
    </xf>
    <xf numFmtId="0" fontId="3" fillId="7" borderId="1" xfId="0" applyFont="1" applyFill="1" applyBorder="1" applyAlignment="1" applyProtection="1">
      <alignment horizontal="center" vertical="center"/>
      <protection locked="0"/>
    </xf>
    <xf numFmtId="0" fontId="3" fillId="7" borderId="1" xfId="0" applyFont="1" applyFill="1" applyBorder="1" applyAlignment="1" applyProtection="1">
      <alignment horizontal="center" vertical="center"/>
      <protection locked="0" hidden="1"/>
    </xf>
    <xf numFmtId="0" fontId="3" fillId="6" borderId="1" xfId="0" applyFont="1" applyFill="1" applyBorder="1" applyAlignment="1" applyProtection="1">
      <alignment horizontal="center" vertical="center"/>
      <protection locked="0" hidden="1"/>
    </xf>
    <xf numFmtId="0" fontId="3" fillId="4" borderId="1" xfId="0" applyFont="1" applyFill="1" applyBorder="1" applyAlignment="1" applyProtection="1">
      <alignment horizontal="center" vertical="center"/>
      <protection locked="0" hidden="1"/>
    </xf>
    <xf numFmtId="164" fontId="9" fillId="9" borderId="1" xfId="2" applyNumberFormat="1" applyFont="1" applyFill="1" applyBorder="1" applyAlignment="1">
      <alignment horizontal="center" vertical="center"/>
    </xf>
    <xf numFmtId="2" fontId="9" fillId="9" borderId="1" xfId="0" applyNumberFormat="1" applyFont="1" applyFill="1" applyBorder="1" applyAlignment="1">
      <alignment horizontal="center" vertical="center"/>
    </xf>
    <xf numFmtId="164" fontId="10" fillId="10" borderId="30" xfId="2" applyNumberFormat="1" applyFont="1" applyFill="1" applyBorder="1" applyAlignment="1">
      <alignment horizontal="center" vertical="center"/>
    </xf>
    <xf numFmtId="164" fontId="10" fillId="11" borderId="30" xfId="2" applyNumberFormat="1" applyFont="1" applyFill="1" applyBorder="1" applyAlignment="1">
      <alignment horizontal="center" vertical="center"/>
    </xf>
    <xf numFmtId="164" fontId="10" fillId="10" borderId="30" xfId="2" applyNumberFormat="1" applyFont="1" applyFill="1" applyBorder="1" applyAlignment="1">
      <alignment vertical="center"/>
    </xf>
    <xf numFmtId="165" fontId="9" fillId="9" borderId="0" xfId="0" applyNumberFormat="1" applyFont="1" applyFill="1" applyAlignment="1">
      <alignment vertical="center"/>
    </xf>
    <xf numFmtId="3" fontId="3" fillId="7" borderId="6" xfId="0" applyNumberFormat="1" applyFont="1" applyFill="1" applyBorder="1" applyAlignment="1" applyProtection="1">
      <alignment horizontal="center" vertical="center"/>
      <protection hidden="1"/>
    </xf>
    <xf numFmtId="0" fontId="5" fillId="8" borderId="17" xfId="0" applyFont="1" applyFill="1" applyBorder="1" applyAlignment="1">
      <alignment vertical="center"/>
    </xf>
    <xf numFmtId="0" fontId="5" fillId="8" borderId="7" xfId="0" applyFont="1" applyFill="1" applyBorder="1" applyAlignment="1">
      <alignment vertical="center"/>
    </xf>
    <xf numFmtId="164" fontId="3" fillId="9" borderId="1" xfId="2" applyNumberFormat="1" applyFont="1" applyFill="1" applyBorder="1" applyAlignment="1" applyProtection="1">
      <alignment horizontal="center" vertical="center"/>
      <protection hidden="1"/>
    </xf>
    <xf numFmtId="0" fontId="9" fillId="9" borderId="0" xfId="0" applyFont="1" applyFill="1" applyAlignment="1">
      <alignment horizontal="right" vertical="center"/>
    </xf>
    <xf numFmtId="0" fontId="8" fillId="9" borderId="0" xfId="0" applyFont="1" applyFill="1" applyAlignment="1">
      <alignment horizontal="right" vertical="center"/>
    </xf>
    <xf numFmtId="164" fontId="3" fillId="4" borderId="45" xfId="1" applyNumberFormat="1" applyFont="1" applyFill="1" applyBorder="1" applyAlignment="1">
      <alignment horizontal="center" vertical="center"/>
    </xf>
    <xf numFmtId="164" fontId="3" fillId="4" borderId="46" xfId="1" applyNumberFormat="1" applyFont="1" applyFill="1" applyBorder="1" applyAlignment="1">
      <alignment horizontal="center" vertical="center"/>
    </xf>
    <xf numFmtId="164" fontId="3" fillId="4" borderId="12" xfId="1" applyNumberFormat="1" applyFont="1" applyFill="1" applyBorder="1" applyAlignment="1">
      <alignment horizontal="center" vertical="center"/>
    </xf>
    <xf numFmtId="164" fontId="3" fillId="9" borderId="45" xfId="1" applyNumberFormat="1" applyFont="1" applyFill="1" applyBorder="1" applyAlignment="1">
      <alignment horizontal="center" vertical="center"/>
    </xf>
    <xf numFmtId="164" fontId="3" fillId="9" borderId="46" xfId="1" applyNumberFormat="1" applyFont="1" applyFill="1" applyBorder="1" applyAlignment="1">
      <alignment horizontal="center" vertical="center"/>
    </xf>
    <xf numFmtId="164" fontId="3" fillId="9" borderId="12" xfId="1" applyNumberFormat="1" applyFont="1" applyFill="1" applyBorder="1" applyAlignment="1">
      <alignment horizontal="center" vertical="center"/>
    </xf>
    <xf numFmtId="0" fontId="3" fillId="7" borderId="10" xfId="0" applyFont="1" applyFill="1" applyBorder="1" applyAlignment="1" applyProtection="1">
      <alignment horizontal="center" vertical="center"/>
      <protection locked="0" hidden="1"/>
    </xf>
    <xf numFmtId="166" fontId="5" fillId="8" borderId="16" xfId="0" applyNumberFormat="1" applyFont="1" applyFill="1" applyBorder="1" applyAlignment="1">
      <alignment vertical="center"/>
    </xf>
    <xf numFmtId="164" fontId="5" fillId="8" borderId="9" xfId="2" applyNumberFormat="1" applyFont="1" applyFill="1" applyBorder="1" applyAlignment="1" applyProtection="1">
      <alignment horizontal="center" vertical="center"/>
      <protection hidden="1"/>
    </xf>
    <xf numFmtId="0" fontId="3" fillId="4" borderId="1" xfId="0" applyFont="1" applyFill="1" applyBorder="1" applyAlignment="1">
      <alignment horizontal="center" vertical="center"/>
    </xf>
    <xf numFmtId="0" fontId="0" fillId="4" borderId="1" xfId="0" applyFill="1" applyBorder="1"/>
    <xf numFmtId="0" fontId="3" fillId="9" borderId="0" xfId="0" applyFont="1" applyFill="1" applyAlignment="1">
      <alignment horizontal="center" vertical="center"/>
    </xf>
    <xf numFmtId="0" fontId="3" fillId="4" borderId="47" xfId="0" applyFont="1" applyFill="1" applyBorder="1" applyAlignment="1">
      <alignment horizontal="center" vertical="center"/>
    </xf>
    <xf numFmtId="0" fontId="12" fillId="0" borderId="0" xfId="0" applyFont="1" applyAlignment="1">
      <alignment vertical="center" readingOrder="2"/>
    </xf>
    <xf numFmtId="0" fontId="12" fillId="0" borderId="16" xfId="0" applyFont="1" applyBorder="1" applyAlignment="1">
      <alignment horizontal="center" vertical="center" wrapText="1" readingOrder="2"/>
    </xf>
    <xf numFmtId="0" fontId="12" fillId="0" borderId="0" xfId="0" applyFont="1" applyAlignment="1">
      <alignment horizontal="center" vertical="center" wrapText="1" readingOrder="2"/>
    </xf>
    <xf numFmtId="0" fontId="11" fillId="0" borderId="0" xfId="0" applyFont="1" applyAlignment="1">
      <alignment horizontal="center" vertical="center" wrapText="1" readingOrder="2"/>
    </xf>
    <xf numFmtId="0" fontId="12" fillId="0" borderId="0" xfId="0" applyFont="1" applyAlignment="1">
      <alignment vertical="center" wrapText="1" readingOrder="2"/>
    </xf>
    <xf numFmtId="0" fontId="16" fillId="14" borderId="3" xfId="0" applyFont="1" applyFill="1" applyBorder="1" applyAlignment="1">
      <alignment horizontal="center"/>
    </xf>
    <xf numFmtId="0" fontId="13" fillId="0" borderId="16" xfId="0" applyFont="1" applyBorder="1" applyAlignment="1">
      <alignment horizontal="center" vertical="center" wrapText="1" readingOrder="2"/>
    </xf>
    <xf numFmtId="0" fontId="13" fillId="0" borderId="9" xfId="0" applyFont="1" applyBorder="1" applyAlignment="1">
      <alignment horizontal="center" vertical="center" wrapText="1" readingOrder="2"/>
    </xf>
    <xf numFmtId="164" fontId="6" fillId="9" borderId="1" xfId="2" applyNumberFormat="1" applyFont="1" applyFill="1" applyBorder="1" applyAlignment="1" applyProtection="1">
      <alignment horizontal="center" vertical="center"/>
      <protection hidden="1"/>
    </xf>
    <xf numFmtId="0" fontId="6" fillId="3" borderId="5" xfId="0" applyFont="1" applyFill="1" applyBorder="1" applyAlignment="1">
      <alignment horizontal="center" vertical="center"/>
    </xf>
    <xf numFmtId="164" fontId="6" fillId="4" borderId="1" xfId="1" applyNumberFormat="1" applyFont="1" applyFill="1" applyBorder="1" applyAlignment="1">
      <alignment horizontal="center" vertical="center"/>
    </xf>
    <xf numFmtId="164" fontId="6" fillId="4" borderId="45" xfId="1" applyNumberFormat="1" applyFont="1" applyFill="1" applyBorder="1" applyAlignment="1">
      <alignment horizontal="center" vertical="center"/>
    </xf>
    <xf numFmtId="0" fontId="3" fillId="9" borderId="41" xfId="0" applyFont="1" applyFill="1" applyBorder="1" applyAlignment="1" applyProtection="1">
      <alignment horizontal="center" vertical="center"/>
      <protection locked="0" hidden="1"/>
    </xf>
    <xf numFmtId="0" fontId="3" fillId="9" borderId="42" xfId="0" applyFont="1" applyFill="1" applyBorder="1" applyAlignment="1" applyProtection="1">
      <alignment horizontal="center" vertical="center"/>
      <protection locked="0" hidden="1"/>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4" xfId="0" applyFont="1" applyFill="1" applyBorder="1" applyAlignment="1">
      <alignment horizontal="center" vertical="center"/>
    </xf>
    <xf numFmtId="164" fontId="6" fillId="4" borderId="1" xfId="2" applyNumberFormat="1" applyFont="1" applyFill="1" applyBorder="1" applyAlignment="1">
      <alignment horizontal="center" vertical="center"/>
    </xf>
    <xf numFmtId="0" fontId="6" fillId="4" borderId="6" xfId="0" applyFont="1" applyFill="1" applyBorder="1" applyAlignment="1">
      <alignment horizontal="center" vertical="center"/>
    </xf>
    <xf numFmtId="0" fontId="6" fillId="3" borderId="8" xfId="0" applyFont="1" applyFill="1" applyBorder="1" applyAlignment="1">
      <alignment horizontal="center" vertical="center"/>
    </xf>
    <xf numFmtId="164" fontId="6" fillId="4" borderId="16" xfId="2" applyNumberFormat="1" applyFont="1" applyFill="1" applyBorder="1" applyAlignment="1">
      <alignment horizontal="center" vertical="center"/>
    </xf>
    <xf numFmtId="0" fontId="6" fillId="4" borderId="9" xfId="0" applyFont="1" applyFill="1" applyBorder="1" applyAlignment="1">
      <alignment horizontal="center" vertical="center"/>
    </xf>
    <xf numFmtId="0" fontId="18" fillId="2" borderId="34" xfId="0" applyFont="1" applyFill="1" applyBorder="1" applyAlignment="1">
      <alignment vertical="center"/>
    </xf>
    <xf numFmtId="0" fontId="18" fillId="2" borderId="3" xfId="0" applyFont="1" applyFill="1" applyBorder="1" applyAlignment="1">
      <alignment horizontal="center" vertical="center"/>
    </xf>
    <xf numFmtId="0" fontId="18" fillId="2" borderId="4" xfId="0" applyFont="1" applyFill="1" applyBorder="1" applyAlignment="1">
      <alignment horizontal="center" vertical="center"/>
    </xf>
    <xf numFmtId="0" fontId="18" fillId="2" borderId="1" xfId="0" applyFont="1" applyFill="1" applyBorder="1" applyAlignment="1">
      <alignment horizontal="center" vertical="center"/>
    </xf>
    <xf numFmtId="0" fontId="18" fillId="2" borderId="6" xfId="0" applyFont="1" applyFill="1" applyBorder="1" applyAlignment="1">
      <alignment horizontal="center" vertical="center"/>
    </xf>
    <xf numFmtId="0" fontId="6" fillId="4" borderId="5" xfId="0" applyFont="1" applyFill="1" applyBorder="1" applyAlignment="1">
      <alignment horizontal="center" vertical="center"/>
    </xf>
    <xf numFmtId="164" fontId="6" fillId="4" borderId="1" xfId="2" applyNumberFormat="1" applyFont="1" applyFill="1" applyBorder="1" applyAlignment="1">
      <alignment horizontal="center" vertical="center" wrapText="1" readingOrder="2"/>
    </xf>
    <xf numFmtId="164" fontId="6" fillId="4" borderId="6" xfId="2" applyNumberFormat="1" applyFont="1" applyFill="1" applyBorder="1" applyAlignment="1">
      <alignment horizontal="center" vertical="center"/>
    </xf>
    <xf numFmtId="0" fontId="6" fillId="4" borderId="1" xfId="0" applyFont="1" applyFill="1" applyBorder="1" applyAlignment="1">
      <alignment horizontal="center" vertical="center"/>
    </xf>
    <xf numFmtId="0" fontId="6" fillId="4" borderId="27" xfId="0" applyFont="1" applyFill="1" applyBorder="1" applyAlignment="1">
      <alignment horizontal="center" vertical="center"/>
    </xf>
    <xf numFmtId="0" fontId="19" fillId="5" borderId="1" xfId="0" applyFont="1" applyFill="1" applyBorder="1" applyAlignment="1">
      <alignment horizontal="center" vertical="center"/>
    </xf>
    <xf numFmtId="0" fontId="19" fillId="5" borderId="27" xfId="0" applyFont="1" applyFill="1" applyBorder="1" applyAlignment="1">
      <alignment horizontal="center" vertical="center"/>
    </xf>
    <xf numFmtId="0" fontId="19" fillId="5" borderId="19" xfId="0" applyFont="1" applyFill="1" applyBorder="1" applyAlignment="1">
      <alignment horizontal="center" vertical="center"/>
    </xf>
    <xf numFmtId="0" fontId="6" fillId="13" borderId="1" xfId="0" applyFont="1" applyFill="1" applyBorder="1" applyAlignment="1">
      <alignment horizontal="center" vertical="center"/>
    </xf>
    <xf numFmtId="0" fontId="12" fillId="0" borderId="0" xfId="0" applyFont="1"/>
    <xf numFmtId="0" fontId="19" fillId="5" borderId="2" xfId="0" applyFont="1" applyFill="1" applyBorder="1" applyAlignment="1">
      <alignment horizontal="center" vertical="center"/>
    </xf>
    <xf numFmtId="0" fontId="19" fillId="5" borderId="3" xfId="0" applyFont="1" applyFill="1" applyBorder="1" applyAlignment="1">
      <alignment horizontal="center" vertical="center"/>
    </xf>
    <xf numFmtId="0" fontId="19" fillId="5" borderId="13" xfId="0" applyFont="1" applyFill="1" applyBorder="1" applyAlignment="1">
      <alignment horizontal="center" vertical="center"/>
    </xf>
    <xf numFmtId="0" fontId="19" fillId="5" borderId="15" xfId="0" applyFont="1" applyFill="1" applyBorder="1" applyAlignment="1">
      <alignment horizontal="center" vertical="center"/>
    </xf>
    <xf numFmtId="0" fontId="19" fillId="5" borderId="4" xfId="0" applyFont="1" applyFill="1" applyBorder="1" applyAlignment="1">
      <alignment horizontal="center" vertical="center"/>
    </xf>
    <xf numFmtId="0" fontId="6" fillId="0" borderId="0" xfId="0" applyFont="1" applyAlignment="1">
      <alignment horizontal="center" vertical="center"/>
    </xf>
    <xf numFmtId="0" fontId="19" fillId="5" borderId="5" xfId="0" applyFont="1" applyFill="1" applyBorder="1" applyAlignment="1">
      <alignment horizontal="center" vertical="center"/>
    </xf>
    <xf numFmtId="0" fontId="6" fillId="6" borderId="1" xfId="0" applyFont="1" applyFill="1" applyBorder="1" applyAlignment="1" applyProtection="1">
      <alignment horizontal="center" vertical="center"/>
      <protection locked="0" hidden="1"/>
    </xf>
    <xf numFmtId="0" fontId="6" fillId="4" borderId="1" xfId="0" applyFont="1" applyFill="1" applyBorder="1" applyAlignment="1" applyProtection="1">
      <alignment horizontal="center" vertical="center"/>
      <protection locked="0" hidden="1"/>
    </xf>
    <xf numFmtId="164" fontId="6" fillId="4" borderId="10" xfId="2" applyNumberFormat="1" applyFont="1" applyFill="1" applyBorder="1" applyAlignment="1" applyProtection="1">
      <alignment horizontal="center" vertical="center"/>
      <protection hidden="1"/>
    </xf>
    <xf numFmtId="0" fontId="6" fillId="4" borderId="6" xfId="0" applyFont="1" applyFill="1" applyBorder="1" applyAlignment="1" applyProtection="1">
      <alignment horizontal="center" vertical="center"/>
      <protection hidden="1"/>
    </xf>
    <xf numFmtId="0" fontId="19" fillId="5" borderId="8" xfId="0" applyFont="1" applyFill="1" applyBorder="1" applyAlignment="1">
      <alignment horizontal="center" vertical="center"/>
    </xf>
    <xf numFmtId="0" fontId="19" fillId="5" borderId="1" xfId="0" applyFont="1" applyFill="1" applyBorder="1" applyAlignment="1">
      <alignment horizontal="center"/>
    </xf>
    <xf numFmtId="0" fontId="12" fillId="13" borderId="1" xfId="0" quotePrefix="1" applyFont="1" applyFill="1" applyBorder="1" applyAlignment="1">
      <alignment horizontal="center"/>
    </xf>
    <xf numFmtId="0" fontId="12" fillId="13" borderId="1" xfId="0" applyFont="1" applyFill="1" applyBorder="1" applyAlignment="1">
      <alignment horizontal="center"/>
    </xf>
    <xf numFmtId="0" fontId="12" fillId="13" borderId="1" xfId="0" applyFont="1" applyFill="1" applyBorder="1"/>
    <xf numFmtId="0" fontId="15" fillId="5" borderId="1" xfId="0" applyFont="1" applyFill="1" applyBorder="1" applyAlignment="1">
      <alignment horizontal="center"/>
    </xf>
    <xf numFmtId="3" fontId="12" fillId="13" borderId="1" xfId="0" applyNumberFormat="1" applyFont="1" applyFill="1" applyBorder="1"/>
    <xf numFmtId="0" fontId="21" fillId="0" borderId="0" xfId="0" applyFont="1" applyAlignment="1">
      <alignment horizontal="right" vertical="center" readingOrder="2"/>
    </xf>
    <xf numFmtId="0" fontId="26" fillId="0" borderId="0" xfId="0" applyFont="1" applyAlignment="1">
      <alignment horizontal="right" vertical="center" readingOrder="2"/>
    </xf>
    <xf numFmtId="0" fontId="24" fillId="0" borderId="0" xfId="0" applyFont="1" applyAlignment="1">
      <alignment horizontal="right" vertical="center" readingOrder="2"/>
    </xf>
    <xf numFmtId="0" fontId="24" fillId="0" borderId="0" xfId="0" applyFont="1" applyAlignment="1">
      <alignment horizontal="right" vertical="center" indent="5"/>
    </xf>
    <xf numFmtId="0" fontId="28" fillId="0" borderId="0" xfId="0" applyFont="1" applyAlignment="1">
      <alignment horizontal="right" vertical="center" indent="5"/>
    </xf>
    <xf numFmtId="0" fontId="20" fillId="0" borderId="0" xfId="0" applyFont="1" applyAlignment="1">
      <alignment horizontal="right" vertical="center" indent="2"/>
    </xf>
    <xf numFmtId="0" fontId="23" fillId="0" borderId="0" xfId="0" applyFont="1" applyAlignment="1">
      <alignment horizontal="right" vertical="center" indent="2"/>
    </xf>
    <xf numFmtId="0" fontId="23" fillId="0" borderId="0" xfId="0" applyFont="1" applyAlignment="1">
      <alignment horizontal="justify" vertical="center" readingOrder="2"/>
    </xf>
    <xf numFmtId="0" fontId="20" fillId="0" borderId="0" xfId="0" applyFont="1" applyAlignment="1">
      <alignment horizontal="justify" vertical="center" readingOrder="2"/>
    </xf>
    <xf numFmtId="0" fontId="29" fillId="0" borderId="0" xfId="0" applyFont="1" applyAlignment="1">
      <alignment horizontal="justify" vertical="center" readingOrder="2"/>
    </xf>
    <xf numFmtId="0" fontId="23" fillId="0" borderId="0" xfId="0" applyFont="1" applyAlignment="1">
      <alignment horizontal="right" vertical="center" readingOrder="2"/>
    </xf>
    <xf numFmtId="0" fontId="25" fillId="0" borderId="0" xfId="0" applyFont="1" applyAlignment="1">
      <alignment horizontal="right" vertical="center" readingOrder="2"/>
    </xf>
    <xf numFmtId="0" fontId="13" fillId="0" borderId="0" xfId="0" applyFont="1" applyAlignment="1">
      <alignment horizontal="center" vertical="center" wrapText="1" readingOrder="2"/>
    </xf>
    <xf numFmtId="0" fontId="12" fillId="0" borderId="20" xfId="0" applyFont="1" applyBorder="1" applyAlignment="1">
      <alignment vertical="center" wrapText="1" readingOrder="2"/>
    </xf>
    <xf numFmtId="164" fontId="12" fillId="15" borderId="1" xfId="2" applyNumberFormat="1" applyFont="1" applyFill="1" applyBorder="1" applyAlignment="1" applyProtection="1">
      <alignment vertical="center"/>
      <protection hidden="1"/>
    </xf>
    <xf numFmtId="164" fontId="32" fillId="10" borderId="30" xfId="2" applyNumberFormat="1" applyFont="1" applyFill="1" applyBorder="1" applyAlignment="1">
      <alignment vertical="center"/>
    </xf>
    <xf numFmtId="0" fontId="8" fillId="9" borderId="58" xfId="0" applyFont="1" applyFill="1" applyBorder="1" applyAlignment="1">
      <alignment vertical="center"/>
    </xf>
    <xf numFmtId="0" fontId="8" fillId="9" borderId="59" xfId="0" applyFont="1" applyFill="1" applyBorder="1" applyAlignment="1">
      <alignment horizontal="center" vertical="center"/>
    </xf>
    <xf numFmtId="164" fontId="10" fillId="10" borderId="60" xfId="2" applyNumberFormat="1" applyFont="1" applyFill="1" applyBorder="1" applyAlignment="1">
      <alignment horizontal="center" vertical="center"/>
    </xf>
    <xf numFmtId="2" fontId="3" fillId="7" borderId="1" xfId="0" applyNumberFormat="1" applyFont="1" applyFill="1" applyBorder="1" applyAlignment="1" applyProtection="1">
      <alignment horizontal="center" vertical="center"/>
      <protection hidden="1"/>
    </xf>
    <xf numFmtId="0" fontId="3" fillId="7" borderId="10" xfId="0" applyFont="1" applyFill="1" applyBorder="1" applyAlignment="1" applyProtection="1">
      <alignment horizontal="center" vertical="center"/>
      <protection locked="0" hidden="1"/>
    </xf>
    <xf numFmtId="164" fontId="9" fillId="9" borderId="1" xfId="2" applyNumberFormat="1" applyFont="1" applyFill="1" applyBorder="1" applyAlignment="1">
      <alignment horizontal="center" vertical="center"/>
    </xf>
    <xf numFmtId="0" fontId="8" fillId="9" borderId="1" xfId="0" applyFont="1" applyFill="1" applyBorder="1" applyAlignment="1">
      <alignment horizontal="center" vertical="center"/>
    </xf>
    <xf numFmtId="43" fontId="3" fillId="7" borderId="1" xfId="2" applyNumberFormat="1" applyFont="1" applyFill="1" applyBorder="1" applyAlignment="1" applyProtection="1">
      <alignment horizontal="center" vertical="center"/>
      <protection hidden="1"/>
    </xf>
    <xf numFmtId="2" fontId="5" fillId="8" borderId="16" xfId="0" applyNumberFormat="1" applyFont="1" applyFill="1" applyBorder="1" applyAlignment="1">
      <alignment horizontal="center" vertical="center"/>
    </xf>
    <xf numFmtId="0" fontId="3" fillId="7" borderId="1" xfId="0" applyFont="1" applyFill="1" applyBorder="1" applyAlignment="1" applyProtection="1">
      <alignment horizontal="center" vertical="center"/>
      <protection locked="0"/>
    </xf>
    <xf numFmtId="0" fontId="3" fillId="7" borderId="1" xfId="0" applyFont="1" applyFill="1" applyBorder="1" applyAlignment="1" applyProtection="1">
      <alignment horizontal="center" vertical="center"/>
      <protection locked="0"/>
    </xf>
    <xf numFmtId="0" fontId="19" fillId="5" borderId="1" xfId="0" applyFont="1" applyFill="1" applyBorder="1" applyAlignment="1">
      <alignment horizontal="center"/>
    </xf>
    <xf numFmtId="0" fontId="19" fillId="5" borderId="1" xfId="0" applyFont="1" applyFill="1" applyBorder="1" applyAlignment="1">
      <alignment horizontal="center" vertical="center"/>
    </xf>
    <xf numFmtId="3" fontId="13" fillId="0" borderId="9" xfId="0" applyNumberFormat="1" applyFont="1" applyBorder="1" applyAlignment="1">
      <alignment horizontal="center" vertical="center" wrapText="1" readingOrder="2"/>
    </xf>
    <xf numFmtId="0" fontId="0" fillId="0" borderId="0" xfId="0" applyFont="1" applyAlignment="1">
      <alignment horizontal="right" readingOrder="2"/>
    </xf>
    <xf numFmtId="0" fontId="10" fillId="14" borderId="13" xfId="0" applyFont="1" applyFill="1" applyBorder="1" applyAlignment="1">
      <alignment horizontal="center" vertical="center" wrapText="1" readingOrder="2"/>
    </xf>
    <xf numFmtId="0" fontId="12" fillId="0" borderId="0" xfId="0" applyFont="1" applyAlignment="1">
      <alignment horizontal="right" vertical="center" readingOrder="2"/>
    </xf>
    <xf numFmtId="0" fontId="34" fillId="14" borderId="2" xfId="0" applyFont="1" applyFill="1" applyBorder="1" applyAlignment="1">
      <alignment horizontal="center"/>
    </xf>
    <xf numFmtId="0" fontId="16" fillId="14" borderId="2" xfId="0" applyFont="1" applyFill="1" applyBorder="1" applyAlignment="1">
      <alignment horizontal="center"/>
    </xf>
    <xf numFmtId="0" fontId="10" fillId="14" borderId="3" xfId="0" applyFont="1" applyFill="1" applyBorder="1" applyAlignment="1">
      <alignment horizontal="center" vertical="center" wrapText="1" readingOrder="2"/>
    </xf>
    <xf numFmtId="0" fontId="0" fillId="0" borderId="0" xfId="0" applyFont="1"/>
    <xf numFmtId="0" fontId="11" fillId="0" borderId="0" xfId="0" applyFont="1" applyAlignment="1">
      <alignment horizontal="center" vertical="center" readingOrder="2"/>
    </xf>
    <xf numFmtId="0" fontId="12" fillId="0" borderId="2" xfId="0" applyFont="1" applyBorder="1" applyAlignment="1">
      <alignment horizontal="right" vertical="center" readingOrder="2"/>
    </xf>
    <xf numFmtId="0" fontId="0" fillId="0" borderId="3" xfId="0" applyFont="1" applyBorder="1"/>
    <xf numFmtId="0" fontId="0" fillId="9" borderId="0" xfId="0" applyFont="1" applyFill="1"/>
    <xf numFmtId="0" fontId="12" fillId="0" borderId="8" xfId="0" applyFont="1" applyBorder="1" applyAlignment="1">
      <alignment horizontal="right" vertical="center" readingOrder="2"/>
    </xf>
    <xf numFmtId="0" fontId="12" fillId="9" borderId="0" xfId="0" applyFont="1" applyFill="1" applyAlignment="1">
      <alignment horizontal="right" vertical="center" readingOrder="2"/>
    </xf>
    <xf numFmtId="0" fontId="0" fillId="9" borderId="0" xfId="0" applyFont="1" applyFill="1" applyAlignment="1">
      <alignment horizontal="center"/>
    </xf>
    <xf numFmtId="0" fontId="10" fillId="14" borderId="3" xfId="0" applyFont="1" applyFill="1" applyBorder="1" applyAlignment="1">
      <alignment vertical="center" wrapText="1" readingOrder="2"/>
    </xf>
    <xf numFmtId="0" fontId="0" fillId="0" borderId="0" xfId="0" applyFont="1" applyAlignment="1">
      <alignment vertical="center" wrapText="1" readingOrder="2"/>
    </xf>
    <xf numFmtId="0" fontId="0" fillId="0" borderId="0" xfId="0" applyFont="1" applyAlignment="1">
      <alignment horizontal="center" vertical="center" wrapText="1" readingOrder="2"/>
    </xf>
    <xf numFmtId="0" fontId="34" fillId="14" borderId="3" xfId="0" applyFont="1" applyFill="1" applyBorder="1" applyAlignment="1">
      <alignment horizontal="center"/>
    </xf>
    <xf numFmtId="0" fontId="34" fillId="14" borderId="4" xfId="0" applyFont="1" applyFill="1" applyBorder="1" applyAlignment="1">
      <alignment horizontal="center"/>
    </xf>
    <xf numFmtId="0" fontId="10" fillId="14" borderId="15" xfId="0" applyFont="1" applyFill="1" applyBorder="1" applyAlignment="1">
      <alignment vertical="center" wrapText="1" readingOrder="2"/>
    </xf>
    <xf numFmtId="0" fontId="34" fillId="16" borderId="1" xfId="0" applyFont="1" applyFill="1" applyBorder="1" applyAlignment="1">
      <alignment horizontal="center" vertical="center"/>
    </xf>
    <xf numFmtId="0" fontId="34" fillId="16" borderId="27" xfId="0" applyFont="1" applyFill="1" applyBorder="1" applyAlignment="1">
      <alignment horizontal="center" vertical="center"/>
    </xf>
    <xf numFmtId="0" fontId="34" fillId="16" borderId="37" xfId="0" applyFont="1" applyFill="1" applyBorder="1" applyAlignment="1">
      <alignment horizontal="center" vertical="center"/>
    </xf>
    <xf numFmtId="0" fontId="34" fillId="16" borderId="0" xfId="0" applyFont="1" applyFill="1" applyAlignment="1">
      <alignment horizontal="center" vertical="center"/>
    </xf>
    <xf numFmtId="0" fontId="34" fillId="16" borderId="19" xfId="0" applyFont="1" applyFill="1" applyBorder="1" applyAlignment="1">
      <alignment horizontal="center" vertical="center"/>
    </xf>
    <xf numFmtId="0" fontId="12" fillId="13" borderId="1" xfId="0" applyFont="1" applyFill="1" applyBorder="1" applyAlignment="1">
      <alignment horizontal="center" vertical="center"/>
    </xf>
    <xf numFmtId="0" fontId="34" fillId="9" borderId="47" xfId="0" applyFont="1" applyFill="1" applyBorder="1" applyAlignment="1">
      <alignment horizontal="center" vertical="center"/>
    </xf>
    <xf numFmtId="0" fontId="12" fillId="9" borderId="19" xfId="0" applyFont="1" applyFill="1" applyBorder="1" applyAlignment="1">
      <alignment horizontal="center" vertical="center"/>
    </xf>
    <xf numFmtId="0" fontId="12" fillId="9" borderId="38" xfId="0" applyFont="1" applyFill="1" applyBorder="1" applyAlignment="1">
      <alignment horizontal="center" vertical="center"/>
    </xf>
    <xf numFmtId="0" fontId="12" fillId="9" borderId="47" xfId="0" applyFont="1" applyFill="1" applyBorder="1" applyAlignment="1">
      <alignment horizontal="center" vertical="center"/>
    </xf>
    <xf numFmtId="0" fontId="33" fillId="14" borderId="2" xfId="0" applyFont="1" applyFill="1" applyBorder="1" applyAlignment="1">
      <alignment horizontal="center" vertical="center"/>
    </xf>
    <xf numFmtId="0" fontId="33" fillId="14" borderId="3" xfId="0" applyFont="1" applyFill="1" applyBorder="1" applyAlignment="1">
      <alignment horizontal="center" vertical="center"/>
    </xf>
    <xf numFmtId="0" fontId="33" fillId="14" borderId="13" xfId="0" applyFont="1" applyFill="1" applyBorder="1" applyAlignment="1">
      <alignment horizontal="center" vertical="center"/>
    </xf>
    <xf numFmtId="0" fontId="33" fillId="14" borderId="5" xfId="0" applyFont="1" applyFill="1" applyBorder="1" applyAlignment="1">
      <alignment horizontal="center" vertical="center"/>
    </xf>
    <xf numFmtId="0" fontId="12" fillId="15" borderId="1" xfId="0" applyFont="1" applyFill="1" applyBorder="1" applyAlignment="1" applyProtection="1">
      <alignment horizontal="center" vertical="center"/>
      <protection locked="0" hidden="1"/>
    </xf>
    <xf numFmtId="164" fontId="12" fillId="15" borderId="10" xfId="2" applyNumberFormat="1" applyFont="1" applyFill="1" applyBorder="1" applyAlignment="1" applyProtection="1">
      <alignment horizontal="center" vertical="center"/>
      <protection hidden="1"/>
    </xf>
    <xf numFmtId="0" fontId="33" fillId="14" borderId="8" xfId="0" applyFont="1" applyFill="1" applyBorder="1" applyAlignment="1">
      <alignment horizontal="center" vertical="center"/>
    </xf>
    <xf numFmtId="0" fontId="33" fillId="9" borderId="0" xfId="0" applyFont="1" applyFill="1" applyAlignment="1">
      <alignment horizontal="center" vertical="center"/>
    </xf>
    <xf numFmtId="0" fontId="12" fillId="9" borderId="0" xfId="0" applyFont="1" applyFill="1" applyAlignment="1" applyProtection="1">
      <alignment horizontal="center" vertical="center"/>
      <protection locked="0" hidden="1"/>
    </xf>
    <xf numFmtId="164" fontId="12" fillId="9" borderId="0" xfId="2" applyNumberFormat="1" applyFont="1" applyFill="1" applyBorder="1" applyAlignment="1" applyProtection="1">
      <alignment horizontal="center" vertical="center"/>
      <protection hidden="1"/>
    </xf>
    <xf numFmtId="0" fontId="0" fillId="9" borderId="0" xfId="0" applyFont="1" applyFill="1" applyAlignment="1">
      <alignment vertical="center" wrapText="1"/>
    </xf>
    <xf numFmtId="0" fontId="13" fillId="9" borderId="0" xfId="0" applyFont="1" applyFill="1" applyAlignment="1">
      <alignment horizontal="center" vertical="center" wrapText="1"/>
    </xf>
    <xf numFmtId="0" fontId="33" fillId="14" borderId="2" xfId="0" applyFont="1" applyFill="1" applyBorder="1" applyAlignment="1">
      <alignment horizontal="center"/>
    </xf>
    <xf numFmtId="0" fontId="33" fillId="14" borderId="3" xfId="0" applyFont="1" applyFill="1" applyBorder="1" applyAlignment="1">
      <alignment horizontal="center"/>
    </xf>
    <xf numFmtId="0" fontId="33" fillId="14" borderId="5" xfId="0" applyFont="1" applyFill="1" applyBorder="1" applyAlignment="1">
      <alignment horizontal="center"/>
    </xf>
    <xf numFmtId="0" fontId="0" fillId="15" borderId="1" xfId="0" quotePrefix="1" applyFont="1" applyFill="1" applyBorder="1" applyAlignment="1">
      <alignment horizontal="center"/>
    </xf>
    <xf numFmtId="0" fontId="0" fillId="15" borderId="1" xfId="0" applyFont="1" applyFill="1" applyBorder="1" applyAlignment="1">
      <alignment horizontal="center"/>
    </xf>
    <xf numFmtId="0" fontId="33" fillId="14" borderId="8" xfId="0" applyFont="1" applyFill="1" applyBorder="1" applyAlignment="1">
      <alignment horizontal="center"/>
    </xf>
    <xf numFmtId="0" fontId="0" fillId="0" borderId="0" xfId="0" applyFont="1" applyAlignment="1">
      <alignment vertical="center" wrapText="1"/>
    </xf>
    <xf numFmtId="0" fontId="12" fillId="15" borderId="0" xfId="0" applyFont="1" applyFill="1" applyAlignment="1">
      <alignment vertical="center" readingOrder="2"/>
    </xf>
    <xf numFmtId="0" fontId="12" fillId="0" borderId="54" xfId="0" applyFont="1" applyBorder="1" applyAlignment="1">
      <alignment vertical="center" readingOrder="2"/>
    </xf>
    <xf numFmtId="0" fontId="17" fillId="14" borderId="3" xfId="0" applyFont="1" applyFill="1" applyBorder="1" applyAlignment="1">
      <alignment horizontal="center" vertical="center" wrapText="1" readingOrder="2"/>
    </xf>
    <xf numFmtId="0" fontId="37" fillId="14" borderId="15" xfId="0" applyFont="1" applyFill="1" applyBorder="1" applyAlignment="1">
      <alignment horizontal="center" vertical="center" wrapText="1" readingOrder="2"/>
    </xf>
    <xf numFmtId="0" fontId="3" fillId="7" borderId="1" xfId="0" applyFont="1" applyFill="1" applyBorder="1" applyAlignment="1" applyProtection="1">
      <alignment horizontal="center" vertical="center"/>
      <protection locked="0"/>
    </xf>
    <xf numFmtId="0" fontId="3" fillId="7" borderId="1" xfId="0" applyFont="1" applyFill="1" applyBorder="1" applyAlignment="1" applyProtection="1">
      <alignment horizontal="center" vertical="center"/>
      <protection locked="0"/>
    </xf>
    <xf numFmtId="0" fontId="6" fillId="3" borderId="1" xfId="0" applyFont="1" applyFill="1" applyBorder="1" applyAlignment="1">
      <alignment horizontal="center" vertical="center"/>
    </xf>
    <xf numFmtId="0" fontId="6" fillId="3" borderId="27" xfId="0" applyFont="1" applyFill="1" applyBorder="1" applyAlignment="1">
      <alignment horizontal="center" vertical="center"/>
    </xf>
    <xf numFmtId="0" fontId="3" fillId="2" borderId="44" xfId="0" applyFont="1" applyFill="1" applyBorder="1" applyAlignment="1">
      <alignment horizontal="center" vertical="center"/>
    </xf>
    <xf numFmtId="0" fontId="3" fillId="2" borderId="45" xfId="0" applyFont="1" applyFill="1" applyBorder="1" applyAlignment="1">
      <alignment horizontal="center" vertical="center"/>
    </xf>
    <xf numFmtId="0" fontId="3" fillId="9" borderId="44" xfId="0" applyFont="1" applyFill="1" applyBorder="1" applyAlignment="1">
      <alignment horizontal="center" vertical="center"/>
    </xf>
    <xf numFmtId="0" fontId="3" fillId="9" borderId="45"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1" xfId="0" applyFont="1" applyFill="1" applyBorder="1" applyAlignment="1">
      <alignment horizontal="center" vertical="center"/>
    </xf>
    <xf numFmtId="0" fontId="18" fillId="2" borderId="35" xfId="0" applyFont="1" applyFill="1" applyBorder="1" applyAlignment="1">
      <alignment horizontal="center" vertical="center"/>
    </xf>
    <xf numFmtId="0" fontId="18" fillId="2" borderId="33" xfId="0" applyFont="1" applyFill="1" applyBorder="1" applyAlignment="1">
      <alignment horizontal="center" vertical="center"/>
    </xf>
    <xf numFmtId="0" fontId="3" fillId="2" borderId="18" xfId="0" applyFont="1" applyFill="1" applyBorder="1" applyAlignment="1">
      <alignment horizontal="center" vertical="center"/>
    </xf>
    <xf numFmtId="0" fontId="3" fillId="2" borderId="19" xfId="0" applyFont="1" applyFill="1" applyBorder="1" applyAlignment="1">
      <alignment horizontal="center" vertical="center"/>
    </xf>
    <xf numFmtId="0" fontId="3" fillId="2" borderId="43" xfId="0" applyFont="1" applyFill="1" applyBorder="1" applyAlignment="1">
      <alignment horizontal="center" vertical="center"/>
    </xf>
    <xf numFmtId="0" fontId="3" fillId="2" borderId="38" xfId="0" applyFont="1" applyFill="1" applyBorder="1" applyAlignment="1">
      <alignment horizontal="center" vertical="center"/>
    </xf>
    <xf numFmtId="0" fontId="6" fillId="3" borderId="31"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33" xfId="0" applyFont="1" applyFill="1" applyBorder="1" applyAlignment="1">
      <alignment horizontal="center" vertical="center"/>
    </xf>
    <xf numFmtId="0" fontId="12" fillId="0" borderId="0" xfId="0" applyFont="1" applyAlignment="1">
      <alignment horizontal="center"/>
    </xf>
    <xf numFmtId="0" fontId="19" fillId="5" borderId="1" xfId="0" applyFont="1" applyFill="1" applyBorder="1" applyAlignment="1">
      <alignment horizontal="center"/>
    </xf>
    <xf numFmtId="0" fontId="12" fillId="13" borderId="1" xfId="0" applyFont="1" applyFill="1" applyBorder="1" applyAlignment="1">
      <alignment horizontal="center"/>
    </xf>
    <xf numFmtId="0" fontId="6" fillId="4" borderId="10" xfId="0" applyFont="1" applyFill="1" applyBorder="1" applyAlignment="1" applyProtection="1">
      <alignment horizontal="center" vertical="center"/>
      <protection locked="0" hidden="1"/>
    </xf>
    <xf numFmtId="0" fontId="6" fillId="4" borderId="12" xfId="0" applyFont="1" applyFill="1" applyBorder="1" applyAlignment="1" applyProtection="1">
      <alignment horizontal="center" vertical="center"/>
      <protection locked="0" hidden="1"/>
    </xf>
    <xf numFmtId="164" fontId="6" fillId="4" borderId="10" xfId="2" applyNumberFormat="1" applyFont="1" applyFill="1" applyBorder="1" applyAlignment="1" applyProtection="1">
      <alignment horizontal="center" vertical="center"/>
      <protection hidden="1"/>
    </xf>
    <xf numFmtId="164" fontId="6" fillId="4" borderId="12" xfId="2" applyNumberFormat="1" applyFont="1" applyFill="1" applyBorder="1" applyAlignment="1" applyProtection="1">
      <alignment horizontal="center" vertical="center"/>
      <protection hidden="1"/>
    </xf>
    <xf numFmtId="0" fontId="19" fillId="5" borderId="1" xfId="0" applyFont="1" applyFill="1" applyBorder="1" applyAlignment="1">
      <alignment horizontal="center" vertical="center"/>
    </xf>
    <xf numFmtId="0" fontId="19" fillId="5" borderId="13" xfId="0" applyFont="1" applyFill="1" applyBorder="1" applyAlignment="1">
      <alignment horizontal="center" vertical="center"/>
    </xf>
    <xf numFmtId="0" fontId="19" fillId="5" borderId="15" xfId="0" applyFont="1" applyFill="1" applyBorder="1" applyAlignment="1">
      <alignment horizontal="center" vertical="center"/>
    </xf>
    <xf numFmtId="0" fontId="4" fillId="5" borderId="13" xfId="0" applyFont="1" applyFill="1" applyBorder="1" applyAlignment="1">
      <alignment horizontal="center" vertical="center"/>
    </xf>
    <xf numFmtId="0" fontId="4" fillId="5" borderId="15" xfId="0" applyFont="1" applyFill="1" applyBorder="1" applyAlignment="1">
      <alignment horizontal="center" vertical="center"/>
    </xf>
    <xf numFmtId="0" fontId="3" fillId="4" borderId="10" xfId="0" applyFont="1" applyFill="1" applyBorder="1" applyAlignment="1" applyProtection="1">
      <alignment horizontal="center" vertical="center"/>
      <protection locked="0" hidden="1"/>
    </xf>
    <xf numFmtId="0" fontId="3" fillId="4" borderId="12" xfId="0" applyFont="1" applyFill="1" applyBorder="1" applyAlignment="1" applyProtection="1">
      <alignment horizontal="center" vertical="center"/>
      <protection locked="0" hidden="1"/>
    </xf>
    <xf numFmtId="164" fontId="3" fillId="4" borderId="10" xfId="2" applyNumberFormat="1" applyFont="1" applyFill="1" applyBorder="1" applyAlignment="1" applyProtection="1">
      <alignment horizontal="center" vertical="center"/>
      <protection hidden="1"/>
    </xf>
    <xf numFmtId="164" fontId="3" fillId="4" borderId="12" xfId="2" applyNumberFormat="1" applyFont="1" applyFill="1" applyBorder="1" applyAlignment="1" applyProtection="1">
      <alignment horizontal="center" vertical="center"/>
      <protection hidden="1"/>
    </xf>
    <xf numFmtId="0" fontId="3" fillId="7" borderId="10" xfId="0" applyFont="1" applyFill="1" applyBorder="1" applyAlignment="1" applyProtection="1">
      <alignment horizontal="center" vertical="center"/>
      <protection locked="0" hidden="1"/>
    </xf>
    <xf numFmtId="0" fontId="3" fillId="7" borderId="11" xfId="0" applyFont="1" applyFill="1" applyBorder="1" applyAlignment="1" applyProtection="1">
      <alignment horizontal="center" vertical="center"/>
      <protection locked="0" hidden="1"/>
    </xf>
    <xf numFmtId="0" fontId="3" fillId="7" borderId="12" xfId="0" applyFont="1" applyFill="1" applyBorder="1" applyAlignment="1" applyProtection="1">
      <alignment horizontal="center" vertical="center"/>
      <protection locked="0" hidden="1"/>
    </xf>
    <xf numFmtId="0" fontId="3" fillId="7" borderId="10" xfId="0" applyFont="1" applyFill="1" applyBorder="1" applyAlignment="1" applyProtection="1">
      <alignment vertical="center"/>
      <protection locked="0" hidden="1"/>
    </xf>
    <xf numFmtId="0" fontId="3" fillId="7" borderId="11" xfId="0" applyFont="1" applyFill="1" applyBorder="1" applyAlignment="1" applyProtection="1">
      <alignment vertical="center"/>
      <protection locked="0" hidden="1"/>
    </xf>
    <xf numFmtId="0" fontId="3" fillId="7" borderId="12" xfId="0" applyFont="1" applyFill="1" applyBorder="1" applyAlignment="1" applyProtection="1">
      <alignment vertical="center"/>
      <protection locked="0" hidden="1"/>
    </xf>
    <xf numFmtId="0" fontId="3" fillId="2" borderId="4" xfId="0" applyFont="1" applyFill="1" applyBorder="1" applyAlignment="1">
      <alignment horizontal="center" vertical="center"/>
    </xf>
    <xf numFmtId="0" fontId="3" fillId="2" borderId="6" xfId="0" applyFont="1" applyFill="1" applyBorder="1" applyAlignment="1">
      <alignment horizontal="center" vertical="center"/>
    </xf>
    <xf numFmtId="0" fontId="4" fillId="12" borderId="3" xfId="0" applyFont="1" applyFill="1" applyBorder="1" applyAlignment="1">
      <alignment horizontal="center" vertical="center"/>
    </xf>
    <xf numFmtId="0" fontId="3" fillId="7" borderId="10" xfId="0" applyFont="1" applyFill="1" applyBorder="1" applyAlignment="1" applyProtection="1">
      <alignment horizontal="center" vertical="center"/>
      <protection locked="0"/>
    </xf>
    <xf numFmtId="0" fontId="3" fillId="7" borderId="11" xfId="0" applyFont="1" applyFill="1" applyBorder="1" applyAlignment="1" applyProtection="1">
      <alignment horizontal="center" vertical="center"/>
      <protection locked="0"/>
    </xf>
    <xf numFmtId="0" fontId="3" fillId="7" borderId="12" xfId="0" applyFont="1" applyFill="1" applyBorder="1" applyAlignment="1" applyProtection="1">
      <alignment horizontal="center" vertical="center"/>
      <protection locked="0"/>
    </xf>
    <xf numFmtId="0" fontId="4" fillId="12" borderId="13" xfId="0" applyFont="1" applyFill="1" applyBorder="1" applyAlignment="1">
      <alignment horizontal="center" vertical="center"/>
    </xf>
    <xf numFmtId="0" fontId="4" fillId="12" borderId="14" xfId="0" applyFont="1" applyFill="1" applyBorder="1" applyAlignment="1">
      <alignment horizontal="center" vertical="center"/>
    </xf>
    <xf numFmtId="0" fontId="4" fillId="12" borderId="15" xfId="0" applyFont="1" applyFill="1" applyBorder="1" applyAlignment="1">
      <alignment horizontal="center" vertical="center"/>
    </xf>
    <xf numFmtId="0" fontId="3" fillId="2" borderId="36" xfId="0" applyFont="1" applyFill="1" applyBorder="1" applyAlignment="1">
      <alignment horizontal="center" vertical="center" textRotation="180"/>
    </xf>
    <xf numFmtId="0" fontId="3" fillId="2" borderId="37" xfId="0" applyFont="1" applyFill="1" applyBorder="1" applyAlignment="1">
      <alignment horizontal="center" vertical="center" textRotation="180"/>
    </xf>
    <xf numFmtId="0" fontId="3" fillId="2" borderId="38" xfId="0" applyFont="1" applyFill="1" applyBorder="1" applyAlignment="1">
      <alignment horizontal="center" vertical="center" textRotation="180"/>
    </xf>
    <xf numFmtId="0" fontId="3" fillId="7" borderId="1" xfId="0" applyFont="1" applyFill="1" applyBorder="1" applyAlignment="1" applyProtection="1">
      <alignment horizontal="center" vertical="center"/>
      <protection locked="0"/>
    </xf>
    <xf numFmtId="0" fontId="5" fillId="2" borderId="2"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4" xfId="0" applyFont="1" applyFill="1" applyBorder="1" applyAlignment="1">
      <alignment horizontal="center" vertical="center"/>
    </xf>
    <xf numFmtId="0" fontId="5" fillId="8" borderId="17" xfId="0" applyFont="1" applyFill="1" applyBorder="1" applyAlignment="1">
      <alignment horizontal="center" vertical="center"/>
    </xf>
    <xf numFmtId="0" fontId="5" fillId="8" borderId="7" xfId="0" applyFont="1" applyFill="1" applyBorder="1" applyAlignment="1">
      <alignment horizontal="center" vertical="center"/>
    </xf>
    <xf numFmtId="0" fontId="3" fillId="6" borderId="1" xfId="0" applyFont="1" applyFill="1" applyBorder="1" applyAlignment="1">
      <alignment horizontal="center" vertical="center" textRotation="180"/>
    </xf>
    <xf numFmtId="0" fontId="5" fillId="8" borderId="20" xfId="0" applyFont="1" applyFill="1" applyBorder="1" applyAlignment="1">
      <alignment horizontal="center" vertical="center"/>
    </xf>
    <xf numFmtId="0" fontId="3" fillId="2" borderId="26" xfId="0" applyFont="1" applyFill="1" applyBorder="1" applyAlignment="1">
      <alignment horizontal="center" vertical="center" textRotation="180"/>
    </xf>
    <xf numFmtId="0" fontId="3" fillId="2" borderId="28" xfId="0" applyFont="1" applyFill="1" applyBorder="1" applyAlignment="1">
      <alignment horizontal="center" vertical="center" textRotation="180"/>
    </xf>
    <xf numFmtId="0" fontId="3" fillId="2" borderId="29" xfId="0" applyFont="1" applyFill="1" applyBorder="1" applyAlignment="1">
      <alignment horizontal="center" vertical="center" textRotation="180"/>
    </xf>
    <xf numFmtId="0" fontId="8" fillId="9" borderId="0" xfId="0" applyFont="1" applyFill="1" applyAlignment="1">
      <alignment horizontal="center" vertical="center"/>
    </xf>
    <xf numFmtId="0" fontId="9" fillId="9" borderId="0" xfId="0" applyFont="1" applyFill="1" applyAlignment="1">
      <alignment horizontal="right" vertical="center"/>
    </xf>
    <xf numFmtId="0" fontId="7" fillId="10" borderId="39" xfId="3" applyBorder="1" applyAlignment="1">
      <alignment horizontal="center" vertical="center"/>
    </xf>
    <xf numFmtId="0" fontId="7" fillId="10" borderId="40" xfId="3" applyBorder="1" applyAlignment="1">
      <alignment horizontal="center" vertical="center"/>
    </xf>
    <xf numFmtId="0" fontId="7" fillId="11" borderId="39" xfId="3" applyFill="1" applyBorder="1" applyAlignment="1">
      <alignment horizontal="center" vertical="center"/>
    </xf>
    <xf numFmtId="0" fontId="7" fillId="11" borderId="40" xfId="3" applyFill="1" applyBorder="1" applyAlignment="1">
      <alignment horizontal="center" vertical="center"/>
    </xf>
    <xf numFmtId="0" fontId="3" fillId="9" borderId="41" xfId="0" applyFont="1" applyFill="1" applyBorder="1" applyAlignment="1" applyProtection="1">
      <alignment horizontal="center" vertical="center"/>
      <protection locked="0" hidden="1"/>
    </xf>
    <xf numFmtId="0" fontId="3" fillId="9" borderId="42" xfId="0" applyFont="1" applyFill="1" applyBorder="1" applyAlignment="1" applyProtection="1">
      <alignment horizontal="center" vertical="center"/>
      <protection locked="0" hidden="1"/>
    </xf>
    <xf numFmtId="0" fontId="8" fillId="9" borderId="0" xfId="0" applyFont="1" applyFill="1" applyAlignment="1">
      <alignment horizontal="right" vertical="center"/>
    </xf>
    <xf numFmtId="0" fontId="7" fillId="10" borderId="30" xfId="3" applyAlignment="1">
      <alignment horizontal="center" vertical="center"/>
    </xf>
    <xf numFmtId="0" fontId="7" fillId="11" borderId="30" xfId="3" applyFill="1" applyAlignment="1">
      <alignment horizontal="center" vertical="center"/>
    </xf>
    <xf numFmtId="0" fontId="3" fillId="9" borderId="52" xfId="0" applyFont="1" applyFill="1" applyBorder="1" applyAlignment="1" applyProtection="1">
      <alignment horizontal="center" vertical="center"/>
      <protection locked="0" hidden="1"/>
    </xf>
    <xf numFmtId="0" fontId="3" fillId="9" borderId="53" xfId="0" applyFont="1" applyFill="1" applyBorder="1" applyAlignment="1" applyProtection="1">
      <alignment horizontal="center" vertical="center"/>
      <protection locked="0" hidden="1"/>
    </xf>
    <xf numFmtId="0" fontId="7" fillId="10" borderId="60" xfId="3" applyBorder="1" applyAlignment="1">
      <alignment horizontal="center" vertical="center"/>
    </xf>
    <xf numFmtId="0" fontId="0" fillId="15" borderId="10" xfId="0" applyFont="1" applyFill="1" applyBorder="1" applyAlignment="1">
      <alignment horizontal="center"/>
    </xf>
    <xf numFmtId="0" fontId="0" fillId="15" borderId="11" xfId="0" applyFont="1" applyFill="1" applyBorder="1" applyAlignment="1">
      <alignment horizontal="center"/>
    </xf>
    <xf numFmtId="0" fontId="0" fillId="15" borderId="45" xfId="0" applyFont="1" applyFill="1" applyBorder="1" applyAlignment="1">
      <alignment horizontal="center"/>
    </xf>
    <xf numFmtId="0" fontId="34" fillId="16" borderId="1" xfId="0" applyFont="1" applyFill="1" applyBorder="1" applyAlignment="1">
      <alignment horizontal="center" vertical="center"/>
    </xf>
    <xf numFmtId="0" fontId="12" fillId="0" borderId="0" xfId="0" applyFont="1" applyAlignment="1">
      <alignment horizontal="right" vertical="center"/>
    </xf>
    <xf numFmtId="0" fontId="12" fillId="0" borderId="0" xfId="0" applyFont="1" applyAlignment="1">
      <alignment horizontal="right" vertical="center" readingOrder="2"/>
    </xf>
    <xf numFmtId="0" fontId="35" fillId="0" borderId="57" xfId="0" applyFont="1" applyBorder="1" applyAlignment="1">
      <alignment horizontal="center" vertical="center" readingOrder="2"/>
    </xf>
    <xf numFmtId="0" fontId="10" fillId="14" borderId="49" xfId="0" applyFont="1" applyFill="1" applyBorder="1" applyAlignment="1">
      <alignment horizontal="center" vertical="center" wrapText="1" readingOrder="2"/>
    </xf>
    <xf numFmtId="0" fontId="10" fillId="14" borderId="15" xfId="0" applyFont="1" applyFill="1" applyBorder="1" applyAlignment="1">
      <alignment horizontal="center" vertical="center" wrapText="1" readingOrder="2"/>
    </xf>
    <xf numFmtId="0" fontId="12" fillId="0" borderId="50" xfId="0" applyFont="1" applyBorder="1" applyAlignment="1">
      <alignment horizontal="center" vertical="center" wrapText="1" readingOrder="2"/>
    </xf>
    <xf numFmtId="0" fontId="12" fillId="0" borderId="20" xfId="0" applyFont="1" applyBorder="1" applyAlignment="1">
      <alignment horizontal="center" vertical="center" wrapText="1" readingOrder="2"/>
    </xf>
    <xf numFmtId="0" fontId="10" fillId="14" borderId="13" xfId="0" applyFont="1" applyFill="1" applyBorder="1" applyAlignment="1">
      <alignment horizontal="center" vertical="center" wrapText="1" readingOrder="2"/>
    </xf>
    <xf numFmtId="0" fontId="12" fillId="0" borderId="17" xfId="0" applyFont="1" applyBorder="1" applyAlignment="1">
      <alignment horizontal="center" vertical="center" wrapText="1" readingOrder="2"/>
    </xf>
    <xf numFmtId="0" fontId="34" fillId="14" borderId="49" xfId="0" applyFont="1" applyFill="1" applyBorder="1" applyAlignment="1">
      <alignment horizontal="center"/>
    </xf>
    <xf numFmtId="0" fontId="34" fillId="14" borderId="15" xfId="0" applyFont="1" applyFill="1" applyBorder="1" applyAlignment="1">
      <alignment horizontal="center"/>
    </xf>
    <xf numFmtId="0" fontId="12" fillId="0" borderId="7" xfId="0" applyFont="1" applyBorder="1" applyAlignment="1">
      <alignment horizontal="center" vertical="center" wrapText="1" readingOrder="2"/>
    </xf>
    <xf numFmtId="0" fontId="12" fillId="15" borderId="17" xfId="0" applyFont="1" applyFill="1" applyBorder="1" applyAlignment="1" applyProtection="1">
      <alignment horizontal="center" vertical="center"/>
      <protection hidden="1"/>
    </xf>
    <xf numFmtId="0" fontId="12" fillId="15" borderId="48" xfId="0" applyFont="1" applyFill="1" applyBorder="1" applyAlignment="1" applyProtection="1">
      <alignment horizontal="center" vertical="center"/>
      <protection hidden="1"/>
    </xf>
    <xf numFmtId="0" fontId="24" fillId="0" borderId="0" xfId="0" applyFont="1" applyAlignment="1">
      <alignment horizontal="right" vertical="center" wrapText="1" readingOrder="2"/>
    </xf>
    <xf numFmtId="0" fontId="13" fillId="9" borderId="51" xfId="0" applyFont="1" applyFill="1" applyBorder="1" applyAlignment="1">
      <alignment horizontal="center" vertical="center" wrapText="1"/>
    </xf>
    <xf numFmtId="0" fontId="12" fillId="0" borderId="0" xfId="0" applyFont="1" applyAlignment="1">
      <alignment horizontal="right" vertical="center" wrapText="1" readingOrder="2"/>
    </xf>
    <xf numFmtId="0" fontId="12" fillId="0" borderId="0" xfId="0" applyFont="1" applyAlignment="1">
      <alignment horizontal="right" vertical="center" wrapText="1"/>
    </xf>
    <xf numFmtId="0" fontId="12" fillId="0" borderId="0" xfId="0" applyFont="1" applyAlignment="1">
      <alignment horizontal="center" vertical="center"/>
    </xf>
    <xf numFmtId="0" fontId="12" fillId="0" borderId="0" xfId="0" applyFont="1" applyAlignment="1">
      <alignment horizontal="right" vertical="top" wrapText="1"/>
    </xf>
    <xf numFmtId="0" fontId="13" fillId="0" borderId="0" xfId="0" applyFont="1" applyAlignment="1">
      <alignment horizontal="right" vertical="center" readingOrder="2"/>
    </xf>
    <xf numFmtId="0" fontId="28" fillId="0" borderId="0" xfId="0" applyFont="1" applyAlignment="1">
      <alignment horizontal="right" vertical="center" readingOrder="2"/>
    </xf>
    <xf numFmtId="0" fontId="24" fillId="0" borderId="0" xfId="0" applyFont="1" applyAlignment="1">
      <alignment horizontal="right" vertical="center" readingOrder="2"/>
    </xf>
    <xf numFmtId="0" fontId="24" fillId="0" borderId="0" xfId="0" applyFont="1" applyAlignment="1">
      <alignment horizontal="right" vertical="center" wrapText="1" readingOrder="1"/>
    </xf>
    <xf numFmtId="0" fontId="24" fillId="0" borderId="0" xfId="0" applyFont="1" applyAlignment="1">
      <alignment horizontal="right" vertical="center" indent="1"/>
    </xf>
    <xf numFmtId="0" fontId="24" fillId="0" borderId="0" xfId="0" applyFont="1" applyAlignment="1">
      <alignment horizontal="right" vertical="center" indent="1" readingOrder="2"/>
    </xf>
    <xf numFmtId="0" fontId="33" fillId="14" borderId="13" xfId="0" applyFont="1" applyFill="1" applyBorder="1" applyAlignment="1">
      <alignment horizontal="center"/>
    </xf>
    <xf numFmtId="0" fontId="33" fillId="14" borderId="14" xfId="0" applyFont="1" applyFill="1" applyBorder="1" applyAlignment="1">
      <alignment horizontal="center"/>
    </xf>
    <xf numFmtId="0" fontId="33" fillId="14" borderId="44" xfId="0" applyFont="1" applyFill="1" applyBorder="1" applyAlignment="1">
      <alignment horizontal="center"/>
    </xf>
    <xf numFmtId="0" fontId="12" fillId="15" borderId="10" xfId="0" applyFont="1" applyFill="1" applyBorder="1" applyAlignment="1" applyProtection="1">
      <alignment horizontal="center" vertical="center"/>
      <protection hidden="1"/>
    </xf>
    <xf numFmtId="0" fontId="12" fillId="15" borderId="45" xfId="0" applyFont="1" applyFill="1" applyBorder="1" applyAlignment="1" applyProtection="1">
      <alignment horizontal="center" vertical="center"/>
      <protection hidden="1"/>
    </xf>
    <xf numFmtId="0" fontId="0" fillId="0" borderId="0" xfId="0" applyFont="1" applyAlignment="1">
      <alignment horizontal="center" vertical="center" readingOrder="2"/>
    </xf>
    <xf numFmtId="0" fontId="13" fillId="0" borderId="0" xfId="0" applyFont="1" applyAlignment="1">
      <alignment horizontal="right" vertical="center"/>
    </xf>
    <xf numFmtId="0" fontId="12" fillId="9" borderId="1" xfId="0" applyFont="1" applyFill="1" applyBorder="1" applyAlignment="1">
      <alignment horizontal="center" vertical="center" wrapText="1" readingOrder="2"/>
    </xf>
    <xf numFmtId="0" fontId="12" fillId="9" borderId="61" xfId="0" applyFont="1" applyFill="1" applyBorder="1" applyAlignment="1">
      <alignment horizontal="center" vertical="center" wrapText="1" readingOrder="2"/>
    </xf>
    <xf numFmtId="0" fontId="13" fillId="0" borderId="0" xfId="0" applyFont="1" applyAlignment="1">
      <alignment vertical="center" wrapText="1"/>
    </xf>
    <xf numFmtId="0" fontId="0" fillId="0" borderId="0" xfId="0" applyFont="1" applyAlignment="1">
      <alignment horizontal="center"/>
    </xf>
    <xf numFmtId="0" fontId="12" fillId="15" borderId="10" xfId="0" applyFont="1" applyFill="1" applyBorder="1" applyAlignment="1" applyProtection="1">
      <alignment horizontal="center" vertical="center"/>
      <protection locked="0" hidden="1"/>
    </xf>
    <xf numFmtId="0" fontId="12" fillId="15" borderId="12" xfId="0" applyFont="1" applyFill="1" applyBorder="1" applyAlignment="1" applyProtection="1">
      <alignment horizontal="center" vertical="center"/>
      <protection locked="0" hidden="1"/>
    </xf>
    <xf numFmtId="0" fontId="13" fillId="0" borderId="0" xfId="0" applyFont="1" applyAlignment="1">
      <alignment horizontal="justify" vertical="center" wrapText="1" readingOrder="2"/>
    </xf>
    <xf numFmtId="0" fontId="34" fillId="14" borderId="13" xfId="0" applyFont="1" applyFill="1" applyBorder="1" applyAlignment="1">
      <alignment horizontal="center"/>
    </xf>
    <xf numFmtId="0" fontId="33" fillId="14" borderId="14" xfId="0" applyFont="1" applyFill="1" applyBorder="1" applyAlignment="1">
      <alignment horizontal="center" vertical="center"/>
    </xf>
    <xf numFmtId="0" fontId="33" fillId="14" borderId="44" xfId="0" applyFont="1" applyFill="1" applyBorder="1" applyAlignment="1">
      <alignment horizontal="center" vertical="center"/>
    </xf>
    <xf numFmtId="0" fontId="33" fillId="14" borderId="13" xfId="0" applyFont="1" applyFill="1" applyBorder="1" applyAlignment="1">
      <alignment horizontal="center" vertical="center"/>
    </xf>
    <xf numFmtId="0" fontId="33" fillId="14" borderId="15" xfId="0" applyFont="1" applyFill="1" applyBorder="1" applyAlignment="1">
      <alignment horizontal="center" vertical="center"/>
    </xf>
    <xf numFmtId="0" fontId="0" fillId="13" borderId="38" xfId="0" quotePrefix="1" applyFont="1" applyFill="1" applyBorder="1" applyAlignment="1">
      <alignment horizontal="center"/>
    </xf>
    <xf numFmtId="0" fontId="0" fillId="13" borderId="47" xfId="0" quotePrefix="1" applyFont="1" applyFill="1" applyBorder="1" applyAlignment="1">
      <alignment horizontal="center"/>
    </xf>
    <xf numFmtId="0" fontId="0" fillId="13" borderId="3" xfId="0" quotePrefix="1" applyFont="1" applyFill="1" applyBorder="1" applyAlignment="1">
      <alignment horizontal="center"/>
    </xf>
    <xf numFmtId="0" fontId="0" fillId="13" borderId="4" xfId="0" quotePrefix="1" applyFont="1" applyFill="1" applyBorder="1" applyAlignment="1">
      <alignment horizontal="center"/>
    </xf>
    <xf numFmtId="0" fontId="0" fillId="13" borderId="16" xfId="0" applyFont="1" applyFill="1" applyBorder="1" applyAlignment="1">
      <alignment horizontal="center"/>
    </xf>
    <xf numFmtId="0" fontId="0" fillId="13" borderId="9" xfId="0" applyFont="1" applyFill="1" applyBorder="1" applyAlignment="1">
      <alignment horizontal="center"/>
    </xf>
    <xf numFmtId="0" fontId="0" fillId="13" borderId="3" xfId="0" quotePrefix="1" applyFont="1" applyFill="1" applyBorder="1" applyAlignment="1">
      <alignment horizontal="right"/>
    </xf>
    <xf numFmtId="0" fontId="12" fillId="0" borderId="56" xfId="0" applyFont="1" applyBorder="1" applyAlignment="1">
      <alignment horizontal="right" vertical="center" indent="1" readingOrder="2"/>
    </xf>
    <xf numFmtId="0" fontId="0" fillId="9" borderId="0" xfId="0" applyFont="1" applyFill="1" applyAlignment="1"/>
    <xf numFmtId="0" fontId="38" fillId="14" borderId="30" xfId="3" applyFont="1" applyFill="1" applyAlignment="1">
      <alignment horizontal="center" vertical="center"/>
    </xf>
    <xf numFmtId="0" fontId="38" fillId="14" borderId="39" xfId="3" applyFont="1" applyFill="1" applyBorder="1" applyAlignment="1">
      <alignment horizontal="center" vertical="center"/>
    </xf>
    <xf numFmtId="0" fontId="38" fillId="14" borderId="40" xfId="3" applyFont="1" applyFill="1" applyBorder="1" applyAlignment="1">
      <alignment horizontal="center" vertical="center"/>
    </xf>
    <xf numFmtId="0" fontId="38" fillId="14" borderId="39" xfId="3" applyFont="1" applyFill="1" applyBorder="1" applyAlignment="1">
      <alignment horizontal="center" vertical="center"/>
    </xf>
    <xf numFmtId="0" fontId="38" fillId="14" borderId="1" xfId="3" applyFont="1" applyFill="1" applyBorder="1" applyAlignment="1">
      <alignment horizontal="center" vertical="center"/>
    </xf>
    <xf numFmtId="0" fontId="38" fillId="11" borderId="30" xfId="3" applyFont="1" applyFill="1" applyAlignment="1">
      <alignment horizontal="center" vertical="center"/>
    </xf>
    <xf numFmtId="0" fontId="38" fillId="11" borderId="39" xfId="3" applyFont="1" applyFill="1" applyBorder="1" applyAlignment="1">
      <alignment horizontal="center" vertical="center"/>
    </xf>
    <xf numFmtId="0" fontId="38" fillId="11" borderId="40" xfId="3" applyFont="1" applyFill="1" applyBorder="1" applyAlignment="1">
      <alignment horizontal="center" vertical="center"/>
    </xf>
    <xf numFmtId="0" fontId="38" fillId="11" borderId="39" xfId="3" applyFont="1" applyFill="1" applyBorder="1" applyAlignment="1">
      <alignment horizontal="center" vertical="center"/>
    </xf>
    <xf numFmtId="0" fontId="38" fillId="11" borderId="1" xfId="3" applyFont="1" applyFill="1" applyBorder="1" applyAlignment="1">
      <alignment horizontal="center" vertical="center"/>
    </xf>
    <xf numFmtId="164" fontId="39" fillId="9" borderId="1" xfId="2" applyNumberFormat="1" applyFont="1" applyFill="1" applyBorder="1" applyAlignment="1">
      <alignment horizontal="center" vertical="center"/>
    </xf>
    <xf numFmtId="0" fontId="39" fillId="9" borderId="1" xfId="0" applyFont="1" applyFill="1" applyBorder="1" applyAlignment="1">
      <alignment horizontal="center" vertical="center"/>
    </xf>
    <xf numFmtId="2" fontId="40" fillId="9" borderId="41" xfId="0" applyNumberFormat="1" applyFont="1" applyFill="1" applyBorder="1" applyAlignment="1" applyProtection="1">
      <alignment horizontal="center" vertical="center"/>
      <protection locked="0" hidden="1"/>
    </xf>
    <xf numFmtId="0" fontId="40" fillId="9" borderId="42" xfId="0" applyFont="1" applyFill="1" applyBorder="1" applyAlignment="1" applyProtection="1">
      <alignment horizontal="center" vertical="center"/>
      <protection locked="0" hidden="1"/>
    </xf>
    <xf numFmtId="2" fontId="39" fillId="9" borderId="1" xfId="0" applyNumberFormat="1" applyFont="1" applyFill="1" applyBorder="1" applyAlignment="1">
      <alignment horizontal="center" vertical="center"/>
    </xf>
    <xf numFmtId="164" fontId="40" fillId="9" borderId="10" xfId="2" applyNumberFormat="1" applyFont="1" applyFill="1" applyBorder="1" applyAlignment="1" applyProtection="1">
      <alignment horizontal="center" vertical="center"/>
      <protection hidden="1"/>
    </xf>
    <xf numFmtId="164" fontId="39" fillId="9" borderId="1" xfId="2" applyNumberFormat="1" applyFont="1" applyFill="1" applyBorder="1" applyAlignment="1">
      <alignment horizontal="center" vertical="center"/>
    </xf>
    <xf numFmtId="2" fontId="40" fillId="9" borderId="52" xfId="0" applyNumberFormat="1" applyFont="1" applyFill="1" applyBorder="1" applyAlignment="1" applyProtection="1">
      <alignment horizontal="center" vertical="center"/>
      <protection locked="0" hidden="1"/>
    </xf>
    <xf numFmtId="2" fontId="40" fillId="9" borderId="53" xfId="0" applyNumberFormat="1" applyFont="1" applyFill="1" applyBorder="1" applyAlignment="1" applyProtection="1">
      <alignment horizontal="center" vertical="center"/>
      <protection locked="0" hidden="1"/>
    </xf>
    <xf numFmtId="0" fontId="39" fillId="9" borderId="1" xfId="0" applyFont="1" applyFill="1" applyBorder="1" applyAlignment="1">
      <alignment horizontal="center" vertical="center"/>
    </xf>
    <xf numFmtId="0" fontId="41" fillId="10" borderId="14" xfId="3" applyFont="1" applyBorder="1" applyAlignment="1">
      <alignment horizontal="center" vertical="center"/>
    </xf>
    <xf numFmtId="0" fontId="41" fillId="10" borderId="15" xfId="3" applyFont="1" applyBorder="1" applyAlignment="1">
      <alignment horizontal="center" vertical="center"/>
    </xf>
    <xf numFmtId="164" fontId="41" fillId="10" borderId="3" xfId="2" applyNumberFormat="1" applyFont="1" applyFill="1" applyBorder="1" applyAlignment="1">
      <alignment horizontal="center" vertical="center"/>
    </xf>
    <xf numFmtId="164" fontId="41" fillId="10" borderId="4" xfId="2" applyNumberFormat="1" applyFont="1" applyFill="1" applyBorder="1" applyAlignment="1">
      <alignment horizontal="center" vertical="center"/>
    </xf>
    <xf numFmtId="0" fontId="41" fillId="11" borderId="11" xfId="3" applyFont="1" applyFill="1" applyBorder="1" applyAlignment="1">
      <alignment horizontal="center" vertical="center"/>
    </xf>
    <xf numFmtId="0" fontId="41" fillId="11" borderId="12" xfId="3" applyFont="1" applyFill="1" applyBorder="1" applyAlignment="1">
      <alignment horizontal="center" vertical="center"/>
    </xf>
    <xf numFmtId="164" fontId="41" fillId="11" borderId="1" xfId="2" applyNumberFormat="1" applyFont="1" applyFill="1" applyBorder="1" applyAlignment="1">
      <alignment horizontal="center" vertical="center"/>
    </xf>
    <xf numFmtId="164" fontId="41" fillId="11" borderId="6" xfId="2" applyNumberFormat="1" applyFont="1" applyFill="1" applyBorder="1" applyAlignment="1">
      <alignment horizontal="center" vertical="center"/>
    </xf>
    <xf numFmtId="164" fontId="41" fillId="11" borderId="10" xfId="2" applyNumberFormat="1" applyFont="1" applyFill="1" applyBorder="1" applyAlignment="1">
      <alignment horizontal="center" vertical="center"/>
    </xf>
    <xf numFmtId="164" fontId="41" fillId="11" borderId="45" xfId="2" applyNumberFormat="1" applyFont="1" applyFill="1" applyBorder="1" applyAlignment="1">
      <alignment horizontal="center" vertical="center"/>
    </xf>
    <xf numFmtId="0" fontId="41" fillId="10" borderId="7" xfId="3" applyFont="1" applyBorder="1" applyAlignment="1">
      <alignment horizontal="center" vertical="center"/>
    </xf>
    <xf numFmtId="0" fontId="41" fillId="10" borderId="20" xfId="3" applyFont="1" applyBorder="1" applyAlignment="1">
      <alignment horizontal="center" vertical="center"/>
    </xf>
    <xf numFmtId="164" fontId="41" fillId="10" borderId="16" xfId="2" applyNumberFormat="1" applyFont="1" applyFill="1" applyBorder="1" applyAlignment="1">
      <alignment horizontal="center" vertical="center"/>
    </xf>
    <xf numFmtId="164" fontId="41" fillId="10" borderId="9" xfId="2" applyNumberFormat="1" applyFont="1" applyFill="1" applyBorder="1" applyAlignment="1">
      <alignment horizontal="center" vertical="center"/>
    </xf>
    <xf numFmtId="0" fontId="40" fillId="0" borderId="2" xfId="0" applyFont="1" applyBorder="1" applyAlignment="1">
      <alignment horizontal="center" vertical="center" readingOrder="2"/>
    </xf>
    <xf numFmtId="0" fontId="40" fillId="0" borderId="3" xfId="0" applyFont="1" applyBorder="1" applyAlignment="1">
      <alignment horizontal="center" vertical="center" readingOrder="2"/>
    </xf>
    <xf numFmtId="0" fontId="40" fillId="0" borderId="4" xfId="0" applyFont="1" applyBorder="1" applyAlignment="1">
      <alignment horizontal="center" vertical="center" readingOrder="2"/>
    </xf>
    <xf numFmtId="0" fontId="40" fillId="0" borderId="5" xfId="0" applyFont="1" applyBorder="1" applyAlignment="1">
      <alignment horizontal="center" vertical="center" readingOrder="2"/>
    </xf>
    <xf numFmtId="0" fontId="40" fillId="0" borderId="1" xfId="0" applyFont="1" applyBorder="1" applyAlignment="1">
      <alignment horizontal="center" vertical="center" readingOrder="2"/>
    </xf>
    <xf numFmtId="0" fontId="40" fillId="0" borderId="6" xfId="0" applyFont="1" applyBorder="1" applyAlignment="1">
      <alignment horizontal="center" vertical="center" readingOrder="2"/>
    </xf>
    <xf numFmtId="0" fontId="40" fillId="0" borderId="8" xfId="0" applyFont="1" applyBorder="1" applyAlignment="1">
      <alignment horizontal="center" vertical="center" readingOrder="2"/>
    </xf>
    <xf numFmtId="0" fontId="40" fillId="0" borderId="16" xfId="0" applyFont="1" applyBorder="1" applyAlignment="1">
      <alignment horizontal="center" vertical="center" readingOrder="2"/>
    </xf>
    <xf numFmtId="0" fontId="40" fillId="0" borderId="9" xfId="0" applyFont="1" applyBorder="1" applyAlignment="1">
      <alignment horizontal="center" vertical="center" readingOrder="2"/>
    </xf>
    <xf numFmtId="0" fontId="40" fillId="13" borderId="55" xfId="0" applyFont="1" applyFill="1" applyBorder="1"/>
  </cellXfs>
  <cellStyles count="4">
    <cellStyle name="Check Cell" xfId="3" builtinId="23"/>
    <cellStyle name="Comma" xfId="2" builtinId="3"/>
    <cellStyle name="Currency" xfId="1" builtinId="4"/>
    <cellStyle name="Normal" xfId="0" builtinId="0"/>
  </cellStyles>
  <dxfs count="12">
    <dxf>
      <fill>
        <patternFill>
          <bgColor theme="4" tint="0.79998168889431442"/>
        </patternFill>
      </fill>
    </dxf>
    <dxf>
      <fill>
        <patternFill>
          <bgColor theme="4" tint="0.79998168889431442"/>
        </patternFill>
      </fill>
    </dxf>
    <dxf>
      <fill>
        <patternFill>
          <bgColor theme="4" tint="0.79998168889431442"/>
        </patternFill>
      </fill>
    </dxf>
    <dxf>
      <fill>
        <patternFill>
          <bgColor rgb="FFFF0000"/>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rgb="FFFF0000"/>
        </patternFill>
      </fill>
    </dxf>
    <dxf>
      <fill>
        <patternFill>
          <bgColor theme="4" tint="0.79998168889431442"/>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156713</xdr:colOff>
      <xdr:row>4</xdr:row>
      <xdr:rowOff>166418</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59647037" y="0"/>
          <a:ext cx="7848600" cy="1352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2"/>
  <sheetViews>
    <sheetView rightToLeft="1" zoomScale="85" zoomScaleNormal="85" workbookViewId="0">
      <selection activeCell="C3" sqref="C3"/>
    </sheetView>
  </sheetViews>
  <sheetFormatPr defaultRowHeight="15" x14ac:dyDescent="0.25"/>
  <cols>
    <col min="1" max="1" width="28.85546875" bestFit="1" customWidth="1"/>
    <col min="2" max="2" width="31.85546875" bestFit="1" customWidth="1"/>
    <col min="3" max="3" width="28.7109375" bestFit="1" customWidth="1"/>
    <col min="4" max="4" width="23.42578125" bestFit="1" customWidth="1"/>
    <col min="5" max="5" width="23.7109375" bestFit="1" customWidth="1"/>
    <col min="6" max="6" width="25.7109375" bestFit="1" customWidth="1"/>
    <col min="7" max="7" width="20.42578125" bestFit="1" customWidth="1"/>
    <col min="8" max="8" width="27.7109375" bestFit="1" customWidth="1"/>
    <col min="9" max="9" width="22.5703125" bestFit="1" customWidth="1"/>
    <col min="10" max="10" width="19.5703125" bestFit="1" customWidth="1"/>
    <col min="11" max="11" width="21.28515625" bestFit="1" customWidth="1"/>
    <col min="12" max="12" width="25.85546875" bestFit="1" customWidth="1"/>
    <col min="13" max="13" width="25.5703125" bestFit="1" customWidth="1"/>
    <col min="14" max="14" width="18.28515625" customWidth="1"/>
    <col min="15" max="15" width="30.7109375" bestFit="1" customWidth="1"/>
    <col min="16" max="16" width="21.7109375" bestFit="1" customWidth="1"/>
  </cols>
  <sheetData>
    <row r="1" spans="1:6" ht="14.65" customHeight="1" x14ac:dyDescent="0.25">
      <c r="A1" s="243" t="s">
        <v>13</v>
      </c>
      <c r="B1" s="245" t="s">
        <v>14</v>
      </c>
      <c r="C1" s="249" t="s">
        <v>23</v>
      </c>
      <c r="D1" s="251" t="s">
        <v>26</v>
      </c>
      <c r="E1" s="239" t="s">
        <v>22</v>
      </c>
      <c r="F1" s="241"/>
    </row>
    <row r="2" spans="1:6" ht="14.65" customHeight="1" x14ac:dyDescent="0.25">
      <c r="A2" s="244"/>
      <c r="B2" s="246"/>
      <c r="C2" s="250"/>
      <c r="D2" s="252"/>
      <c r="E2" s="240"/>
      <c r="F2" s="242"/>
    </row>
    <row r="3" spans="1:6" ht="22.5" x14ac:dyDescent="0.25">
      <c r="A3" s="106" t="s">
        <v>134</v>
      </c>
      <c r="B3" s="107">
        <v>70000000</v>
      </c>
      <c r="C3" s="107">
        <v>60000000</v>
      </c>
      <c r="D3" s="107">
        <v>0</v>
      </c>
      <c r="E3" s="108">
        <v>16000000</v>
      </c>
      <c r="F3" s="87"/>
    </row>
    <row r="4" spans="1:6" ht="22.5" x14ac:dyDescent="0.25">
      <c r="A4" s="106" t="s">
        <v>135</v>
      </c>
      <c r="B4" s="107">
        <v>85000000</v>
      </c>
      <c r="C4" s="107">
        <v>70000000</v>
      </c>
      <c r="D4" s="107">
        <v>0</v>
      </c>
      <c r="E4" s="108">
        <v>20000000</v>
      </c>
      <c r="F4" s="87"/>
    </row>
    <row r="5" spans="1:6" ht="22.5" x14ac:dyDescent="0.25">
      <c r="A5" s="106" t="s">
        <v>306</v>
      </c>
      <c r="B5" s="107">
        <v>92000000</v>
      </c>
      <c r="C5" s="107">
        <v>75000000</v>
      </c>
      <c r="D5" s="107"/>
      <c r="E5" s="108">
        <v>25000000</v>
      </c>
      <c r="F5" s="87"/>
    </row>
    <row r="6" spans="1:6" ht="22.5" x14ac:dyDescent="0.25">
      <c r="A6" s="106" t="s">
        <v>136</v>
      </c>
      <c r="B6" s="107">
        <v>95000000</v>
      </c>
      <c r="C6" s="107">
        <v>80000000</v>
      </c>
      <c r="D6" s="107">
        <v>0</v>
      </c>
      <c r="E6" s="108">
        <v>25000000</v>
      </c>
      <c r="F6" s="87"/>
    </row>
    <row r="7" spans="1:6" ht="22.5" x14ac:dyDescent="0.25">
      <c r="A7" s="106" t="s">
        <v>137</v>
      </c>
      <c r="B7" s="107">
        <v>105000000</v>
      </c>
      <c r="C7" s="107">
        <v>85000000</v>
      </c>
      <c r="D7" s="107">
        <v>32000000</v>
      </c>
      <c r="E7" s="108">
        <v>28000000</v>
      </c>
      <c r="F7" s="87"/>
    </row>
    <row r="8" spans="1:6" ht="22.5" x14ac:dyDescent="0.25">
      <c r="A8" s="106" t="s">
        <v>138</v>
      </c>
      <c r="B8" s="107">
        <v>105000000</v>
      </c>
      <c r="C8" s="107">
        <v>85000000</v>
      </c>
      <c r="D8" s="107">
        <v>30000000</v>
      </c>
      <c r="E8" s="108">
        <v>28000000</v>
      </c>
      <c r="F8" s="87"/>
    </row>
    <row r="9" spans="1:6" ht="22.5" x14ac:dyDescent="0.25">
      <c r="A9" s="106" t="s">
        <v>307</v>
      </c>
      <c r="B9" s="107">
        <v>115000000</v>
      </c>
      <c r="C9" s="107">
        <v>90000000</v>
      </c>
      <c r="D9" s="107">
        <v>32000000</v>
      </c>
      <c r="E9" s="108">
        <v>28000000</v>
      </c>
      <c r="F9" s="87"/>
    </row>
    <row r="10" spans="1:6" ht="22.5" x14ac:dyDescent="0.25">
      <c r="A10" s="106" t="s">
        <v>124</v>
      </c>
      <c r="B10" s="107">
        <v>150000000</v>
      </c>
      <c r="C10" s="107">
        <v>105000000</v>
      </c>
      <c r="D10" s="107">
        <v>100000000</v>
      </c>
      <c r="E10" s="108" t="s">
        <v>96</v>
      </c>
      <c r="F10" s="87"/>
    </row>
    <row r="11" spans="1:6" ht="22.5" x14ac:dyDescent="0.25">
      <c r="A11" s="106" t="s">
        <v>125</v>
      </c>
      <c r="B11" s="107">
        <v>140000000</v>
      </c>
      <c r="C11" s="107">
        <v>65000000</v>
      </c>
      <c r="D11" s="107">
        <v>44000000</v>
      </c>
      <c r="E11" s="108" t="s">
        <v>96</v>
      </c>
      <c r="F11" s="87"/>
    </row>
    <row r="12" spans="1:6" ht="22.5" x14ac:dyDescent="0.25">
      <c r="A12" s="106" t="s">
        <v>126</v>
      </c>
      <c r="B12" s="107">
        <v>135000000</v>
      </c>
      <c r="C12" s="107">
        <v>110000000</v>
      </c>
      <c r="D12" s="107">
        <v>0</v>
      </c>
      <c r="E12" s="108">
        <v>35000000</v>
      </c>
      <c r="F12" s="87"/>
    </row>
    <row r="13" spans="1:6" ht="22.5" x14ac:dyDescent="0.25">
      <c r="A13" s="106" t="s">
        <v>127</v>
      </c>
      <c r="B13" s="107">
        <v>145000000</v>
      </c>
      <c r="C13" s="107">
        <v>115000000</v>
      </c>
      <c r="D13" s="107">
        <v>0</v>
      </c>
      <c r="E13" s="108">
        <v>38000000</v>
      </c>
      <c r="F13" s="87"/>
    </row>
    <row r="14" spans="1:6" ht="22.5" x14ac:dyDescent="0.25">
      <c r="A14" s="106" t="s">
        <v>128</v>
      </c>
      <c r="B14" s="107">
        <v>155000000</v>
      </c>
      <c r="C14" s="107">
        <v>125000000</v>
      </c>
      <c r="D14" s="107">
        <v>0</v>
      </c>
      <c r="E14" s="108">
        <v>45000000</v>
      </c>
      <c r="F14" s="87"/>
    </row>
    <row r="15" spans="1:6" ht="22.5" x14ac:dyDescent="0.25">
      <c r="A15" s="106" t="s">
        <v>130</v>
      </c>
      <c r="B15" s="107">
        <v>155000000</v>
      </c>
      <c r="C15" s="107">
        <v>125000000</v>
      </c>
      <c r="D15" s="107">
        <v>0</v>
      </c>
      <c r="E15" s="108">
        <v>45000000</v>
      </c>
      <c r="F15" s="87"/>
    </row>
    <row r="16" spans="1:6" ht="22.5" x14ac:dyDescent="0.25">
      <c r="A16" s="106" t="s">
        <v>129</v>
      </c>
      <c r="B16" s="107">
        <v>155000000</v>
      </c>
      <c r="C16" s="107">
        <v>125000000</v>
      </c>
      <c r="D16" s="107">
        <v>22000000</v>
      </c>
      <c r="E16" s="108">
        <v>45000000</v>
      </c>
      <c r="F16" s="87"/>
    </row>
    <row r="17" spans="1:6" ht="18.75" x14ac:dyDescent="0.25">
      <c r="A17" s="4"/>
      <c r="B17" s="27"/>
      <c r="C17" s="27"/>
      <c r="D17" s="27"/>
      <c r="E17" s="84"/>
      <c r="F17" s="87"/>
    </row>
    <row r="18" spans="1:6" ht="18.75" x14ac:dyDescent="0.25">
      <c r="A18" s="35"/>
      <c r="B18" s="27"/>
      <c r="C18" s="27"/>
      <c r="D18" s="27"/>
      <c r="E18" s="84"/>
      <c r="F18" s="87"/>
    </row>
    <row r="19" spans="1:6" ht="18.75" x14ac:dyDescent="0.25">
      <c r="A19" s="4"/>
      <c r="B19" s="27"/>
      <c r="C19" s="27"/>
      <c r="D19" s="27"/>
      <c r="E19" s="84"/>
      <c r="F19" s="87"/>
    </row>
    <row r="20" spans="1:6" ht="18.75" x14ac:dyDescent="0.25">
      <c r="A20" s="4"/>
      <c r="B20" s="27"/>
      <c r="C20" s="27"/>
      <c r="D20" s="27"/>
      <c r="E20" s="84"/>
      <c r="F20" s="87"/>
    </row>
    <row r="21" spans="1:6" ht="18.75" x14ac:dyDescent="0.25">
      <c r="A21" s="4"/>
      <c r="B21" s="27"/>
      <c r="C21" s="27"/>
      <c r="D21" s="27"/>
      <c r="E21" s="84"/>
      <c r="F21" s="87"/>
    </row>
    <row r="22" spans="1:6" ht="18.75" x14ac:dyDescent="0.25">
      <c r="A22" s="4"/>
      <c r="B22" s="27"/>
      <c r="C22" s="27"/>
      <c r="D22" s="27"/>
      <c r="E22" s="84"/>
      <c r="F22" s="87"/>
    </row>
    <row r="23" spans="1:6" ht="18.75" x14ac:dyDescent="0.25">
      <c r="A23" s="4"/>
      <c r="B23" s="27"/>
      <c r="C23" s="27"/>
      <c r="D23" s="27"/>
      <c r="E23" s="84"/>
      <c r="F23" s="87"/>
    </row>
    <row r="24" spans="1:6" ht="18.75" x14ac:dyDescent="0.25">
      <c r="A24" s="4"/>
      <c r="B24" s="27"/>
      <c r="C24" s="27"/>
      <c r="D24" s="27"/>
      <c r="E24" s="84"/>
      <c r="F24" s="87"/>
    </row>
    <row r="25" spans="1:6" ht="18.75" x14ac:dyDescent="0.25">
      <c r="A25" s="4"/>
      <c r="B25" s="27"/>
      <c r="C25" s="27"/>
      <c r="D25" s="27"/>
      <c r="E25" s="84"/>
      <c r="F25" s="87"/>
    </row>
    <row r="26" spans="1:6" ht="18.75" x14ac:dyDescent="0.25">
      <c r="A26" s="53"/>
      <c r="B26" s="56"/>
      <c r="C26" s="56"/>
      <c r="D26" s="27"/>
      <c r="E26" s="85"/>
      <c r="F26" s="88"/>
    </row>
    <row r="27" spans="1:6" ht="18.75" x14ac:dyDescent="0.25">
      <c r="A27" s="57"/>
      <c r="B27" s="27"/>
      <c r="C27" s="27"/>
      <c r="D27" s="27"/>
      <c r="E27" s="86"/>
      <c r="F27" s="89"/>
    </row>
    <row r="28" spans="1:6" ht="19.5" thickBot="1" x14ac:dyDescent="0.3">
      <c r="A28" s="16"/>
      <c r="B28" s="16"/>
      <c r="C28" s="16"/>
      <c r="D28" s="16"/>
      <c r="E28" s="16"/>
      <c r="F28" s="16"/>
    </row>
    <row r="29" spans="1:6" ht="22.5" x14ac:dyDescent="0.25">
      <c r="A29" s="111" t="s">
        <v>31</v>
      </c>
      <c r="B29" s="112" t="s">
        <v>32</v>
      </c>
      <c r="C29" s="113" t="s">
        <v>36</v>
      </c>
      <c r="D29" s="16"/>
      <c r="E29" s="16"/>
      <c r="F29" s="16"/>
    </row>
    <row r="30" spans="1:6" ht="22.5" x14ac:dyDescent="0.25">
      <c r="A30" s="106" t="s">
        <v>28</v>
      </c>
      <c r="B30" s="114">
        <v>800000</v>
      </c>
      <c r="C30" s="115"/>
      <c r="D30" s="16"/>
      <c r="E30" s="16"/>
      <c r="F30" s="16"/>
    </row>
    <row r="31" spans="1:6" ht="22.5" x14ac:dyDescent="0.25">
      <c r="A31" s="106" t="s">
        <v>29</v>
      </c>
      <c r="B31" s="114">
        <v>800000</v>
      </c>
      <c r="C31" s="115"/>
      <c r="D31" s="16"/>
      <c r="E31" s="16"/>
      <c r="F31" s="16"/>
    </row>
    <row r="32" spans="1:6" ht="22.5" x14ac:dyDescent="0.25">
      <c r="A32" s="106" t="s">
        <v>30</v>
      </c>
      <c r="B32" s="114">
        <v>800000</v>
      </c>
      <c r="C32" s="115"/>
      <c r="D32" s="16"/>
      <c r="E32" s="16"/>
      <c r="F32" s="16"/>
    </row>
    <row r="33" spans="1:6" ht="22.5" x14ac:dyDescent="0.25">
      <c r="A33" s="106" t="s">
        <v>27</v>
      </c>
      <c r="B33" s="114"/>
      <c r="C33" s="115"/>
      <c r="D33" s="16"/>
      <c r="E33" s="16"/>
      <c r="F33" s="16"/>
    </row>
    <row r="34" spans="1:6" ht="23.25" thickBot="1" x14ac:dyDescent="0.3">
      <c r="A34" s="116" t="s">
        <v>26</v>
      </c>
      <c r="B34" s="117"/>
      <c r="C34" s="118"/>
      <c r="D34" s="16"/>
      <c r="E34" s="16"/>
      <c r="F34" s="16"/>
    </row>
    <row r="35" spans="1:6" ht="18.75" x14ac:dyDescent="0.25">
      <c r="A35" s="16"/>
      <c r="B35" s="16"/>
      <c r="C35" s="16"/>
      <c r="D35" s="16"/>
      <c r="E35" s="16"/>
      <c r="F35" s="16"/>
    </row>
    <row r="36" spans="1:6" ht="19.5" thickBot="1" x14ac:dyDescent="0.3">
      <c r="A36" s="16"/>
      <c r="B36" s="16"/>
      <c r="C36" s="16"/>
      <c r="D36" s="16"/>
      <c r="E36" s="16"/>
      <c r="F36" s="16"/>
    </row>
    <row r="37" spans="1:6" ht="23.25" thickBot="1" x14ac:dyDescent="0.3">
      <c r="A37" s="247" t="s">
        <v>31</v>
      </c>
      <c r="B37" s="119"/>
      <c r="C37" s="120" t="s">
        <v>42</v>
      </c>
      <c r="D37" s="121"/>
      <c r="E37" s="16"/>
      <c r="F37" s="16"/>
    </row>
    <row r="38" spans="1:6" ht="22.5" x14ac:dyDescent="0.25">
      <c r="A38" s="248"/>
      <c r="B38" s="119" t="s">
        <v>17</v>
      </c>
      <c r="C38" s="122" t="s">
        <v>123</v>
      </c>
      <c r="D38" s="123" t="s">
        <v>39</v>
      </c>
      <c r="E38" s="16"/>
      <c r="F38" s="16"/>
    </row>
    <row r="39" spans="1:6" ht="22.5" x14ac:dyDescent="0.25">
      <c r="A39" s="253" t="s">
        <v>53</v>
      </c>
      <c r="B39" s="124" t="s">
        <v>139</v>
      </c>
      <c r="C39" s="125">
        <v>14500000</v>
      </c>
      <c r="D39" s="126">
        <v>0</v>
      </c>
      <c r="E39" s="16"/>
      <c r="F39" s="16"/>
    </row>
    <row r="40" spans="1:6" ht="22.5" x14ac:dyDescent="0.25">
      <c r="A40" s="254"/>
      <c r="B40" s="127" t="s">
        <v>97</v>
      </c>
      <c r="C40" s="125">
        <v>6500000</v>
      </c>
      <c r="D40" s="126">
        <v>0</v>
      </c>
      <c r="E40" s="16"/>
      <c r="F40" s="16"/>
    </row>
    <row r="41" spans="1:6" ht="22.5" x14ac:dyDescent="0.25">
      <c r="A41" s="253" t="s">
        <v>54</v>
      </c>
      <c r="B41" s="124" t="s">
        <v>106</v>
      </c>
      <c r="C41" s="125">
        <v>12000000</v>
      </c>
      <c r="D41" s="126">
        <v>14500000</v>
      </c>
      <c r="E41" s="16"/>
      <c r="F41" s="16"/>
    </row>
    <row r="42" spans="1:6" ht="22.5" x14ac:dyDescent="0.25">
      <c r="A42" s="254"/>
      <c r="B42" s="124" t="s">
        <v>99</v>
      </c>
      <c r="C42" s="125">
        <v>13500000</v>
      </c>
      <c r="D42" s="126">
        <v>16000000</v>
      </c>
      <c r="E42" s="16"/>
      <c r="F42" s="16"/>
    </row>
    <row r="43" spans="1:6" ht="22.5" x14ac:dyDescent="0.25">
      <c r="A43" s="254"/>
      <c r="B43" s="124" t="s">
        <v>100</v>
      </c>
      <c r="C43" s="125">
        <v>17500000</v>
      </c>
      <c r="D43" s="126">
        <v>22000000</v>
      </c>
      <c r="E43" s="16"/>
      <c r="F43" s="16"/>
    </row>
    <row r="44" spans="1:6" ht="22.5" x14ac:dyDescent="0.25">
      <c r="A44" s="254"/>
      <c r="B44" s="124" t="s">
        <v>102</v>
      </c>
      <c r="C44" s="125">
        <v>23000000</v>
      </c>
      <c r="D44" s="126">
        <v>0</v>
      </c>
      <c r="E44" s="16"/>
      <c r="F44" s="16"/>
    </row>
    <row r="45" spans="1:6" ht="22.5" x14ac:dyDescent="0.25">
      <c r="A45" s="254"/>
      <c r="B45" s="124" t="s">
        <v>107</v>
      </c>
      <c r="C45" s="125">
        <v>25000000</v>
      </c>
      <c r="D45" s="126">
        <v>0</v>
      </c>
      <c r="E45" s="16"/>
      <c r="F45" s="16"/>
    </row>
    <row r="46" spans="1:6" ht="22.5" x14ac:dyDescent="0.25">
      <c r="A46" s="254"/>
      <c r="B46" s="124" t="s">
        <v>108</v>
      </c>
      <c r="C46" s="125">
        <v>25500000</v>
      </c>
      <c r="D46" s="126">
        <v>0</v>
      </c>
      <c r="E46" s="16"/>
      <c r="F46" s="16"/>
    </row>
    <row r="47" spans="1:6" ht="22.5" x14ac:dyDescent="0.25">
      <c r="A47" s="254"/>
      <c r="B47" s="124" t="s">
        <v>101</v>
      </c>
      <c r="C47" s="125">
        <v>6600000</v>
      </c>
      <c r="D47" s="126">
        <v>8000000</v>
      </c>
      <c r="E47" s="16"/>
      <c r="F47" s="16"/>
    </row>
    <row r="48" spans="1:6" ht="22.5" x14ac:dyDescent="0.25">
      <c r="A48" s="254"/>
      <c r="B48" s="124" t="s">
        <v>109</v>
      </c>
      <c r="C48" s="125">
        <v>3200000</v>
      </c>
      <c r="D48" s="126">
        <v>4500000</v>
      </c>
      <c r="E48" s="16"/>
      <c r="F48" s="16"/>
    </row>
    <row r="49" spans="1:8" ht="22.5" x14ac:dyDescent="0.25">
      <c r="A49" s="254"/>
      <c r="B49" s="124" t="s">
        <v>110</v>
      </c>
      <c r="C49" s="125">
        <v>12000000</v>
      </c>
      <c r="D49" s="126">
        <v>0</v>
      </c>
      <c r="E49" s="16"/>
      <c r="F49" s="16"/>
    </row>
    <row r="50" spans="1:8" ht="22.5" x14ac:dyDescent="0.25">
      <c r="A50" s="254"/>
      <c r="B50" s="124" t="s">
        <v>111</v>
      </c>
      <c r="C50" s="125">
        <v>11000000</v>
      </c>
      <c r="D50" s="114">
        <v>0</v>
      </c>
      <c r="E50" s="16"/>
      <c r="F50" s="16"/>
    </row>
    <row r="51" spans="1:8" ht="22.5" x14ac:dyDescent="0.25">
      <c r="A51" s="254"/>
      <c r="B51" s="124" t="s">
        <v>112</v>
      </c>
      <c r="C51" s="125">
        <v>13000000</v>
      </c>
      <c r="D51" s="114">
        <v>0</v>
      </c>
      <c r="E51" s="16"/>
      <c r="F51" s="16"/>
    </row>
    <row r="52" spans="1:8" ht="22.5" x14ac:dyDescent="0.25">
      <c r="A52" s="254"/>
      <c r="B52" s="124" t="s">
        <v>113</v>
      </c>
      <c r="C52" s="125">
        <v>18000000</v>
      </c>
      <c r="D52" s="114">
        <v>0</v>
      </c>
      <c r="E52" s="16"/>
      <c r="F52" s="16"/>
    </row>
    <row r="53" spans="1:8" ht="22.5" x14ac:dyDescent="0.25">
      <c r="A53" s="255"/>
      <c r="B53" s="124" t="s">
        <v>114</v>
      </c>
      <c r="C53" s="125">
        <v>2600000</v>
      </c>
      <c r="D53" s="114">
        <v>0</v>
      </c>
      <c r="E53" s="16"/>
      <c r="F53" s="16"/>
    </row>
    <row r="54" spans="1:8" ht="22.5" x14ac:dyDescent="0.25">
      <c r="A54" s="253" t="s">
        <v>140</v>
      </c>
      <c r="B54" s="127" t="s">
        <v>43</v>
      </c>
      <c r="C54" s="125">
        <v>0</v>
      </c>
      <c r="D54" s="114">
        <v>0</v>
      </c>
      <c r="E54" s="16"/>
      <c r="F54" s="16"/>
    </row>
    <row r="55" spans="1:8" ht="22.5" x14ac:dyDescent="0.25">
      <c r="A55" s="254"/>
      <c r="B55" s="127" t="s">
        <v>141</v>
      </c>
      <c r="C55" s="125">
        <v>3500000</v>
      </c>
      <c r="D55" s="114">
        <v>0</v>
      </c>
      <c r="E55" s="16"/>
      <c r="F55" s="16"/>
    </row>
    <row r="56" spans="1:8" ht="22.5" x14ac:dyDescent="0.25">
      <c r="A56" s="253" t="s">
        <v>142</v>
      </c>
      <c r="B56" s="127" t="s">
        <v>144</v>
      </c>
      <c r="C56" s="125">
        <v>10000000</v>
      </c>
      <c r="D56" s="114">
        <v>0</v>
      </c>
      <c r="E56" s="16"/>
      <c r="F56" s="16"/>
    </row>
    <row r="57" spans="1:8" ht="22.5" x14ac:dyDescent="0.25">
      <c r="A57" s="254"/>
      <c r="B57" s="127" t="s">
        <v>145</v>
      </c>
      <c r="C57" s="125">
        <v>7000000</v>
      </c>
      <c r="D57" s="114">
        <v>0</v>
      </c>
      <c r="E57" s="16"/>
      <c r="F57" s="16"/>
    </row>
    <row r="58" spans="1:8" ht="22.5" x14ac:dyDescent="0.25">
      <c r="A58" s="254"/>
      <c r="B58" s="127" t="s">
        <v>146</v>
      </c>
      <c r="C58" s="125"/>
      <c r="D58" s="114"/>
      <c r="E58" s="16"/>
      <c r="F58" s="16"/>
    </row>
    <row r="59" spans="1:8" ht="22.5" x14ac:dyDescent="0.25">
      <c r="A59" s="254"/>
      <c r="B59" s="127" t="s">
        <v>147</v>
      </c>
      <c r="C59" s="125"/>
      <c r="D59" s="114"/>
      <c r="E59" s="16"/>
      <c r="F59" s="16"/>
    </row>
    <row r="60" spans="1:8" ht="22.5" x14ac:dyDescent="0.25">
      <c r="A60" s="254"/>
      <c r="B60" s="127" t="s">
        <v>149</v>
      </c>
      <c r="C60" s="125"/>
      <c r="D60" s="114"/>
      <c r="E60" s="16"/>
      <c r="F60" s="16"/>
    </row>
    <row r="61" spans="1:8" ht="22.5" x14ac:dyDescent="0.25">
      <c r="A61" s="255"/>
      <c r="B61" s="127" t="s">
        <v>148</v>
      </c>
      <c r="C61" s="125">
        <v>13000000</v>
      </c>
      <c r="D61" s="114">
        <v>0</v>
      </c>
      <c r="E61" s="16"/>
      <c r="F61" s="16"/>
    </row>
    <row r="62" spans="1:8" ht="22.5" x14ac:dyDescent="0.25">
      <c r="A62" s="253" t="s">
        <v>143</v>
      </c>
      <c r="B62" s="127" t="s">
        <v>152</v>
      </c>
      <c r="C62" s="125">
        <v>14000000</v>
      </c>
      <c r="D62" s="114">
        <v>0</v>
      </c>
      <c r="E62" s="16"/>
      <c r="F62" s="16"/>
      <c r="H62" s="4"/>
    </row>
    <row r="63" spans="1:8" ht="22.5" x14ac:dyDescent="0.25">
      <c r="A63" s="254"/>
      <c r="B63" s="127" t="s">
        <v>151</v>
      </c>
      <c r="C63" s="125">
        <v>2500000</v>
      </c>
      <c r="D63" s="114">
        <v>0</v>
      </c>
      <c r="E63" s="16"/>
      <c r="F63" s="16"/>
      <c r="H63" s="4"/>
    </row>
    <row r="64" spans="1:8" ht="22.5" x14ac:dyDescent="0.25">
      <c r="A64" s="254"/>
      <c r="B64" s="127" t="s">
        <v>154</v>
      </c>
      <c r="C64" s="125"/>
      <c r="D64" s="114"/>
      <c r="E64" s="16"/>
      <c r="F64" s="16"/>
      <c r="H64" s="4"/>
    </row>
    <row r="65" spans="1:8" ht="22.5" x14ac:dyDescent="0.25">
      <c r="A65" s="254"/>
      <c r="B65" s="127" t="s">
        <v>153</v>
      </c>
      <c r="C65" s="125"/>
      <c r="D65" s="114"/>
      <c r="E65" s="16"/>
      <c r="F65" s="16"/>
      <c r="H65" s="4"/>
    </row>
    <row r="66" spans="1:8" ht="22.5" x14ac:dyDescent="0.25">
      <c r="A66" s="254"/>
      <c r="B66" s="127" t="s">
        <v>155</v>
      </c>
      <c r="C66" s="125"/>
      <c r="D66" s="114"/>
      <c r="E66" s="16"/>
      <c r="F66" s="16"/>
      <c r="H66" s="4"/>
    </row>
    <row r="67" spans="1:8" ht="22.5" x14ac:dyDescent="0.25">
      <c r="A67" s="254"/>
      <c r="B67" s="127" t="s">
        <v>156</v>
      </c>
      <c r="C67" s="125"/>
      <c r="D67" s="114"/>
      <c r="E67" s="16"/>
      <c r="F67" s="16"/>
      <c r="H67" s="4"/>
    </row>
    <row r="68" spans="1:8" ht="22.5" x14ac:dyDescent="0.25">
      <c r="A68" s="254"/>
      <c r="B68" s="127" t="s">
        <v>157</v>
      </c>
      <c r="C68" s="125"/>
      <c r="D68" s="114"/>
      <c r="E68" s="16"/>
      <c r="F68" s="16"/>
      <c r="H68" s="4"/>
    </row>
    <row r="69" spans="1:8" ht="22.5" x14ac:dyDescent="0.25">
      <c r="A69" s="254"/>
      <c r="B69" s="127" t="s">
        <v>158</v>
      </c>
      <c r="C69" s="125"/>
      <c r="D69" s="114"/>
      <c r="E69" s="16"/>
      <c r="F69" s="16"/>
      <c r="H69" s="4"/>
    </row>
    <row r="70" spans="1:8" ht="22.5" x14ac:dyDescent="0.25">
      <c r="A70" s="254"/>
      <c r="B70" s="127" t="s">
        <v>159</v>
      </c>
      <c r="C70" s="125"/>
      <c r="D70" s="114"/>
      <c r="E70" s="16"/>
      <c r="F70" s="16"/>
      <c r="H70" s="4"/>
    </row>
    <row r="71" spans="1:8" ht="22.5" x14ac:dyDescent="0.25">
      <c r="A71" s="254"/>
      <c r="B71" s="127" t="s">
        <v>160</v>
      </c>
      <c r="C71" s="125"/>
      <c r="D71" s="114"/>
      <c r="E71" s="16"/>
      <c r="F71" s="16"/>
      <c r="H71" s="4"/>
    </row>
    <row r="72" spans="1:8" ht="22.5" x14ac:dyDescent="0.25">
      <c r="A72" s="254"/>
      <c r="B72" s="127" t="s">
        <v>161</v>
      </c>
      <c r="C72" s="125"/>
      <c r="D72" s="114"/>
      <c r="E72" s="16"/>
      <c r="F72" s="16"/>
      <c r="H72" s="4"/>
    </row>
    <row r="73" spans="1:8" ht="22.5" x14ac:dyDescent="0.25">
      <c r="A73" s="255"/>
      <c r="B73" s="127" t="s">
        <v>162</v>
      </c>
      <c r="C73" s="125">
        <v>10000000</v>
      </c>
      <c r="D73" s="114">
        <v>0</v>
      </c>
      <c r="E73" s="16"/>
      <c r="F73" s="16"/>
      <c r="H73" s="4"/>
    </row>
    <row r="74" spans="1:8" ht="22.5" x14ac:dyDescent="0.25">
      <c r="A74" s="237" t="s">
        <v>163</v>
      </c>
      <c r="B74" s="127" t="s">
        <v>164</v>
      </c>
      <c r="C74" s="125">
        <v>3000000</v>
      </c>
      <c r="D74" s="114">
        <v>0</v>
      </c>
      <c r="E74" s="16"/>
      <c r="F74" s="16"/>
      <c r="H74" s="4"/>
    </row>
    <row r="75" spans="1:8" ht="22.5" x14ac:dyDescent="0.25">
      <c r="A75" s="237"/>
      <c r="B75" s="127" t="s">
        <v>165</v>
      </c>
      <c r="C75" s="125">
        <v>4500000</v>
      </c>
      <c r="D75" s="114">
        <v>0</v>
      </c>
      <c r="E75" s="16"/>
      <c r="F75" s="16"/>
      <c r="H75" s="4"/>
    </row>
    <row r="76" spans="1:8" ht="22.5" x14ac:dyDescent="0.25">
      <c r="A76" s="237" t="s">
        <v>166</v>
      </c>
      <c r="B76" s="127" t="s">
        <v>167</v>
      </c>
      <c r="C76" s="125">
        <v>16000000</v>
      </c>
      <c r="D76" s="114">
        <v>0</v>
      </c>
      <c r="E76" s="16"/>
      <c r="F76" s="16"/>
    </row>
    <row r="77" spans="1:8" ht="22.5" x14ac:dyDescent="0.25">
      <c r="A77" s="238"/>
      <c r="B77" s="128" t="s">
        <v>150</v>
      </c>
      <c r="C77" s="125">
        <v>41000000</v>
      </c>
      <c r="D77" s="114">
        <v>0</v>
      </c>
      <c r="E77" s="16"/>
      <c r="F77" s="16"/>
    </row>
    <row r="78" spans="1:8" ht="22.5" x14ac:dyDescent="0.25">
      <c r="A78" s="237" t="s">
        <v>48</v>
      </c>
      <c r="B78" s="127" t="s">
        <v>86</v>
      </c>
      <c r="C78" s="125"/>
      <c r="D78" s="114"/>
      <c r="E78" s="16"/>
      <c r="F78" s="16"/>
    </row>
    <row r="79" spans="1:8" ht="22.5" x14ac:dyDescent="0.25">
      <c r="A79" s="237"/>
      <c r="B79" s="127" t="s">
        <v>87</v>
      </c>
      <c r="C79" s="125"/>
      <c r="D79" s="114"/>
      <c r="E79" s="16"/>
      <c r="F79" s="16"/>
    </row>
    <row r="80" spans="1:8" ht="22.5" x14ac:dyDescent="0.25">
      <c r="A80" s="237"/>
      <c r="B80" s="127" t="s">
        <v>88</v>
      </c>
      <c r="C80" s="125"/>
      <c r="D80" s="114"/>
      <c r="E80" s="16"/>
      <c r="F80" s="16"/>
    </row>
    <row r="81" spans="1:16" ht="22.5" x14ac:dyDescent="0.25">
      <c r="A81" s="237" t="s">
        <v>52</v>
      </c>
      <c r="B81" s="127" t="s">
        <v>89</v>
      </c>
      <c r="C81" s="127"/>
      <c r="D81" s="127"/>
      <c r="E81" s="16"/>
      <c r="F81" s="16"/>
    </row>
    <row r="82" spans="1:16" ht="22.5" x14ac:dyDescent="0.25">
      <c r="A82" s="237"/>
      <c r="B82" s="127" t="s">
        <v>90</v>
      </c>
      <c r="C82" s="127"/>
      <c r="D82" s="127"/>
      <c r="E82" s="16"/>
      <c r="F82" s="16"/>
    </row>
    <row r="83" spans="1:16" ht="22.5" x14ac:dyDescent="0.25">
      <c r="A83" s="237"/>
      <c r="B83" s="127" t="s">
        <v>46</v>
      </c>
      <c r="C83" s="127"/>
      <c r="D83" s="127"/>
      <c r="E83" s="16"/>
      <c r="F83" s="16"/>
    </row>
    <row r="84" spans="1:16" ht="22.5" x14ac:dyDescent="0.25">
      <c r="A84" s="237" t="s">
        <v>49</v>
      </c>
      <c r="B84" s="127" t="s">
        <v>115</v>
      </c>
      <c r="C84" s="127"/>
      <c r="D84" s="127"/>
      <c r="E84" s="16"/>
      <c r="F84" s="16"/>
    </row>
    <row r="85" spans="1:16" ht="22.5" x14ac:dyDescent="0.25">
      <c r="A85" s="237"/>
      <c r="B85" s="127" t="s">
        <v>116</v>
      </c>
      <c r="C85" s="127"/>
      <c r="D85" s="127"/>
      <c r="E85" s="16"/>
      <c r="F85" s="16"/>
    </row>
    <row r="86" spans="1:16" ht="22.5" x14ac:dyDescent="0.25">
      <c r="A86" s="237"/>
      <c r="B86" s="127" t="s">
        <v>117</v>
      </c>
      <c r="C86" s="127"/>
      <c r="D86" s="127"/>
      <c r="E86" s="16"/>
      <c r="F86" s="16"/>
    </row>
    <row r="87" spans="1:16" ht="22.5" x14ac:dyDescent="0.25">
      <c r="A87" s="237"/>
      <c r="B87" s="127" t="s">
        <v>118</v>
      </c>
      <c r="C87" s="127"/>
      <c r="D87" s="127"/>
      <c r="E87" s="16"/>
      <c r="F87" s="16"/>
    </row>
    <row r="88" spans="1:16" ht="22.5" x14ac:dyDescent="0.25">
      <c r="A88" s="237"/>
      <c r="B88" s="127" t="s">
        <v>119</v>
      </c>
      <c r="C88" s="127"/>
      <c r="D88" s="127"/>
      <c r="E88" s="16"/>
      <c r="F88" s="16"/>
    </row>
    <row r="89" spans="1:16" ht="22.5" x14ac:dyDescent="0.25">
      <c r="A89" s="237"/>
      <c r="B89" s="127" t="s">
        <v>120</v>
      </c>
      <c r="C89" s="127"/>
      <c r="D89" s="127"/>
      <c r="E89" s="16"/>
      <c r="F89" s="16"/>
    </row>
    <row r="90" spans="1:16" ht="22.5" x14ac:dyDescent="0.25">
      <c r="A90" s="237" t="s">
        <v>103</v>
      </c>
      <c r="B90" s="127" t="s">
        <v>121</v>
      </c>
      <c r="C90" s="127"/>
      <c r="D90" s="127"/>
      <c r="E90" s="16"/>
      <c r="F90" s="16"/>
    </row>
    <row r="91" spans="1:16" ht="22.5" x14ac:dyDescent="0.25">
      <c r="A91" s="237"/>
      <c r="B91" s="127" t="s">
        <v>122</v>
      </c>
      <c r="C91" s="127"/>
      <c r="D91" s="127"/>
      <c r="E91" s="16"/>
      <c r="F91" s="16"/>
    </row>
    <row r="92" spans="1:16" ht="18.75" x14ac:dyDescent="0.25">
      <c r="A92" s="16"/>
      <c r="B92" s="16"/>
      <c r="C92" s="16"/>
      <c r="D92" s="16"/>
      <c r="E92" s="16"/>
      <c r="F92" s="16"/>
    </row>
    <row r="93" spans="1:16" ht="18.75" x14ac:dyDescent="0.25">
      <c r="A93" s="16"/>
      <c r="B93" s="16"/>
      <c r="C93" s="16"/>
      <c r="D93" s="16"/>
      <c r="E93" s="16"/>
      <c r="F93" s="16"/>
    </row>
    <row r="94" spans="1:16" ht="18.75" x14ac:dyDescent="0.25">
      <c r="A94" s="16" t="s">
        <v>168</v>
      </c>
      <c r="B94" s="16"/>
      <c r="C94" s="16"/>
      <c r="D94" s="16"/>
      <c r="E94" s="16"/>
      <c r="F94" s="16"/>
    </row>
    <row r="95" spans="1:16" ht="18.75" x14ac:dyDescent="0.25">
      <c r="A95" s="16" t="s">
        <v>53</v>
      </c>
      <c r="B95" s="93" t="s">
        <v>139</v>
      </c>
      <c r="C95" s="93" t="s">
        <v>97</v>
      </c>
      <c r="D95" s="93"/>
      <c r="E95" s="93"/>
      <c r="F95" s="93"/>
      <c r="G95" s="93"/>
      <c r="H95" s="93"/>
      <c r="I95" s="93"/>
      <c r="J95" s="93"/>
      <c r="K95" s="93"/>
      <c r="L95" s="93"/>
      <c r="M95" s="93"/>
      <c r="N95" s="93"/>
    </row>
    <row r="96" spans="1:16" ht="18.75" x14ac:dyDescent="0.25">
      <c r="A96" s="16" t="s">
        <v>54</v>
      </c>
      <c r="B96" s="93" t="s">
        <v>106</v>
      </c>
      <c r="C96" s="93" t="s">
        <v>99</v>
      </c>
      <c r="D96" s="93" t="s">
        <v>100</v>
      </c>
      <c r="E96" s="93" t="s">
        <v>102</v>
      </c>
      <c r="F96" s="93" t="s">
        <v>107</v>
      </c>
      <c r="G96" s="93" t="s">
        <v>108</v>
      </c>
      <c r="H96" s="93" t="s">
        <v>101</v>
      </c>
      <c r="I96" s="93" t="s">
        <v>109</v>
      </c>
      <c r="J96" s="93" t="s">
        <v>110</v>
      </c>
      <c r="K96" s="93" t="s">
        <v>111</v>
      </c>
      <c r="L96" s="93" t="s">
        <v>112</v>
      </c>
      <c r="M96" s="93" t="s">
        <v>113</v>
      </c>
      <c r="N96" s="93" t="s">
        <v>114</v>
      </c>
      <c r="O96" s="95"/>
      <c r="P96" s="95"/>
    </row>
    <row r="97" spans="1:14" ht="18.75" x14ac:dyDescent="0.25">
      <c r="A97" s="16" t="s">
        <v>234</v>
      </c>
      <c r="B97" s="93" t="s">
        <v>43</v>
      </c>
      <c r="C97" s="93" t="s">
        <v>141</v>
      </c>
      <c r="D97" s="93"/>
      <c r="E97" s="93"/>
      <c r="F97" s="94"/>
      <c r="G97" s="94"/>
      <c r="H97" s="94"/>
      <c r="I97" s="94"/>
      <c r="J97" s="94"/>
      <c r="K97" s="94"/>
      <c r="L97" s="94"/>
      <c r="M97" s="94"/>
      <c r="N97" s="94"/>
    </row>
    <row r="98" spans="1:14" ht="18.75" x14ac:dyDescent="0.25">
      <c r="A98" s="16" t="s">
        <v>235</v>
      </c>
      <c r="B98" s="93" t="s">
        <v>144</v>
      </c>
      <c r="C98" s="93" t="s">
        <v>145</v>
      </c>
      <c r="D98" s="93" t="s">
        <v>146</v>
      </c>
      <c r="E98" s="93" t="s">
        <v>147</v>
      </c>
      <c r="F98" s="93" t="s">
        <v>149</v>
      </c>
      <c r="G98" s="93" t="s">
        <v>148</v>
      </c>
      <c r="H98" s="94"/>
      <c r="I98" s="94"/>
      <c r="J98" s="94"/>
      <c r="K98" s="94"/>
      <c r="L98" s="94"/>
      <c r="M98" s="94"/>
      <c r="N98" s="94"/>
    </row>
    <row r="99" spans="1:14" ht="18.75" x14ac:dyDescent="0.25">
      <c r="A99" s="16" t="s">
        <v>236</v>
      </c>
      <c r="B99" s="93" t="s">
        <v>152</v>
      </c>
      <c r="C99" s="93" t="s">
        <v>151</v>
      </c>
      <c r="D99" s="93" t="s">
        <v>154</v>
      </c>
      <c r="E99" s="93" t="s">
        <v>153</v>
      </c>
      <c r="F99" s="93" t="s">
        <v>155</v>
      </c>
      <c r="G99" s="93" t="s">
        <v>156</v>
      </c>
      <c r="H99" s="93" t="s">
        <v>157</v>
      </c>
      <c r="I99" s="93" t="s">
        <v>158</v>
      </c>
      <c r="J99" s="93" t="s">
        <v>159</v>
      </c>
      <c r="K99" s="93" t="s">
        <v>160</v>
      </c>
      <c r="L99" s="93" t="s">
        <v>161</v>
      </c>
      <c r="M99" s="93" t="s">
        <v>162</v>
      </c>
      <c r="N99" s="94"/>
    </row>
    <row r="100" spans="1:14" ht="18.75" x14ac:dyDescent="0.25">
      <c r="A100" s="16" t="s">
        <v>237</v>
      </c>
      <c r="B100" s="93" t="s">
        <v>164</v>
      </c>
      <c r="C100" s="93" t="s">
        <v>165</v>
      </c>
      <c r="D100" s="93"/>
      <c r="E100" s="93"/>
      <c r="F100" s="94"/>
      <c r="G100" s="94"/>
      <c r="H100" s="94"/>
      <c r="I100" s="94"/>
      <c r="J100" s="94"/>
      <c r="K100" s="94"/>
      <c r="L100" s="94"/>
      <c r="M100" s="94"/>
      <c r="N100" s="94"/>
    </row>
    <row r="101" spans="1:14" ht="18.75" x14ac:dyDescent="0.25">
      <c r="A101" s="16" t="s">
        <v>238</v>
      </c>
      <c r="B101" s="93" t="s">
        <v>167</v>
      </c>
      <c r="C101" s="93" t="s">
        <v>150</v>
      </c>
      <c r="D101" s="93"/>
      <c r="E101" s="93"/>
      <c r="F101" s="94"/>
      <c r="G101" s="94"/>
      <c r="H101" s="94"/>
      <c r="I101" s="94"/>
      <c r="J101" s="94"/>
      <c r="K101" s="94"/>
      <c r="L101" s="94"/>
      <c r="M101" s="94"/>
      <c r="N101" s="94"/>
    </row>
    <row r="102" spans="1:14" ht="18.75" x14ac:dyDescent="0.25">
      <c r="A102" s="16" t="s">
        <v>48</v>
      </c>
      <c r="B102" s="93" t="s">
        <v>86</v>
      </c>
      <c r="C102" s="93" t="s">
        <v>87</v>
      </c>
      <c r="D102" s="93" t="s">
        <v>88</v>
      </c>
      <c r="E102" s="94"/>
      <c r="F102" s="94"/>
      <c r="G102" s="94"/>
      <c r="H102" s="94"/>
      <c r="I102" s="94"/>
      <c r="J102" s="94"/>
      <c r="K102" s="94"/>
      <c r="L102" s="94"/>
      <c r="M102" s="94"/>
      <c r="N102" s="94"/>
    </row>
    <row r="103" spans="1:14" ht="18.75" x14ac:dyDescent="0.25">
      <c r="A103" s="16" t="s">
        <v>52</v>
      </c>
      <c r="B103" s="93" t="s">
        <v>89</v>
      </c>
      <c r="C103" s="93" t="s">
        <v>90</v>
      </c>
      <c r="D103" s="93" t="s">
        <v>46</v>
      </c>
      <c r="E103" s="94"/>
      <c r="F103" s="94"/>
      <c r="G103" s="94"/>
      <c r="H103" s="94"/>
      <c r="I103" s="94"/>
      <c r="J103" s="94"/>
      <c r="K103" s="94"/>
      <c r="L103" s="94"/>
      <c r="M103" s="94"/>
      <c r="N103" s="94"/>
    </row>
    <row r="104" spans="1:14" ht="18.75" x14ac:dyDescent="0.25">
      <c r="A104" s="16" t="s">
        <v>49</v>
      </c>
      <c r="B104" s="93" t="s">
        <v>115</v>
      </c>
      <c r="C104" s="93" t="s">
        <v>116</v>
      </c>
      <c r="D104" s="93" t="s">
        <v>117</v>
      </c>
      <c r="E104" s="93" t="s">
        <v>118</v>
      </c>
      <c r="F104" s="93" t="s">
        <v>119</v>
      </c>
      <c r="G104" s="93" t="s">
        <v>120</v>
      </c>
      <c r="H104" s="93"/>
      <c r="I104" s="93"/>
      <c r="J104" s="94"/>
      <c r="K104" s="94"/>
      <c r="L104" s="94"/>
      <c r="M104" s="94"/>
      <c r="N104" s="94"/>
    </row>
    <row r="105" spans="1:14" ht="18.75" x14ac:dyDescent="0.25">
      <c r="A105" s="16" t="s">
        <v>103</v>
      </c>
      <c r="B105" s="96" t="s">
        <v>121</v>
      </c>
      <c r="C105" s="96" t="s">
        <v>122</v>
      </c>
    </row>
    <row r="106" spans="1:14" ht="18.75" x14ac:dyDescent="0.25">
      <c r="A106" s="16"/>
      <c r="B106" s="16"/>
      <c r="C106" s="16"/>
      <c r="D106" s="16"/>
      <c r="E106" s="16"/>
      <c r="F106" s="16"/>
    </row>
    <row r="107" spans="1:14" ht="18.75" x14ac:dyDescent="0.25">
      <c r="A107" s="16"/>
      <c r="B107" s="16"/>
      <c r="C107" s="16"/>
      <c r="D107" s="16"/>
      <c r="E107" s="16"/>
      <c r="F107" s="16"/>
    </row>
    <row r="108" spans="1:14" ht="18.75" x14ac:dyDescent="0.25">
      <c r="A108" s="16" t="s">
        <v>123</v>
      </c>
      <c r="B108" s="16"/>
      <c r="C108" s="16"/>
      <c r="D108" s="16"/>
      <c r="E108" s="16"/>
      <c r="F108" s="16"/>
    </row>
    <row r="109" spans="1:14" ht="18.75" x14ac:dyDescent="0.25">
      <c r="A109" s="16" t="s">
        <v>39</v>
      </c>
      <c r="B109" s="16"/>
      <c r="C109" s="16"/>
      <c r="D109" s="16"/>
      <c r="E109" s="16"/>
      <c r="F109" s="16"/>
    </row>
    <row r="110" spans="1:14" ht="18.75" x14ac:dyDescent="0.25">
      <c r="A110" s="16"/>
      <c r="B110" s="16"/>
      <c r="C110" s="16"/>
      <c r="D110" s="16"/>
      <c r="E110" s="16"/>
      <c r="F110" s="16"/>
    </row>
    <row r="111" spans="1:14" ht="18.75" x14ac:dyDescent="0.25">
      <c r="A111" s="16"/>
      <c r="B111" s="16"/>
      <c r="C111" s="16"/>
      <c r="D111" s="16"/>
      <c r="E111" s="16"/>
      <c r="F111" s="16"/>
    </row>
    <row r="112" spans="1:14" ht="18.75" x14ac:dyDescent="0.25">
      <c r="A112" s="16"/>
      <c r="B112" s="16"/>
      <c r="C112" s="16"/>
      <c r="D112" s="16"/>
      <c r="E112" s="16"/>
      <c r="F112" s="16"/>
    </row>
    <row r="113" spans="1:6" ht="18.75" x14ac:dyDescent="0.25">
      <c r="A113" s="16"/>
      <c r="B113" s="16"/>
      <c r="C113" s="16"/>
      <c r="D113" s="16"/>
      <c r="E113" s="16"/>
      <c r="F113" s="16"/>
    </row>
    <row r="114" spans="1:6" ht="18.75" x14ac:dyDescent="0.25">
      <c r="A114" s="16"/>
      <c r="B114" s="16"/>
      <c r="C114" s="16"/>
      <c r="D114" s="16"/>
      <c r="E114" s="16"/>
      <c r="F114" s="16"/>
    </row>
    <row r="115" spans="1:6" ht="18.75" x14ac:dyDescent="0.25">
      <c r="A115" s="16"/>
      <c r="B115" s="16"/>
      <c r="C115" s="16"/>
      <c r="D115" s="16"/>
      <c r="E115" s="16"/>
      <c r="F115" s="16"/>
    </row>
    <row r="116" spans="1:6" ht="18.75" x14ac:dyDescent="0.25">
      <c r="A116" s="16"/>
      <c r="B116" s="16"/>
      <c r="C116" s="16"/>
      <c r="D116" s="16"/>
      <c r="E116" s="16"/>
      <c r="F116" s="16"/>
    </row>
    <row r="117" spans="1:6" ht="18.75" x14ac:dyDescent="0.25">
      <c r="A117" s="16"/>
      <c r="B117" s="16"/>
      <c r="C117" s="16"/>
      <c r="D117" s="16"/>
      <c r="E117" s="16"/>
      <c r="F117" s="16"/>
    </row>
    <row r="118" spans="1:6" ht="18.75" x14ac:dyDescent="0.25">
      <c r="A118" s="16"/>
      <c r="B118" s="16"/>
      <c r="C118" s="16"/>
      <c r="D118" s="16"/>
      <c r="E118" s="16"/>
      <c r="F118" s="16"/>
    </row>
    <row r="119" spans="1:6" ht="18.75" x14ac:dyDescent="0.25">
      <c r="A119" s="16"/>
      <c r="B119" s="16"/>
      <c r="C119" s="16"/>
      <c r="D119" s="16"/>
      <c r="E119" s="16"/>
      <c r="F119" s="16"/>
    </row>
    <row r="120" spans="1:6" ht="18.75" x14ac:dyDescent="0.25">
      <c r="A120" s="16"/>
      <c r="B120" s="16"/>
      <c r="C120" s="16"/>
      <c r="D120" s="16"/>
      <c r="E120" s="16"/>
      <c r="F120" s="16"/>
    </row>
    <row r="121" spans="1:6" ht="18.75" x14ac:dyDescent="0.25">
      <c r="A121" s="16"/>
      <c r="B121" s="16"/>
      <c r="C121" s="16"/>
      <c r="D121" s="16"/>
      <c r="E121" s="16"/>
      <c r="F121" s="16"/>
    </row>
    <row r="122" spans="1:6" ht="18.75" x14ac:dyDescent="0.25">
      <c r="A122" s="16"/>
      <c r="B122" s="16"/>
      <c r="C122" s="16"/>
      <c r="D122" s="16"/>
      <c r="E122" s="16"/>
      <c r="F122" s="16"/>
    </row>
    <row r="123" spans="1:6" ht="18.75" x14ac:dyDescent="0.25">
      <c r="A123" s="16"/>
      <c r="B123" s="16"/>
      <c r="C123" s="16"/>
      <c r="D123" s="16"/>
      <c r="E123" s="16"/>
      <c r="F123" s="16"/>
    </row>
    <row r="124" spans="1:6" ht="18.75" x14ac:dyDescent="0.25">
      <c r="A124" s="16"/>
      <c r="B124" s="16"/>
      <c r="C124" s="16"/>
      <c r="D124" s="16"/>
      <c r="E124" s="16"/>
      <c r="F124" s="16"/>
    </row>
    <row r="125" spans="1:6" ht="18.75" x14ac:dyDescent="0.25">
      <c r="A125" s="16"/>
      <c r="B125" s="16"/>
      <c r="C125" s="16"/>
      <c r="D125" s="16"/>
      <c r="E125" s="16"/>
      <c r="F125" s="16"/>
    </row>
    <row r="126" spans="1:6" ht="18.75" x14ac:dyDescent="0.25">
      <c r="A126" s="16"/>
      <c r="B126" s="16"/>
      <c r="C126" s="16"/>
      <c r="D126" s="16"/>
      <c r="E126" s="16"/>
      <c r="F126" s="16"/>
    </row>
    <row r="127" spans="1:6" ht="18.75" x14ac:dyDescent="0.25">
      <c r="A127" s="16"/>
      <c r="B127" s="16"/>
      <c r="C127" s="16"/>
      <c r="D127" s="16"/>
      <c r="E127" s="16"/>
      <c r="F127" s="16"/>
    </row>
    <row r="128" spans="1:6" ht="18.75" x14ac:dyDescent="0.25">
      <c r="A128" s="16"/>
      <c r="B128" s="16"/>
      <c r="C128" s="16"/>
      <c r="D128" s="16"/>
      <c r="E128" s="16"/>
      <c r="F128" s="16"/>
    </row>
    <row r="129" spans="1:6" ht="18.75" x14ac:dyDescent="0.25">
      <c r="A129" s="16"/>
      <c r="B129" s="16"/>
      <c r="C129" s="16"/>
      <c r="D129" s="16"/>
      <c r="E129" s="16"/>
      <c r="F129" s="16"/>
    </row>
    <row r="130" spans="1:6" ht="18.75" x14ac:dyDescent="0.25">
      <c r="A130" s="16"/>
      <c r="B130" s="16"/>
      <c r="C130" s="16"/>
      <c r="D130" s="16"/>
      <c r="E130" s="16"/>
      <c r="F130" s="16"/>
    </row>
    <row r="131" spans="1:6" ht="18.75" x14ac:dyDescent="0.25">
      <c r="A131" s="16"/>
      <c r="B131" s="16"/>
      <c r="C131" s="16"/>
      <c r="D131" s="16"/>
      <c r="E131" s="16"/>
      <c r="F131" s="16"/>
    </row>
    <row r="132" spans="1:6" ht="18.75" x14ac:dyDescent="0.25">
      <c r="A132" s="16"/>
      <c r="B132" s="16"/>
      <c r="C132" s="16"/>
      <c r="D132" s="16"/>
      <c r="E132" s="16"/>
      <c r="F132" s="16"/>
    </row>
    <row r="133" spans="1:6" ht="18.75" x14ac:dyDescent="0.25">
      <c r="A133" s="16"/>
      <c r="B133" s="16"/>
      <c r="C133" s="16"/>
      <c r="D133" s="16"/>
      <c r="E133" s="16"/>
      <c r="F133" s="16"/>
    </row>
    <row r="134" spans="1:6" ht="18.75" x14ac:dyDescent="0.25">
      <c r="A134" s="16"/>
      <c r="B134" s="16"/>
      <c r="C134" s="16"/>
      <c r="D134" s="16"/>
      <c r="E134" s="16"/>
      <c r="F134" s="16"/>
    </row>
    <row r="135" spans="1:6" ht="18.75" x14ac:dyDescent="0.25">
      <c r="A135" s="16"/>
      <c r="B135" s="16"/>
      <c r="C135" s="16"/>
      <c r="D135" s="16"/>
      <c r="E135" s="16"/>
      <c r="F135" s="16"/>
    </row>
    <row r="136" spans="1:6" ht="18.75" x14ac:dyDescent="0.25">
      <c r="A136" s="16"/>
      <c r="B136" s="16"/>
      <c r="C136" s="16"/>
      <c r="D136" s="16"/>
      <c r="E136" s="16"/>
      <c r="F136" s="16"/>
    </row>
    <row r="137" spans="1:6" ht="18.75" x14ac:dyDescent="0.25">
      <c r="A137" s="16"/>
      <c r="B137" s="16"/>
      <c r="C137" s="16"/>
      <c r="D137" s="16"/>
      <c r="E137" s="16"/>
      <c r="F137" s="16"/>
    </row>
    <row r="138" spans="1:6" ht="18.75" x14ac:dyDescent="0.25">
      <c r="A138" s="16"/>
      <c r="B138" s="16"/>
      <c r="C138" s="16"/>
      <c r="D138" s="16"/>
      <c r="E138" s="16"/>
      <c r="F138" s="16"/>
    </row>
    <row r="139" spans="1:6" ht="18.75" x14ac:dyDescent="0.25">
      <c r="A139" s="16"/>
      <c r="B139" s="16"/>
      <c r="C139" s="16"/>
      <c r="D139" s="16"/>
      <c r="E139" s="16"/>
      <c r="F139" s="16"/>
    </row>
    <row r="140" spans="1:6" ht="18.75" x14ac:dyDescent="0.25">
      <c r="A140" s="16"/>
      <c r="B140" s="16"/>
      <c r="C140" s="16"/>
      <c r="D140" s="16"/>
      <c r="E140" s="16"/>
      <c r="F140" s="16"/>
    </row>
    <row r="141" spans="1:6" ht="18.75" x14ac:dyDescent="0.25">
      <c r="A141" s="16"/>
      <c r="B141" s="16"/>
      <c r="C141" s="16"/>
      <c r="D141" s="16"/>
      <c r="E141" s="16"/>
      <c r="F141" s="16"/>
    </row>
    <row r="142" spans="1:6" ht="18.75" x14ac:dyDescent="0.25">
      <c r="A142" s="16"/>
      <c r="B142" s="16"/>
      <c r="C142" s="16"/>
      <c r="D142" s="16"/>
      <c r="E142" s="16"/>
      <c r="F142" s="16"/>
    </row>
    <row r="143" spans="1:6" ht="18.75" x14ac:dyDescent="0.25">
      <c r="A143" s="16"/>
      <c r="B143" s="16"/>
      <c r="C143" s="16"/>
      <c r="D143" s="16"/>
      <c r="E143" s="16"/>
      <c r="F143" s="16"/>
    </row>
    <row r="144" spans="1:6" ht="18.75" x14ac:dyDescent="0.25">
      <c r="A144" s="16"/>
      <c r="B144" s="16"/>
      <c r="C144" s="16"/>
      <c r="D144" s="16"/>
      <c r="E144" s="16"/>
      <c r="F144" s="16"/>
    </row>
    <row r="145" spans="1:6" ht="18.75" x14ac:dyDescent="0.25">
      <c r="A145" s="16"/>
      <c r="B145" s="16"/>
      <c r="C145" s="16"/>
      <c r="D145" s="16"/>
      <c r="E145" s="16"/>
      <c r="F145" s="16"/>
    </row>
    <row r="146" spans="1:6" ht="18.75" x14ac:dyDescent="0.25">
      <c r="A146" s="16"/>
      <c r="B146" s="16"/>
      <c r="C146" s="16"/>
      <c r="D146" s="16"/>
      <c r="E146" s="16"/>
      <c r="F146" s="16"/>
    </row>
    <row r="147" spans="1:6" ht="18.75" x14ac:dyDescent="0.25">
      <c r="A147" s="16"/>
      <c r="B147" s="16"/>
      <c r="C147" s="16"/>
      <c r="D147" s="16"/>
      <c r="E147" s="16"/>
      <c r="F147" s="16"/>
    </row>
    <row r="148" spans="1:6" ht="18.75" x14ac:dyDescent="0.25">
      <c r="A148" s="16"/>
      <c r="B148" s="16"/>
      <c r="C148" s="16"/>
      <c r="D148" s="16"/>
      <c r="E148" s="16"/>
      <c r="F148" s="16"/>
    </row>
    <row r="149" spans="1:6" ht="18.75" x14ac:dyDescent="0.25">
      <c r="A149" s="16"/>
      <c r="B149" s="16"/>
      <c r="C149" s="16"/>
      <c r="D149" s="16"/>
      <c r="E149" s="16"/>
      <c r="F149" s="16"/>
    </row>
    <row r="150" spans="1:6" ht="18.75" x14ac:dyDescent="0.25">
      <c r="A150" s="16"/>
      <c r="B150" s="16"/>
      <c r="C150" s="16"/>
      <c r="D150" s="16"/>
      <c r="E150" s="16"/>
      <c r="F150" s="16"/>
    </row>
    <row r="151" spans="1:6" ht="18.75" x14ac:dyDescent="0.25">
      <c r="A151" s="16"/>
      <c r="B151" s="16"/>
      <c r="C151" s="16"/>
      <c r="D151" s="16"/>
      <c r="E151" s="16"/>
      <c r="F151" s="16"/>
    </row>
    <row r="152" spans="1:6" ht="18.75" x14ac:dyDescent="0.25">
      <c r="A152" s="16"/>
      <c r="B152" s="16"/>
      <c r="C152" s="16"/>
      <c r="D152" s="16"/>
      <c r="E152" s="16"/>
      <c r="F152" s="16"/>
    </row>
    <row r="153" spans="1:6" ht="18.75" x14ac:dyDescent="0.25">
      <c r="A153" s="16"/>
      <c r="B153" s="16"/>
      <c r="C153" s="16"/>
      <c r="D153" s="16"/>
      <c r="E153" s="16"/>
      <c r="F153" s="16"/>
    </row>
    <row r="154" spans="1:6" ht="18.75" x14ac:dyDescent="0.25">
      <c r="A154" s="16"/>
      <c r="B154" s="16"/>
      <c r="C154" s="16"/>
      <c r="D154" s="16"/>
      <c r="E154" s="16"/>
      <c r="F154" s="16"/>
    </row>
    <row r="155" spans="1:6" ht="18.75" x14ac:dyDescent="0.25">
      <c r="A155" s="16"/>
      <c r="B155" s="16"/>
      <c r="C155" s="16"/>
      <c r="D155" s="16"/>
      <c r="E155" s="16"/>
      <c r="F155" s="16"/>
    </row>
    <row r="156" spans="1:6" ht="18.75" x14ac:dyDescent="0.25">
      <c r="A156" s="16"/>
      <c r="B156" s="16"/>
      <c r="C156" s="16"/>
      <c r="D156" s="16"/>
      <c r="E156" s="16"/>
      <c r="F156" s="16"/>
    </row>
    <row r="157" spans="1:6" ht="18.75" x14ac:dyDescent="0.25">
      <c r="A157" s="16"/>
      <c r="B157" s="16"/>
      <c r="C157" s="16"/>
      <c r="D157" s="16"/>
      <c r="E157" s="16"/>
      <c r="F157" s="16"/>
    </row>
    <row r="158" spans="1:6" ht="18.75" x14ac:dyDescent="0.25">
      <c r="A158" s="16"/>
      <c r="B158" s="16"/>
      <c r="C158" s="16"/>
      <c r="D158" s="16"/>
      <c r="E158" s="16"/>
      <c r="F158" s="16"/>
    </row>
    <row r="159" spans="1:6" ht="18.75" x14ac:dyDescent="0.25">
      <c r="A159" s="16"/>
      <c r="B159" s="16"/>
      <c r="C159" s="16"/>
      <c r="D159" s="16"/>
      <c r="E159" s="16"/>
      <c r="F159" s="16"/>
    </row>
    <row r="160" spans="1:6" ht="18.75" x14ac:dyDescent="0.25">
      <c r="A160" s="16"/>
      <c r="B160" s="16"/>
      <c r="C160" s="16"/>
      <c r="D160" s="16"/>
      <c r="E160" s="16"/>
      <c r="F160" s="16"/>
    </row>
    <row r="161" spans="1:6" ht="18.75" x14ac:dyDescent="0.25">
      <c r="A161" s="16"/>
      <c r="B161" s="16"/>
      <c r="C161" s="16"/>
      <c r="D161" s="16"/>
      <c r="E161" s="16"/>
      <c r="F161" s="16"/>
    </row>
    <row r="162" spans="1:6" ht="18.75" x14ac:dyDescent="0.25">
      <c r="A162" s="16"/>
      <c r="B162" s="16"/>
      <c r="C162" s="16"/>
      <c r="D162" s="16"/>
      <c r="E162" s="16"/>
      <c r="F162" s="16"/>
    </row>
    <row r="163" spans="1:6" ht="18.75" x14ac:dyDescent="0.25">
      <c r="A163" s="16"/>
      <c r="B163" s="16"/>
      <c r="C163" s="16"/>
      <c r="D163" s="16"/>
      <c r="E163" s="16"/>
      <c r="F163" s="16"/>
    </row>
    <row r="164" spans="1:6" ht="18.75" x14ac:dyDescent="0.25">
      <c r="A164" s="16"/>
      <c r="B164" s="16"/>
      <c r="C164" s="16"/>
      <c r="D164" s="16"/>
      <c r="E164" s="16"/>
      <c r="F164" s="16"/>
    </row>
    <row r="165" spans="1:6" ht="18.75" x14ac:dyDescent="0.25">
      <c r="A165" s="16"/>
      <c r="B165" s="16"/>
      <c r="C165" s="16"/>
      <c r="D165" s="16"/>
      <c r="E165" s="16"/>
      <c r="F165" s="16"/>
    </row>
    <row r="166" spans="1:6" ht="18.75" x14ac:dyDescent="0.25">
      <c r="A166" s="16"/>
      <c r="B166" s="16"/>
      <c r="C166" s="16"/>
      <c r="D166" s="16"/>
      <c r="E166" s="16"/>
      <c r="F166" s="16"/>
    </row>
    <row r="167" spans="1:6" ht="18.75" x14ac:dyDescent="0.25">
      <c r="A167" s="16"/>
      <c r="B167" s="16"/>
      <c r="C167" s="16"/>
      <c r="D167" s="16"/>
      <c r="E167" s="16"/>
      <c r="F167" s="16"/>
    </row>
    <row r="168" spans="1:6" ht="18.75" x14ac:dyDescent="0.25">
      <c r="A168" s="16"/>
      <c r="B168" s="16"/>
      <c r="C168" s="16"/>
      <c r="D168" s="16"/>
      <c r="E168" s="16"/>
      <c r="F168" s="16"/>
    </row>
    <row r="169" spans="1:6" ht="18.75" x14ac:dyDescent="0.25">
      <c r="A169" s="16"/>
      <c r="B169" s="16"/>
      <c r="C169" s="16"/>
      <c r="D169" s="16"/>
      <c r="E169" s="16"/>
      <c r="F169" s="16"/>
    </row>
    <row r="170" spans="1:6" ht="18.75" x14ac:dyDescent="0.25">
      <c r="A170" s="16"/>
      <c r="B170" s="16"/>
      <c r="C170" s="16"/>
      <c r="D170" s="16"/>
      <c r="E170" s="16"/>
      <c r="F170" s="16"/>
    </row>
    <row r="171" spans="1:6" ht="18.75" x14ac:dyDescent="0.25">
      <c r="A171" s="16"/>
      <c r="B171" s="16"/>
      <c r="C171" s="16"/>
      <c r="D171" s="16"/>
      <c r="E171" s="16"/>
      <c r="F171" s="16"/>
    </row>
    <row r="172" spans="1:6" ht="18.75" x14ac:dyDescent="0.25">
      <c r="A172" s="16"/>
      <c r="B172" s="16"/>
      <c r="C172" s="16"/>
      <c r="D172" s="16"/>
      <c r="E172" s="16"/>
      <c r="F172" s="16"/>
    </row>
    <row r="173" spans="1:6" ht="18.75" x14ac:dyDescent="0.25">
      <c r="A173" s="16"/>
      <c r="B173" s="16"/>
      <c r="C173" s="16"/>
      <c r="D173" s="16"/>
      <c r="E173" s="16"/>
      <c r="F173" s="16"/>
    </row>
    <row r="174" spans="1:6" ht="18.75" x14ac:dyDescent="0.25">
      <c r="A174" s="16"/>
      <c r="B174" s="16"/>
      <c r="C174" s="16"/>
      <c r="D174" s="16"/>
      <c r="E174" s="16"/>
      <c r="F174" s="16"/>
    </row>
    <row r="175" spans="1:6" ht="18.75" x14ac:dyDescent="0.25">
      <c r="A175" s="16"/>
      <c r="B175" s="16"/>
      <c r="C175" s="16"/>
      <c r="D175" s="16"/>
      <c r="E175" s="16"/>
      <c r="F175" s="16"/>
    </row>
    <row r="176" spans="1:6" ht="18.75" x14ac:dyDescent="0.25">
      <c r="A176" s="16"/>
      <c r="B176" s="16"/>
      <c r="C176" s="16"/>
      <c r="D176" s="16"/>
      <c r="E176" s="16"/>
      <c r="F176" s="16"/>
    </row>
    <row r="177" spans="1:6" ht="18.75" x14ac:dyDescent="0.25">
      <c r="A177" s="16"/>
      <c r="B177" s="16"/>
      <c r="C177" s="16"/>
      <c r="D177" s="16"/>
      <c r="E177" s="16"/>
      <c r="F177" s="16"/>
    </row>
    <row r="178" spans="1:6" ht="18.75" x14ac:dyDescent="0.25">
      <c r="A178" s="16"/>
      <c r="B178" s="16"/>
      <c r="C178" s="16"/>
      <c r="D178" s="16"/>
      <c r="E178" s="16"/>
      <c r="F178" s="16"/>
    </row>
    <row r="179" spans="1:6" ht="18.75" x14ac:dyDescent="0.25">
      <c r="A179" s="16"/>
      <c r="B179" s="16"/>
      <c r="C179" s="16"/>
      <c r="D179" s="16"/>
      <c r="E179" s="16"/>
      <c r="F179" s="16"/>
    </row>
    <row r="180" spans="1:6" ht="18.75" x14ac:dyDescent="0.25">
      <c r="A180" s="16"/>
      <c r="B180" s="16"/>
      <c r="C180" s="16"/>
      <c r="D180" s="16"/>
      <c r="E180" s="16"/>
      <c r="F180" s="16"/>
    </row>
    <row r="181" spans="1:6" ht="18.75" x14ac:dyDescent="0.25">
      <c r="A181" s="16"/>
      <c r="B181" s="16"/>
      <c r="C181" s="16"/>
      <c r="D181" s="16"/>
      <c r="E181" s="16"/>
      <c r="F181" s="16"/>
    </row>
    <row r="182" spans="1:6" ht="18.75" x14ac:dyDescent="0.25">
      <c r="A182" s="16"/>
      <c r="B182" s="16"/>
      <c r="C182" s="16"/>
      <c r="D182" s="16"/>
      <c r="E182" s="16"/>
      <c r="F182" s="16"/>
    </row>
    <row r="183" spans="1:6" ht="18.75" x14ac:dyDescent="0.25">
      <c r="A183" s="16"/>
      <c r="B183" s="16"/>
      <c r="C183" s="16"/>
      <c r="D183" s="16"/>
      <c r="E183" s="16"/>
      <c r="F183" s="16"/>
    </row>
    <row r="184" spans="1:6" ht="18.75" x14ac:dyDescent="0.25">
      <c r="A184" s="16"/>
      <c r="B184" s="16"/>
      <c r="C184" s="16"/>
      <c r="D184" s="16"/>
      <c r="E184" s="16"/>
      <c r="F184" s="16"/>
    </row>
    <row r="185" spans="1:6" ht="18.75" x14ac:dyDescent="0.25">
      <c r="A185" s="16"/>
      <c r="B185" s="16"/>
      <c r="C185" s="16"/>
      <c r="D185" s="16"/>
      <c r="E185" s="16"/>
      <c r="F185" s="16"/>
    </row>
    <row r="186" spans="1:6" ht="18.75" x14ac:dyDescent="0.25">
      <c r="A186" s="16"/>
      <c r="B186" s="16"/>
      <c r="C186" s="16"/>
      <c r="D186" s="16"/>
      <c r="E186" s="16"/>
      <c r="F186" s="16"/>
    </row>
    <row r="187" spans="1:6" ht="18.75" x14ac:dyDescent="0.25">
      <c r="A187" s="16"/>
      <c r="B187" s="16"/>
      <c r="C187" s="16"/>
      <c r="D187" s="16"/>
      <c r="E187" s="16"/>
      <c r="F187" s="16"/>
    </row>
    <row r="188" spans="1:6" ht="18.75" x14ac:dyDescent="0.25">
      <c r="A188" s="16"/>
      <c r="B188" s="16"/>
      <c r="C188" s="16"/>
      <c r="D188" s="16"/>
      <c r="E188" s="16"/>
      <c r="F188" s="16"/>
    </row>
    <row r="189" spans="1:6" ht="18.75" x14ac:dyDescent="0.25">
      <c r="A189" s="16"/>
      <c r="B189" s="16"/>
      <c r="C189" s="16"/>
      <c r="D189" s="16"/>
      <c r="E189" s="16"/>
      <c r="F189" s="16"/>
    </row>
    <row r="190" spans="1:6" ht="18.75" x14ac:dyDescent="0.25">
      <c r="A190" s="16"/>
      <c r="B190" s="16"/>
      <c r="C190" s="16"/>
      <c r="D190" s="16"/>
      <c r="E190" s="16"/>
      <c r="F190" s="16"/>
    </row>
    <row r="191" spans="1:6" ht="18.75" x14ac:dyDescent="0.25">
      <c r="A191" s="16"/>
      <c r="B191" s="16"/>
      <c r="C191" s="16"/>
      <c r="D191" s="16"/>
      <c r="E191" s="16"/>
      <c r="F191" s="16"/>
    </row>
    <row r="192" spans="1:6" ht="18.75" x14ac:dyDescent="0.25">
      <c r="A192" s="16"/>
      <c r="B192" s="16"/>
      <c r="C192" s="16"/>
      <c r="D192" s="16"/>
      <c r="E192" s="16"/>
      <c r="F192" s="16"/>
    </row>
  </sheetData>
  <mergeCells count="18">
    <mergeCell ref="A74:A75"/>
    <mergeCell ref="C1:C2"/>
    <mergeCell ref="D1:D2"/>
    <mergeCell ref="A39:A40"/>
    <mergeCell ref="A41:A53"/>
    <mergeCell ref="A54:A55"/>
    <mergeCell ref="A56:A61"/>
    <mergeCell ref="A62:A73"/>
    <mergeCell ref="E1:E2"/>
    <mergeCell ref="F1:F2"/>
    <mergeCell ref="A1:A2"/>
    <mergeCell ref="B1:B2"/>
    <mergeCell ref="A37:A38"/>
    <mergeCell ref="A78:A80"/>
    <mergeCell ref="A81:A83"/>
    <mergeCell ref="A84:A89"/>
    <mergeCell ref="A90:A91"/>
    <mergeCell ref="A76:A77"/>
  </mergeCells>
  <dataValidations count="6">
    <dataValidation type="list" allowBlank="1" showInputMessage="1" showErrorMessage="1" sqref="B138:B145 B159:B160 B109:B126">
      <formula1>#REF!</formula1>
    </dataValidation>
    <dataValidation type="list" allowBlank="1" showInputMessage="1" showErrorMessage="1" sqref="B107 B157">
      <formula1>$S$45:$S$55</formula1>
    </dataValidation>
    <dataValidation type="list" allowBlank="1" showInputMessage="1" showErrorMessage="1" sqref="C157">
      <formula1>$S$45:$S$49</formula1>
    </dataValidation>
    <dataValidation type="list" allowBlank="1" showInputMessage="1" showErrorMessage="1" sqref="C156">
      <formula1>#REF!</formula1>
    </dataValidation>
    <dataValidation type="list" allowBlank="1" showInputMessage="1" showErrorMessage="1" sqref="B108 B158">
      <formula1>$S$56:$S$77</formula1>
    </dataValidation>
    <dataValidation type="list" allowBlank="1" showInputMessage="1" showErrorMessage="1" sqref="B106 B156">
      <formula1>$S$40:$S$40</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66"/>
  <sheetViews>
    <sheetView rightToLeft="1" topLeftCell="A67" zoomScale="62" zoomScaleNormal="62" workbookViewId="0">
      <selection activeCell="I39" sqref="I39"/>
    </sheetView>
  </sheetViews>
  <sheetFormatPr defaultColWidth="9.140625" defaultRowHeight="18" x14ac:dyDescent="0.45"/>
  <cols>
    <col min="1" max="1" width="5.5703125" style="133" customWidth="1"/>
    <col min="2" max="2" width="19.28515625" style="133" bestFit="1" customWidth="1"/>
    <col min="3" max="3" width="13.7109375" style="133" customWidth="1"/>
    <col min="4" max="4" width="11.42578125" style="133" customWidth="1"/>
    <col min="5" max="5" width="12.28515625" style="133" customWidth="1"/>
    <col min="6" max="6" width="12.7109375" style="133" customWidth="1"/>
    <col min="7" max="7" width="14.85546875" style="133" customWidth="1"/>
    <col min="8" max="9" width="9.140625" style="133"/>
    <col min="10" max="10" width="19.42578125" style="133" customWidth="1"/>
    <col min="11" max="18" width="9.140625" style="133"/>
    <col min="19" max="19" width="11" style="133" bestFit="1" customWidth="1"/>
    <col min="20" max="16384" width="9.140625" style="133"/>
  </cols>
  <sheetData>
    <row r="1" spans="2:10" ht="22.5" x14ac:dyDescent="0.45">
      <c r="B1" s="263" t="s">
        <v>31</v>
      </c>
      <c r="C1" s="129" t="s">
        <v>191</v>
      </c>
      <c r="D1" s="129"/>
      <c r="E1" s="129"/>
      <c r="F1" s="130" t="s">
        <v>17</v>
      </c>
      <c r="G1" s="130" t="s">
        <v>200</v>
      </c>
    </row>
    <row r="2" spans="2:10" ht="22.5" x14ac:dyDescent="0.45">
      <c r="B2" s="263"/>
      <c r="C2" s="129" t="s">
        <v>198</v>
      </c>
      <c r="D2" s="129" t="s">
        <v>199</v>
      </c>
      <c r="E2" s="129" t="s">
        <v>3</v>
      </c>
      <c r="F2" s="131"/>
      <c r="G2" s="131"/>
    </row>
    <row r="3" spans="2:10" ht="22.5" x14ac:dyDescent="0.45">
      <c r="B3" s="129" t="s">
        <v>186</v>
      </c>
      <c r="C3" s="132"/>
      <c r="D3" s="132"/>
      <c r="E3" s="132"/>
      <c r="F3" s="132"/>
      <c r="G3" s="132"/>
    </row>
    <row r="4" spans="2:10" ht="22.5" x14ac:dyDescent="0.45">
      <c r="B4" s="129" t="s">
        <v>192</v>
      </c>
      <c r="C4" s="132"/>
      <c r="D4" s="132"/>
      <c r="E4" s="132"/>
      <c r="F4" s="132"/>
      <c r="G4" s="132"/>
    </row>
    <row r="5" spans="2:10" ht="22.5" x14ac:dyDescent="0.45">
      <c r="B5" s="129" t="s">
        <v>193</v>
      </c>
      <c r="C5" s="132"/>
      <c r="D5" s="132"/>
      <c r="E5" s="132"/>
      <c r="F5" s="132"/>
      <c r="G5" s="132"/>
    </row>
    <row r="6" spans="2:10" ht="22.5" x14ac:dyDescent="0.45">
      <c r="B6" s="129" t="s">
        <v>196</v>
      </c>
      <c r="C6" s="132"/>
      <c r="D6" s="132"/>
      <c r="E6" s="132"/>
      <c r="F6" s="132"/>
      <c r="G6" s="132"/>
    </row>
    <row r="7" spans="2:10" ht="22.5" x14ac:dyDescent="0.45">
      <c r="B7" s="129" t="s">
        <v>197</v>
      </c>
      <c r="C7" s="132"/>
      <c r="D7" s="132"/>
      <c r="E7" s="132"/>
      <c r="F7" s="132"/>
      <c r="G7" s="132"/>
    </row>
    <row r="8" spans="2:10" ht="22.5" x14ac:dyDescent="0.45">
      <c r="B8" s="180" t="s">
        <v>292</v>
      </c>
      <c r="C8" s="132"/>
      <c r="D8" s="132"/>
      <c r="E8" s="132"/>
      <c r="F8" s="132"/>
      <c r="G8" s="132"/>
    </row>
    <row r="9" spans="2:10" ht="18.75" thickBot="1" x14ac:dyDescent="0.5"/>
    <row r="10" spans="2:10" s="139" customFormat="1" ht="22.5" x14ac:dyDescent="0.25">
      <c r="B10" s="134" t="s">
        <v>0</v>
      </c>
      <c r="C10" s="135" t="s">
        <v>31</v>
      </c>
      <c r="D10" s="264" t="s">
        <v>17</v>
      </c>
      <c r="E10" s="265"/>
      <c r="F10" s="135" t="s">
        <v>104</v>
      </c>
      <c r="G10" s="136" t="s">
        <v>4</v>
      </c>
      <c r="H10" s="136" t="s">
        <v>105</v>
      </c>
      <c r="I10" s="137"/>
      <c r="J10" s="138" t="s">
        <v>47</v>
      </c>
    </row>
    <row r="11" spans="2:10" s="139" customFormat="1" ht="22.5" x14ac:dyDescent="0.25">
      <c r="B11" s="140">
        <v>1</v>
      </c>
      <c r="C11" s="141" t="s">
        <v>234</v>
      </c>
      <c r="D11" s="259" t="s">
        <v>43</v>
      </c>
      <c r="E11" s="260"/>
      <c r="F11" s="142" t="s">
        <v>123</v>
      </c>
      <c r="G11" s="143">
        <v>2</v>
      </c>
      <c r="H11" s="261">
        <f>IFERROR(INDEX('قیمت پایه'!B$39:D$77,MATCH(D11,'قیمت پایه'!B$39:B$77,0),MATCH(F$11,'قیمت پایه'!B$38:D$38,0)),0)</f>
        <v>0</v>
      </c>
      <c r="I11" s="262"/>
      <c r="J11" s="144">
        <f>H11*G11</f>
        <v>0</v>
      </c>
    </row>
    <row r="12" spans="2:10" s="139" customFormat="1" ht="18.75" customHeight="1" x14ac:dyDescent="0.25">
      <c r="B12" s="140">
        <v>2</v>
      </c>
      <c r="C12" s="141"/>
      <c r="D12" s="259"/>
      <c r="E12" s="260"/>
      <c r="F12" s="142"/>
      <c r="G12" s="143"/>
      <c r="H12" s="261">
        <f>IFERROR(INDEX('قیمت پایه'!B$39:D$77,MATCH(D12,'قیمت پایه'!B$39:B$77,0),MATCH(F128,'قیمت پایه'!B$38:D$38,0)),0)</f>
        <v>0</v>
      </c>
      <c r="I12" s="262"/>
      <c r="J12" s="144">
        <f t="shared" ref="J12:J28" si="0">H12*G12</f>
        <v>0</v>
      </c>
    </row>
    <row r="13" spans="2:10" s="139" customFormat="1" ht="18.75" customHeight="1" x14ac:dyDescent="0.25">
      <c r="B13" s="140">
        <v>3</v>
      </c>
      <c r="C13" s="141"/>
      <c r="D13" s="259"/>
      <c r="E13" s="260"/>
      <c r="F13" s="142"/>
      <c r="G13" s="143"/>
      <c r="H13" s="261">
        <f>IFERROR(INDEX('قیمت پایه'!B$39:D$77,MATCH(D13,'قیمت پایه'!B$39:B$77,0),MATCH(F$128,'قیمت پایه'!B$38:D$38,0)),0)</f>
        <v>0</v>
      </c>
      <c r="I13" s="262"/>
      <c r="J13" s="144">
        <f t="shared" si="0"/>
        <v>0</v>
      </c>
    </row>
    <row r="14" spans="2:10" s="139" customFormat="1" ht="18.75" customHeight="1" x14ac:dyDescent="0.25">
      <c r="B14" s="140">
        <v>4</v>
      </c>
      <c r="C14" s="141"/>
      <c r="D14" s="259"/>
      <c r="E14" s="260"/>
      <c r="F14" s="142"/>
      <c r="G14" s="143"/>
      <c r="H14" s="261">
        <f>IFERROR(INDEX('قیمت پایه'!B$39:D$77,MATCH(D14,'قیمت پایه'!B$39:B$77,0),MATCH(F$128,'قیمت پایه'!B$38:D$38,0)),0)</f>
        <v>0</v>
      </c>
      <c r="I14" s="262"/>
      <c r="J14" s="144">
        <f t="shared" si="0"/>
        <v>0</v>
      </c>
    </row>
    <row r="15" spans="2:10" s="139" customFormat="1" ht="18.75" customHeight="1" x14ac:dyDescent="0.25">
      <c r="B15" s="140">
        <v>5</v>
      </c>
      <c r="C15" s="141"/>
      <c r="D15" s="259"/>
      <c r="E15" s="260"/>
      <c r="F15" s="142"/>
      <c r="G15" s="143"/>
      <c r="H15" s="261">
        <f>IFERROR(INDEX('قیمت پایه'!B$39:D$77,MATCH(D15,'قیمت پایه'!B$39:B$77,0),MATCH(F$128,'قیمت پایه'!B$38:D$38,0)),0)</f>
        <v>0</v>
      </c>
      <c r="I15" s="262"/>
      <c r="J15" s="144">
        <f t="shared" si="0"/>
        <v>0</v>
      </c>
    </row>
    <row r="16" spans="2:10" s="139" customFormat="1" ht="18.75" customHeight="1" x14ac:dyDescent="0.25">
      <c r="B16" s="140">
        <v>6</v>
      </c>
      <c r="C16" s="141"/>
      <c r="D16" s="259"/>
      <c r="E16" s="260"/>
      <c r="F16" s="142"/>
      <c r="G16" s="143"/>
      <c r="H16" s="261">
        <f>IFERROR(INDEX('قیمت پایه'!B$39:D$77,MATCH(D16,'قیمت پایه'!B$39:B$77,0),MATCH(F$128,'قیمت پایه'!B$38:D$38,0)),0)</f>
        <v>0</v>
      </c>
      <c r="I16" s="262"/>
      <c r="J16" s="144">
        <f t="shared" si="0"/>
        <v>0</v>
      </c>
    </row>
    <row r="17" spans="2:19" s="139" customFormat="1" ht="18.75" customHeight="1" x14ac:dyDescent="0.25">
      <c r="B17" s="140">
        <v>7</v>
      </c>
      <c r="C17" s="141"/>
      <c r="D17" s="259"/>
      <c r="E17" s="260"/>
      <c r="F17" s="142"/>
      <c r="G17" s="143"/>
      <c r="H17" s="261">
        <f>IFERROR(INDEX('قیمت پایه'!B$39:D$77,MATCH(D17,'قیمت پایه'!B$39:B$77,0),MATCH(F$128,'قیمت پایه'!B$38:D$38,0)),0)</f>
        <v>0</v>
      </c>
      <c r="I17" s="262"/>
      <c r="J17" s="144">
        <f t="shared" si="0"/>
        <v>0</v>
      </c>
    </row>
    <row r="18" spans="2:19" s="139" customFormat="1" ht="18.75" customHeight="1" x14ac:dyDescent="0.25">
      <c r="B18" s="140">
        <v>8</v>
      </c>
      <c r="C18" s="141"/>
      <c r="D18" s="259"/>
      <c r="E18" s="260"/>
      <c r="F18" s="142"/>
      <c r="G18" s="143"/>
      <c r="H18" s="261">
        <f>IFERROR(INDEX('قیمت پایه'!B$39:D$77,MATCH(D18,'قیمت پایه'!B$39:B$77,0),MATCH(F$128,'قیمت پایه'!B$38:D$38,0)),0)</f>
        <v>0</v>
      </c>
      <c r="I18" s="262"/>
      <c r="J18" s="144">
        <f t="shared" si="0"/>
        <v>0</v>
      </c>
    </row>
    <row r="19" spans="2:19" s="139" customFormat="1" ht="18.75" customHeight="1" x14ac:dyDescent="0.25">
      <c r="B19" s="140">
        <v>9</v>
      </c>
      <c r="C19" s="141"/>
      <c r="D19" s="259"/>
      <c r="E19" s="260"/>
      <c r="F19" s="142"/>
      <c r="G19" s="143"/>
      <c r="H19" s="261">
        <f>IFERROR(INDEX('قیمت پایه'!B$39:D$77,MATCH(D19,'قیمت پایه'!B$39:B$77,0),MATCH(F$128,'قیمت پایه'!B$38:D$38,0)),0)</f>
        <v>0</v>
      </c>
      <c r="I19" s="262"/>
      <c r="J19" s="144">
        <f t="shared" si="0"/>
        <v>0</v>
      </c>
    </row>
    <row r="20" spans="2:19" s="139" customFormat="1" ht="18.75" customHeight="1" x14ac:dyDescent="0.25">
      <c r="B20" s="140">
        <v>10</v>
      </c>
      <c r="C20" s="141"/>
      <c r="D20" s="259"/>
      <c r="E20" s="260"/>
      <c r="F20" s="142"/>
      <c r="G20" s="143"/>
      <c r="H20" s="261">
        <f>IFERROR(INDEX('قیمت پایه'!B$39:D$77,MATCH(D20,'قیمت پایه'!B$39:B$77,0),MATCH(F$128,'قیمت پایه'!B$38:D$38,0)),0)</f>
        <v>0</v>
      </c>
      <c r="I20" s="262"/>
      <c r="J20" s="144">
        <f t="shared" si="0"/>
        <v>0</v>
      </c>
    </row>
    <row r="21" spans="2:19" s="139" customFormat="1" ht="18.75" customHeight="1" x14ac:dyDescent="0.25">
      <c r="B21" s="140">
        <v>11</v>
      </c>
      <c r="C21" s="141"/>
      <c r="D21" s="259"/>
      <c r="E21" s="260"/>
      <c r="F21" s="142"/>
      <c r="G21" s="143"/>
      <c r="H21" s="261">
        <f>IFERROR(INDEX('قیمت پایه'!B$39:D$77,MATCH(D21,'قیمت پایه'!B$39:B$77,0),MATCH(F$128,'قیمت پایه'!B$38:D$38,0)),0)</f>
        <v>0</v>
      </c>
      <c r="I21" s="262"/>
      <c r="J21" s="144">
        <f t="shared" si="0"/>
        <v>0</v>
      </c>
    </row>
    <row r="22" spans="2:19" s="139" customFormat="1" ht="18.75" customHeight="1" x14ac:dyDescent="0.25">
      <c r="B22" s="140">
        <v>12</v>
      </c>
      <c r="C22" s="141"/>
      <c r="D22" s="259"/>
      <c r="E22" s="260"/>
      <c r="F22" s="142"/>
      <c r="G22" s="143"/>
      <c r="H22" s="261">
        <f>IFERROR(INDEX('قیمت پایه'!B$39:D$77,MATCH(D22,'قیمت پایه'!B$39:B$77,0),MATCH(F$128,'قیمت پایه'!B$38:D$38,0)),0)</f>
        <v>0</v>
      </c>
      <c r="I22" s="262"/>
      <c r="J22" s="144">
        <f t="shared" si="0"/>
        <v>0</v>
      </c>
    </row>
    <row r="23" spans="2:19" s="139" customFormat="1" ht="18.75" customHeight="1" x14ac:dyDescent="0.25">
      <c r="B23" s="140">
        <v>13</v>
      </c>
      <c r="C23" s="141"/>
      <c r="D23" s="259"/>
      <c r="E23" s="260"/>
      <c r="F23" s="142"/>
      <c r="G23" s="143"/>
      <c r="H23" s="261">
        <f>IFERROR(INDEX('قیمت پایه'!B$39:D$77,MATCH(D23,'قیمت پایه'!B$39:B$77,0),MATCH(F$128,'قیمت پایه'!B$38:D$38,0)),0)</f>
        <v>0</v>
      </c>
      <c r="I23" s="262"/>
      <c r="J23" s="144">
        <f t="shared" si="0"/>
        <v>0</v>
      </c>
    </row>
    <row r="24" spans="2:19" s="139" customFormat="1" ht="18.75" customHeight="1" x14ac:dyDescent="0.25">
      <c r="B24" s="140">
        <v>14</v>
      </c>
      <c r="C24" s="141"/>
      <c r="D24" s="259"/>
      <c r="E24" s="260"/>
      <c r="F24" s="142"/>
      <c r="G24" s="143"/>
      <c r="H24" s="261">
        <f>IFERROR(INDEX('قیمت پایه'!B$39:D$77,MATCH(D24,'قیمت پایه'!B$39:B$77,0),MATCH(F$128,'قیمت پایه'!B$38:D$38,0)),0)</f>
        <v>0</v>
      </c>
      <c r="I24" s="262"/>
      <c r="J24" s="144">
        <f t="shared" si="0"/>
        <v>0</v>
      </c>
    </row>
    <row r="25" spans="2:19" s="139" customFormat="1" ht="18.75" customHeight="1" x14ac:dyDescent="0.25">
      <c r="B25" s="140">
        <v>15</v>
      </c>
      <c r="C25" s="141"/>
      <c r="D25" s="259"/>
      <c r="E25" s="260"/>
      <c r="F25" s="142"/>
      <c r="G25" s="143"/>
      <c r="H25" s="261">
        <f>IFERROR(INDEX('قیمت پایه'!B$39:D$77,MATCH(D25,'قیمت پایه'!B$39:B$77,0),MATCH(F$128,'قیمت پایه'!B$38:D$38,0)),0)</f>
        <v>0</v>
      </c>
      <c r="I25" s="262"/>
      <c r="J25" s="144">
        <f t="shared" si="0"/>
        <v>0</v>
      </c>
    </row>
    <row r="26" spans="2:19" s="139" customFormat="1" ht="18.75" customHeight="1" x14ac:dyDescent="0.25">
      <c r="B26" s="140">
        <v>16</v>
      </c>
      <c r="C26" s="141"/>
      <c r="D26" s="259"/>
      <c r="E26" s="260"/>
      <c r="F26" s="142"/>
      <c r="G26" s="143"/>
      <c r="H26" s="261">
        <f>IFERROR(INDEX('قیمت پایه'!B$39:D$77,MATCH(D26,'قیمت پایه'!B$39:B$77,0),MATCH(F$128,'قیمت پایه'!B$38:D$38,0)),0)</f>
        <v>0</v>
      </c>
      <c r="I26" s="262"/>
      <c r="J26" s="144">
        <f t="shared" si="0"/>
        <v>0</v>
      </c>
    </row>
    <row r="27" spans="2:19" s="139" customFormat="1" ht="18.75" customHeight="1" x14ac:dyDescent="0.25">
      <c r="B27" s="140">
        <v>17</v>
      </c>
      <c r="C27" s="141"/>
      <c r="D27" s="259"/>
      <c r="E27" s="260"/>
      <c r="F27" s="142"/>
      <c r="G27" s="143"/>
      <c r="H27" s="261">
        <f>IFERROR(INDEX('قیمت پایه'!B$39:D$77,MATCH(D27,'قیمت پایه'!B$39:B$77,0),MATCH(F$128,'قیمت پایه'!B$38:D$38,0)),0)</f>
        <v>0</v>
      </c>
      <c r="I27" s="262"/>
      <c r="J27" s="144">
        <f t="shared" si="0"/>
        <v>0</v>
      </c>
    </row>
    <row r="28" spans="2:19" s="139" customFormat="1" ht="19.5" customHeight="1" thickBot="1" x14ac:dyDescent="0.3">
      <c r="B28" s="145">
        <v>18</v>
      </c>
      <c r="C28" s="141"/>
      <c r="D28" s="259"/>
      <c r="E28" s="260"/>
      <c r="F28" s="142"/>
      <c r="G28" s="143"/>
      <c r="H28" s="261">
        <f>IFERROR(INDEX('قیمت پایه'!B$39:D$77,MATCH(D28,'قیمت پایه'!B$39:B$77,0),MATCH(F$128,'قیمت پایه'!B$38:D$38,0)),0)</f>
        <v>0</v>
      </c>
      <c r="I28" s="262"/>
      <c r="J28" s="144">
        <f t="shared" si="0"/>
        <v>0</v>
      </c>
      <c r="S28" s="139" t="s">
        <v>141</v>
      </c>
    </row>
    <row r="29" spans="2:19" x14ac:dyDescent="0.45">
      <c r="S29" s="133" t="s">
        <v>249</v>
      </c>
    </row>
    <row r="30" spans="2:19" ht="22.5" x14ac:dyDescent="0.55000000000000004">
      <c r="B30" s="146" t="s">
        <v>31</v>
      </c>
      <c r="C30" s="146" t="s">
        <v>17</v>
      </c>
      <c r="D30" s="146" t="s">
        <v>4</v>
      </c>
      <c r="E30" s="146" t="s">
        <v>170</v>
      </c>
      <c r="F30" s="146" t="s">
        <v>42</v>
      </c>
      <c r="G30" s="257" t="s">
        <v>201</v>
      </c>
      <c r="H30" s="257"/>
      <c r="I30" s="257"/>
      <c r="J30" s="257"/>
    </row>
    <row r="31" spans="2:19" ht="22.5" x14ac:dyDescent="0.55000000000000004">
      <c r="B31" s="146" t="s">
        <v>202</v>
      </c>
      <c r="C31" s="147"/>
      <c r="D31" s="148"/>
      <c r="E31" s="148"/>
      <c r="F31" s="148"/>
      <c r="G31" s="258"/>
      <c r="H31" s="258"/>
      <c r="I31" s="258"/>
      <c r="J31" s="258"/>
      <c r="S31" s="133" t="s">
        <v>250</v>
      </c>
    </row>
    <row r="32" spans="2:19" ht="22.5" x14ac:dyDescent="0.55000000000000004">
      <c r="B32" s="146" t="s">
        <v>203</v>
      </c>
      <c r="C32" s="148"/>
      <c r="D32" s="148"/>
      <c r="E32" s="148"/>
      <c r="F32" s="148"/>
      <c r="G32" s="258"/>
      <c r="H32" s="258"/>
      <c r="I32" s="258"/>
      <c r="J32" s="258"/>
      <c r="S32" s="133" t="s">
        <v>251</v>
      </c>
    </row>
    <row r="33" spans="2:19" ht="22.5" x14ac:dyDescent="0.55000000000000004">
      <c r="B33" s="146" t="s">
        <v>204</v>
      </c>
      <c r="C33" s="148"/>
      <c r="D33" s="148"/>
      <c r="E33" s="148"/>
      <c r="F33" s="148"/>
      <c r="G33" s="258"/>
      <c r="H33" s="258"/>
      <c r="I33" s="258"/>
      <c r="J33" s="258"/>
    </row>
    <row r="34" spans="2:19" ht="22.5" x14ac:dyDescent="0.55000000000000004">
      <c r="B34" s="146" t="s">
        <v>202</v>
      </c>
      <c r="C34" s="148"/>
      <c r="D34" s="148"/>
      <c r="E34" s="148"/>
      <c r="F34" s="148"/>
      <c r="G34" s="258"/>
      <c r="H34" s="258"/>
      <c r="I34" s="258"/>
      <c r="J34" s="258"/>
      <c r="S34" s="133" t="s">
        <v>252</v>
      </c>
    </row>
    <row r="35" spans="2:19" ht="22.5" x14ac:dyDescent="0.55000000000000004">
      <c r="B35" s="146" t="s">
        <v>204</v>
      </c>
      <c r="C35" s="148"/>
      <c r="D35" s="148"/>
      <c r="E35" s="148"/>
      <c r="F35" s="148"/>
      <c r="G35" s="258"/>
      <c r="H35" s="258"/>
      <c r="I35" s="258"/>
      <c r="J35" s="258"/>
      <c r="S35" s="133" t="s">
        <v>253</v>
      </c>
    </row>
    <row r="36" spans="2:19" x14ac:dyDescent="0.45">
      <c r="G36" s="256"/>
      <c r="H36" s="256"/>
      <c r="I36" s="256"/>
      <c r="J36" s="256"/>
      <c r="S36" s="133" t="s">
        <v>254</v>
      </c>
    </row>
    <row r="37" spans="2:19" x14ac:dyDescent="0.45">
      <c r="G37" s="256"/>
      <c r="H37" s="256"/>
      <c r="I37" s="256"/>
      <c r="J37" s="256"/>
    </row>
    <row r="38" spans="2:19" ht="22.5" x14ac:dyDescent="0.55000000000000004">
      <c r="B38" s="146" t="s">
        <v>205</v>
      </c>
      <c r="C38" s="149"/>
      <c r="S38" s="133" t="s">
        <v>255</v>
      </c>
    </row>
    <row r="39" spans="2:19" ht="22.5" x14ac:dyDescent="0.55000000000000004">
      <c r="B39" s="146" t="s">
        <v>206</v>
      </c>
      <c r="C39" s="149"/>
      <c r="S39" s="133" t="s">
        <v>256</v>
      </c>
    </row>
    <row r="40" spans="2:19" ht="22.5" x14ac:dyDescent="0.55000000000000004">
      <c r="B40" s="146" t="s">
        <v>207</v>
      </c>
      <c r="C40" s="149"/>
      <c r="S40" s="133" t="s">
        <v>257</v>
      </c>
    </row>
    <row r="41" spans="2:19" ht="22.5" x14ac:dyDescent="0.55000000000000004">
      <c r="B41" s="146" t="s">
        <v>208</v>
      </c>
      <c r="C41" s="149"/>
      <c r="S41" s="133" t="s">
        <v>258</v>
      </c>
    </row>
    <row r="42" spans="2:19" ht="22.5" x14ac:dyDescent="0.55000000000000004">
      <c r="B42" s="146" t="s">
        <v>209</v>
      </c>
      <c r="C42" s="149"/>
      <c r="S42" s="133" t="s">
        <v>259</v>
      </c>
    </row>
    <row r="43" spans="2:19" ht="22.5" x14ac:dyDescent="0.55000000000000004">
      <c r="B43" s="146" t="s">
        <v>169</v>
      </c>
      <c r="C43" s="149"/>
    </row>
    <row r="44" spans="2:19" ht="22.5" x14ac:dyDescent="0.55000000000000004">
      <c r="B44" s="146" t="s">
        <v>293</v>
      </c>
      <c r="C44" s="149"/>
      <c r="S44" s="133">
        <v>60</v>
      </c>
    </row>
    <row r="45" spans="2:19" ht="22.5" x14ac:dyDescent="0.55000000000000004">
      <c r="B45" s="146" t="s">
        <v>294</v>
      </c>
      <c r="C45" s="149"/>
      <c r="S45" s="133">
        <v>75</v>
      </c>
    </row>
    <row r="46" spans="2:19" ht="22.5" x14ac:dyDescent="0.55000000000000004">
      <c r="B46" s="146" t="s">
        <v>210</v>
      </c>
      <c r="C46" s="149"/>
      <c r="S46" s="133">
        <v>90</v>
      </c>
    </row>
    <row r="47" spans="2:19" ht="22.5" x14ac:dyDescent="0.55000000000000004">
      <c r="B47" s="146" t="s">
        <v>211</v>
      </c>
      <c r="C47" s="149"/>
      <c r="S47" s="133" t="s">
        <v>259</v>
      </c>
    </row>
    <row r="48" spans="2:19" ht="22.5" x14ac:dyDescent="0.55000000000000004">
      <c r="B48" s="146" t="s">
        <v>212</v>
      </c>
      <c r="C48" s="149"/>
    </row>
    <row r="49" spans="2:19" ht="22.5" x14ac:dyDescent="0.55000000000000004">
      <c r="B49" s="146" t="s">
        <v>213</v>
      </c>
      <c r="C49" s="149"/>
      <c r="S49" s="133">
        <v>90</v>
      </c>
    </row>
    <row r="50" spans="2:19" ht="22.5" x14ac:dyDescent="0.55000000000000004">
      <c r="B50" s="146" t="s">
        <v>214</v>
      </c>
      <c r="C50" s="149"/>
      <c r="S50" s="133">
        <v>80</v>
      </c>
    </row>
    <row r="51" spans="2:19" ht="22.5" x14ac:dyDescent="0.55000000000000004">
      <c r="B51" s="146" t="s">
        <v>231</v>
      </c>
      <c r="C51" s="149"/>
      <c r="S51" s="133" t="s">
        <v>260</v>
      </c>
    </row>
    <row r="52" spans="2:19" ht="22.5" x14ac:dyDescent="0.55000000000000004">
      <c r="B52" s="146" t="s">
        <v>215</v>
      </c>
      <c r="C52" s="149"/>
      <c r="S52" s="133" t="s">
        <v>259</v>
      </c>
    </row>
    <row r="53" spans="2:19" ht="22.5" x14ac:dyDescent="0.55000000000000004">
      <c r="B53" s="146" t="s">
        <v>216</v>
      </c>
      <c r="C53" s="149"/>
    </row>
    <row r="54" spans="2:19" ht="22.5" x14ac:dyDescent="0.55000000000000004">
      <c r="B54" s="146" t="s">
        <v>217</v>
      </c>
      <c r="C54" s="149"/>
      <c r="S54" s="133" t="s">
        <v>261</v>
      </c>
    </row>
    <row r="55" spans="2:19" ht="22.5" x14ac:dyDescent="0.55000000000000004">
      <c r="B55" s="146" t="s">
        <v>248</v>
      </c>
      <c r="C55" s="149"/>
      <c r="S55" s="133" t="s">
        <v>259</v>
      </c>
    </row>
    <row r="56" spans="2:19" ht="22.5" x14ac:dyDescent="0.55000000000000004">
      <c r="B56" s="146" t="s">
        <v>244</v>
      </c>
      <c r="C56" s="149"/>
    </row>
    <row r="57" spans="2:19" ht="22.5" x14ac:dyDescent="0.55000000000000004">
      <c r="B57" s="146" t="s">
        <v>218</v>
      </c>
      <c r="C57" s="149"/>
    </row>
    <row r="58" spans="2:19" ht="22.5" x14ac:dyDescent="0.55000000000000004">
      <c r="B58" s="146" t="s">
        <v>219</v>
      </c>
      <c r="C58" s="149"/>
    </row>
    <row r="59" spans="2:19" ht="22.5" x14ac:dyDescent="0.55000000000000004">
      <c r="B59" s="146" t="s">
        <v>220</v>
      </c>
      <c r="C59" s="149"/>
    </row>
    <row r="60" spans="2:19" ht="22.5" x14ac:dyDescent="0.55000000000000004">
      <c r="B60" s="146" t="s">
        <v>221</v>
      </c>
      <c r="C60" s="149"/>
    </row>
    <row r="61" spans="2:19" ht="22.5" x14ac:dyDescent="0.55000000000000004">
      <c r="B61" s="146" t="s">
        <v>295</v>
      </c>
      <c r="C61" s="149"/>
    </row>
    <row r="62" spans="2:19" ht="18.75" x14ac:dyDescent="0.45">
      <c r="B62" s="150" t="s">
        <v>296</v>
      </c>
      <c r="C62" s="149"/>
    </row>
    <row r="63" spans="2:19" ht="22.5" x14ac:dyDescent="0.55000000000000004">
      <c r="B63" s="146" t="s">
        <v>297</v>
      </c>
      <c r="C63" s="151"/>
    </row>
    <row r="64" spans="2:19" ht="22.5" x14ac:dyDescent="0.55000000000000004">
      <c r="B64" s="146" t="s">
        <v>222</v>
      </c>
      <c r="C64" s="149"/>
    </row>
    <row r="65" spans="2:3" ht="22.5" x14ac:dyDescent="0.55000000000000004">
      <c r="B65" s="146" t="s">
        <v>298</v>
      </c>
      <c r="C65" s="149"/>
    </row>
    <row r="66" spans="2:3" ht="22.5" x14ac:dyDescent="0.55000000000000004">
      <c r="B66" s="179" t="s">
        <v>299</v>
      </c>
      <c r="C66" s="149"/>
    </row>
  </sheetData>
  <protectedRanges>
    <protectedRange sqref="C11:G28" name="Range5_1"/>
  </protectedRanges>
  <mergeCells count="46">
    <mergeCell ref="D11:E11"/>
    <mergeCell ref="H11:I11"/>
    <mergeCell ref="D12:E12"/>
    <mergeCell ref="H12:I12"/>
    <mergeCell ref="B1:B2"/>
    <mergeCell ref="D10:E10"/>
    <mergeCell ref="D15:E15"/>
    <mergeCell ref="H15:I15"/>
    <mergeCell ref="D16:E16"/>
    <mergeCell ref="H16:I16"/>
    <mergeCell ref="D13:E13"/>
    <mergeCell ref="H13:I13"/>
    <mergeCell ref="D14:E14"/>
    <mergeCell ref="H14:I14"/>
    <mergeCell ref="D19:E19"/>
    <mergeCell ref="H19:I19"/>
    <mergeCell ref="D20:E20"/>
    <mergeCell ref="H20:I20"/>
    <mergeCell ref="D17:E17"/>
    <mergeCell ref="H17:I17"/>
    <mergeCell ref="D18:E18"/>
    <mergeCell ref="H18:I18"/>
    <mergeCell ref="D23:E23"/>
    <mergeCell ref="H23:I23"/>
    <mergeCell ref="D24:E24"/>
    <mergeCell ref="H24:I24"/>
    <mergeCell ref="D21:E21"/>
    <mergeCell ref="H21:I21"/>
    <mergeCell ref="D22:E22"/>
    <mergeCell ref="H22:I22"/>
    <mergeCell ref="D27:E27"/>
    <mergeCell ref="H27:I27"/>
    <mergeCell ref="D28:E28"/>
    <mergeCell ref="H28:I28"/>
    <mergeCell ref="D25:E25"/>
    <mergeCell ref="H25:I25"/>
    <mergeCell ref="D26:E26"/>
    <mergeCell ref="H26:I26"/>
    <mergeCell ref="G36:J36"/>
    <mergeCell ref="G37:J37"/>
    <mergeCell ref="G30:J30"/>
    <mergeCell ref="G31:J31"/>
    <mergeCell ref="G32:J32"/>
    <mergeCell ref="G33:J33"/>
    <mergeCell ref="G34:J34"/>
    <mergeCell ref="G35:J35"/>
  </mergeCells>
  <conditionalFormatting sqref="C3:C6">
    <cfRule type="notContainsBlanks" dxfId="11" priority="4">
      <formula>LEN(TRIM(C3))&gt;0</formula>
    </cfRule>
    <cfRule type="notContainsBlanks" dxfId="10" priority="5">
      <formula>LEN(TRIM(C3))&gt;0</formula>
    </cfRule>
    <cfRule type="notContainsBlanks" priority="6">
      <formula>LEN(TRIM(C3))&gt;0</formula>
    </cfRule>
  </conditionalFormatting>
  <conditionalFormatting sqref="C38:C66">
    <cfRule type="notContainsBlanks" dxfId="9" priority="1">
      <formula>LEN(TRIM(C38))&gt;0</formula>
    </cfRule>
  </conditionalFormatting>
  <conditionalFormatting sqref="C3:G8">
    <cfRule type="notContainsBlanks" dxfId="8" priority="3">
      <formula>LEN(TRIM(C3))&gt;0</formula>
    </cfRule>
  </conditionalFormatting>
  <conditionalFormatting sqref="C31:J35">
    <cfRule type="notContainsBlanks" dxfId="7" priority="2">
      <formula>LEN(TRIM(C31))&gt;0</formula>
    </cfRule>
  </conditionalFormatting>
  <dataValidations count="9">
    <dataValidation type="list" allowBlank="1" showInputMessage="1" showErrorMessage="1" sqref="C11:C28">
      <formula1>لیست_یراق</formula1>
    </dataValidation>
    <dataValidation type="list" allowBlank="1" showInputMessage="1" showErrorMessage="1" sqref="D11:E28">
      <formula1>INDIRECT(C11)</formula1>
    </dataValidation>
    <dataValidation type="list" allowBlank="1" showInputMessage="1" showErrorMessage="1" sqref="C41">
      <formula1>$S$28:$S$29</formula1>
    </dataValidation>
    <dataValidation type="list" allowBlank="1" showInputMessage="1" showErrorMessage="1" sqref="C48">
      <formula1>$S$31:$S$32</formula1>
    </dataValidation>
    <dataValidation type="list" allowBlank="1" showInputMessage="1" showErrorMessage="1" sqref="C50">
      <formula1>$S$34:$S$36</formula1>
    </dataValidation>
    <dataValidation type="list" allowBlank="1" showInputMessage="1" showErrorMessage="1" sqref="C53">
      <formula1>$S$38:$S$42</formula1>
    </dataValidation>
    <dataValidation type="list" allowBlank="1" showInputMessage="1" showErrorMessage="1" sqref="C54">
      <formula1>$S$44:$S$47</formula1>
    </dataValidation>
    <dataValidation type="list" allowBlank="1" showInputMessage="1" showErrorMessage="1" sqref="C55">
      <formula1>$S$49:$S$52</formula1>
    </dataValidation>
    <dataValidation type="list" allowBlank="1" showInputMessage="1" showErrorMessage="1" sqref="C61 C64">
      <formula1>$S$54:$S$55</formula1>
    </dataValidation>
  </dataValidation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داده!$A$2:$A$3</xm:f>
          </x14:formula1>
          <xm:sqref>F3:F4 F6</xm:sqref>
        </x14:dataValidation>
        <x14:dataValidation type="list" allowBlank="1" showInputMessage="1" showErrorMessage="1">
          <x14:formula1>
            <xm:f>داده!$B$2:$B$3</xm:f>
          </x14:formula1>
          <xm:sqref>G3</xm:sqref>
        </x14:dataValidation>
        <x14:dataValidation type="list" allowBlank="1" showInputMessage="1" showErrorMessage="1">
          <x14:formula1>
            <xm:f>داده!$C$2:$C$3</xm:f>
          </x14:formula1>
          <xm:sqref>F5</xm:sqref>
        </x14:dataValidation>
        <x14:dataValidation type="list" allowBlank="1" showInputMessage="1" showErrorMessage="1">
          <x14:formula1>
            <xm:f>'قیمت پایه'!$A$108:$A$109</xm:f>
          </x14:formula1>
          <xm:sqref>F11:F28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3"/>
  <sheetViews>
    <sheetView rightToLeft="1" workbookViewId="0">
      <selection activeCell="A5" sqref="A5"/>
    </sheetView>
  </sheetViews>
  <sheetFormatPr defaultRowHeight="15" x14ac:dyDescent="0.25"/>
  <sheetData>
    <row r="2" spans="1:3" x14ac:dyDescent="0.25">
      <c r="A2" t="s">
        <v>187</v>
      </c>
      <c r="B2" t="s">
        <v>190</v>
      </c>
      <c r="C2" t="s">
        <v>194</v>
      </c>
    </row>
    <row r="3" spans="1:3" x14ac:dyDescent="0.25">
      <c r="A3" t="s">
        <v>188</v>
      </c>
      <c r="B3" t="s">
        <v>189</v>
      </c>
      <c r="C3" t="s">
        <v>195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W218"/>
  <sheetViews>
    <sheetView rightToLeft="1" view="pageBreakPreview" topLeftCell="A150" zoomScale="85" zoomScaleNormal="55" zoomScaleSheetLayoutView="85" workbookViewId="0">
      <selection activeCell="H159" sqref="H159"/>
    </sheetView>
  </sheetViews>
  <sheetFormatPr defaultColWidth="9" defaultRowHeight="18.75" x14ac:dyDescent="0.25"/>
  <cols>
    <col min="1" max="1" width="1.85546875" style="16" customWidth="1"/>
    <col min="2" max="2" width="6.28515625" style="16" bestFit="1" customWidth="1"/>
    <col min="3" max="3" width="18.5703125" style="16" bestFit="1" customWidth="1"/>
    <col min="4" max="4" width="11.85546875" style="16" customWidth="1"/>
    <col min="5" max="5" width="16.42578125" style="16" customWidth="1"/>
    <col min="6" max="6" width="9.5703125" style="16" customWidth="1"/>
    <col min="7" max="7" width="8.85546875" style="16" bestFit="1" customWidth="1"/>
    <col min="8" max="8" width="11" style="16" customWidth="1"/>
    <col min="9" max="9" width="14.42578125" style="16" bestFit="1" customWidth="1"/>
    <col min="10" max="10" width="20.42578125" style="16" bestFit="1" customWidth="1"/>
    <col min="11" max="11" width="25.42578125" style="16" bestFit="1" customWidth="1"/>
    <col min="12" max="12" width="24.85546875" style="16" bestFit="1" customWidth="1"/>
    <col min="13" max="13" width="19.85546875" style="16" bestFit="1" customWidth="1"/>
    <col min="14" max="14" width="21.140625" style="16" bestFit="1" customWidth="1"/>
    <col min="15" max="15" width="11.42578125" style="16" bestFit="1" customWidth="1"/>
    <col min="16" max="16" width="22.42578125" style="16" customWidth="1"/>
    <col min="17" max="17" width="40.140625" style="16" hidden="1" customWidth="1"/>
    <col min="18" max="18" width="22" style="16" hidden="1" customWidth="1"/>
    <col min="19" max="19" width="16" style="16" hidden="1" customWidth="1"/>
    <col min="20" max="20" width="15.5703125" style="16" hidden="1" customWidth="1"/>
    <col min="21" max="21" width="29.140625" style="16" hidden="1" customWidth="1"/>
    <col min="22" max="22" width="16" style="16" hidden="1" customWidth="1"/>
    <col min="23" max="23" width="23.28515625" style="16" hidden="1" customWidth="1"/>
    <col min="24" max="24" width="31.28515625" style="16" bestFit="1" customWidth="1"/>
    <col min="25" max="25" width="24.140625" style="16" bestFit="1" customWidth="1"/>
    <col min="26" max="28" width="17.85546875" style="16" bestFit="1" customWidth="1"/>
    <col min="29" max="16384" width="9" style="16"/>
  </cols>
  <sheetData>
    <row r="1" spans="2:22" ht="19.5" thickBot="1" x14ac:dyDescent="0.3">
      <c r="Q1" s="243" t="s">
        <v>13</v>
      </c>
      <c r="R1" s="245" t="s">
        <v>14</v>
      </c>
      <c r="S1" s="245" t="s">
        <v>23</v>
      </c>
      <c r="T1" s="245"/>
      <c r="U1" s="249" t="s">
        <v>26</v>
      </c>
      <c r="V1" s="278" t="s">
        <v>22</v>
      </c>
    </row>
    <row r="2" spans="2:22" x14ac:dyDescent="0.25">
      <c r="B2" s="46" t="s">
        <v>0</v>
      </c>
      <c r="C2" s="48" t="s">
        <v>17</v>
      </c>
      <c r="D2" s="48" t="s">
        <v>1</v>
      </c>
      <c r="E2" s="48" t="s">
        <v>2</v>
      </c>
      <c r="F2" s="48" t="s">
        <v>3</v>
      </c>
      <c r="G2" s="280" t="s">
        <v>4</v>
      </c>
      <c r="H2" s="280"/>
      <c r="I2" s="280"/>
      <c r="J2" s="280"/>
      <c r="K2" s="48" t="s">
        <v>6</v>
      </c>
      <c r="L2" s="48" t="s">
        <v>5</v>
      </c>
      <c r="M2" s="48" t="s">
        <v>16</v>
      </c>
      <c r="N2" s="49" t="s">
        <v>15</v>
      </c>
      <c r="Q2" s="244"/>
      <c r="R2" s="246"/>
      <c r="S2" s="14" t="s">
        <v>25</v>
      </c>
      <c r="T2" s="14" t="s">
        <v>24</v>
      </c>
      <c r="U2" s="250"/>
      <c r="V2" s="279"/>
    </row>
    <row r="3" spans="2:22" ht="18.399999999999999" customHeight="1" x14ac:dyDescent="0.25">
      <c r="B3" s="47">
        <v>1</v>
      </c>
      <c r="C3" s="287" t="s">
        <v>20</v>
      </c>
      <c r="D3" s="68"/>
      <c r="E3" s="68"/>
      <c r="F3" s="68"/>
      <c r="G3" s="290"/>
      <c r="H3" s="290"/>
      <c r="I3" s="290"/>
      <c r="J3" s="290"/>
      <c r="K3" s="68"/>
      <c r="L3" s="171">
        <f t="shared" ref="L3:L17" si="0">(F3/100)*(E3/72)*D3*G3/100</f>
        <v>0</v>
      </c>
      <c r="M3" s="81">
        <f>IFERROR(INDEX('قیمت پایه'!A$3:E$27,MATCH(K3,'قیمت پایه'!A$3:A$27,0),2),0)</f>
        <v>0</v>
      </c>
      <c r="N3" s="60">
        <f>M3*L3</f>
        <v>0</v>
      </c>
      <c r="Q3" s="4" t="s">
        <v>66</v>
      </c>
      <c r="R3" s="27">
        <f>'قیمت پایه'!B3</f>
        <v>70000000</v>
      </c>
      <c r="S3" s="27">
        <f>'قیمت پایه'!C3</f>
        <v>60000000</v>
      </c>
      <c r="T3" s="27">
        <f>'قیمت پایه'!D3</f>
        <v>0</v>
      </c>
      <c r="U3" s="27">
        <f>'قیمت پایه'!E3</f>
        <v>16000000</v>
      </c>
      <c r="V3" s="27">
        <f>'قیمت پایه'!F3</f>
        <v>0</v>
      </c>
    </row>
    <row r="4" spans="2:22" x14ac:dyDescent="0.25">
      <c r="B4" s="47">
        <v>2</v>
      </c>
      <c r="C4" s="288"/>
      <c r="D4" s="69"/>
      <c r="E4" s="69"/>
      <c r="F4" s="69"/>
      <c r="G4" s="272"/>
      <c r="H4" s="273"/>
      <c r="I4" s="273"/>
      <c r="J4" s="274"/>
      <c r="K4" s="178"/>
      <c r="L4" s="171">
        <f t="shared" si="0"/>
        <v>0</v>
      </c>
      <c r="M4" s="81">
        <f>IFERROR(INDEX('قیمت پایه'!A$3:E$27,MATCH(K4,'قیمت پایه'!A$3:A$27,0),2),0)</f>
        <v>0</v>
      </c>
      <c r="N4" s="60">
        <f t="shared" ref="N4:N32" si="1">M4*L4</f>
        <v>0</v>
      </c>
      <c r="Q4" s="4" t="s">
        <v>67</v>
      </c>
      <c r="R4" s="27">
        <f>'قیمت پایه'!B4</f>
        <v>85000000</v>
      </c>
      <c r="S4" s="27">
        <f>'قیمت پایه'!C4</f>
        <v>70000000</v>
      </c>
      <c r="T4" s="27">
        <f>'قیمت پایه'!D4</f>
        <v>0</v>
      </c>
      <c r="U4" s="27">
        <f>'قیمت پایه'!E4</f>
        <v>20000000</v>
      </c>
      <c r="V4" s="27">
        <f>'قیمت پایه'!F4</f>
        <v>0</v>
      </c>
    </row>
    <row r="5" spans="2:22" x14ac:dyDescent="0.25">
      <c r="B5" s="47">
        <v>3</v>
      </c>
      <c r="C5" s="288"/>
      <c r="D5" s="69"/>
      <c r="E5" s="69"/>
      <c r="F5" s="69"/>
      <c r="G5" s="272"/>
      <c r="H5" s="273"/>
      <c r="I5" s="273"/>
      <c r="J5" s="274"/>
      <c r="K5" s="178"/>
      <c r="L5" s="171">
        <f t="shared" si="0"/>
        <v>0</v>
      </c>
      <c r="M5" s="81">
        <f>IFERROR(INDEX('قیمت پایه'!A$3:E$27,MATCH(K5,'قیمت پایه'!A$3:A$27,0),2),0)</f>
        <v>0</v>
      </c>
      <c r="N5" s="60">
        <f t="shared" si="1"/>
        <v>0</v>
      </c>
      <c r="Q5" s="4" t="s">
        <v>7</v>
      </c>
      <c r="R5" s="27">
        <f>'قیمت پایه'!B6</f>
        <v>95000000</v>
      </c>
      <c r="S5" s="27">
        <f>'قیمت پایه'!C6</f>
        <v>80000000</v>
      </c>
      <c r="T5" s="27">
        <f>'قیمت پایه'!D6</f>
        <v>0</v>
      </c>
      <c r="U5" s="27">
        <f>'قیمت پایه'!E6</f>
        <v>25000000</v>
      </c>
      <c r="V5" s="27">
        <f>'قیمت پایه'!F6</f>
        <v>0</v>
      </c>
    </row>
    <row r="6" spans="2:22" x14ac:dyDescent="0.25">
      <c r="B6" s="47">
        <v>4</v>
      </c>
      <c r="C6" s="288"/>
      <c r="D6" s="69"/>
      <c r="E6" s="69"/>
      <c r="F6" s="69"/>
      <c r="G6" s="272"/>
      <c r="H6" s="273"/>
      <c r="I6" s="273"/>
      <c r="J6" s="274"/>
      <c r="K6" s="178"/>
      <c r="L6" s="171">
        <f t="shared" si="0"/>
        <v>0</v>
      </c>
      <c r="M6" s="81">
        <f>IFERROR(INDEX('قیمت پایه'!A$3:E$27,MATCH(K6,'قیمت پایه'!A$3:A$27,0),2),0)</f>
        <v>0</v>
      </c>
      <c r="N6" s="60">
        <f t="shared" si="1"/>
        <v>0</v>
      </c>
      <c r="Q6" s="4" t="s">
        <v>68</v>
      </c>
      <c r="R6" s="27">
        <f>'قیمت پایه'!B7</f>
        <v>105000000</v>
      </c>
      <c r="S6" s="27">
        <f>'قیمت پایه'!C7</f>
        <v>85000000</v>
      </c>
      <c r="T6" s="27">
        <f>'قیمت پایه'!D7</f>
        <v>32000000</v>
      </c>
      <c r="U6" s="27">
        <f>'قیمت پایه'!E7</f>
        <v>28000000</v>
      </c>
      <c r="V6" s="27">
        <f>'قیمت پایه'!F7</f>
        <v>0</v>
      </c>
    </row>
    <row r="7" spans="2:22" x14ac:dyDescent="0.25">
      <c r="B7" s="47">
        <v>5</v>
      </c>
      <c r="C7" s="288"/>
      <c r="D7" s="69"/>
      <c r="E7" s="69"/>
      <c r="F7" s="69"/>
      <c r="G7" s="272"/>
      <c r="H7" s="273"/>
      <c r="I7" s="273"/>
      <c r="J7" s="274"/>
      <c r="K7" s="178"/>
      <c r="L7" s="171">
        <f t="shared" si="0"/>
        <v>0</v>
      </c>
      <c r="M7" s="81">
        <f>IFERROR(INDEX('قیمت پایه'!A$3:E$27,MATCH(K7,'قیمت پایه'!A$3:A$27,0),2),0)</f>
        <v>0</v>
      </c>
      <c r="N7" s="60">
        <f t="shared" si="1"/>
        <v>0</v>
      </c>
      <c r="Q7" s="4" t="s">
        <v>69</v>
      </c>
      <c r="R7" s="27">
        <f>'قیمت پایه'!B8</f>
        <v>105000000</v>
      </c>
      <c r="S7" s="27">
        <f>'قیمت پایه'!C8</f>
        <v>85000000</v>
      </c>
      <c r="T7" s="27">
        <f>'قیمت پایه'!D8</f>
        <v>30000000</v>
      </c>
      <c r="U7" s="27">
        <f>'قیمت پایه'!E8</f>
        <v>28000000</v>
      </c>
      <c r="V7" s="27">
        <f>'قیمت پایه'!F8</f>
        <v>0</v>
      </c>
    </row>
    <row r="8" spans="2:22" x14ac:dyDescent="0.25">
      <c r="B8" s="47">
        <v>6</v>
      </c>
      <c r="C8" s="288"/>
      <c r="D8" s="69"/>
      <c r="E8" s="69"/>
      <c r="F8" s="69"/>
      <c r="G8" s="272"/>
      <c r="H8" s="273"/>
      <c r="I8" s="273"/>
      <c r="J8" s="274"/>
      <c r="K8" s="178"/>
      <c r="L8" s="171">
        <f t="shared" si="0"/>
        <v>0</v>
      </c>
      <c r="M8" s="81">
        <f>IFERROR(INDEX('قیمت پایه'!A$3:E$27,MATCH(K8,'قیمت پایه'!A$3:A$27,0),2),0)</f>
        <v>0</v>
      </c>
      <c r="N8" s="60">
        <f t="shared" si="1"/>
        <v>0</v>
      </c>
      <c r="Q8" s="4" t="s">
        <v>70</v>
      </c>
      <c r="R8" s="27" t="e">
        <f>'قیمت پایه'!#REF!</f>
        <v>#REF!</v>
      </c>
      <c r="S8" s="27" t="e">
        <f>'قیمت پایه'!#REF!</f>
        <v>#REF!</v>
      </c>
      <c r="T8" s="27" t="e">
        <f>'قیمت پایه'!#REF!</f>
        <v>#REF!</v>
      </c>
      <c r="U8" s="27" t="e">
        <f>'قیمت پایه'!#REF!</f>
        <v>#REF!</v>
      </c>
      <c r="V8" s="27" t="e">
        <f>'قیمت پایه'!#REF!</f>
        <v>#REF!</v>
      </c>
    </row>
    <row r="9" spans="2:22" x14ac:dyDescent="0.25">
      <c r="B9" s="47">
        <v>7</v>
      </c>
      <c r="C9" s="288"/>
      <c r="D9" s="69"/>
      <c r="E9" s="69"/>
      <c r="F9" s="69"/>
      <c r="G9" s="272"/>
      <c r="H9" s="273"/>
      <c r="I9" s="273"/>
      <c r="J9" s="274"/>
      <c r="K9" s="178"/>
      <c r="L9" s="171">
        <f t="shared" si="0"/>
        <v>0</v>
      </c>
      <c r="M9" s="81">
        <f>IFERROR(INDEX('قیمت پایه'!A$3:E$27,MATCH(K9,'قیمت پایه'!A$3:A$27,0),2),0)</f>
        <v>0</v>
      </c>
      <c r="N9" s="60">
        <f t="shared" si="1"/>
        <v>0</v>
      </c>
      <c r="Q9" s="4" t="s">
        <v>64</v>
      </c>
      <c r="R9" s="27">
        <f>'قیمت پایه'!B10</f>
        <v>150000000</v>
      </c>
      <c r="S9" s="27">
        <f>'قیمت پایه'!C10</f>
        <v>105000000</v>
      </c>
      <c r="T9" s="27">
        <f>'قیمت پایه'!D10</f>
        <v>100000000</v>
      </c>
      <c r="U9" s="27" t="str">
        <f>'قیمت پایه'!E10</f>
        <v>-</v>
      </c>
      <c r="V9" s="27">
        <f>'قیمت پایه'!F10</f>
        <v>0</v>
      </c>
    </row>
    <row r="10" spans="2:22" x14ac:dyDescent="0.25">
      <c r="B10" s="47">
        <v>8</v>
      </c>
      <c r="C10" s="288"/>
      <c r="D10" s="68"/>
      <c r="E10" s="68"/>
      <c r="F10" s="68"/>
      <c r="G10" s="281"/>
      <c r="H10" s="282"/>
      <c r="I10" s="282"/>
      <c r="J10" s="283"/>
      <c r="K10" s="178"/>
      <c r="L10" s="171">
        <f t="shared" si="0"/>
        <v>0</v>
      </c>
      <c r="M10" s="81">
        <f>IFERROR(INDEX('قیمت پایه'!A$3:E$27,MATCH(K10,'قیمت پایه'!A$3:A$27,0),2),0)</f>
        <v>0</v>
      </c>
      <c r="N10" s="60">
        <f t="shared" si="1"/>
        <v>0</v>
      </c>
      <c r="Q10" s="4" t="s">
        <v>71</v>
      </c>
      <c r="R10" s="27">
        <f>'قیمت پایه'!B11</f>
        <v>140000000</v>
      </c>
      <c r="S10" s="27">
        <f>'قیمت پایه'!C11</f>
        <v>65000000</v>
      </c>
      <c r="T10" s="27">
        <f>'قیمت پایه'!D11</f>
        <v>44000000</v>
      </c>
      <c r="U10" s="27" t="str">
        <f>'قیمت پایه'!E11</f>
        <v>-</v>
      </c>
      <c r="V10" s="27">
        <f>'قیمت پایه'!F11</f>
        <v>0</v>
      </c>
    </row>
    <row r="11" spans="2:22" x14ac:dyDescent="0.25">
      <c r="B11" s="47">
        <v>9</v>
      </c>
      <c r="C11" s="288"/>
      <c r="D11" s="68"/>
      <c r="E11" s="68"/>
      <c r="F11" s="68"/>
      <c r="G11" s="281"/>
      <c r="H11" s="282"/>
      <c r="I11" s="282"/>
      <c r="J11" s="283"/>
      <c r="K11" s="178"/>
      <c r="L11" s="171">
        <f t="shared" si="0"/>
        <v>0</v>
      </c>
      <c r="M11" s="81">
        <f>IFERROR(INDEX('قیمت پایه'!A$3:E$27,MATCH(K11,'قیمت پایه'!A$3:A$27,0),2),0)</f>
        <v>0</v>
      </c>
      <c r="N11" s="60">
        <f t="shared" si="1"/>
        <v>0</v>
      </c>
      <c r="Q11" s="4" t="s">
        <v>8</v>
      </c>
      <c r="R11" s="27">
        <f>'قیمت پایه'!B12</f>
        <v>135000000</v>
      </c>
      <c r="S11" s="27">
        <f>'قیمت پایه'!C12</f>
        <v>110000000</v>
      </c>
      <c r="T11" s="27">
        <f>'قیمت پایه'!D12</f>
        <v>0</v>
      </c>
      <c r="U11" s="27">
        <f>'قیمت پایه'!E12</f>
        <v>35000000</v>
      </c>
      <c r="V11" s="27">
        <f>'قیمت پایه'!F12</f>
        <v>0</v>
      </c>
    </row>
    <row r="12" spans="2:22" x14ac:dyDescent="0.25">
      <c r="B12" s="47">
        <v>10</v>
      </c>
      <c r="C12" s="288"/>
      <c r="D12" s="68"/>
      <c r="E12" s="68"/>
      <c r="F12" s="68"/>
      <c r="G12" s="281"/>
      <c r="H12" s="282"/>
      <c r="I12" s="282"/>
      <c r="J12" s="283"/>
      <c r="K12" s="178"/>
      <c r="L12" s="171">
        <f t="shared" si="0"/>
        <v>0</v>
      </c>
      <c r="M12" s="81">
        <f>IFERROR(INDEX('قیمت پایه'!A$3:E$27,MATCH(K12,'قیمت پایه'!A$3:A$27,0),2),0)</f>
        <v>0</v>
      </c>
      <c r="N12" s="60">
        <f t="shared" si="1"/>
        <v>0</v>
      </c>
      <c r="Q12" s="4" t="s">
        <v>12</v>
      </c>
      <c r="R12" s="27">
        <f>'قیمت پایه'!B13</f>
        <v>145000000</v>
      </c>
      <c r="S12" s="27">
        <f>'قیمت پایه'!C13</f>
        <v>115000000</v>
      </c>
      <c r="T12" s="27">
        <f>'قیمت پایه'!D13</f>
        <v>0</v>
      </c>
      <c r="U12" s="27">
        <f>'قیمت پایه'!E13</f>
        <v>38000000</v>
      </c>
      <c r="V12" s="27">
        <f>'قیمت پایه'!F13</f>
        <v>0</v>
      </c>
    </row>
    <row r="13" spans="2:22" x14ac:dyDescent="0.25">
      <c r="B13" s="47">
        <v>11</v>
      </c>
      <c r="C13" s="288"/>
      <c r="D13" s="68"/>
      <c r="E13" s="68"/>
      <c r="F13" s="68"/>
      <c r="G13" s="281"/>
      <c r="H13" s="282"/>
      <c r="I13" s="282"/>
      <c r="J13" s="283"/>
      <c r="K13" s="68"/>
      <c r="L13" s="171">
        <f t="shared" si="0"/>
        <v>0</v>
      </c>
      <c r="M13" s="81">
        <f>IFERROR(INDEX('قیمت پایه'!A$3:E$27,MATCH(K13,'قیمت پایه'!A$3:A$27,0),2),0)</f>
        <v>0</v>
      </c>
      <c r="N13" s="60">
        <f t="shared" si="1"/>
        <v>0</v>
      </c>
      <c r="Q13" s="4" t="s">
        <v>11</v>
      </c>
      <c r="R13" s="27">
        <f>'قیمت پایه'!B14</f>
        <v>155000000</v>
      </c>
      <c r="S13" s="27">
        <f>'قیمت پایه'!C14</f>
        <v>125000000</v>
      </c>
      <c r="T13" s="27">
        <f>'قیمت پایه'!D14</f>
        <v>0</v>
      </c>
      <c r="U13" s="27">
        <f>'قیمت پایه'!E14</f>
        <v>45000000</v>
      </c>
      <c r="V13" s="27">
        <f>'قیمت پایه'!F14</f>
        <v>0</v>
      </c>
    </row>
    <row r="14" spans="2:22" x14ac:dyDescent="0.25">
      <c r="B14" s="47">
        <v>12</v>
      </c>
      <c r="C14" s="288"/>
      <c r="D14" s="68"/>
      <c r="E14" s="68"/>
      <c r="F14" s="68"/>
      <c r="G14" s="281"/>
      <c r="H14" s="282"/>
      <c r="I14" s="282"/>
      <c r="J14" s="283"/>
      <c r="K14" s="68"/>
      <c r="L14" s="171">
        <f t="shared" si="0"/>
        <v>0</v>
      </c>
      <c r="M14" s="81">
        <f>IFERROR(INDEX('قیمت پایه'!A$3:E$27,MATCH(K14,'قیمت پایه'!A$3:A$27,0),2),0)</f>
        <v>0</v>
      </c>
      <c r="N14" s="60">
        <f t="shared" si="1"/>
        <v>0</v>
      </c>
      <c r="Q14" s="4" t="s">
        <v>65</v>
      </c>
      <c r="R14" s="27" t="e">
        <f>'قیمت پایه'!#REF!</f>
        <v>#REF!</v>
      </c>
      <c r="S14" s="27" t="e">
        <f>'قیمت پایه'!#REF!</f>
        <v>#REF!</v>
      </c>
      <c r="T14" s="27" t="e">
        <f>'قیمت پایه'!#REF!</f>
        <v>#REF!</v>
      </c>
      <c r="U14" s="27" t="e">
        <f>'قیمت پایه'!#REF!</f>
        <v>#REF!</v>
      </c>
      <c r="V14" s="27">
        <f>'قیمت پایه'!F15</f>
        <v>0</v>
      </c>
    </row>
    <row r="15" spans="2:22" x14ac:dyDescent="0.25">
      <c r="B15" s="47">
        <v>13</v>
      </c>
      <c r="C15" s="288"/>
      <c r="D15" s="68"/>
      <c r="E15" s="68"/>
      <c r="F15" s="68"/>
      <c r="G15" s="281"/>
      <c r="H15" s="282"/>
      <c r="I15" s="282"/>
      <c r="J15" s="283"/>
      <c r="K15" s="68"/>
      <c r="L15" s="171">
        <f t="shared" si="0"/>
        <v>0</v>
      </c>
      <c r="M15" s="81">
        <f>IFERROR(INDEX('قیمت پایه'!A$3:E$27,MATCH(K15,'قیمت پایه'!A$3:A$27,0),2),0)</f>
        <v>0</v>
      </c>
      <c r="N15" s="60">
        <f t="shared" si="1"/>
        <v>0</v>
      </c>
      <c r="Q15" s="4" t="s">
        <v>72</v>
      </c>
      <c r="R15" s="27" t="e">
        <f>'قیمت پایه'!#REF!</f>
        <v>#REF!</v>
      </c>
      <c r="S15" s="27" t="e">
        <f>'قیمت پایه'!#REF!</f>
        <v>#REF!</v>
      </c>
      <c r="T15" s="27" t="e">
        <f>'قیمت پایه'!#REF!</f>
        <v>#REF!</v>
      </c>
      <c r="U15" s="27" t="e">
        <f>'قیمت پایه'!#REF!</f>
        <v>#REF!</v>
      </c>
      <c r="V15" s="27" t="e">
        <f>'قیمت پایه'!#REF!</f>
        <v>#REF!</v>
      </c>
    </row>
    <row r="16" spans="2:22" x14ac:dyDescent="0.25">
      <c r="B16" s="47">
        <v>14</v>
      </c>
      <c r="C16" s="288"/>
      <c r="D16" s="68"/>
      <c r="E16" s="68"/>
      <c r="F16" s="68"/>
      <c r="G16" s="281"/>
      <c r="H16" s="282"/>
      <c r="I16" s="282"/>
      <c r="J16" s="283"/>
      <c r="K16" s="68"/>
      <c r="L16" s="171">
        <f t="shared" si="0"/>
        <v>0</v>
      </c>
      <c r="M16" s="81">
        <f>IFERROR(INDEX('قیمت پایه'!A$3:E$27,MATCH(K16,'قیمت پایه'!A$3:A$27,0),2),0)</f>
        <v>0</v>
      </c>
      <c r="N16" s="60">
        <f t="shared" si="1"/>
        <v>0</v>
      </c>
      <c r="Q16" s="4" t="s">
        <v>73</v>
      </c>
      <c r="R16" s="27">
        <f>'قیمت پایه'!B16</f>
        <v>155000000</v>
      </c>
      <c r="S16" s="27">
        <f>'قیمت پایه'!C16</f>
        <v>125000000</v>
      </c>
      <c r="T16" s="27">
        <f>'قیمت پایه'!D16</f>
        <v>22000000</v>
      </c>
      <c r="U16" s="27">
        <f>'قیمت پایه'!E16</f>
        <v>45000000</v>
      </c>
      <c r="V16" s="27" t="e">
        <f>'قیمت پایه'!#REF!</f>
        <v>#REF!</v>
      </c>
    </row>
    <row r="17" spans="2:22" x14ac:dyDescent="0.25">
      <c r="B17" s="47">
        <v>15</v>
      </c>
      <c r="C17" s="288"/>
      <c r="D17" s="68"/>
      <c r="E17" s="68"/>
      <c r="F17" s="68"/>
      <c r="G17" s="281"/>
      <c r="H17" s="282"/>
      <c r="I17" s="282"/>
      <c r="J17" s="283"/>
      <c r="K17" s="68"/>
      <c r="L17" s="171">
        <f t="shared" si="0"/>
        <v>0</v>
      </c>
      <c r="M17" s="81">
        <f>IFERROR(INDEX('قیمت پایه'!A$3:E$27,MATCH(K17,'قیمت پایه'!A$3:A$27,0),2),0)</f>
        <v>0</v>
      </c>
      <c r="N17" s="60">
        <f t="shared" si="1"/>
        <v>0</v>
      </c>
      <c r="Q17" s="4" t="s">
        <v>74</v>
      </c>
      <c r="R17" s="27" t="e">
        <f>'قیمت پایه'!#REF!</f>
        <v>#REF!</v>
      </c>
      <c r="S17" s="27" t="e">
        <f>'قیمت پایه'!#REF!</f>
        <v>#REF!</v>
      </c>
      <c r="T17" s="27" t="e">
        <f>'قیمت پایه'!#REF!</f>
        <v>#REF!</v>
      </c>
      <c r="U17" s="27" t="e">
        <f>'قیمت پایه'!#REF!</f>
        <v>#REF!</v>
      </c>
      <c r="V17" s="27">
        <f>'قیمت پایه'!F16</f>
        <v>0</v>
      </c>
    </row>
    <row r="18" spans="2:22" x14ac:dyDescent="0.25">
      <c r="B18" s="47">
        <v>16</v>
      </c>
      <c r="C18" s="288"/>
      <c r="D18" s="68"/>
      <c r="E18" s="68"/>
      <c r="F18" s="68"/>
      <c r="G18" s="281"/>
      <c r="H18" s="282"/>
      <c r="I18" s="282"/>
      <c r="J18" s="283"/>
      <c r="K18" s="68"/>
      <c r="L18" s="171">
        <f t="shared" ref="L18:L32" si="2">(F18/100)*(E18/72)*D18*G18/100</f>
        <v>0</v>
      </c>
      <c r="M18" s="81">
        <f>IFERROR(INDEX('قیمت پایه'!A$3:E$27,MATCH(K18,'قیمت پایه'!A$3:A$27,0),2),0)</f>
        <v>0</v>
      </c>
      <c r="N18" s="60">
        <f t="shared" si="1"/>
        <v>0</v>
      </c>
      <c r="Q18" s="4" t="s">
        <v>75</v>
      </c>
      <c r="R18" s="27" t="e">
        <f>'قیمت پایه'!#REF!</f>
        <v>#REF!</v>
      </c>
      <c r="S18" s="27" t="e">
        <f>'قیمت پایه'!#REF!</f>
        <v>#REF!</v>
      </c>
      <c r="T18" s="27" t="e">
        <f>'قیمت پایه'!#REF!</f>
        <v>#REF!</v>
      </c>
      <c r="U18" s="27" t="e">
        <f>'قیمت پایه'!#REF!</f>
        <v>#REF!</v>
      </c>
      <c r="V18" s="27" t="e">
        <f>'قیمت پایه'!#REF!</f>
        <v>#REF!</v>
      </c>
    </row>
    <row r="19" spans="2:22" x14ac:dyDescent="0.25">
      <c r="B19" s="47">
        <v>17</v>
      </c>
      <c r="C19" s="288"/>
      <c r="D19" s="68"/>
      <c r="E19" s="68"/>
      <c r="F19" s="68"/>
      <c r="G19" s="281"/>
      <c r="H19" s="282"/>
      <c r="I19" s="282"/>
      <c r="J19" s="283"/>
      <c r="K19" s="68"/>
      <c r="L19" s="171">
        <f t="shared" si="2"/>
        <v>0</v>
      </c>
      <c r="M19" s="81">
        <f>IFERROR(INDEX('قیمت پایه'!A$3:E$27,MATCH(K19,'قیمت پایه'!A$3:A$27,0),2),0)</f>
        <v>0</v>
      </c>
      <c r="N19" s="60">
        <f t="shared" si="1"/>
        <v>0</v>
      </c>
      <c r="Q19" s="4" t="s">
        <v>76</v>
      </c>
      <c r="R19" s="27" t="e">
        <f>'قیمت پایه'!#REF!</f>
        <v>#REF!</v>
      </c>
      <c r="S19" s="27" t="e">
        <f>'قیمت پایه'!#REF!</f>
        <v>#REF!</v>
      </c>
      <c r="T19" s="27" t="e">
        <f>'قیمت پایه'!#REF!</f>
        <v>#REF!</v>
      </c>
      <c r="U19" s="27" t="e">
        <f>'قیمت پایه'!#REF!</f>
        <v>#REF!</v>
      </c>
      <c r="V19" s="27" t="e">
        <f>'قیمت پایه'!#REF!</f>
        <v>#REF!</v>
      </c>
    </row>
    <row r="20" spans="2:22" x14ac:dyDescent="0.25">
      <c r="B20" s="47">
        <v>18</v>
      </c>
      <c r="C20" s="288"/>
      <c r="D20" s="69"/>
      <c r="E20" s="69"/>
      <c r="F20" s="69"/>
      <c r="G20" s="281"/>
      <c r="H20" s="282"/>
      <c r="I20" s="282"/>
      <c r="J20" s="283"/>
      <c r="K20" s="68"/>
      <c r="L20" s="171">
        <f t="shared" si="2"/>
        <v>0</v>
      </c>
      <c r="M20" s="81">
        <f>IFERROR(INDEX('قیمت پایه'!A$3:E$27,MATCH(K20,'قیمت پایه'!A$3:A$27,0),2),0)</f>
        <v>0</v>
      </c>
      <c r="N20" s="60">
        <f t="shared" si="1"/>
        <v>0</v>
      </c>
      <c r="Q20" s="4" t="s">
        <v>77</v>
      </c>
      <c r="R20" s="27">
        <f>'قیمت پایه'!B17</f>
        <v>0</v>
      </c>
      <c r="S20" s="27">
        <f>'قیمت پایه'!C17</f>
        <v>0</v>
      </c>
      <c r="T20" s="27">
        <f>'قیمت پایه'!D17</f>
        <v>0</v>
      </c>
      <c r="U20" s="27">
        <f>'قیمت پایه'!E17</f>
        <v>0</v>
      </c>
      <c r="V20" s="27">
        <f>'قیمت پایه'!F17</f>
        <v>0</v>
      </c>
    </row>
    <row r="21" spans="2:22" x14ac:dyDescent="0.25">
      <c r="B21" s="47">
        <v>19</v>
      </c>
      <c r="C21" s="288"/>
      <c r="D21" s="68"/>
      <c r="E21" s="68"/>
      <c r="F21" s="68"/>
      <c r="G21" s="281"/>
      <c r="H21" s="282"/>
      <c r="I21" s="282"/>
      <c r="J21" s="283"/>
      <c r="K21" s="68"/>
      <c r="L21" s="171">
        <f t="shared" si="2"/>
        <v>0</v>
      </c>
      <c r="M21" s="81">
        <f>IFERROR(INDEX('قیمت پایه'!A$3:E$27,MATCH(K21,'قیمت پایه'!A$3:A$27,0),2),0)</f>
        <v>0</v>
      </c>
      <c r="N21" s="60">
        <f t="shared" si="1"/>
        <v>0</v>
      </c>
      <c r="Q21" s="4"/>
      <c r="R21" s="27"/>
      <c r="S21" s="27"/>
      <c r="T21" s="27"/>
      <c r="U21" s="27"/>
      <c r="V21" s="27"/>
    </row>
    <row r="22" spans="2:22" ht="21.75" customHeight="1" x14ac:dyDescent="0.25">
      <c r="B22" s="47">
        <v>19</v>
      </c>
      <c r="C22" s="288"/>
      <c r="D22" s="68"/>
      <c r="E22" s="68"/>
      <c r="F22" s="68"/>
      <c r="G22" s="281"/>
      <c r="H22" s="282"/>
      <c r="I22" s="282"/>
      <c r="J22" s="283"/>
      <c r="K22" s="68"/>
      <c r="L22" s="171">
        <f t="shared" si="2"/>
        <v>0</v>
      </c>
      <c r="M22" s="81">
        <f>IFERROR(INDEX('قیمت پایه'!A$3:E$27,MATCH(K22,'قیمت پایه'!A$3:A$27,0),2),0)</f>
        <v>0</v>
      </c>
      <c r="N22" s="60">
        <f t="shared" si="1"/>
        <v>0</v>
      </c>
      <c r="Q22" s="35" t="s">
        <v>78</v>
      </c>
      <c r="R22" s="27">
        <f>'قیمت پایه'!B18</f>
        <v>0</v>
      </c>
      <c r="S22" s="27">
        <f>'قیمت پایه'!C18</f>
        <v>0</v>
      </c>
      <c r="T22" s="27">
        <f>'قیمت پایه'!D18</f>
        <v>0</v>
      </c>
      <c r="U22" s="27">
        <f>'قیمت پایه'!E18</f>
        <v>0</v>
      </c>
      <c r="V22" s="27">
        <f>'قیمت پایه'!F18</f>
        <v>0</v>
      </c>
    </row>
    <row r="23" spans="2:22" ht="21.75" customHeight="1" x14ac:dyDescent="0.25">
      <c r="B23" s="47">
        <v>20</v>
      </c>
      <c r="C23" s="288"/>
      <c r="D23" s="68"/>
      <c r="E23" s="68"/>
      <c r="F23" s="68"/>
      <c r="G23" s="281"/>
      <c r="H23" s="282"/>
      <c r="I23" s="282"/>
      <c r="J23" s="283"/>
      <c r="K23" s="68"/>
      <c r="L23" s="171">
        <f t="shared" si="2"/>
        <v>0</v>
      </c>
      <c r="M23" s="81">
        <f>IFERROR(INDEX('قیمت پایه'!A$3:E$27,MATCH(K23,'قیمت پایه'!A$3:A$27,0),2),0)</f>
        <v>0</v>
      </c>
      <c r="N23" s="60">
        <f t="shared" si="1"/>
        <v>0</v>
      </c>
      <c r="Q23" s="35"/>
      <c r="R23" s="27"/>
      <c r="S23" s="27"/>
      <c r="T23" s="27"/>
      <c r="U23" s="27"/>
      <c r="V23" s="27"/>
    </row>
    <row r="24" spans="2:22" ht="21.75" customHeight="1" x14ac:dyDescent="0.25">
      <c r="B24" s="47">
        <v>21</v>
      </c>
      <c r="C24" s="288"/>
      <c r="D24" s="68"/>
      <c r="E24" s="68"/>
      <c r="F24" s="68"/>
      <c r="G24" s="281"/>
      <c r="H24" s="282"/>
      <c r="I24" s="282"/>
      <c r="J24" s="283"/>
      <c r="K24" s="68"/>
      <c r="L24" s="171">
        <f t="shared" si="2"/>
        <v>0</v>
      </c>
      <c r="M24" s="81">
        <f>IFERROR(INDEX('قیمت پایه'!A$3:E$27,MATCH(K24,'قیمت پایه'!A$3:A$27,0),2),0)</f>
        <v>0</v>
      </c>
      <c r="N24" s="60">
        <f t="shared" si="1"/>
        <v>0</v>
      </c>
      <c r="Q24" s="35"/>
      <c r="R24" s="27"/>
      <c r="S24" s="27"/>
      <c r="T24" s="27"/>
      <c r="U24" s="27"/>
      <c r="V24" s="27"/>
    </row>
    <row r="25" spans="2:22" ht="21.75" customHeight="1" x14ac:dyDescent="0.25">
      <c r="B25" s="47">
        <v>22</v>
      </c>
      <c r="C25" s="288"/>
      <c r="D25" s="68"/>
      <c r="E25" s="68"/>
      <c r="F25" s="68"/>
      <c r="G25" s="281"/>
      <c r="H25" s="282"/>
      <c r="I25" s="282"/>
      <c r="J25" s="283"/>
      <c r="K25" s="68"/>
      <c r="L25" s="171">
        <f t="shared" si="2"/>
        <v>0</v>
      </c>
      <c r="M25" s="81">
        <f>IFERROR(INDEX('قیمت پایه'!A$3:E$27,MATCH(K25,'قیمت پایه'!A$3:A$27,0),2),0)</f>
        <v>0</v>
      </c>
      <c r="N25" s="60">
        <f t="shared" si="1"/>
        <v>0</v>
      </c>
      <c r="Q25" s="35"/>
      <c r="R25" s="27"/>
      <c r="S25" s="27"/>
      <c r="T25" s="27"/>
      <c r="U25" s="27"/>
      <c r="V25" s="27"/>
    </row>
    <row r="26" spans="2:22" ht="21.75" customHeight="1" x14ac:dyDescent="0.25">
      <c r="B26" s="47">
        <v>23</v>
      </c>
      <c r="C26" s="288"/>
      <c r="D26" s="68"/>
      <c r="E26" s="68"/>
      <c r="F26" s="68"/>
      <c r="G26" s="281"/>
      <c r="H26" s="282"/>
      <c r="I26" s="282"/>
      <c r="J26" s="283"/>
      <c r="K26" s="68"/>
      <c r="L26" s="171">
        <f t="shared" si="2"/>
        <v>0</v>
      </c>
      <c r="M26" s="81">
        <f>IFERROR(INDEX('قیمت پایه'!A$3:E$27,MATCH(K26,'قیمت پایه'!A$3:A$27,0),2),0)</f>
        <v>0</v>
      </c>
      <c r="N26" s="60">
        <f t="shared" si="1"/>
        <v>0</v>
      </c>
      <c r="Q26" s="35"/>
      <c r="R26" s="27"/>
      <c r="S26" s="27"/>
      <c r="T26" s="27"/>
      <c r="U26" s="27"/>
      <c r="V26" s="27"/>
    </row>
    <row r="27" spans="2:22" ht="21.75" customHeight="1" x14ac:dyDescent="0.25">
      <c r="B27" s="47">
        <v>24</v>
      </c>
      <c r="C27" s="288"/>
      <c r="D27" s="68"/>
      <c r="E27" s="68"/>
      <c r="F27" s="68"/>
      <c r="G27" s="281"/>
      <c r="H27" s="282"/>
      <c r="I27" s="282"/>
      <c r="J27" s="283"/>
      <c r="K27" s="68"/>
      <c r="L27" s="171">
        <f t="shared" si="2"/>
        <v>0</v>
      </c>
      <c r="M27" s="81">
        <f>IFERROR(INDEX('قیمت پایه'!A$3:E$27,MATCH(K27,'قیمت پایه'!A$3:A$27,0),2),0)</f>
        <v>0</v>
      </c>
      <c r="N27" s="60">
        <f t="shared" si="1"/>
        <v>0</v>
      </c>
      <c r="Q27" s="35"/>
      <c r="R27" s="27"/>
      <c r="S27" s="27"/>
      <c r="T27" s="27"/>
      <c r="U27" s="27"/>
      <c r="V27" s="27"/>
    </row>
    <row r="28" spans="2:22" ht="21.75" customHeight="1" x14ac:dyDescent="0.25">
      <c r="B28" s="47">
        <v>25</v>
      </c>
      <c r="C28" s="288"/>
      <c r="D28" s="68"/>
      <c r="E28" s="68"/>
      <c r="F28" s="68"/>
      <c r="G28" s="281"/>
      <c r="H28" s="282"/>
      <c r="I28" s="282"/>
      <c r="J28" s="283"/>
      <c r="K28" s="68"/>
      <c r="L28" s="171">
        <f t="shared" si="2"/>
        <v>0</v>
      </c>
      <c r="M28" s="81">
        <f>IFERROR(INDEX('قیمت پایه'!A$3:E$27,MATCH(K28,'قیمت پایه'!A$3:A$27,0),2),0)</f>
        <v>0</v>
      </c>
      <c r="N28" s="60">
        <f t="shared" si="1"/>
        <v>0</v>
      </c>
      <c r="Q28" s="35"/>
      <c r="R28" s="27"/>
      <c r="S28" s="27"/>
      <c r="T28" s="27"/>
      <c r="U28" s="27"/>
      <c r="V28" s="27"/>
    </row>
    <row r="29" spans="2:22" ht="21.75" customHeight="1" x14ac:dyDescent="0.25">
      <c r="B29" s="47">
        <v>26</v>
      </c>
      <c r="C29" s="288"/>
      <c r="D29" s="68"/>
      <c r="E29" s="68"/>
      <c r="F29" s="68"/>
      <c r="G29" s="281"/>
      <c r="H29" s="282"/>
      <c r="I29" s="282"/>
      <c r="J29" s="283"/>
      <c r="K29" s="68"/>
      <c r="L29" s="171">
        <f t="shared" si="2"/>
        <v>0</v>
      </c>
      <c r="M29" s="81">
        <f>IFERROR(INDEX('قیمت پایه'!A$3:E$27,MATCH(K29,'قیمت پایه'!A$3:A$27,0),2),0)</f>
        <v>0</v>
      </c>
      <c r="N29" s="60">
        <f t="shared" si="1"/>
        <v>0</v>
      </c>
      <c r="Q29" s="35"/>
      <c r="R29" s="27"/>
      <c r="S29" s="27"/>
      <c r="T29" s="27"/>
      <c r="U29" s="27"/>
      <c r="V29" s="27"/>
    </row>
    <row r="30" spans="2:22" ht="21.75" customHeight="1" x14ac:dyDescent="0.25">
      <c r="B30" s="47">
        <v>27</v>
      </c>
      <c r="C30" s="288"/>
      <c r="D30" s="68"/>
      <c r="E30" s="68"/>
      <c r="F30" s="68"/>
      <c r="G30" s="281"/>
      <c r="H30" s="282"/>
      <c r="I30" s="282"/>
      <c r="J30" s="283"/>
      <c r="K30" s="68"/>
      <c r="L30" s="171">
        <f t="shared" si="2"/>
        <v>0</v>
      </c>
      <c r="M30" s="81">
        <f>IFERROR(INDEX('قیمت پایه'!A$3:E$27,MATCH(K30,'قیمت پایه'!A$3:A$27,0),2),0)</f>
        <v>0</v>
      </c>
      <c r="N30" s="60">
        <f t="shared" si="1"/>
        <v>0</v>
      </c>
      <c r="Q30" s="35"/>
      <c r="R30" s="27"/>
      <c r="S30" s="27"/>
      <c r="T30" s="27"/>
      <c r="U30" s="27"/>
      <c r="V30" s="27"/>
    </row>
    <row r="31" spans="2:22" ht="21.75" customHeight="1" x14ac:dyDescent="0.25">
      <c r="B31" s="47">
        <v>28</v>
      </c>
      <c r="C31" s="288"/>
      <c r="D31" s="68"/>
      <c r="E31" s="68"/>
      <c r="F31" s="68"/>
      <c r="G31" s="281"/>
      <c r="H31" s="282"/>
      <c r="I31" s="282"/>
      <c r="J31" s="283"/>
      <c r="K31" s="68"/>
      <c r="L31" s="171">
        <f t="shared" si="2"/>
        <v>0</v>
      </c>
      <c r="M31" s="81">
        <f>IFERROR(INDEX('قیمت پایه'!A$3:E$27,MATCH(K31,'قیمت پایه'!A$3:A$27,0),2),0)</f>
        <v>0</v>
      </c>
      <c r="N31" s="60">
        <f t="shared" si="1"/>
        <v>0</v>
      </c>
      <c r="Q31" s="35"/>
      <c r="R31" s="27"/>
      <c r="S31" s="27"/>
      <c r="T31" s="27"/>
      <c r="U31" s="27"/>
      <c r="V31" s="27"/>
    </row>
    <row r="32" spans="2:22" ht="21.75" customHeight="1" x14ac:dyDescent="0.25">
      <c r="B32" s="47">
        <v>29</v>
      </c>
      <c r="C32" s="289"/>
      <c r="D32" s="68"/>
      <c r="E32" s="68"/>
      <c r="F32" s="68"/>
      <c r="G32" s="281"/>
      <c r="H32" s="282"/>
      <c r="I32" s="282"/>
      <c r="J32" s="283"/>
      <c r="K32" s="68"/>
      <c r="L32" s="171">
        <f t="shared" si="2"/>
        <v>0</v>
      </c>
      <c r="M32" s="81">
        <f>IFERROR(INDEX('قیمت پایه'!A$3:E$27,MATCH(K32,'قیمت پایه'!A$3:A$27,0),2),0)</f>
        <v>0</v>
      </c>
      <c r="N32" s="60">
        <f t="shared" si="1"/>
        <v>0</v>
      </c>
      <c r="Q32" s="35"/>
      <c r="R32" s="27"/>
      <c r="S32" s="27"/>
      <c r="T32" s="27"/>
      <c r="U32" s="27"/>
      <c r="V32" s="27"/>
    </row>
    <row r="33" spans="2:22" ht="19.5" thickBot="1" x14ac:dyDescent="0.3">
      <c r="B33" s="28"/>
      <c r="C33" s="79" t="s">
        <v>19</v>
      </c>
      <c r="D33" s="80"/>
      <c r="E33" s="80"/>
      <c r="F33" s="80"/>
      <c r="G33" s="80"/>
      <c r="H33" s="80"/>
      <c r="I33" s="80"/>
      <c r="J33" s="80"/>
      <c r="K33" s="79" t="s">
        <v>19</v>
      </c>
      <c r="L33" s="29">
        <f>SUM(L3:L22)</f>
        <v>0</v>
      </c>
      <c r="M33" s="38"/>
      <c r="N33" s="39">
        <f>SUM(N3:N22)</f>
        <v>0</v>
      </c>
      <c r="Q33" s="4" t="s">
        <v>9</v>
      </c>
      <c r="R33" s="27">
        <f>'قیمت پایه'!B19</f>
        <v>0</v>
      </c>
      <c r="S33" s="27">
        <f>'قیمت پایه'!C19</f>
        <v>0</v>
      </c>
      <c r="T33" s="27">
        <f>'قیمت پایه'!D19</f>
        <v>0</v>
      </c>
      <c r="U33" s="27">
        <f>'قیمت پایه'!E19</f>
        <v>0</v>
      </c>
      <c r="V33" s="27">
        <f>'قیمت پایه'!F19</f>
        <v>0</v>
      </c>
    </row>
    <row r="34" spans="2:22" ht="19.5" thickBot="1" x14ac:dyDescent="0.3">
      <c r="Q34" s="4" t="s">
        <v>10</v>
      </c>
      <c r="R34" s="27">
        <f>'قیمت پایه'!B20</f>
        <v>0</v>
      </c>
      <c r="S34" s="27">
        <f>'قیمت پایه'!C20</f>
        <v>0</v>
      </c>
      <c r="T34" s="27">
        <f>'قیمت پایه'!D20</f>
        <v>0</v>
      </c>
      <c r="U34" s="27">
        <f>'قیمت پایه'!E20</f>
        <v>0</v>
      </c>
      <c r="V34" s="27">
        <f>'قیمت پایه'!F20</f>
        <v>0</v>
      </c>
    </row>
    <row r="35" spans="2:22" x14ac:dyDescent="0.25">
      <c r="B35" s="46" t="s">
        <v>0</v>
      </c>
      <c r="C35" s="46" t="s">
        <v>17</v>
      </c>
      <c r="D35" s="48" t="s">
        <v>1</v>
      </c>
      <c r="E35" s="48" t="s">
        <v>2</v>
      </c>
      <c r="F35" s="48" t="s">
        <v>3</v>
      </c>
      <c r="G35" s="284" t="s">
        <v>4</v>
      </c>
      <c r="H35" s="285"/>
      <c r="I35" s="285"/>
      <c r="J35" s="286"/>
      <c r="K35" s="48" t="s">
        <v>6</v>
      </c>
      <c r="L35" s="48" t="s">
        <v>5</v>
      </c>
      <c r="M35" s="48" t="s">
        <v>16</v>
      </c>
      <c r="N35" s="49" t="s">
        <v>15</v>
      </c>
      <c r="Q35" s="4" t="s">
        <v>81</v>
      </c>
      <c r="R35" s="27">
        <f>'قیمت پایه'!B21</f>
        <v>0</v>
      </c>
      <c r="S35" s="27">
        <f>'قیمت پایه'!C21</f>
        <v>0</v>
      </c>
      <c r="T35" s="27">
        <f>'قیمت پایه'!D21</f>
        <v>0</v>
      </c>
      <c r="U35" s="27">
        <f>'قیمت پایه'!E21</f>
        <v>0</v>
      </c>
      <c r="V35" s="27">
        <f>'قیمت پایه'!F21</f>
        <v>0</v>
      </c>
    </row>
    <row r="36" spans="2:22" ht="18" customHeight="1" x14ac:dyDescent="0.25">
      <c r="B36" s="47">
        <v>1</v>
      </c>
      <c r="C36" s="299" t="s">
        <v>18</v>
      </c>
      <c r="D36" s="235"/>
      <c r="E36" s="235"/>
      <c r="F36" s="235"/>
      <c r="G36" s="281"/>
      <c r="H36" s="282"/>
      <c r="I36" s="282"/>
      <c r="J36" s="283"/>
      <c r="K36" s="68"/>
      <c r="L36" s="171">
        <f t="shared" ref="L36:L39" si="3">(((F36-30)/100)+1)*((IF(E36&lt;40,30,IF(E36&lt;50,32,IF(E36&lt;60,35,IF(E36&lt;65,37,IF(E36&lt;=70,40,E36-30)))))*D36/10000*G36))</f>
        <v>0</v>
      </c>
      <c r="M36" s="81">
        <f>IFERROR(INDEX('قیمت پایه'!A$3:E$27,MATCH(K36,'قیمت پایه'!A$3:A$27,0),2),0)</f>
        <v>0</v>
      </c>
      <c r="N36" s="60">
        <f>M36*L36</f>
        <v>0</v>
      </c>
      <c r="Q36" s="4" t="s">
        <v>80</v>
      </c>
      <c r="R36" s="27">
        <f>'قیمت پایه'!B22</f>
        <v>0</v>
      </c>
      <c r="S36" s="27">
        <f>'قیمت پایه'!C22</f>
        <v>0</v>
      </c>
      <c r="T36" s="27">
        <f>'قیمت پایه'!D22</f>
        <v>0</v>
      </c>
      <c r="U36" s="27">
        <f>'قیمت پایه'!E22</f>
        <v>0</v>
      </c>
      <c r="V36" s="27">
        <f>'قیمت پایه'!F22</f>
        <v>0</v>
      </c>
    </row>
    <row r="37" spans="2:22" x14ac:dyDescent="0.25">
      <c r="B37" s="47">
        <v>2</v>
      </c>
      <c r="C37" s="300"/>
      <c r="D37" s="69"/>
      <c r="E37" s="69"/>
      <c r="F37" s="69"/>
      <c r="G37" s="272"/>
      <c r="H37" s="273"/>
      <c r="I37" s="273"/>
      <c r="J37" s="274"/>
      <c r="K37" s="178"/>
      <c r="L37" s="171">
        <f t="shared" si="3"/>
        <v>0</v>
      </c>
      <c r="M37" s="81">
        <f>IFERROR(INDEX('قیمت پایه'!A$3:E$27,MATCH(K37,'قیمت پایه'!A$3:A$27,0),2),0)</f>
        <v>0</v>
      </c>
      <c r="N37" s="60">
        <f t="shared" ref="N37:N62" si="4">M37*L37</f>
        <v>0</v>
      </c>
      <c r="Q37" s="4" t="s">
        <v>79</v>
      </c>
      <c r="R37" s="27">
        <f>'قیمت پایه'!B23</f>
        <v>0</v>
      </c>
      <c r="S37" s="27">
        <f>'قیمت پایه'!C23</f>
        <v>0</v>
      </c>
      <c r="T37" s="27">
        <f>'قیمت پایه'!D23</f>
        <v>0</v>
      </c>
      <c r="U37" s="27">
        <f>'قیمت پایه'!E23</f>
        <v>0</v>
      </c>
      <c r="V37" s="27">
        <f>'قیمت پایه'!F23</f>
        <v>0</v>
      </c>
    </row>
    <row r="38" spans="2:22" x14ac:dyDescent="0.25">
      <c r="B38" s="47">
        <v>3</v>
      </c>
      <c r="C38" s="300"/>
      <c r="D38" s="69"/>
      <c r="E38" s="69"/>
      <c r="F38" s="69"/>
      <c r="G38" s="272"/>
      <c r="H38" s="273"/>
      <c r="I38" s="273"/>
      <c r="J38" s="274"/>
      <c r="K38" s="178"/>
      <c r="L38" s="171">
        <f t="shared" si="3"/>
        <v>0</v>
      </c>
      <c r="M38" s="81">
        <f>IFERROR(INDEX('قیمت پایه'!A$3:E$27,MATCH(K38,'قیمت پایه'!A$3:A$27,0),2),0)</f>
        <v>0</v>
      </c>
      <c r="N38" s="60">
        <f t="shared" si="4"/>
        <v>0</v>
      </c>
      <c r="Q38" s="4" t="s">
        <v>82</v>
      </c>
      <c r="R38" s="27">
        <f>'قیمت پایه'!B24</f>
        <v>0</v>
      </c>
      <c r="S38" s="27">
        <f>'قیمت پایه'!C24</f>
        <v>0</v>
      </c>
      <c r="T38" s="27">
        <f>'قیمت پایه'!D24</f>
        <v>0</v>
      </c>
      <c r="U38" s="27">
        <f>'قیمت پایه'!E24</f>
        <v>0</v>
      </c>
      <c r="V38" s="27">
        <f>'قیمت پایه'!F24</f>
        <v>0</v>
      </c>
    </row>
    <row r="39" spans="2:22" x14ac:dyDescent="0.25">
      <c r="B39" s="47">
        <v>4</v>
      </c>
      <c r="C39" s="300"/>
      <c r="D39" s="69"/>
      <c r="E39" s="69"/>
      <c r="F39" s="69"/>
      <c r="G39" s="272"/>
      <c r="H39" s="273"/>
      <c r="I39" s="273"/>
      <c r="J39" s="274"/>
      <c r="K39" s="178"/>
      <c r="L39" s="171">
        <f t="shared" si="3"/>
        <v>0</v>
      </c>
      <c r="M39" s="81">
        <f>IFERROR(INDEX('قیمت پایه'!A$3:E$27,MATCH(K39,'قیمت پایه'!A$3:A$27,0),2),0)</f>
        <v>0</v>
      </c>
      <c r="N39" s="60">
        <f t="shared" si="4"/>
        <v>0</v>
      </c>
      <c r="Q39" s="4" t="s">
        <v>83</v>
      </c>
      <c r="R39" s="27">
        <f>'قیمت پایه'!B25</f>
        <v>0</v>
      </c>
      <c r="S39" s="27">
        <f>'قیمت پایه'!C25</f>
        <v>0</v>
      </c>
      <c r="T39" s="27">
        <f>'قیمت پایه'!D25</f>
        <v>0</v>
      </c>
      <c r="U39" s="27">
        <f>'قیمت پایه'!E25</f>
        <v>0</v>
      </c>
      <c r="V39" s="27">
        <f>'قیمت پایه'!F25</f>
        <v>0</v>
      </c>
    </row>
    <row r="40" spans="2:22" ht="19.5" thickBot="1" x14ac:dyDescent="0.3">
      <c r="B40" s="47">
        <v>5</v>
      </c>
      <c r="C40" s="300"/>
      <c r="D40" s="69"/>
      <c r="E40" s="69"/>
      <c r="F40" s="69"/>
      <c r="G40" s="272"/>
      <c r="H40" s="273"/>
      <c r="I40" s="273"/>
      <c r="J40" s="274"/>
      <c r="K40" s="178"/>
      <c r="L40" s="171">
        <f>(((F40-30)/100)+1)*((IF(E40&lt;40,30,IF(E40&lt;50,32,IF(E40&lt;60,35,IF(E40&lt;65,37,IF(E40&lt;=70,40,E40-30)))))*D40/10000*G40))</f>
        <v>0</v>
      </c>
      <c r="M40" s="81">
        <f>IFERROR(INDEX('قیمت پایه'!A$3:E$27,MATCH(K40,'قیمت پایه'!A$3:A$27,0),2),0)</f>
        <v>0</v>
      </c>
      <c r="N40" s="60">
        <f t="shared" si="4"/>
        <v>0</v>
      </c>
      <c r="Q40" s="5" t="s">
        <v>84</v>
      </c>
      <c r="R40" s="27">
        <f>'قیمت پایه'!B26</f>
        <v>0</v>
      </c>
      <c r="S40" s="27">
        <f>'قیمت پایه'!C26</f>
        <v>0</v>
      </c>
      <c r="T40" s="27">
        <f>'قیمت پایه'!D26</f>
        <v>0</v>
      </c>
      <c r="U40" s="27">
        <f>'قیمت پایه'!E26</f>
        <v>0</v>
      </c>
      <c r="V40" s="27">
        <f>'قیمت پایه'!F26</f>
        <v>0</v>
      </c>
    </row>
    <row r="41" spans="2:22" x14ac:dyDescent="0.25">
      <c r="B41" s="47"/>
      <c r="C41" s="300"/>
      <c r="D41" s="69"/>
      <c r="E41" s="69"/>
      <c r="F41" s="69"/>
      <c r="G41" s="272"/>
      <c r="H41" s="273"/>
      <c r="I41" s="273"/>
      <c r="J41" s="274"/>
      <c r="K41" s="178"/>
      <c r="L41" s="171">
        <f t="shared" ref="L41:L62" si="5">(((F41-30)/100)+1)*((IF(E41&lt;40,30,IF(E41&lt;50,32,IF(E41&lt;60,35,IF(E41&lt;65,37,IF(E41&lt;=70,40,E41-30)))))*D41/10000*G41))</f>
        <v>0</v>
      </c>
      <c r="M41" s="81">
        <f>IFERROR(INDEX('قیمت پایه'!A$3:E$27,MATCH(K41,'قیمت پایه'!A$3:A$27,0),2),0)</f>
        <v>0</v>
      </c>
      <c r="N41" s="60">
        <f t="shared" si="4"/>
        <v>0</v>
      </c>
      <c r="Q41" s="54" t="s">
        <v>95</v>
      </c>
      <c r="R41" s="55">
        <f>'قیمت پایه'!B27</f>
        <v>0</v>
      </c>
      <c r="S41" s="55">
        <f>'قیمت پایه'!C27</f>
        <v>0</v>
      </c>
      <c r="T41" s="27">
        <f>'قیمت پایه'!D27</f>
        <v>0</v>
      </c>
      <c r="U41" s="55">
        <f>'قیمت پایه'!E27</f>
        <v>0</v>
      </c>
      <c r="V41" s="55">
        <f>'قیمت پایه'!F27</f>
        <v>0</v>
      </c>
    </row>
    <row r="42" spans="2:22" ht="19.5" thickBot="1" x14ac:dyDescent="0.3">
      <c r="B42" s="47">
        <v>6</v>
      </c>
      <c r="C42" s="300"/>
      <c r="D42" s="69"/>
      <c r="E42" s="69"/>
      <c r="F42" s="69"/>
      <c r="G42" s="272"/>
      <c r="H42" s="273"/>
      <c r="I42" s="273"/>
      <c r="J42" s="274"/>
      <c r="K42" s="178"/>
      <c r="L42" s="171">
        <f t="shared" si="5"/>
        <v>0</v>
      </c>
      <c r="M42" s="81">
        <f>IFERROR(INDEX('قیمت پایه'!A$3:E$27,MATCH(K42,'قیمت پایه'!A$3:A$27,0),2),0)</f>
        <v>0</v>
      </c>
      <c r="N42" s="60">
        <f t="shared" si="4"/>
        <v>0</v>
      </c>
    </row>
    <row r="43" spans="2:22" ht="18" customHeight="1" x14ac:dyDescent="0.25">
      <c r="B43" s="47">
        <v>7</v>
      </c>
      <c r="C43" s="300"/>
      <c r="D43" s="69"/>
      <c r="E43" s="69"/>
      <c r="F43" s="69"/>
      <c r="G43" s="272"/>
      <c r="H43" s="273"/>
      <c r="I43" s="273"/>
      <c r="J43" s="274"/>
      <c r="K43" s="178"/>
      <c r="L43" s="171">
        <f t="shared" si="5"/>
        <v>0</v>
      </c>
      <c r="M43" s="81">
        <f>IFERROR(INDEX('قیمت پایه'!A$3:E$27,MATCH(K43,'قیمت پایه'!A$3:A$27,0),2),0)</f>
        <v>0</v>
      </c>
      <c r="N43" s="60">
        <f t="shared" si="4"/>
        <v>0</v>
      </c>
      <c r="Q43" s="12" t="s">
        <v>31</v>
      </c>
      <c r="R43" s="13" t="s">
        <v>32</v>
      </c>
      <c r="S43" s="15" t="s">
        <v>36</v>
      </c>
    </row>
    <row r="44" spans="2:22" x14ac:dyDescent="0.25">
      <c r="B44" s="47">
        <v>8</v>
      </c>
      <c r="C44" s="300"/>
      <c r="D44" s="69"/>
      <c r="E44" s="69"/>
      <c r="F44" s="69"/>
      <c r="G44" s="275"/>
      <c r="H44" s="276"/>
      <c r="I44" s="276"/>
      <c r="J44" s="277"/>
      <c r="K44" s="178"/>
      <c r="L44" s="171">
        <f t="shared" si="5"/>
        <v>0</v>
      </c>
      <c r="M44" s="81">
        <f>IFERROR(INDEX('قیمت پایه'!A$3:E$27,MATCH(K44,'قیمت پایه'!A$3:A$27,0),2),0)</f>
        <v>0</v>
      </c>
      <c r="N44" s="60">
        <f t="shared" si="4"/>
        <v>0</v>
      </c>
      <c r="Q44" s="4" t="s">
        <v>28</v>
      </c>
      <c r="R44" s="43">
        <f>'قیمت پایه'!B30</f>
        <v>800000</v>
      </c>
      <c r="S44" s="26">
        <f>F67*4</f>
        <v>0</v>
      </c>
    </row>
    <row r="45" spans="2:22" x14ac:dyDescent="0.25">
      <c r="B45" s="47">
        <v>9</v>
      </c>
      <c r="C45" s="300"/>
      <c r="D45" s="69"/>
      <c r="E45" s="69"/>
      <c r="F45" s="69"/>
      <c r="G45" s="275"/>
      <c r="H45" s="276"/>
      <c r="I45" s="276"/>
      <c r="J45" s="277"/>
      <c r="K45" s="178"/>
      <c r="L45" s="171">
        <f t="shared" si="5"/>
        <v>0</v>
      </c>
      <c r="M45" s="81">
        <f>IFERROR(INDEX('قیمت پایه'!A$3:E$27,MATCH(K45,'قیمت پایه'!A$3:A$27,0),2),0)</f>
        <v>0</v>
      </c>
      <c r="N45" s="60">
        <f t="shared" si="4"/>
        <v>0</v>
      </c>
      <c r="Q45" s="4" t="s">
        <v>29</v>
      </c>
      <c r="R45" s="43">
        <f>'قیمت پایه'!B31</f>
        <v>800000</v>
      </c>
      <c r="S45" s="26">
        <f>IF(AND(I67=0,H67=0,G67=0),E67/100,IF(AND(H67=0,I67=0),E67*2/100,IF(I67=0,E67*3/100,E67*4/100)))</f>
        <v>0</v>
      </c>
    </row>
    <row r="46" spans="2:22" x14ac:dyDescent="0.25">
      <c r="B46" s="47">
        <v>10</v>
      </c>
      <c r="C46" s="300"/>
      <c r="D46" s="69"/>
      <c r="E46" s="69"/>
      <c r="F46" s="69"/>
      <c r="G46" s="275"/>
      <c r="H46" s="276"/>
      <c r="I46" s="276"/>
      <c r="J46" s="277"/>
      <c r="K46" s="178"/>
      <c r="L46" s="171">
        <f t="shared" si="5"/>
        <v>0</v>
      </c>
      <c r="M46" s="81">
        <f>IFERROR(INDEX('قیمت پایه'!A$3:E$27,MATCH(K46,'قیمت پایه'!A$3:A$27,0),2),0)</f>
        <v>0</v>
      </c>
      <c r="N46" s="60">
        <f t="shared" si="4"/>
        <v>0</v>
      </c>
      <c r="Q46" s="4" t="s">
        <v>30</v>
      </c>
      <c r="R46" s="43">
        <f>'قیمت پایه'!B32</f>
        <v>800000</v>
      </c>
      <c r="S46" s="26"/>
    </row>
    <row r="47" spans="2:22" x14ac:dyDescent="0.25">
      <c r="B47" s="47">
        <v>11</v>
      </c>
      <c r="C47" s="300"/>
      <c r="D47" s="69"/>
      <c r="E47" s="69"/>
      <c r="F47" s="69"/>
      <c r="G47" s="275"/>
      <c r="H47" s="276"/>
      <c r="I47" s="276"/>
      <c r="J47" s="277"/>
      <c r="K47" s="178"/>
      <c r="L47" s="171">
        <f t="shared" si="5"/>
        <v>0</v>
      </c>
      <c r="M47" s="81">
        <f>IFERROR(INDEX('قیمت پایه'!A$3:E$27,MATCH(K47,'قیمت پایه'!A$3:A$27,0),2),0)</f>
        <v>0</v>
      </c>
      <c r="N47" s="60">
        <f t="shared" si="4"/>
        <v>0</v>
      </c>
      <c r="Q47" s="4" t="s">
        <v>27</v>
      </c>
      <c r="R47" s="43">
        <f>'قیمت پایه'!B33</f>
        <v>0</v>
      </c>
      <c r="S47" s="26"/>
    </row>
    <row r="48" spans="2:22" ht="19.5" thickBot="1" x14ac:dyDescent="0.3">
      <c r="B48" s="47">
        <v>12</v>
      </c>
      <c r="C48" s="300"/>
      <c r="D48" s="69"/>
      <c r="E48" s="69"/>
      <c r="F48" s="69"/>
      <c r="G48" s="275"/>
      <c r="H48" s="276"/>
      <c r="I48" s="276"/>
      <c r="J48" s="277"/>
      <c r="K48" s="178"/>
      <c r="L48" s="171">
        <f t="shared" si="5"/>
        <v>0</v>
      </c>
      <c r="M48" s="81">
        <f>IFERROR(INDEX('قیمت پایه'!A$3:E$27,MATCH(K48,'قیمت پایه'!A$3:A$27,0),2),0)</f>
        <v>0</v>
      </c>
      <c r="N48" s="60">
        <f t="shared" si="4"/>
        <v>0</v>
      </c>
      <c r="Q48" s="5" t="s">
        <v>26</v>
      </c>
      <c r="R48" s="43">
        <f>'قیمت پایه'!B34</f>
        <v>0</v>
      </c>
      <c r="S48" s="30"/>
    </row>
    <row r="49" spans="2:20" x14ac:dyDescent="0.25">
      <c r="B49" s="47">
        <v>13</v>
      </c>
      <c r="C49" s="300"/>
      <c r="D49" s="69"/>
      <c r="E49" s="69"/>
      <c r="F49" s="69"/>
      <c r="G49" s="275"/>
      <c r="H49" s="276"/>
      <c r="I49" s="276"/>
      <c r="J49" s="277"/>
      <c r="K49" s="178"/>
      <c r="L49" s="171">
        <f t="shared" si="5"/>
        <v>0</v>
      </c>
      <c r="M49" s="81">
        <f>IFERROR(INDEX('قیمت پایه'!A$3:E$27,MATCH(K49,'قیمت پایه'!A$3:A$27,0),2),0)</f>
        <v>0</v>
      </c>
      <c r="N49" s="60">
        <f t="shared" si="4"/>
        <v>0</v>
      </c>
    </row>
    <row r="50" spans="2:20" x14ac:dyDescent="0.25">
      <c r="B50" s="47">
        <v>14</v>
      </c>
      <c r="C50" s="300"/>
      <c r="D50" s="69"/>
      <c r="E50" s="69"/>
      <c r="F50" s="69"/>
      <c r="G50" s="275"/>
      <c r="H50" s="276"/>
      <c r="I50" s="276"/>
      <c r="J50" s="277"/>
      <c r="K50" s="178"/>
      <c r="L50" s="171">
        <f t="shared" si="5"/>
        <v>0</v>
      </c>
      <c r="M50" s="81">
        <f>IFERROR(INDEX('قیمت پایه'!A$3:E$27,MATCH(K50,'قیمت پایه'!A$3:A$27,0),2),0)</f>
        <v>0</v>
      </c>
      <c r="N50" s="60">
        <f t="shared" si="4"/>
        <v>0</v>
      </c>
    </row>
    <row r="51" spans="2:20" ht="23.25" thickBot="1" x14ac:dyDescent="0.3">
      <c r="B51" s="47">
        <v>15</v>
      </c>
      <c r="C51" s="300"/>
      <c r="D51" s="69"/>
      <c r="E51" s="69"/>
      <c r="F51" s="69"/>
      <c r="G51" s="275"/>
      <c r="H51" s="276"/>
      <c r="I51" s="276"/>
      <c r="J51" s="277"/>
      <c r="K51" s="68"/>
      <c r="L51" s="171">
        <f t="shared" si="5"/>
        <v>0</v>
      </c>
      <c r="M51" s="81">
        <f>IFERROR(INDEX('قیمت پایه'!A$3:E$27,MATCH(K51,'قیمت پایه'!A$3:A$27,0),2),0)</f>
        <v>0</v>
      </c>
      <c r="N51" s="60">
        <f t="shared" si="4"/>
        <v>0</v>
      </c>
      <c r="S51" s="1"/>
      <c r="T51" s="2"/>
    </row>
    <row r="52" spans="2:20" ht="16.899999999999999" customHeight="1" x14ac:dyDescent="0.25">
      <c r="B52" s="47">
        <v>16</v>
      </c>
      <c r="C52" s="300"/>
      <c r="D52" s="69"/>
      <c r="E52" s="69"/>
      <c r="F52" s="69"/>
      <c r="G52" s="275"/>
      <c r="H52" s="276"/>
      <c r="I52" s="276"/>
      <c r="J52" s="277"/>
      <c r="K52" s="68"/>
      <c r="L52" s="171">
        <f t="shared" si="5"/>
        <v>0</v>
      </c>
      <c r="M52" s="81">
        <f>IFERROR(INDEX('قیمت پایه'!A$3:E$27,MATCH(K52,'قیمت پایه'!A$3:A$27,0),2),0)</f>
        <v>0</v>
      </c>
      <c r="N52" s="60">
        <f t="shared" si="4"/>
        <v>0</v>
      </c>
      <c r="Q52" s="291" t="s">
        <v>41</v>
      </c>
      <c r="R52" s="293" t="s">
        <v>42</v>
      </c>
      <c r="S52" s="294"/>
      <c r="T52" s="3"/>
    </row>
    <row r="53" spans="2:20" x14ac:dyDescent="0.25">
      <c r="B53" s="47">
        <v>17</v>
      </c>
      <c r="C53" s="300"/>
      <c r="D53" s="69"/>
      <c r="E53" s="69"/>
      <c r="F53" s="69"/>
      <c r="G53" s="275"/>
      <c r="H53" s="276"/>
      <c r="I53" s="276"/>
      <c r="J53" s="277"/>
      <c r="K53" s="68"/>
      <c r="L53" s="171">
        <f t="shared" si="5"/>
        <v>0</v>
      </c>
      <c r="M53" s="81">
        <f>IFERROR(INDEX('قیمت پایه'!A$3:E$27,MATCH(K53,'قیمت پایه'!A$3:A$27,0),2),0)</f>
        <v>0</v>
      </c>
      <c r="N53" s="60">
        <f t="shared" si="4"/>
        <v>0</v>
      </c>
      <c r="Q53" s="292"/>
      <c r="R53" s="31" t="s">
        <v>43</v>
      </c>
      <c r="S53" s="32" t="s">
        <v>39</v>
      </c>
    </row>
    <row r="54" spans="2:20" ht="23.65" customHeight="1" x14ac:dyDescent="0.25">
      <c r="B54" s="47">
        <v>18</v>
      </c>
      <c r="C54" s="300"/>
      <c r="D54" s="69"/>
      <c r="E54" s="69"/>
      <c r="F54" s="69"/>
      <c r="G54" s="275"/>
      <c r="H54" s="276"/>
      <c r="I54" s="276"/>
      <c r="J54" s="277"/>
      <c r="K54" s="68"/>
      <c r="L54" s="171">
        <f t="shared" si="5"/>
        <v>0</v>
      </c>
      <c r="M54" s="81">
        <f>IFERROR(INDEX('قیمت پایه'!A$3:E$27,MATCH(K54,'قیمت پایه'!A$3:A$27,0),2),0)</f>
        <v>0</v>
      </c>
      <c r="N54" s="60">
        <f t="shared" si="4"/>
        <v>0</v>
      </c>
      <c r="Q54" s="4" t="s">
        <v>40</v>
      </c>
      <c r="R54" s="36" t="str">
        <f>'قیمت پایه'!B40</f>
        <v>تاندم فول</v>
      </c>
      <c r="S54" s="36">
        <f>'قیمت پایه'!C40</f>
        <v>6500000</v>
      </c>
    </row>
    <row r="55" spans="2:20" x14ac:dyDescent="0.25">
      <c r="B55" s="47">
        <v>19</v>
      </c>
      <c r="C55" s="300"/>
      <c r="D55" s="69"/>
      <c r="E55" s="69"/>
      <c r="F55" s="69"/>
      <c r="G55" s="275"/>
      <c r="H55" s="276"/>
      <c r="I55" s="276"/>
      <c r="J55" s="277"/>
      <c r="K55" s="68"/>
      <c r="L55" s="171">
        <f t="shared" si="5"/>
        <v>0</v>
      </c>
      <c r="M55" s="81">
        <f>IFERROR(INDEX('قیمت پایه'!A$3:E$27,MATCH(K55,'قیمت پایه'!A$3:A$27,0),2),0)</f>
        <v>0</v>
      </c>
      <c r="N55" s="60">
        <f t="shared" si="4"/>
        <v>0</v>
      </c>
      <c r="Q55" s="4"/>
      <c r="R55" s="36"/>
      <c r="S55" s="36"/>
    </row>
    <row r="56" spans="2:20" x14ac:dyDescent="0.25">
      <c r="B56" s="47">
        <v>20</v>
      </c>
      <c r="C56" s="300"/>
      <c r="D56" s="69"/>
      <c r="E56" s="69"/>
      <c r="F56" s="69"/>
      <c r="G56" s="275"/>
      <c r="H56" s="276"/>
      <c r="I56" s="276"/>
      <c r="J56" s="277"/>
      <c r="K56" s="68"/>
      <c r="L56" s="171">
        <f t="shared" si="5"/>
        <v>0</v>
      </c>
      <c r="M56" s="81">
        <f>IFERROR(INDEX('قیمت پایه'!A$3:E$27,MATCH(K56,'قیمت پایه'!A$3:A$27,0),2),0)</f>
        <v>0</v>
      </c>
      <c r="N56" s="60">
        <f t="shared" si="4"/>
        <v>0</v>
      </c>
      <c r="Q56" s="4"/>
      <c r="R56" s="36"/>
      <c r="S56" s="36"/>
    </row>
    <row r="57" spans="2:20" x14ac:dyDescent="0.25">
      <c r="B57" s="47">
        <v>21</v>
      </c>
      <c r="C57" s="300"/>
      <c r="D57" s="69"/>
      <c r="E57" s="69"/>
      <c r="F57" s="69"/>
      <c r="G57" s="275"/>
      <c r="H57" s="276"/>
      <c r="I57" s="276"/>
      <c r="J57" s="277"/>
      <c r="K57" s="68"/>
      <c r="L57" s="171">
        <f t="shared" si="5"/>
        <v>0</v>
      </c>
      <c r="M57" s="81">
        <f>IFERROR(INDEX('قیمت پایه'!A$3:E$27,MATCH(K57,'قیمت پایه'!A$3:A$27,0),2),0)</f>
        <v>0</v>
      </c>
      <c r="N57" s="60">
        <f t="shared" si="4"/>
        <v>0</v>
      </c>
      <c r="Q57" s="4"/>
      <c r="R57" s="36"/>
      <c r="S57" s="36"/>
    </row>
    <row r="58" spans="2:20" x14ac:dyDescent="0.25">
      <c r="B58" s="47">
        <v>22</v>
      </c>
      <c r="C58" s="300"/>
      <c r="D58" s="69"/>
      <c r="E58" s="69"/>
      <c r="F58" s="69"/>
      <c r="G58" s="275"/>
      <c r="H58" s="276"/>
      <c r="I58" s="276"/>
      <c r="J58" s="277"/>
      <c r="K58" s="68"/>
      <c r="L58" s="171">
        <f t="shared" si="5"/>
        <v>0</v>
      </c>
      <c r="M58" s="81">
        <f>IFERROR(INDEX('قیمت پایه'!A$3:E$27,MATCH(K58,'قیمت پایه'!A$3:A$27,0),2),0)</f>
        <v>0</v>
      </c>
      <c r="N58" s="60">
        <f t="shared" si="4"/>
        <v>0</v>
      </c>
      <c r="Q58" s="4"/>
      <c r="R58" s="36"/>
      <c r="S58" s="36"/>
    </row>
    <row r="59" spans="2:20" x14ac:dyDescent="0.25">
      <c r="B59" s="47">
        <v>23</v>
      </c>
      <c r="C59" s="300"/>
      <c r="D59" s="69"/>
      <c r="E59" s="69"/>
      <c r="F59" s="69"/>
      <c r="G59" s="275"/>
      <c r="H59" s="276"/>
      <c r="I59" s="276"/>
      <c r="J59" s="277"/>
      <c r="K59" s="68"/>
      <c r="L59" s="171">
        <f t="shared" si="5"/>
        <v>0</v>
      </c>
      <c r="M59" s="81">
        <f>IFERROR(INDEX('قیمت پایه'!A$3:E$27,MATCH(K59,'قیمت پایه'!A$3:A$27,0),2),0)</f>
        <v>0</v>
      </c>
      <c r="N59" s="60">
        <f t="shared" si="4"/>
        <v>0</v>
      </c>
      <c r="Q59" s="4"/>
      <c r="R59" s="36"/>
      <c r="S59" s="36"/>
    </row>
    <row r="60" spans="2:20" x14ac:dyDescent="0.25">
      <c r="B60" s="47">
        <v>24</v>
      </c>
      <c r="C60" s="300"/>
      <c r="D60" s="69"/>
      <c r="E60" s="69"/>
      <c r="F60" s="69"/>
      <c r="G60" s="275"/>
      <c r="H60" s="276"/>
      <c r="I60" s="276"/>
      <c r="J60" s="277"/>
      <c r="K60" s="68"/>
      <c r="L60" s="171">
        <f t="shared" si="5"/>
        <v>0</v>
      </c>
      <c r="M60" s="81">
        <f>IFERROR(INDEX('قیمت پایه'!A$3:E$27,MATCH(K60,'قیمت پایه'!A$3:A$27,0),2),0)</f>
        <v>0</v>
      </c>
      <c r="N60" s="60">
        <f t="shared" si="4"/>
        <v>0</v>
      </c>
      <c r="Q60" s="4"/>
      <c r="R60" s="36"/>
      <c r="S60" s="36"/>
    </row>
    <row r="61" spans="2:20" x14ac:dyDescent="0.25">
      <c r="B61" s="47">
        <v>25</v>
      </c>
      <c r="C61" s="300"/>
      <c r="D61" s="69"/>
      <c r="E61" s="69"/>
      <c r="F61" s="69"/>
      <c r="G61" s="275"/>
      <c r="H61" s="276"/>
      <c r="I61" s="276"/>
      <c r="J61" s="277"/>
      <c r="K61" s="68"/>
      <c r="L61" s="171">
        <f t="shared" si="5"/>
        <v>0</v>
      </c>
      <c r="M61" s="81">
        <f>IFERROR(INDEX('قیمت پایه'!A$3:E$27,MATCH(K61,'قیمت پایه'!A$3:A$27,0),2),0)</f>
        <v>0</v>
      </c>
      <c r="N61" s="60">
        <f t="shared" si="4"/>
        <v>0</v>
      </c>
      <c r="Q61" s="4"/>
      <c r="R61" s="36"/>
      <c r="S61" s="36"/>
    </row>
    <row r="62" spans="2:20" ht="21.95" customHeight="1" x14ac:dyDescent="0.25">
      <c r="B62" s="47">
        <v>26</v>
      </c>
      <c r="C62" s="301"/>
      <c r="D62" s="69"/>
      <c r="E62" s="69"/>
      <c r="F62" s="69"/>
      <c r="G62" s="275"/>
      <c r="H62" s="276"/>
      <c r="I62" s="276"/>
      <c r="J62" s="277"/>
      <c r="K62" s="68"/>
      <c r="L62" s="171">
        <f t="shared" si="5"/>
        <v>0</v>
      </c>
      <c r="M62" s="81">
        <f>IFERROR(INDEX('قیمت پایه'!A$3:E$27,MATCH(K62,'قیمت پایه'!A$3:A$27,0),2),0)</f>
        <v>0</v>
      </c>
      <c r="N62" s="60">
        <f t="shared" si="4"/>
        <v>0</v>
      </c>
      <c r="Q62" s="4" t="s">
        <v>44</v>
      </c>
      <c r="R62" s="36" t="e">
        <f>'قیمت پایه'!#REF!</f>
        <v>#REF!</v>
      </c>
      <c r="S62" s="36" t="e">
        <f>'قیمت پایه'!#REF!</f>
        <v>#REF!</v>
      </c>
    </row>
    <row r="63" spans="2:20" ht="23.25" customHeight="1" thickBot="1" x14ac:dyDescent="0.3">
      <c r="B63" s="28"/>
      <c r="C63" s="295" t="s">
        <v>19</v>
      </c>
      <c r="D63" s="296"/>
      <c r="E63" s="296"/>
      <c r="F63" s="296"/>
      <c r="G63" s="296"/>
      <c r="H63" s="296"/>
      <c r="I63" s="296"/>
      <c r="J63" s="296"/>
      <c r="K63" s="298"/>
      <c r="L63" s="176">
        <f>SUM(L36:L62)</f>
        <v>0</v>
      </c>
      <c r="M63" s="38"/>
      <c r="N63" s="39">
        <f>SUM(N36:N62)</f>
        <v>0</v>
      </c>
      <c r="Q63" s="4" t="s">
        <v>45</v>
      </c>
      <c r="R63" s="36" t="e">
        <f>'قیمت پایه'!#REF!</f>
        <v>#REF!</v>
      </c>
      <c r="S63" s="36" t="e">
        <f>'قیمت پایه'!#REF!</f>
        <v>#REF!</v>
      </c>
    </row>
    <row r="64" spans="2:20" x14ac:dyDescent="0.25">
      <c r="Q64" s="4" t="s">
        <v>85</v>
      </c>
      <c r="R64" s="36" t="e">
        <f>'قیمت پایه'!#REF!</f>
        <v>#REF!</v>
      </c>
      <c r="S64" s="36" t="e">
        <f>'قیمت پایه'!#REF!</f>
        <v>#REF!</v>
      </c>
    </row>
    <row r="65" spans="2:18" ht="19.5" thickBot="1" x14ac:dyDescent="0.3">
      <c r="Q65" s="4" t="s">
        <v>91</v>
      </c>
      <c r="R65" s="37" t="e">
        <f>'قیمت پایه'!#REF!</f>
        <v>#REF!</v>
      </c>
    </row>
    <row r="66" spans="2:18" x14ac:dyDescent="0.25">
      <c r="B66" s="46" t="s">
        <v>0</v>
      </c>
      <c r="C66" s="50" t="s">
        <v>17</v>
      </c>
      <c r="D66" s="48" t="s">
        <v>1</v>
      </c>
      <c r="E66" s="48" t="s">
        <v>2</v>
      </c>
      <c r="F66" s="48" t="s">
        <v>3</v>
      </c>
      <c r="G66" s="48" t="s">
        <v>33</v>
      </c>
      <c r="H66" s="48" t="s">
        <v>34</v>
      </c>
      <c r="I66" s="48" t="s">
        <v>35</v>
      </c>
      <c r="J66" s="48" t="s">
        <v>4</v>
      </c>
      <c r="K66" s="48" t="s">
        <v>6</v>
      </c>
      <c r="L66" s="48" t="s">
        <v>5</v>
      </c>
      <c r="M66" s="48" t="s">
        <v>16</v>
      </c>
      <c r="N66" s="48" t="s">
        <v>15</v>
      </c>
      <c r="O66" s="48" t="s">
        <v>21</v>
      </c>
      <c r="P66" s="51" t="s">
        <v>32</v>
      </c>
      <c r="Q66" s="4" t="s">
        <v>92</v>
      </c>
      <c r="R66" s="37" t="e">
        <f>'قیمت پایه'!#REF!</f>
        <v>#REF!</v>
      </c>
    </row>
    <row r="67" spans="2:18" x14ac:dyDescent="0.25">
      <c r="B67" s="47">
        <v>1</v>
      </c>
      <c r="C67" s="52"/>
      <c r="D67" s="69"/>
      <c r="E67" s="69"/>
      <c r="F67" s="69"/>
      <c r="G67" s="69"/>
      <c r="H67" s="69"/>
      <c r="I67" s="69"/>
      <c r="J67" s="69"/>
      <c r="K67" s="68"/>
      <c r="L67" s="58">
        <f t="shared" ref="L67:L79" si="6">(IF(C67=Q$44,(F67*E67*(H67+2)+(D67*F67*(G67+2)+(E67*D67))),IF(C67=Q$45,(D67+G67+H67+I67)*E67,IF(C67=Q$46,(D67+G67+H67),IF(C67=Q$47,D67*E67,IF(C67=Q$48,E67*D67))))))/10000*J67</f>
        <v>0</v>
      </c>
      <c r="M67" s="81">
        <f>IFERROR(INDEX('قیمت پایه'!A$3:E$27,MATCH(K67,'قیمت پایه'!A$3:A$27,0),5),0)</f>
        <v>0</v>
      </c>
      <c r="N67" s="59">
        <f t="shared" ref="N67:N79" si="7">M67*L67</f>
        <v>0</v>
      </c>
      <c r="O67" s="58" t="str">
        <f t="shared" ref="O67:O108" si="8">IF(C67=Q$44,F67*4/100,IF(C67=Q$45,IF(AND(I67=0,H67=0,G67=0),E67/100,IF(AND(H67=0,I67=0),E67*2/100,IF(I67=0,E67*3/100,E67*4/100))),"ندارد"))</f>
        <v>ندارد</v>
      </c>
      <c r="P67" s="59" t="str">
        <f>IF(O67="ندارد","ندارد",O67*R$44)</f>
        <v>ندارد</v>
      </c>
      <c r="Q67" s="4" t="s">
        <v>93</v>
      </c>
      <c r="R67" s="37" t="e">
        <f>'قیمت پایه'!#REF!</f>
        <v>#REF!</v>
      </c>
    </row>
    <row r="68" spans="2:18" ht="19.5" thickBot="1" x14ac:dyDescent="0.3">
      <c r="B68" s="47">
        <v>2</v>
      </c>
      <c r="C68" s="52"/>
      <c r="D68" s="69"/>
      <c r="E68" s="69"/>
      <c r="F68" s="69"/>
      <c r="G68" s="69"/>
      <c r="H68" s="69"/>
      <c r="I68" s="69"/>
      <c r="J68" s="69"/>
      <c r="K68" s="178"/>
      <c r="L68" s="58">
        <f t="shared" si="6"/>
        <v>0</v>
      </c>
      <c r="M68" s="81">
        <f>IFERROR(INDEX('قیمت پایه'!A$3:E$27,MATCH(K68,'قیمت پایه'!A$3:A$27,0),5),0)</f>
        <v>0</v>
      </c>
      <c r="N68" s="59">
        <f t="shared" si="7"/>
        <v>0</v>
      </c>
      <c r="O68" s="58" t="str">
        <f t="shared" si="8"/>
        <v>ندارد</v>
      </c>
      <c r="P68" s="59" t="str">
        <f t="shared" ref="P68:P108" si="9">IF(O68="ندارد","ندارد",O68*R$44)</f>
        <v>ندارد</v>
      </c>
      <c r="Q68" s="5" t="s">
        <v>94</v>
      </c>
      <c r="R68" s="37" t="e">
        <f>'قیمت پایه'!#REF!</f>
        <v>#REF!</v>
      </c>
    </row>
    <row r="69" spans="2:18" x14ac:dyDescent="0.25">
      <c r="B69" s="47">
        <v>3</v>
      </c>
      <c r="C69" s="52"/>
      <c r="D69" s="69"/>
      <c r="E69" s="69"/>
      <c r="F69" s="69"/>
      <c r="G69" s="69"/>
      <c r="H69" s="69"/>
      <c r="I69" s="69"/>
      <c r="J69" s="69"/>
      <c r="K69" s="178"/>
      <c r="L69" s="58">
        <f t="shared" si="6"/>
        <v>0</v>
      </c>
      <c r="M69" s="81">
        <f>IFERROR(INDEX('قیمت پایه'!A$3:E$27,MATCH(K69,'قیمت پایه'!A$3:A$27,0),5),0)</f>
        <v>0</v>
      </c>
      <c r="N69" s="59">
        <f t="shared" si="7"/>
        <v>0</v>
      </c>
      <c r="O69" s="58" t="str">
        <f t="shared" si="8"/>
        <v>ندارد</v>
      </c>
      <c r="P69" s="59" t="str">
        <f t="shared" si="9"/>
        <v>ندارد</v>
      </c>
    </row>
    <row r="70" spans="2:18" x14ac:dyDescent="0.25">
      <c r="B70" s="47">
        <v>4</v>
      </c>
      <c r="C70" s="52"/>
      <c r="D70" s="69"/>
      <c r="E70" s="69"/>
      <c r="F70" s="69"/>
      <c r="G70" s="69"/>
      <c r="H70" s="69"/>
      <c r="I70" s="69"/>
      <c r="J70" s="69"/>
      <c r="K70" s="178"/>
      <c r="L70" s="58">
        <f t="shared" si="6"/>
        <v>0</v>
      </c>
      <c r="M70" s="81">
        <f>IFERROR(INDEX('قیمت پایه'!A$3:E$27,MATCH(K70,'قیمت پایه'!A$3:A$27,0),5),0)</f>
        <v>0</v>
      </c>
      <c r="N70" s="59">
        <f t="shared" si="7"/>
        <v>0</v>
      </c>
      <c r="O70" s="58" t="str">
        <f t="shared" si="8"/>
        <v>ندارد</v>
      </c>
      <c r="P70" s="59" t="str">
        <f t="shared" si="9"/>
        <v>ندارد</v>
      </c>
    </row>
    <row r="71" spans="2:18" x14ac:dyDescent="0.25">
      <c r="B71" s="47">
        <v>5</v>
      </c>
      <c r="C71" s="52"/>
      <c r="D71" s="69"/>
      <c r="E71" s="69"/>
      <c r="F71" s="69"/>
      <c r="G71" s="69"/>
      <c r="H71" s="69"/>
      <c r="I71" s="69"/>
      <c r="J71" s="69"/>
      <c r="K71" s="178"/>
      <c r="L71" s="58">
        <f t="shared" si="6"/>
        <v>0</v>
      </c>
      <c r="M71" s="81">
        <f>IFERROR(INDEX('قیمت پایه'!A$3:E$27,MATCH(K71,'قیمت پایه'!A$3:A$27,0),5),0)</f>
        <v>0</v>
      </c>
      <c r="N71" s="59">
        <f t="shared" si="7"/>
        <v>0</v>
      </c>
      <c r="O71" s="58" t="str">
        <f t="shared" si="8"/>
        <v>ندارد</v>
      </c>
      <c r="P71" s="59" t="str">
        <f t="shared" si="9"/>
        <v>ندارد</v>
      </c>
    </row>
    <row r="72" spans="2:18" x14ac:dyDescent="0.25">
      <c r="B72" s="47">
        <v>6</v>
      </c>
      <c r="C72" s="52"/>
      <c r="D72" s="69"/>
      <c r="E72" s="69"/>
      <c r="F72" s="69"/>
      <c r="G72" s="69"/>
      <c r="H72" s="69"/>
      <c r="I72" s="69"/>
      <c r="J72" s="69"/>
      <c r="K72" s="178"/>
      <c r="L72" s="58">
        <f t="shared" si="6"/>
        <v>0</v>
      </c>
      <c r="M72" s="81">
        <f>IFERROR(INDEX('قیمت پایه'!A$3:E$27,MATCH(K72,'قیمت پایه'!A$3:A$27,0),5),0)</f>
        <v>0</v>
      </c>
      <c r="N72" s="59">
        <f t="shared" si="7"/>
        <v>0</v>
      </c>
      <c r="O72" s="58" t="str">
        <f t="shared" si="8"/>
        <v>ندارد</v>
      </c>
      <c r="P72" s="59" t="str">
        <f t="shared" si="9"/>
        <v>ندارد</v>
      </c>
    </row>
    <row r="73" spans="2:18" x14ac:dyDescent="0.25">
      <c r="B73" s="47">
        <v>7</v>
      </c>
      <c r="C73" s="52"/>
      <c r="D73" s="69"/>
      <c r="E73" s="69"/>
      <c r="F73" s="69"/>
      <c r="G73" s="69"/>
      <c r="H73" s="69"/>
      <c r="I73" s="69"/>
      <c r="J73" s="69"/>
      <c r="K73" s="178"/>
      <c r="L73" s="58">
        <f t="shared" si="6"/>
        <v>0</v>
      </c>
      <c r="M73" s="81">
        <f>IFERROR(INDEX('قیمت پایه'!A$3:E$27,MATCH(K73,'قیمت پایه'!A$3:A$27,0),5),0)</f>
        <v>0</v>
      </c>
      <c r="N73" s="59">
        <f t="shared" si="7"/>
        <v>0</v>
      </c>
      <c r="O73" s="58" t="str">
        <f t="shared" si="8"/>
        <v>ندارد</v>
      </c>
      <c r="P73" s="59" t="str">
        <f t="shared" si="9"/>
        <v>ندارد</v>
      </c>
    </row>
    <row r="74" spans="2:18" x14ac:dyDescent="0.25">
      <c r="B74" s="47">
        <v>8</v>
      </c>
      <c r="C74" s="52"/>
      <c r="D74" s="69"/>
      <c r="E74" s="69"/>
      <c r="F74" s="69"/>
      <c r="G74" s="69"/>
      <c r="H74" s="69"/>
      <c r="I74" s="69"/>
      <c r="J74" s="69"/>
      <c r="K74" s="178"/>
      <c r="L74" s="58">
        <f t="shared" si="6"/>
        <v>0</v>
      </c>
      <c r="M74" s="81">
        <f>IFERROR(INDEX('قیمت پایه'!A$3:E$27,MATCH(K74,'قیمت پایه'!A$3:A$27,0),5),0)</f>
        <v>0</v>
      </c>
      <c r="N74" s="59">
        <f t="shared" si="7"/>
        <v>0</v>
      </c>
      <c r="O74" s="58" t="str">
        <f t="shared" si="8"/>
        <v>ندارد</v>
      </c>
      <c r="P74" s="59" t="str">
        <f t="shared" si="9"/>
        <v>ندارد</v>
      </c>
    </row>
    <row r="75" spans="2:18" x14ac:dyDescent="0.25">
      <c r="B75" s="47">
        <v>9</v>
      </c>
      <c r="C75" s="52"/>
      <c r="D75" s="69"/>
      <c r="E75" s="69"/>
      <c r="F75" s="69"/>
      <c r="G75" s="69"/>
      <c r="H75" s="69"/>
      <c r="I75" s="69"/>
      <c r="J75" s="69"/>
      <c r="K75" s="68"/>
      <c r="L75" s="58">
        <f t="shared" si="6"/>
        <v>0</v>
      </c>
      <c r="M75" s="81">
        <f>IFERROR(INDEX('قیمت پایه'!A$3:E$27,MATCH(K75,'قیمت پایه'!A$3:A$27,0),5),0)</f>
        <v>0</v>
      </c>
      <c r="N75" s="59">
        <f t="shared" si="7"/>
        <v>0</v>
      </c>
      <c r="O75" s="58" t="str">
        <f t="shared" si="8"/>
        <v>ندارد</v>
      </c>
      <c r="P75" s="59" t="str">
        <f t="shared" si="9"/>
        <v>ندارد</v>
      </c>
    </row>
    <row r="76" spans="2:18" x14ac:dyDescent="0.25">
      <c r="B76" s="47">
        <v>10</v>
      </c>
      <c r="C76" s="52"/>
      <c r="D76" s="69"/>
      <c r="E76" s="69"/>
      <c r="F76" s="69"/>
      <c r="G76" s="69"/>
      <c r="H76" s="69"/>
      <c r="I76" s="69"/>
      <c r="J76" s="69"/>
      <c r="K76" s="68"/>
      <c r="L76" s="58">
        <f t="shared" si="6"/>
        <v>0</v>
      </c>
      <c r="M76" s="81">
        <f>IFERROR(INDEX('قیمت پایه'!A$3:E$27,MATCH(K76,'قیمت پایه'!A$3:A$27,0),5),0)</f>
        <v>0</v>
      </c>
      <c r="N76" s="59">
        <f t="shared" si="7"/>
        <v>0</v>
      </c>
      <c r="O76" s="58" t="str">
        <f t="shared" si="8"/>
        <v>ندارد</v>
      </c>
      <c r="P76" s="59" t="str">
        <f t="shared" si="9"/>
        <v>ندارد</v>
      </c>
    </row>
    <row r="77" spans="2:18" ht="16.899999999999999" customHeight="1" x14ac:dyDescent="0.25">
      <c r="B77" s="47">
        <v>11</v>
      </c>
      <c r="C77" s="52"/>
      <c r="D77" s="69"/>
      <c r="E77" s="69"/>
      <c r="F77" s="69"/>
      <c r="G77" s="69"/>
      <c r="H77" s="69"/>
      <c r="I77" s="69"/>
      <c r="J77" s="69"/>
      <c r="K77" s="68"/>
      <c r="L77" s="58">
        <f t="shared" si="6"/>
        <v>0</v>
      </c>
      <c r="M77" s="81">
        <f>IFERROR(INDEX('قیمت پایه'!A$3:E$27,MATCH(K77,'قیمت پایه'!A$3:A$27,0),5),0)</f>
        <v>0</v>
      </c>
      <c r="N77" s="59">
        <f t="shared" si="7"/>
        <v>0</v>
      </c>
      <c r="O77" s="58" t="str">
        <f t="shared" si="8"/>
        <v>ندارد</v>
      </c>
      <c r="P77" s="59" t="str">
        <f t="shared" si="9"/>
        <v>ندارد</v>
      </c>
    </row>
    <row r="78" spans="2:18" x14ac:dyDescent="0.25">
      <c r="B78" s="47">
        <v>12</v>
      </c>
      <c r="C78" s="52"/>
      <c r="D78" s="69"/>
      <c r="E78" s="69"/>
      <c r="F78" s="69"/>
      <c r="G78" s="69"/>
      <c r="H78" s="69"/>
      <c r="I78" s="69"/>
      <c r="J78" s="69"/>
      <c r="K78" s="68"/>
      <c r="L78" s="58">
        <f t="shared" si="6"/>
        <v>0</v>
      </c>
      <c r="M78" s="81">
        <f>IFERROR(INDEX('قیمت پایه'!A$3:E$27,MATCH(K78,'قیمت پایه'!A$3:A$27,0),5),0)</f>
        <v>0</v>
      </c>
      <c r="N78" s="59">
        <f t="shared" si="7"/>
        <v>0</v>
      </c>
      <c r="O78" s="58" t="str">
        <f t="shared" si="8"/>
        <v>ندارد</v>
      </c>
      <c r="P78" s="59" t="str">
        <f t="shared" si="9"/>
        <v>ندارد</v>
      </c>
    </row>
    <row r="79" spans="2:18" x14ac:dyDescent="0.25">
      <c r="B79" s="47">
        <v>13</v>
      </c>
      <c r="C79" s="52"/>
      <c r="D79" s="69"/>
      <c r="E79" s="69"/>
      <c r="F79" s="69"/>
      <c r="G79" s="69"/>
      <c r="H79" s="69"/>
      <c r="I79" s="69"/>
      <c r="J79" s="69"/>
      <c r="K79" s="68"/>
      <c r="L79" s="58">
        <f t="shared" si="6"/>
        <v>0</v>
      </c>
      <c r="M79" s="81">
        <f>IFERROR(INDEX('قیمت پایه'!A$3:E$27,MATCH(K79,'قیمت پایه'!A$3:A$27,0),5),0)</f>
        <v>0</v>
      </c>
      <c r="N79" s="59">
        <f t="shared" si="7"/>
        <v>0</v>
      </c>
      <c r="O79" s="58" t="str">
        <f t="shared" si="8"/>
        <v>ندارد</v>
      </c>
      <c r="P79" s="59" t="str">
        <f t="shared" si="9"/>
        <v>ندارد</v>
      </c>
    </row>
    <row r="80" spans="2:18" x14ac:dyDescent="0.25">
      <c r="B80" s="47">
        <v>14</v>
      </c>
      <c r="C80" s="52"/>
      <c r="D80" s="69"/>
      <c r="E80" s="69"/>
      <c r="F80" s="69"/>
      <c r="G80" s="69"/>
      <c r="H80" s="69"/>
      <c r="I80" s="69"/>
      <c r="J80" s="69"/>
      <c r="K80" s="68"/>
      <c r="L80" s="58">
        <f t="shared" ref="L80:L108" si="10">(IF(C80=Q$44,(F80*E80*(H80+2)+(D80*F80*(G80+2)+(E80*D80))),IF(C80=Q$45,(D80+G80+H80+I80)*E80,IF(C80=Q$46,(D80+G80+H80),IF(C80=Q$47,D80*E80,IF(C80=Q$48,E80*D80))))))/10000*J80</f>
        <v>0</v>
      </c>
      <c r="M80" s="81">
        <f>IFERROR(INDEX('قیمت پایه'!A$3:E$27,MATCH(K80,'قیمت پایه'!A$3:A$27,0),5),0)</f>
        <v>0</v>
      </c>
      <c r="N80" s="59">
        <f t="shared" ref="N80:N108" si="11">M80*L80</f>
        <v>0</v>
      </c>
      <c r="O80" s="58" t="str">
        <f t="shared" si="8"/>
        <v>ندارد</v>
      </c>
      <c r="P80" s="59" t="str">
        <f t="shared" si="9"/>
        <v>ندارد</v>
      </c>
    </row>
    <row r="81" spans="2:16" x14ac:dyDescent="0.25">
      <c r="B81" s="47">
        <v>15</v>
      </c>
      <c r="C81" s="52"/>
      <c r="D81" s="69"/>
      <c r="E81" s="69"/>
      <c r="F81" s="69"/>
      <c r="G81" s="69"/>
      <c r="H81" s="69"/>
      <c r="I81" s="69"/>
      <c r="J81" s="69"/>
      <c r="K81" s="68"/>
      <c r="L81" s="58">
        <f t="shared" si="10"/>
        <v>0</v>
      </c>
      <c r="M81" s="81">
        <f>IFERROR(INDEX('قیمت پایه'!A$3:E$27,MATCH(K81,'قیمت پایه'!A$3:A$27,0),5),0)</f>
        <v>0</v>
      </c>
      <c r="N81" s="59">
        <f t="shared" si="11"/>
        <v>0</v>
      </c>
      <c r="O81" s="58" t="str">
        <f t="shared" si="8"/>
        <v>ندارد</v>
      </c>
      <c r="P81" s="59" t="str">
        <f t="shared" si="9"/>
        <v>ندارد</v>
      </c>
    </row>
    <row r="82" spans="2:16" x14ac:dyDescent="0.25">
      <c r="B82" s="47">
        <v>16</v>
      </c>
      <c r="C82" s="52"/>
      <c r="D82" s="69"/>
      <c r="E82" s="69"/>
      <c r="F82" s="69"/>
      <c r="G82" s="69"/>
      <c r="H82" s="69"/>
      <c r="I82" s="69"/>
      <c r="J82" s="69"/>
      <c r="K82" s="68"/>
      <c r="L82" s="58">
        <f t="shared" si="10"/>
        <v>0</v>
      </c>
      <c r="M82" s="81">
        <f>IFERROR(INDEX('قیمت پایه'!A$3:E$27,MATCH(K82,'قیمت پایه'!A$3:A$27,0),5),0)</f>
        <v>0</v>
      </c>
      <c r="N82" s="59">
        <f t="shared" si="11"/>
        <v>0</v>
      </c>
      <c r="O82" s="58" t="str">
        <f t="shared" si="8"/>
        <v>ندارد</v>
      </c>
      <c r="P82" s="59" t="str">
        <f t="shared" si="9"/>
        <v>ندارد</v>
      </c>
    </row>
    <row r="83" spans="2:16" x14ac:dyDescent="0.25">
      <c r="B83" s="47">
        <v>17</v>
      </c>
      <c r="C83" s="52"/>
      <c r="D83" s="69"/>
      <c r="E83" s="69"/>
      <c r="F83" s="69"/>
      <c r="G83" s="69"/>
      <c r="H83" s="69"/>
      <c r="I83" s="69"/>
      <c r="J83" s="69"/>
      <c r="K83" s="68"/>
      <c r="L83" s="58">
        <f t="shared" si="10"/>
        <v>0</v>
      </c>
      <c r="M83" s="81">
        <f>IFERROR(INDEX('قیمت پایه'!A$3:E$27,MATCH(K83,'قیمت پایه'!A$3:A$27,0),5),0)</f>
        <v>0</v>
      </c>
      <c r="N83" s="59">
        <f t="shared" si="11"/>
        <v>0</v>
      </c>
      <c r="O83" s="58" t="str">
        <f t="shared" si="8"/>
        <v>ندارد</v>
      </c>
      <c r="P83" s="59" t="str">
        <f t="shared" si="9"/>
        <v>ندارد</v>
      </c>
    </row>
    <row r="84" spans="2:16" x14ac:dyDescent="0.25">
      <c r="B84" s="47">
        <v>18</v>
      </c>
      <c r="C84" s="52"/>
      <c r="D84" s="69"/>
      <c r="E84" s="69"/>
      <c r="F84" s="69"/>
      <c r="G84" s="69"/>
      <c r="H84" s="69"/>
      <c r="I84" s="69"/>
      <c r="J84" s="69"/>
      <c r="K84" s="68"/>
      <c r="L84" s="58">
        <f t="shared" si="10"/>
        <v>0</v>
      </c>
      <c r="M84" s="81">
        <f>IFERROR(INDEX('قیمت پایه'!A$3:E$27,MATCH(K84,'قیمت پایه'!A$3:A$27,0),5),0)</f>
        <v>0</v>
      </c>
      <c r="N84" s="59">
        <f t="shared" si="11"/>
        <v>0</v>
      </c>
      <c r="O84" s="58" t="str">
        <f t="shared" si="8"/>
        <v>ندارد</v>
      </c>
      <c r="P84" s="59" t="str">
        <f t="shared" si="9"/>
        <v>ندارد</v>
      </c>
    </row>
    <row r="85" spans="2:16" x14ac:dyDescent="0.25">
      <c r="B85" s="47">
        <v>19</v>
      </c>
      <c r="C85" s="52"/>
      <c r="D85" s="69"/>
      <c r="E85" s="69"/>
      <c r="F85" s="69"/>
      <c r="G85" s="69"/>
      <c r="H85" s="69"/>
      <c r="I85" s="69"/>
      <c r="J85" s="69"/>
      <c r="K85" s="68"/>
      <c r="L85" s="58">
        <f t="shared" si="10"/>
        <v>0</v>
      </c>
      <c r="M85" s="81">
        <f>IFERROR(INDEX('قیمت پایه'!A$3:E$27,MATCH(K85,'قیمت پایه'!A$3:A$27,0),5),0)</f>
        <v>0</v>
      </c>
      <c r="N85" s="59">
        <f t="shared" si="11"/>
        <v>0</v>
      </c>
      <c r="O85" s="58" t="str">
        <f t="shared" si="8"/>
        <v>ندارد</v>
      </c>
      <c r="P85" s="59" t="str">
        <f t="shared" si="9"/>
        <v>ندارد</v>
      </c>
    </row>
    <row r="86" spans="2:16" x14ac:dyDescent="0.25">
      <c r="B86" s="47">
        <v>20</v>
      </c>
      <c r="C86" s="52"/>
      <c r="D86" s="69"/>
      <c r="E86" s="69"/>
      <c r="F86" s="69"/>
      <c r="G86" s="69"/>
      <c r="H86" s="69"/>
      <c r="I86" s="69"/>
      <c r="J86" s="69"/>
      <c r="K86" s="68"/>
      <c r="L86" s="58">
        <f t="shared" si="10"/>
        <v>0</v>
      </c>
      <c r="M86" s="81">
        <f>IFERROR(INDEX('قیمت پایه'!A$3:E$27,MATCH(K86,'قیمت پایه'!A$3:A$27,0),5),0)</f>
        <v>0</v>
      </c>
      <c r="N86" s="59">
        <f t="shared" si="11"/>
        <v>0</v>
      </c>
      <c r="O86" s="58" t="str">
        <f t="shared" si="8"/>
        <v>ندارد</v>
      </c>
      <c r="P86" s="59" t="str">
        <f t="shared" si="9"/>
        <v>ندارد</v>
      </c>
    </row>
    <row r="87" spans="2:16" x14ac:dyDescent="0.25">
      <c r="B87" s="47">
        <v>21</v>
      </c>
      <c r="C87" s="52"/>
      <c r="D87" s="69"/>
      <c r="E87" s="69"/>
      <c r="F87" s="69"/>
      <c r="G87" s="69"/>
      <c r="H87" s="69"/>
      <c r="I87" s="69"/>
      <c r="J87" s="69"/>
      <c r="K87" s="68"/>
      <c r="L87" s="58">
        <f t="shared" si="10"/>
        <v>0</v>
      </c>
      <c r="M87" s="81">
        <f>IFERROR(INDEX('قیمت پایه'!A$3:E$27,MATCH(K87,'قیمت پایه'!A$3:A$27,0),5),0)</f>
        <v>0</v>
      </c>
      <c r="N87" s="59">
        <f t="shared" si="11"/>
        <v>0</v>
      </c>
      <c r="O87" s="58" t="str">
        <f t="shared" si="8"/>
        <v>ندارد</v>
      </c>
      <c r="P87" s="59" t="str">
        <f t="shared" si="9"/>
        <v>ندارد</v>
      </c>
    </row>
    <row r="88" spans="2:16" x14ac:dyDescent="0.25">
      <c r="B88" s="47">
        <v>22</v>
      </c>
      <c r="C88" s="52"/>
      <c r="D88" s="69"/>
      <c r="E88" s="69"/>
      <c r="F88" s="69"/>
      <c r="G88" s="69"/>
      <c r="H88" s="69"/>
      <c r="I88" s="69"/>
      <c r="J88" s="69"/>
      <c r="K88" s="68"/>
      <c r="L88" s="58">
        <f t="shared" si="10"/>
        <v>0</v>
      </c>
      <c r="M88" s="81">
        <f>IFERROR(INDEX('قیمت پایه'!A$3:E$27,MATCH(K88,'قیمت پایه'!A$3:A$27,0),5),0)</f>
        <v>0</v>
      </c>
      <c r="N88" s="59">
        <f t="shared" si="11"/>
        <v>0</v>
      </c>
      <c r="O88" s="58" t="str">
        <f t="shared" si="8"/>
        <v>ندارد</v>
      </c>
      <c r="P88" s="59" t="str">
        <f t="shared" si="9"/>
        <v>ندارد</v>
      </c>
    </row>
    <row r="89" spans="2:16" x14ac:dyDescent="0.25">
      <c r="B89" s="47">
        <v>23</v>
      </c>
      <c r="C89" s="52"/>
      <c r="D89" s="69"/>
      <c r="E89" s="69"/>
      <c r="F89" s="69"/>
      <c r="G89" s="69"/>
      <c r="H89" s="69"/>
      <c r="I89" s="69"/>
      <c r="J89" s="69"/>
      <c r="K89" s="68"/>
      <c r="L89" s="58">
        <f t="shared" si="10"/>
        <v>0</v>
      </c>
      <c r="M89" s="81">
        <f>IFERROR(INDEX('قیمت پایه'!A$3:E$27,MATCH(K89,'قیمت پایه'!A$3:A$27,0),5),0)</f>
        <v>0</v>
      </c>
      <c r="N89" s="59">
        <f t="shared" si="11"/>
        <v>0</v>
      </c>
      <c r="O89" s="58" t="str">
        <f t="shared" si="8"/>
        <v>ندارد</v>
      </c>
      <c r="P89" s="59" t="str">
        <f t="shared" si="9"/>
        <v>ندارد</v>
      </c>
    </row>
    <row r="90" spans="2:16" x14ac:dyDescent="0.25">
      <c r="B90" s="47">
        <v>24</v>
      </c>
      <c r="C90" s="52"/>
      <c r="D90" s="69"/>
      <c r="E90" s="69"/>
      <c r="F90" s="69"/>
      <c r="G90" s="69"/>
      <c r="H90" s="69"/>
      <c r="I90" s="69"/>
      <c r="J90" s="69"/>
      <c r="K90" s="68"/>
      <c r="L90" s="58">
        <f t="shared" si="10"/>
        <v>0</v>
      </c>
      <c r="M90" s="81">
        <f>IFERROR(INDEX('قیمت پایه'!A$3:E$27,MATCH(K90,'قیمت پایه'!A$3:A$27,0),5),0)</f>
        <v>0</v>
      </c>
      <c r="N90" s="59">
        <f t="shared" si="11"/>
        <v>0</v>
      </c>
      <c r="O90" s="58" t="str">
        <f t="shared" si="8"/>
        <v>ندارد</v>
      </c>
      <c r="P90" s="59" t="str">
        <f t="shared" si="9"/>
        <v>ندارد</v>
      </c>
    </row>
    <row r="91" spans="2:16" x14ac:dyDescent="0.25">
      <c r="B91" s="47">
        <v>25</v>
      </c>
      <c r="C91" s="52"/>
      <c r="D91" s="69"/>
      <c r="E91" s="69"/>
      <c r="F91" s="69"/>
      <c r="G91" s="69"/>
      <c r="H91" s="69"/>
      <c r="I91" s="69"/>
      <c r="J91" s="69"/>
      <c r="K91" s="68"/>
      <c r="L91" s="58">
        <f t="shared" si="10"/>
        <v>0</v>
      </c>
      <c r="M91" s="81">
        <f>IFERROR(INDEX('قیمت پایه'!A$3:E$27,MATCH(K91,'قیمت پایه'!A$3:A$27,0),5),0)</f>
        <v>0</v>
      </c>
      <c r="N91" s="59">
        <f t="shared" si="11"/>
        <v>0</v>
      </c>
      <c r="O91" s="58" t="str">
        <f t="shared" si="8"/>
        <v>ندارد</v>
      </c>
      <c r="P91" s="59" t="str">
        <f t="shared" si="9"/>
        <v>ندارد</v>
      </c>
    </row>
    <row r="92" spans="2:16" x14ac:dyDescent="0.25">
      <c r="B92" s="47">
        <v>26</v>
      </c>
      <c r="C92" s="52"/>
      <c r="D92" s="69"/>
      <c r="E92" s="69"/>
      <c r="F92" s="69"/>
      <c r="G92" s="69"/>
      <c r="H92" s="69"/>
      <c r="I92" s="69"/>
      <c r="J92" s="69"/>
      <c r="K92" s="68"/>
      <c r="L92" s="58">
        <f t="shared" si="10"/>
        <v>0</v>
      </c>
      <c r="M92" s="81">
        <f>IFERROR(INDEX('قیمت پایه'!A$3:E$27,MATCH(K92,'قیمت پایه'!A$3:A$27,0),5),0)</f>
        <v>0</v>
      </c>
      <c r="N92" s="59">
        <f t="shared" si="11"/>
        <v>0</v>
      </c>
      <c r="O92" s="58" t="str">
        <f t="shared" si="8"/>
        <v>ندارد</v>
      </c>
      <c r="P92" s="59" t="str">
        <f t="shared" si="9"/>
        <v>ندارد</v>
      </c>
    </row>
    <row r="93" spans="2:16" x14ac:dyDescent="0.25">
      <c r="B93" s="47">
        <v>27</v>
      </c>
      <c r="C93" s="52"/>
      <c r="D93" s="69"/>
      <c r="E93" s="69"/>
      <c r="F93" s="69"/>
      <c r="G93" s="69"/>
      <c r="H93" s="69"/>
      <c r="I93" s="69"/>
      <c r="J93" s="69"/>
      <c r="K93" s="68"/>
      <c r="L93" s="58">
        <f t="shared" si="10"/>
        <v>0</v>
      </c>
      <c r="M93" s="81">
        <f>IFERROR(INDEX('قیمت پایه'!A$3:E$27,MATCH(K93,'قیمت پایه'!A$3:A$27,0),5),0)</f>
        <v>0</v>
      </c>
      <c r="N93" s="59">
        <f t="shared" si="11"/>
        <v>0</v>
      </c>
      <c r="O93" s="58" t="str">
        <f t="shared" si="8"/>
        <v>ندارد</v>
      </c>
      <c r="P93" s="59" t="str">
        <f t="shared" si="9"/>
        <v>ندارد</v>
      </c>
    </row>
    <row r="94" spans="2:16" x14ac:dyDescent="0.25">
      <c r="B94" s="47">
        <v>28</v>
      </c>
      <c r="C94" s="52"/>
      <c r="D94" s="69"/>
      <c r="E94" s="69"/>
      <c r="F94" s="69"/>
      <c r="G94" s="69"/>
      <c r="H94" s="69"/>
      <c r="I94" s="69"/>
      <c r="J94" s="69"/>
      <c r="K94" s="68"/>
      <c r="L94" s="58">
        <f t="shared" si="10"/>
        <v>0</v>
      </c>
      <c r="M94" s="81">
        <f>IFERROR(INDEX('قیمت پایه'!A$3:E$27,MATCH(K94,'قیمت پایه'!A$3:A$27,0),5),0)</f>
        <v>0</v>
      </c>
      <c r="N94" s="59">
        <f t="shared" si="11"/>
        <v>0</v>
      </c>
      <c r="O94" s="58" t="str">
        <f t="shared" si="8"/>
        <v>ندارد</v>
      </c>
      <c r="P94" s="59" t="str">
        <f t="shared" si="9"/>
        <v>ندارد</v>
      </c>
    </row>
    <row r="95" spans="2:16" x14ac:dyDescent="0.25">
      <c r="B95" s="47">
        <v>29</v>
      </c>
      <c r="C95" s="52"/>
      <c r="D95" s="69"/>
      <c r="E95" s="69"/>
      <c r="F95" s="69"/>
      <c r="G95" s="69"/>
      <c r="H95" s="69"/>
      <c r="I95" s="69"/>
      <c r="J95" s="69"/>
      <c r="K95" s="68"/>
      <c r="L95" s="58">
        <f t="shared" si="10"/>
        <v>0</v>
      </c>
      <c r="M95" s="81">
        <f>IFERROR(INDEX('قیمت پایه'!A$3:E$27,MATCH(K95,'قیمت پایه'!A$3:A$27,0),5),0)</f>
        <v>0</v>
      </c>
      <c r="N95" s="59">
        <f t="shared" si="11"/>
        <v>0</v>
      </c>
      <c r="O95" s="58" t="str">
        <f t="shared" si="8"/>
        <v>ندارد</v>
      </c>
      <c r="P95" s="59" t="str">
        <f t="shared" si="9"/>
        <v>ندارد</v>
      </c>
    </row>
    <row r="96" spans="2:16" x14ac:dyDescent="0.25">
      <c r="B96" s="47">
        <v>30</v>
      </c>
      <c r="C96" s="52"/>
      <c r="D96" s="69"/>
      <c r="E96" s="69"/>
      <c r="F96" s="69"/>
      <c r="G96" s="69"/>
      <c r="H96" s="69"/>
      <c r="I96" s="69"/>
      <c r="J96" s="69"/>
      <c r="K96" s="68"/>
      <c r="L96" s="58">
        <f t="shared" si="10"/>
        <v>0</v>
      </c>
      <c r="M96" s="81">
        <f>IFERROR(INDEX('قیمت پایه'!A$3:E$27,MATCH(K96,'قیمت پایه'!A$3:A$27,0),5),0)</f>
        <v>0</v>
      </c>
      <c r="N96" s="59">
        <f t="shared" si="11"/>
        <v>0</v>
      </c>
      <c r="O96" s="58" t="str">
        <f t="shared" si="8"/>
        <v>ندارد</v>
      </c>
      <c r="P96" s="59" t="str">
        <f t="shared" si="9"/>
        <v>ندارد</v>
      </c>
    </row>
    <row r="97" spans="2:16" x14ac:dyDescent="0.25">
      <c r="B97" s="47">
        <v>31</v>
      </c>
      <c r="C97" s="52"/>
      <c r="D97" s="69"/>
      <c r="E97" s="69"/>
      <c r="F97" s="69"/>
      <c r="G97" s="69"/>
      <c r="H97" s="69"/>
      <c r="I97" s="69"/>
      <c r="J97" s="69"/>
      <c r="K97" s="68"/>
      <c r="L97" s="58">
        <f t="shared" si="10"/>
        <v>0</v>
      </c>
      <c r="M97" s="81">
        <f>IFERROR(INDEX('قیمت پایه'!A$3:E$27,MATCH(K97,'قیمت پایه'!A$3:A$27,0),5),0)</f>
        <v>0</v>
      </c>
      <c r="N97" s="59">
        <f t="shared" si="11"/>
        <v>0</v>
      </c>
      <c r="O97" s="58" t="str">
        <f t="shared" si="8"/>
        <v>ندارد</v>
      </c>
      <c r="P97" s="59" t="str">
        <f t="shared" si="9"/>
        <v>ندارد</v>
      </c>
    </row>
    <row r="98" spans="2:16" x14ac:dyDescent="0.25">
      <c r="B98" s="47">
        <v>32</v>
      </c>
      <c r="C98" s="52"/>
      <c r="D98" s="69"/>
      <c r="E98" s="69"/>
      <c r="F98" s="69"/>
      <c r="G98" s="69"/>
      <c r="H98" s="69"/>
      <c r="I98" s="69"/>
      <c r="J98" s="69"/>
      <c r="K98" s="68"/>
      <c r="L98" s="58">
        <f t="shared" si="10"/>
        <v>0</v>
      </c>
      <c r="M98" s="81">
        <f>IFERROR(INDEX('قیمت پایه'!A$3:E$27,MATCH(K98,'قیمت پایه'!A$3:A$27,0),5),0)</f>
        <v>0</v>
      </c>
      <c r="N98" s="59">
        <f t="shared" si="11"/>
        <v>0</v>
      </c>
      <c r="O98" s="58" t="str">
        <f t="shared" si="8"/>
        <v>ندارد</v>
      </c>
      <c r="P98" s="59" t="str">
        <f t="shared" si="9"/>
        <v>ندارد</v>
      </c>
    </row>
    <row r="99" spans="2:16" x14ac:dyDescent="0.25">
      <c r="B99" s="47">
        <v>33</v>
      </c>
      <c r="C99" s="52"/>
      <c r="D99" s="69"/>
      <c r="E99" s="69"/>
      <c r="F99" s="69"/>
      <c r="G99" s="69"/>
      <c r="H99" s="69"/>
      <c r="I99" s="69"/>
      <c r="J99" s="69"/>
      <c r="K99" s="68"/>
      <c r="L99" s="58">
        <f t="shared" si="10"/>
        <v>0</v>
      </c>
      <c r="M99" s="81">
        <f>IFERROR(INDEX('قیمت پایه'!A$3:E$27,MATCH(K99,'قیمت پایه'!A$3:A$27,0),5),0)</f>
        <v>0</v>
      </c>
      <c r="N99" s="59">
        <f t="shared" si="11"/>
        <v>0</v>
      </c>
      <c r="O99" s="58" t="str">
        <f t="shared" si="8"/>
        <v>ندارد</v>
      </c>
      <c r="P99" s="59" t="str">
        <f t="shared" si="9"/>
        <v>ندارد</v>
      </c>
    </row>
    <row r="100" spans="2:16" x14ac:dyDescent="0.25">
      <c r="B100" s="47">
        <v>34</v>
      </c>
      <c r="C100" s="52"/>
      <c r="D100" s="69"/>
      <c r="E100" s="69"/>
      <c r="F100" s="69"/>
      <c r="G100" s="69"/>
      <c r="H100" s="69"/>
      <c r="I100" s="69"/>
      <c r="J100" s="69"/>
      <c r="K100" s="68"/>
      <c r="L100" s="58">
        <f t="shared" si="10"/>
        <v>0</v>
      </c>
      <c r="M100" s="81">
        <f>IFERROR(INDEX('قیمت پایه'!A$3:E$27,MATCH(K100,'قیمت پایه'!A$3:A$27,0),5),0)</f>
        <v>0</v>
      </c>
      <c r="N100" s="59">
        <f t="shared" si="11"/>
        <v>0</v>
      </c>
      <c r="O100" s="58" t="str">
        <f t="shared" si="8"/>
        <v>ندارد</v>
      </c>
      <c r="P100" s="59" t="str">
        <f t="shared" si="9"/>
        <v>ندارد</v>
      </c>
    </row>
    <row r="101" spans="2:16" x14ac:dyDescent="0.25">
      <c r="B101" s="47">
        <v>35</v>
      </c>
      <c r="C101" s="52"/>
      <c r="D101" s="69"/>
      <c r="E101" s="69"/>
      <c r="F101" s="69"/>
      <c r="G101" s="69"/>
      <c r="H101" s="69"/>
      <c r="I101" s="69"/>
      <c r="J101" s="69"/>
      <c r="K101" s="68"/>
      <c r="L101" s="58">
        <f t="shared" si="10"/>
        <v>0</v>
      </c>
      <c r="M101" s="81">
        <f>IFERROR(INDEX('قیمت پایه'!A$3:E$27,MATCH(K101,'قیمت پایه'!A$3:A$27,0),5),0)</f>
        <v>0</v>
      </c>
      <c r="N101" s="59">
        <f t="shared" si="11"/>
        <v>0</v>
      </c>
      <c r="O101" s="58" t="str">
        <f t="shared" si="8"/>
        <v>ندارد</v>
      </c>
      <c r="P101" s="59" t="str">
        <f t="shared" si="9"/>
        <v>ندارد</v>
      </c>
    </row>
    <row r="102" spans="2:16" x14ac:dyDescent="0.25">
      <c r="B102" s="47">
        <v>36</v>
      </c>
      <c r="C102" s="52"/>
      <c r="D102" s="69"/>
      <c r="E102" s="69"/>
      <c r="F102" s="69"/>
      <c r="G102" s="69"/>
      <c r="H102" s="69"/>
      <c r="I102" s="69"/>
      <c r="J102" s="69"/>
      <c r="K102" s="68"/>
      <c r="L102" s="58">
        <f t="shared" si="10"/>
        <v>0</v>
      </c>
      <c r="M102" s="81">
        <f>IFERROR(INDEX('قیمت پایه'!A$3:E$27,MATCH(K102,'قیمت پایه'!A$3:A$27,0),5),0)</f>
        <v>0</v>
      </c>
      <c r="N102" s="59">
        <f t="shared" si="11"/>
        <v>0</v>
      </c>
      <c r="O102" s="58" t="str">
        <f t="shared" si="8"/>
        <v>ندارد</v>
      </c>
      <c r="P102" s="59" t="str">
        <f t="shared" si="9"/>
        <v>ندارد</v>
      </c>
    </row>
    <row r="103" spans="2:16" x14ac:dyDescent="0.25">
      <c r="B103" s="47">
        <v>37</v>
      </c>
      <c r="C103" s="52"/>
      <c r="D103" s="69"/>
      <c r="E103" s="69"/>
      <c r="F103" s="69"/>
      <c r="G103" s="69"/>
      <c r="H103" s="69"/>
      <c r="I103" s="69"/>
      <c r="J103" s="69"/>
      <c r="K103" s="68"/>
      <c r="L103" s="58">
        <f t="shared" si="10"/>
        <v>0</v>
      </c>
      <c r="M103" s="81">
        <f>IFERROR(INDEX('قیمت پایه'!A$3:E$27,MATCH(K103,'قیمت پایه'!A$3:A$27,0),5),0)</f>
        <v>0</v>
      </c>
      <c r="N103" s="59">
        <f t="shared" si="11"/>
        <v>0</v>
      </c>
      <c r="O103" s="58" t="str">
        <f t="shared" si="8"/>
        <v>ندارد</v>
      </c>
      <c r="P103" s="59" t="str">
        <f t="shared" si="9"/>
        <v>ندارد</v>
      </c>
    </row>
    <row r="104" spans="2:16" x14ac:dyDescent="0.25">
      <c r="B104" s="47">
        <v>38</v>
      </c>
      <c r="C104" s="52"/>
      <c r="D104" s="69"/>
      <c r="E104" s="69"/>
      <c r="F104" s="69"/>
      <c r="G104" s="69"/>
      <c r="H104" s="69"/>
      <c r="I104" s="69"/>
      <c r="J104" s="69"/>
      <c r="K104" s="68"/>
      <c r="L104" s="58">
        <f t="shared" si="10"/>
        <v>0</v>
      </c>
      <c r="M104" s="81">
        <f>IFERROR(INDEX('قیمت پایه'!A$3:E$27,MATCH(K104,'قیمت پایه'!A$3:A$27,0),5),0)</f>
        <v>0</v>
      </c>
      <c r="N104" s="59">
        <f t="shared" si="11"/>
        <v>0</v>
      </c>
      <c r="O104" s="58" t="str">
        <f t="shared" si="8"/>
        <v>ندارد</v>
      </c>
      <c r="P104" s="59" t="str">
        <f t="shared" si="9"/>
        <v>ندارد</v>
      </c>
    </row>
    <row r="105" spans="2:16" x14ac:dyDescent="0.25">
      <c r="B105" s="47">
        <v>39</v>
      </c>
      <c r="C105" s="52"/>
      <c r="D105" s="69"/>
      <c r="E105" s="69"/>
      <c r="F105" s="69"/>
      <c r="G105" s="69"/>
      <c r="H105" s="69"/>
      <c r="I105" s="69"/>
      <c r="J105" s="69"/>
      <c r="K105" s="68"/>
      <c r="L105" s="58">
        <f t="shared" si="10"/>
        <v>0</v>
      </c>
      <c r="M105" s="81">
        <f>IFERROR(INDEX('قیمت پایه'!A$3:E$27,MATCH(K105,'قیمت پایه'!A$3:A$27,0),5),0)</f>
        <v>0</v>
      </c>
      <c r="N105" s="59">
        <f t="shared" si="11"/>
        <v>0</v>
      </c>
      <c r="O105" s="58" t="str">
        <f t="shared" si="8"/>
        <v>ندارد</v>
      </c>
      <c r="P105" s="59" t="str">
        <f t="shared" si="9"/>
        <v>ندارد</v>
      </c>
    </row>
    <row r="106" spans="2:16" x14ac:dyDescent="0.25">
      <c r="B106" s="47">
        <v>40</v>
      </c>
      <c r="C106" s="52"/>
      <c r="D106" s="69"/>
      <c r="E106" s="69"/>
      <c r="F106" s="69"/>
      <c r="G106" s="69"/>
      <c r="H106" s="69"/>
      <c r="I106" s="69"/>
      <c r="J106" s="69"/>
      <c r="K106" s="68"/>
      <c r="L106" s="58">
        <f t="shared" si="10"/>
        <v>0</v>
      </c>
      <c r="M106" s="81">
        <f>IFERROR(INDEX('قیمت پایه'!A$3:E$27,MATCH(K106,'قیمت پایه'!A$3:A$27,0),5),0)</f>
        <v>0</v>
      </c>
      <c r="N106" s="59">
        <f t="shared" si="11"/>
        <v>0</v>
      </c>
      <c r="O106" s="58" t="str">
        <f t="shared" si="8"/>
        <v>ندارد</v>
      </c>
      <c r="P106" s="59" t="str">
        <f t="shared" si="9"/>
        <v>ندارد</v>
      </c>
    </row>
    <row r="107" spans="2:16" x14ac:dyDescent="0.25">
      <c r="B107" s="47">
        <v>41</v>
      </c>
      <c r="C107" s="52"/>
      <c r="D107" s="69"/>
      <c r="E107" s="69"/>
      <c r="F107" s="69"/>
      <c r="G107" s="69"/>
      <c r="H107" s="69"/>
      <c r="I107" s="69"/>
      <c r="J107" s="69"/>
      <c r="K107" s="68"/>
      <c r="L107" s="58">
        <f t="shared" si="10"/>
        <v>0</v>
      </c>
      <c r="M107" s="81">
        <f>IFERROR(INDEX('قیمت پایه'!A$3:E$27,MATCH(K107,'قیمت پایه'!A$3:A$27,0),5),0)</f>
        <v>0</v>
      </c>
      <c r="N107" s="59">
        <f t="shared" si="11"/>
        <v>0</v>
      </c>
      <c r="O107" s="58" t="str">
        <f t="shared" si="8"/>
        <v>ندارد</v>
      </c>
      <c r="P107" s="59" t="str">
        <f t="shared" si="9"/>
        <v>ندارد</v>
      </c>
    </row>
    <row r="108" spans="2:16" ht="18" customHeight="1" x14ac:dyDescent="0.25">
      <c r="B108" s="47">
        <v>42</v>
      </c>
      <c r="C108" s="52"/>
      <c r="D108" s="69"/>
      <c r="E108" s="69"/>
      <c r="F108" s="69"/>
      <c r="G108" s="69"/>
      <c r="H108" s="69"/>
      <c r="I108" s="69"/>
      <c r="J108" s="69"/>
      <c r="K108" s="68"/>
      <c r="L108" s="58">
        <f t="shared" si="10"/>
        <v>0</v>
      </c>
      <c r="M108" s="81">
        <f>IFERROR(INDEX('قیمت پایه'!A$3:E$27,MATCH(K108,'قیمت پایه'!A$3:A$27,0),5),0)</f>
        <v>0</v>
      </c>
      <c r="N108" s="59">
        <f t="shared" si="11"/>
        <v>0</v>
      </c>
      <c r="O108" s="58" t="str">
        <f t="shared" si="8"/>
        <v>ندارد</v>
      </c>
      <c r="P108" s="59" t="str">
        <f t="shared" si="9"/>
        <v>ندارد</v>
      </c>
    </row>
    <row r="109" spans="2:16" ht="19.5" thickBot="1" x14ac:dyDescent="0.3">
      <c r="B109" s="33"/>
      <c r="C109" s="23" t="s">
        <v>19</v>
      </c>
      <c r="D109" s="24"/>
      <c r="E109" s="24"/>
      <c r="F109" s="24"/>
      <c r="G109" s="24"/>
      <c r="H109" s="24"/>
      <c r="I109" s="24"/>
      <c r="J109" s="24"/>
      <c r="K109" s="25"/>
      <c r="L109" s="61">
        <f>SUM(L67:L108)</f>
        <v>0</v>
      </c>
      <c r="M109" s="62"/>
      <c r="N109" s="62">
        <f>SUM(N67:N108)</f>
        <v>0</v>
      </c>
      <c r="O109" s="61"/>
      <c r="P109" s="63"/>
    </row>
    <row r="110" spans="2:16" ht="19.5" thickBot="1" x14ac:dyDescent="0.3"/>
    <row r="111" spans="2:16" x14ac:dyDescent="0.25">
      <c r="B111" s="17" t="s">
        <v>0</v>
      </c>
      <c r="C111" s="21" t="s">
        <v>17</v>
      </c>
      <c r="D111" s="18" t="s">
        <v>1</v>
      </c>
      <c r="E111" s="18" t="s">
        <v>2</v>
      </c>
      <c r="F111" s="18" t="s">
        <v>3</v>
      </c>
      <c r="G111" s="18" t="s">
        <v>33</v>
      </c>
      <c r="H111" s="18" t="s">
        <v>34</v>
      </c>
      <c r="I111" s="18" t="s">
        <v>35</v>
      </c>
      <c r="J111" s="18" t="s">
        <v>4</v>
      </c>
      <c r="K111" s="18" t="s">
        <v>6</v>
      </c>
      <c r="L111" s="18" t="s">
        <v>5</v>
      </c>
      <c r="M111" s="18" t="s">
        <v>16</v>
      </c>
      <c r="N111" s="18" t="s">
        <v>15</v>
      </c>
      <c r="O111" s="18" t="s">
        <v>21</v>
      </c>
      <c r="P111" s="22" t="s">
        <v>32</v>
      </c>
    </row>
    <row r="112" spans="2:16" ht="18.75" customHeight="1" x14ac:dyDescent="0.25">
      <c r="B112" s="20">
        <v>1</v>
      </c>
      <c r="C112" s="52"/>
      <c r="D112" s="69"/>
      <c r="E112" s="69"/>
      <c r="F112" s="69"/>
      <c r="G112" s="69"/>
      <c r="H112" s="69"/>
      <c r="I112" s="69"/>
      <c r="J112" s="69"/>
      <c r="K112" s="68"/>
      <c r="L112" s="58">
        <f>(IF(C112=Q$44,(F112*E112*(H112+2)+(D112*F112*(G112+2)+(E112*D112))),IF(C112=Q$45,(D112+G112+H112)*E112,IF(C112=Q$46,(D112+G112+H112),IF(C112=Q$47,D112*E112,IF(C112=Q$48,E112*D112))))))/10000*J112</f>
        <v>0</v>
      </c>
      <c r="M112" s="81">
        <f>IFERROR(INDEX('قیمت پایه'!A$3:E$27,MATCH(K112,'قیمت پایه'!A$3:A$27,0),4),0)</f>
        <v>0</v>
      </c>
      <c r="N112" s="59">
        <f>M112*L112</f>
        <v>0</v>
      </c>
      <c r="O112" s="58" t="str">
        <f>IF(C112=Q$44,#REF!*4/100,IF(C112=Q$45,IF(AND(#REF!=0,#REF!=0,#REF!=0),#REF!/100,IF(AND(#REF!=0,#REF!=0),#REF!*2/100,IF(#REF!=0,#REF!*3/100,#REF!*4/100))),"ندارد"))</f>
        <v>ندارد</v>
      </c>
      <c r="P112" s="59" t="str">
        <f>IF(O112="ندارد","ندارد",O112*R$44)</f>
        <v>ندارد</v>
      </c>
    </row>
    <row r="113" spans="2:16" x14ac:dyDescent="0.25">
      <c r="B113" s="20">
        <v>2</v>
      </c>
      <c r="C113" s="52"/>
      <c r="D113" s="69"/>
      <c r="E113" s="69"/>
      <c r="F113" s="69"/>
      <c r="G113" s="69"/>
      <c r="H113" s="69"/>
      <c r="I113" s="69"/>
      <c r="J113" s="69"/>
      <c r="K113" s="68"/>
      <c r="L113" s="58">
        <f t="shared" ref="L113:L128" si="12">(IF(C113=Q$44,(F113*E113*(H113+2)+(D113*F113*(G113+2)+(E113*D113))),IF(C113=Q$45,(D113+G113+H113)*E113,IF(C113=Q$46,(D113+G113+H113),IF(C113=Q$47,D113*E113,IF(C113=Q$48,E113*D113))))))/10000*J113</f>
        <v>0</v>
      </c>
      <c r="M113" s="81">
        <f>IFERROR(INDEX('قیمت پایه'!A$3:E$27,MATCH(K113,'قیمت پایه'!A$3:A$27,0),4),0)</f>
        <v>0</v>
      </c>
      <c r="N113" s="59">
        <f t="shared" ref="N113:N130" si="13">M113*L113</f>
        <v>0</v>
      </c>
      <c r="O113" s="58" t="str">
        <f t="shared" ref="O113:O130" si="14">IF(C113=Q$44,F113*4/100,IF(C113=Q$45,IF(AND(I113=0,H113=0,G113=0),E113/100,IF(AND(H113=0,I113=0),E113*2/100,IF(I113=0,E113*3/100,E113*4/100))),"ندارد"))</f>
        <v>ندارد</v>
      </c>
      <c r="P113" s="59" t="str">
        <f t="shared" ref="P113:P130" si="15">IF(O113="ندارد","ندارد",O113*R$44)</f>
        <v>ندارد</v>
      </c>
    </row>
    <row r="114" spans="2:16" x14ac:dyDescent="0.25">
      <c r="B114" s="20">
        <v>3</v>
      </c>
      <c r="C114" s="52"/>
      <c r="D114" s="69"/>
      <c r="E114" s="69"/>
      <c r="F114" s="69"/>
      <c r="G114" s="69"/>
      <c r="H114" s="69"/>
      <c r="I114" s="69"/>
      <c r="J114" s="69"/>
      <c r="K114" s="68"/>
      <c r="L114" s="58">
        <f t="shared" si="12"/>
        <v>0</v>
      </c>
      <c r="M114" s="81">
        <f>IFERROR(INDEX('قیمت پایه'!A$3:E$27,MATCH(K114,'قیمت پایه'!A$3:A$27,0),4),0)</f>
        <v>0</v>
      </c>
      <c r="N114" s="59">
        <f t="shared" si="13"/>
        <v>0</v>
      </c>
      <c r="O114" s="58" t="str">
        <f t="shared" si="14"/>
        <v>ندارد</v>
      </c>
      <c r="P114" s="59" t="str">
        <f t="shared" si="15"/>
        <v>ندارد</v>
      </c>
    </row>
    <row r="115" spans="2:16" x14ac:dyDescent="0.25">
      <c r="B115" s="20">
        <v>4</v>
      </c>
      <c r="C115" s="52"/>
      <c r="D115" s="69"/>
      <c r="E115" s="69"/>
      <c r="F115" s="69"/>
      <c r="G115" s="69"/>
      <c r="H115" s="69"/>
      <c r="I115" s="69"/>
      <c r="J115" s="69"/>
      <c r="K115" s="68"/>
      <c r="L115" s="58">
        <f t="shared" si="12"/>
        <v>0</v>
      </c>
      <c r="M115" s="81">
        <f>IFERROR(INDEX('قیمت پایه'!A$3:E$27,MATCH(K115,'قیمت پایه'!A$3:A$27,0),4),0)</f>
        <v>0</v>
      </c>
      <c r="N115" s="59">
        <f t="shared" si="13"/>
        <v>0</v>
      </c>
      <c r="O115" s="58" t="str">
        <f t="shared" si="14"/>
        <v>ندارد</v>
      </c>
      <c r="P115" s="59" t="str">
        <f t="shared" si="15"/>
        <v>ندارد</v>
      </c>
    </row>
    <row r="116" spans="2:16" x14ac:dyDescent="0.25">
      <c r="B116" s="20">
        <v>5</v>
      </c>
      <c r="C116" s="52"/>
      <c r="D116" s="69"/>
      <c r="E116" s="69"/>
      <c r="F116" s="69"/>
      <c r="G116" s="69"/>
      <c r="H116" s="69"/>
      <c r="I116" s="69"/>
      <c r="J116" s="69"/>
      <c r="K116" s="68"/>
      <c r="L116" s="58">
        <f t="shared" si="12"/>
        <v>0</v>
      </c>
      <c r="M116" s="81">
        <f>IFERROR(INDEX('قیمت پایه'!A$3:E$27,MATCH(K116,'قیمت پایه'!A$3:A$27,0),4),0)</f>
        <v>0</v>
      </c>
      <c r="N116" s="59">
        <f t="shared" si="13"/>
        <v>0</v>
      </c>
      <c r="O116" s="58" t="str">
        <f t="shared" si="14"/>
        <v>ندارد</v>
      </c>
      <c r="P116" s="59" t="str">
        <f t="shared" si="15"/>
        <v>ندارد</v>
      </c>
    </row>
    <row r="117" spans="2:16" x14ac:dyDescent="0.25">
      <c r="B117" s="20">
        <v>6</v>
      </c>
      <c r="C117" s="52"/>
      <c r="D117" s="69"/>
      <c r="E117" s="69"/>
      <c r="F117" s="69"/>
      <c r="G117" s="69"/>
      <c r="H117" s="69"/>
      <c r="I117" s="69"/>
      <c r="J117" s="69"/>
      <c r="K117" s="68"/>
      <c r="L117" s="58">
        <f t="shared" si="12"/>
        <v>0</v>
      </c>
      <c r="M117" s="81">
        <f>IFERROR(INDEX('قیمت پایه'!A$3:E$27,MATCH(K117,'قیمت پایه'!A$3:A$27,0),4),0)</f>
        <v>0</v>
      </c>
      <c r="N117" s="59">
        <f t="shared" si="13"/>
        <v>0</v>
      </c>
      <c r="O117" s="58" t="str">
        <f t="shared" si="14"/>
        <v>ندارد</v>
      </c>
      <c r="P117" s="59" t="str">
        <f t="shared" si="15"/>
        <v>ندارد</v>
      </c>
    </row>
    <row r="118" spans="2:16" x14ac:dyDescent="0.25">
      <c r="B118" s="20">
        <v>7</v>
      </c>
      <c r="C118" s="52"/>
      <c r="D118" s="69"/>
      <c r="E118" s="69"/>
      <c r="F118" s="69"/>
      <c r="G118" s="69"/>
      <c r="H118" s="69"/>
      <c r="I118" s="69"/>
      <c r="J118" s="69"/>
      <c r="K118" s="68"/>
      <c r="L118" s="58">
        <f t="shared" si="12"/>
        <v>0</v>
      </c>
      <c r="M118" s="81">
        <f>IFERROR(INDEX('قیمت پایه'!A$3:E$27,MATCH(K118,'قیمت پایه'!A$3:A$27,0),4),0)</f>
        <v>0</v>
      </c>
      <c r="N118" s="59">
        <f t="shared" si="13"/>
        <v>0</v>
      </c>
      <c r="O118" s="58" t="str">
        <f t="shared" si="14"/>
        <v>ندارد</v>
      </c>
      <c r="P118" s="59" t="str">
        <f t="shared" si="15"/>
        <v>ندارد</v>
      </c>
    </row>
    <row r="119" spans="2:16" x14ac:dyDescent="0.25">
      <c r="B119" s="20">
        <v>8</v>
      </c>
      <c r="C119" s="52"/>
      <c r="D119" s="69"/>
      <c r="E119" s="69"/>
      <c r="F119" s="69"/>
      <c r="G119" s="69"/>
      <c r="H119" s="69"/>
      <c r="I119" s="69"/>
      <c r="J119" s="69"/>
      <c r="K119" s="68"/>
      <c r="L119" s="58">
        <f t="shared" si="12"/>
        <v>0</v>
      </c>
      <c r="M119" s="81">
        <f>IFERROR(INDEX('قیمت پایه'!A$3:E$27,MATCH(K119,'قیمت پایه'!A$3:A$27,0),4),0)</f>
        <v>0</v>
      </c>
      <c r="N119" s="59">
        <f t="shared" si="13"/>
        <v>0</v>
      </c>
      <c r="O119" s="58" t="str">
        <f t="shared" si="14"/>
        <v>ندارد</v>
      </c>
      <c r="P119" s="59" t="str">
        <f t="shared" si="15"/>
        <v>ندارد</v>
      </c>
    </row>
    <row r="120" spans="2:16" x14ac:dyDescent="0.25">
      <c r="B120" s="20">
        <v>9</v>
      </c>
      <c r="C120" s="52"/>
      <c r="D120" s="69"/>
      <c r="E120" s="69"/>
      <c r="F120" s="69"/>
      <c r="G120" s="69"/>
      <c r="H120" s="69"/>
      <c r="I120" s="69"/>
      <c r="J120" s="69"/>
      <c r="K120" s="68"/>
      <c r="L120" s="58">
        <f t="shared" si="12"/>
        <v>0</v>
      </c>
      <c r="M120" s="81">
        <f>IFERROR(INDEX('قیمت پایه'!A$3:E$27,MATCH(K120,'قیمت پایه'!A$3:A$27,0),4),0)</f>
        <v>0</v>
      </c>
      <c r="N120" s="59">
        <f t="shared" si="13"/>
        <v>0</v>
      </c>
      <c r="O120" s="58" t="str">
        <f t="shared" si="14"/>
        <v>ندارد</v>
      </c>
      <c r="P120" s="59" t="str">
        <f t="shared" si="15"/>
        <v>ندارد</v>
      </c>
    </row>
    <row r="121" spans="2:16" x14ac:dyDescent="0.25">
      <c r="B121" s="20">
        <v>10</v>
      </c>
      <c r="C121" s="52"/>
      <c r="D121" s="69"/>
      <c r="E121" s="69"/>
      <c r="F121" s="69"/>
      <c r="G121" s="69"/>
      <c r="H121" s="69"/>
      <c r="I121" s="69"/>
      <c r="J121" s="69"/>
      <c r="K121" s="68"/>
      <c r="L121" s="58">
        <f t="shared" si="12"/>
        <v>0</v>
      </c>
      <c r="M121" s="81">
        <f>IFERROR(INDEX('قیمت پایه'!A$3:E$27,MATCH(K121,'قیمت پایه'!A$3:A$27,0),4),0)</f>
        <v>0</v>
      </c>
      <c r="N121" s="59">
        <f t="shared" si="13"/>
        <v>0</v>
      </c>
      <c r="O121" s="58" t="str">
        <f t="shared" si="14"/>
        <v>ندارد</v>
      </c>
      <c r="P121" s="59" t="str">
        <f t="shared" si="15"/>
        <v>ندارد</v>
      </c>
    </row>
    <row r="122" spans="2:16" ht="18" customHeight="1" x14ac:dyDescent="0.25">
      <c r="B122" s="20">
        <v>11</v>
      </c>
      <c r="C122" s="52"/>
      <c r="D122" s="69"/>
      <c r="E122" s="69"/>
      <c r="F122" s="69"/>
      <c r="G122" s="69"/>
      <c r="H122" s="69"/>
      <c r="I122" s="69"/>
      <c r="J122" s="69"/>
      <c r="K122" s="68"/>
      <c r="L122" s="58">
        <f t="shared" si="12"/>
        <v>0</v>
      </c>
      <c r="M122" s="81">
        <f>IFERROR(INDEX('قیمت پایه'!A$3:E$27,MATCH(K122,'قیمت پایه'!A$3:A$27,0),4),0)</f>
        <v>0</v>
      </c>
      <c r="N122" s="59">
        <f t="shared" si="13"/>
        <v>0</v>
      </c>
      <c r="O122" s="58" t="str">
        <f t="shared" si="14"/>
        <v>ندارد</v>
      </c>
      <c r="P122" s="59" t="str">
        <f t="shared" si="15"/>
        <v>ندارد</v>
      </c>
    </row>
    <row r="123" spans="2:16" x14ac:dyDescent="0.25">
      <c r="B123" s="20">
        <v>12</v>
      </c>
      <c r="C123" s="52"/>
      <c r="D123" s="69"/>
      <c r="E123" s="69"/>
      <c r="F123" s="69"/>
      <c r="G123" s="69"/>
      <c r="H123" s="69"/>
      <c r="I123" s="69"/>
      <c r="J123" s="69"/>
      <c r="K123" s="68"/>
      <c r="L123" s="58">
        <f t="shared" si="12"/>
        <v>0</v>
      </c>
      <c r="M123" s="81">
        <f>IFERROR(INDEX('قیمت پایه'!A$3:E$27,MATCH(K123,'قیمت پایه'!A$3:A$27,0),4),0)</f>
        <v>0</v>
      </c>
      <c r="N123" s="59">
        <f t="shared" si="13"/>
        <v>0</v>
      </c>
      <c r="O123" s="58" t="str">
        <f t="shared" si="14"/>
        <v>ندارد</v>
      </c>
      <c r="P123" s="59" t="str">
        <f t="shared" si="15"/>
        <v>ندارد</v>
      </c>
    </row>
    <row r="124" spans="2:16" x14ac:dyDescent="0.25">
      <c r="B124" s="20">
        <v>13</v>
      </c>
      <c r="C124" s="52"/>
      <c r="D124" s="69"/>
      <c r="E124" s="69"/>
      <c r="F124" s="69"/>
      <c r="G124" s="69"/>
      <c r="H124" s="69"/>
      <c r="I124" s="69"/>
      <c r="J124" s="69"/>
      <c r="K124" s="68"/>
      <c r="L124" s="58">
        <f t="shared" si="12"/>
        <v>0</v>
      </c>
      <c r="M124" s="81">
        <f>IFERROR(INDEX('قیمت پایه'!A$3:E$27,MATCH(K124,'قیمت پایه'!A$3:A$27,0),4),0)</f>
        <v>0</v>
      </c>
      <c r="N124" s="59">
        <f t="shared" si="13"/>
        <v>0</v>
      </c>
      <c r="O124" s="58" t="str">
        <f t="shared" si="14"/>
        <v>ندارد</v>
      </c>
      <c r="P124" s="59" t="str">
        <f t="shared" si="15"/>
        <v>ندارد</v>
      </c>
    </row>
    <row r="125" spans="2:16" x14ac:dyDescent="0.25">
      <c r="B125" s="20">
        <v>14</v>
      </c>
      <c r="C125" s="52"/>
      <c r="D125" s="69"/>
      <c r="E125" s="69"/>
      <c r="F125" s="69"/>
      <c r="G125" s="69"/>
      <c r="H125" s="69"/>
      <c r="I125" s="69"/>
      <c r="J125" s="69"/>
      <c r="K125" s="68"/>
      <c r="L125" s="58">
        <f t="shared" si="12"/>
        <v>0</v>
      </c>
      <c r="M125" s="81">
        <f>IFERROR(INDEX('قیمت پایه'!A$3:E$27,MATCH(K125,'قیمت پایه'!A$3:A$27,0),4),0)</f>
        <v>0</v>
      </c>
      <c r="N125" s="59">
        <f t="shared" si="13"/>
        <v>0</v>
      </c>
      <c r="O125" s="58" t="str">
        <f t="shared" si="14"/>
        <v>ندارد</v>
      </c>
      <c r="P125" s="59" t="str">
        <f t="shared" si="15"/>
        <v>ندارد</v>
      </c>
    </row>
    <row r="126" spans="2:16" x14ac:dyDescent="0.25">
      <c r="B126" s="20">
        <v>15</v>
      </c>
      <c r="C126" s="52"/>
      <c r="D126" s="69"/>
      <c r="E126" s="69"/>
      <c r="F126" s="69"/>
      <c r="G126" s="69"/>
      <c r="H126" s="69"/>
      <c r="I126" s="69"/>
      <c r="J126" s="69"/>
      <c r="K126" s="68"/>
      <c r="L126" s="58">
        <f t="shared" si="12"/>
        <v>0</v>
      </c>
      <c r="M126" s="81">
        <f>IFERROR(INDEX('قیمت پایه'!A$3:E$27,MATCH(K126,'قیمت پایه'!A$3:A$27,0),4),0)</f>
        <v>0</v>
      </c>
      <c r="N126" s="59">
        <f t="shared" si="13"/>
        <v>0</v>
      </c>
      <c r="O126" s="58" t="str">
        <f t="shared" si="14"/>
        <v>ندارد</v>
      </c>
      <c r="P126" s="59" t="str">
        <f t="shared" si="15"/>
        <v>ندارد</v>
      </c>
    </row>
    <row r="127" spans="2:16" x14ac:dyDescent="0.25">
      <c r="B127" s="20">
        <v>16</v>
      </c>
      <c r="C127" s="52"/>
      <c r="D127" s="69"/>
      <c r="E127" s="69"/>
      <c r="F127" s="69"/>
      <c r="G127" s="69"/>
      <c r="H127" s="69"/>
      <c r="I127" s="69"/>
      <c r="J127" s="69"/>
      <c r="K127" s="68"/>
      <c r="L127" s="58">
        <f t="shared" si="12"/>
        <v>0</v>
      </c>
      <c r="M127" s="81">
        <f>IFERROR(INDEX('قیمت پایه'!A$3:E$27,MATCH(K127,'قیمت پایه'!A$3:A$27,0),4),0)</f>
        <v>0</v>
      </c>
      <c r="N127" s="59">
        <f t="shared" si="13"/>
        <v>0</v>
      </c>
      <c r="O127" s="58" t="str">
        <f t="shared" si="14"/>
        <v>ندارد</v>
      </c>
      <c r="P127" s="59" t="str">
        <f t="shared" si="15"/>
        <v>ندارد</v>
      </c>
    </row>
    <row r="128" spans="2:16" x14ac:dyDescent="0.25">
      <c r="B128" s="20">
        <v>17</v>
      </c>
      <c r="C128" s="52"/>
      <c r="D128" s="69"/>
      <c r="E128" s="69"/>
      <c r="F128" s="69"/>
      <c r="G128" s="69"/>
      <c r="H128" s="69"/>
      <c r="I128" s="69"/>
      <c r="J128" s="69"/>
      <c r="K128" s="68"/>
      <c r="L128" s="58">
        <f t="shared" si="12"/>
        <v>0</v>
      </c>
      <c r="M128" s="81">
        <f>IFERROR(INDEX('قیمت پایه'!A$3:E$27,MATCH(K128,'قیمت پایه'!A$3:A$27,0),4),0)</f>
        <v>0</v>
      </c>
      <c r="N128" s="59">
        <f t="shared" si="13"/>
        <v>0</v>
      </c>
      <c r="O128" s="58" t="str">
        <f t="shared" si="14"/>
        <v>ندارد</v>
      </c>
      <c r="P128" s="59" t="str">
        <f t="shared" si="15"/>
        <v>ندارد</v>
      </c>
    </row>
    <row r="129" spans="2:16" ht="14.25" customHeight="1" x14ac:dyDescent="0.25">
      <c r="B129" s="20">
        <v>18</v>
      </c>
      <c r="C129" s="52"/>
      <c r="D129" s="45"/>
      <c r="E129" s="45"/>
      <c r="F129" s="45"/>
      <c r="G129" s="45"/>
      <c r="H129" s="45"/>
      <c r="I129" s="45"/>
      <c r="J129" s="45"/>
      <c r="K129" s="68"/>
      <c r="L129" s="58">
        <f t="shared" ref="L129:L130" si="16">(IF(C129=Q$44,(F129*E129*(H129+2)+(D129*F129*(G129+2)+(E129*D129))),IF(C129=Q$45,(D129+G129+H129)*E129,IF(C129=Q$46,(D129+G129+H129),IF(C129=Q$47,D129*E129,IF(C129=Q$48,E129*D129))))))/10000*J129</f>
        <v>0</v>
      </c>
      <c r="M129" s="81">
        <f>IFERROR(INDEX('قیمت پایه'!A$3:E$27,MATCH(K129,'قیمت پایه'!A$3:A$27,0),4),0)</f>
        <v>0</v>
      </c>
      <c r="N129" s="59">
        <f t="shared" si="13"/>
        <v>0</v>
      </c>
      <c r="O129" s="58" t="str">
        <f t="shared" si="14"/>
        <v>ندارد</v>
      </c>
      <c r="P129" s="59" t="str">
        <f t="shared" si="15"/>
        <v>ندارد</v>
      </c>
    </row>
    <row r="130" spans="2:16" ht="14.25" customHeight="1" x14ac:dyDescent="0.25">
      <c r="B130" s="20">
        <v>19</v>
      </c>
      <c r="C130" s="52"/>
      <c r="D130" s="45"/>
      <c r="E130" s="45"/>
      <c r="F130" s="45"/>
      <c r="G130" s="45"/>
      <c r="H130" s="45"/>
      <c r="I130" s="45"/>
      <c r="J130" s="45"/>
      <c r="K130" s="68"/>
      <c r="L130" s="58">
        <f t="shared" si="16"/>
        <v>0</v>
      </c>
      <c r="M130" s="81">
        <f>IFERROR(INDEX('قیمت پایه'!A$3:E$27,MATCH(K130,'قیمت پایه'!A$3:A$27,0),4),0)</f>
        <v>0</v>
      </c>
      <c r="N130" s="59">
        <f t="shared" si="13"/>
        <v>0</v>
      </c>
      <c r="O130" s="58" t="str">
        <f t="shared" si="14"/>
        <v>ندارد</v>
      </c>
      <c r="P130" s="59" t="str">
        <f t="shared" si="15"/>
        <v>ندارد</v>
      </c>
    </row>
    <row r="131" spans="2:16" ht="14.25" customHeight="1" thickBot="1" x14ac:dyDescent="0.3">
      <c r="B131" s="33"/>
      <c r="C131" s="23" t="s">
        <v>19</v>
      </c>
      <c r="D131" s="24"/>
      <c r="E131" s="24"/>
      <c r="F131" s="24"/>
      <c r="G131" s="24"/>
      <c r="H131" s="24"/>
      <c r="I131" s="24"/>
      <c r="J131" s="24"/>
      <c r="K131" s="25"/>
      <c r="L131" s="61">
        <f>SUM(L112:L130)</f>
        <v>0</v>
      </c>
      <c r="M131" s="62"/>
      <c r="N131" s="62">
        <f>SUM(N112:N130)</f>
        <v>0</v>
      </c>
      <c r="O131" s="61"/>
      <c r="P131" s="63"/>
    </row>
    <row r="132" spans="2:16" ht="14.25" customHeight="1" x14ac:dyDescent="0.25">
      <c r="L132" s="64"/>
      <c r="M132" s="65"/>
      <c r="N132" s="65"/>
      <c r="O132" s="64"/>
      <c r="P132" s="64"/>
    </row>
    <row r="133" spans="2:16" ht="19.5" thickBot="1" x14ac:dyDescent="0.3"/>
    <row r="134" spans="2:16" x14ac:dyDescent="0.25">
      <c r="B134" s="17" t="s">
        <v>0</v>
      </c>
      <c r="C134" s="18" t="s">
        <v>31</v>
      </c>
      <c r="D134" s="266" t="s">
        <v>17</v>
      </c>
      <c r="E134" s="267"/>
      <c r="F134" s="18" t="s">
        <v>104</v>
      </c>
      <c r="G134" s="266" t="s">
        <v>4</v>
      </c>
      <c r="H134" s="267"/>
      <c r="I134" s="44" t="s">
        <v>105</v>
      </c>
      <c r="J134" s="21"/>
      <c r="K134" s="19" t="s">
        <v>47</v>
      </c>
    </row>
    <row r="135" spans="2:16" x14ac:dyDescent="0.25">
      <c r="B135" s="20">
        <v>1</v>
      </c>
      <c r="C135" s="70"/>
      <c r="D135" s="268"/>
      <c r="E135" s="269"/>
      <c r="F135" s="71"/>
      <c r="G135" s="270"/>
      <c r="H135" s="271"/>
      <c r="I135" s="270">
        <f>IFERROR(INDEX('قیمت پایه'!B$39:D$77,MATCH(D135,'قیمت پایه'!B$39:B$77,0),MATCH(F135,'قیمت پایه'!B$38:D$38,0)),0)</f>
        <v>0</v>
      </c>
      <c r="J135" s="271"/>
      <c r="K135" s="66">
        <f>I135*G135</f>
        <v>0</v>
      </c>
    </row>
    <row r="136" spans="2:16" ht="18.75" customHeight="1" x14ac:dyDescent="0.25">
      <c r="B136" s="20">
        <v>2</v>
      </c>
      <c r="C136" s="70"/>
      <c r="D136" s="268"/>
      <c r="E136" s="269"/>
      <c r="F136" s="71"/>
      <c r="G136" s="270"/>
      <c r="H136" s="271"/>
      <c r="I136" s="270">
        <f>IFERROR(INDEX('قیمت پایه'!B$39:D$77,MATCH(D136,'قیمت پایه'!B$39:B$77,0),MATCH(F$135,'قیمت پایه'!B$38:D$38,0)),0)</f>
        <v>0</v>
      </c>
      <c r="J136" s="271"/>
      <c r="K136" s="66">
        <f t="shared" ref="K136:K152" si="17">I136*G136</f>
        <v>0</v>
      </c>
    </row>
    <row r="137" spans="2:16" ht="18.75" customHeight="1" x14ac:dyDescent="0.25">
      <c r="B137" s="20">
        <v>3</v>
      </c>
      <c r="C137" s="70"/>
      <c r="D137" s="268"/>
      <c r="E137" s="269"/>
      <c r="F137" s="71"/>
      <c r="G137" s="270"/>
      <c r="H137" s="271"/>
      <c r="I137" s="270">
        <f>IFERROR(INDEX('قیمت پایه'!B$39:D$77,MATCH(D137,'قیمت پایه'!B$39:B$77,0),MATCH(F$135,'قیمت پایه'!B$38:D$38,0)),0)</f>
        <v>0</v>
      </c>
      <c r="J137" s="271"/>
      <c r="K137" s="66">
        <f t="shared" si="17"/>
        <v>0</v>
      </c>
    </row>
    <row r="138" spans="2:16" ht="18.75" customHeight="1" x14ac:dyDescent="0.25">
      <c r="B138" s="20">
        <v>4</v>
      </c>
      <c r="C138" s="70"/>
      <c r="D138" s="268"/>
      <c r="E138" s="269"/>
      <c r="F138" s="71"/>
      <c r="G138" s="270"/>
      <c r="H138" s="271"/>
      <c r="I138" s="270">
        <f>IFERROR(INDEX('قیمت پایه'!B$39:D$77,MATCH(D138,'قیمت پایه'!B$39:B$77,0),MATCH(F$135,'قیمت پایه'!B$38:D$38,0)),0)</f>
        <v>0</v>
      </c>
      <c r="J138" s="271"/>
      <c r="K138" s="66">
        <f t="shared" si="17"/>
        <v>0</v>
      </c>
    </row>
    <row r="139" spans="2:16" ht="18.75" customHeight="1" x14ac:dyDescent="0.25">
      <c r="B139" s="20">
        <v>5</v>
      </c>
      <c r="C139" s="70"/>
      <c r="D139" s="268"/>
      <c r="E139" s="269"/>
      <c r="F139" s="71"/>
      <c r="G139" s="270"/>
      <c r="H139" s="271"/>
      <c r="I139" s="270">
        <f>IFERROR(INDEX('قیمت پایه'!B$39:D$77,MATCH(D139,'قیمت پایه'!B$39:B$77,0),MATCH(F$135,'قیمت پایه'!B$38:D$38,0)),0)</f>
        <v>0</v>
      </c>
      <c r="J139" s="271"/>
      <c r="K139" s="66">
        <f t="shared" si="17"/>
        <v>0</v>
      </c>
    </row>
    <row r="140" spans="2:16" ht="18.75" customHeight="1" x14ac:dyDescent="0.25">
      <c r="B140" s="20">
        <v>6</v>
      </c>
      <c r="C140" s="70"/>
      <c r="D140" s="268"/>
      <c r="E140" s="269"/>
      <c r="F140" s="71"/>
      <c r="G140" s="270"/>
      <c r="H140" s="271"/>
      <c r="I140" s="270">
        <f>IFERROR(INDEX('قیمت پایه'!B$39:D$77,MATCH(D140,'قیمت پایه'!B$39:B$77,0),MATCH(F$135,'قیمت پایه'!B$38:D$38,0)),0)</f>
        <v>0</v>
      </c>
      <c r="J140" s="271"/>
      <c r="K140" s="66">
        <f t="shared" si="17"/>
        <v>0</v>
      </c>
    </row>
    <row r="141" spans="2:16" ht="18.75" customHeight="1" x14ac:dyDescent="0.25">
      <c r="B141" s="20">
        <v>7</v>
      </c>
      <c r="C141" s="70"/>
      <c r="D141" s="268"/>
      <c r="E141" s="269"/>
      <c r="F141" s="71"/>
      <c r="G141" s="270"/>
      <c r="H141" s="271"/>
      <c r="I141" s="270">
        <f>IFERROR(INDEX('قیمت پایه'!B$39:D$77,MATCH(D141,'قیمت پایه'!B$39:B$77,0),MATCH(F$135,'قیمت پایه'!B$38:D$38,0)),0)</f>
        <v>0</v>
      </c>
      <c r="J141" s="271"/>
      <c r="K141" s="66">
        <f t="shared" si="17"/>
        <v>0</v>
      </c>
    </row>
    <row r="142" spans="2:16" ht="18.75" customHeight="1" x14ac:dyDescent="0.25">
      <c r="B142" s="20">
        <v>8</v>
      </c>
      <c r="C142" s="70"/>
      <c r="D142" s="268"/>
      <c r="E142" s="269"/>
      <c r="F142" s="71"/>
      <c r="G142" s="270"/>
      <c r="H142" s="271"/>
      <c r="I142" s="270">
        <f>IFERROR(INDEX('قیمت پایه'!B$39:D$77,MATCH(D142,'قیمت پایه'!B$39:B$77,0),MATCH(F$135,'قیمت پایه'!B$38:D$38,0)),0)</f>
        <v>0</v>
      </c>
      <c r="J142" s="271"/>
      <c r="K142" s="66">
        <f t="shared" si="17"/>
        <v>0</v>
      </c>
    </row>
    <row r="143" spans="2:16" ht="18.75" customHeight="1" x14ac:dyDescent="0.25">
      <c r="B143" s="20">
        <v>9</v>
      </c>
      <c r="C143" s="70"/>
      <c r="D143" s="268"/>
      <c r="E143" s="269"/>
      <c r="F143" s="71"/>
      <c r="G143" s="270"/>
      <c r="H143" s="271"/>
      <c r="I143" s="270">
        <f>IFERROR(INDEX('قیمت پایه'!B$39:D$77,MATCH(D143,'قیمت پایه'!B$39:B$77,0),MATCH(F$135,'قیمت پایه'!B$38:D$38,0)),0)</f>
        <v>0</v>
      </c>
      <c r="J143" s="271"/>
      <c r="K143" s="66">
        <f t="shared" si="17"/>
        <v>0</v>
      </c>
    </row>
    <row r="144" spans="2:16" ht="18.75" customHeight="1" x14ac:dyDescent="0.25">
      <c r="B144" s="20">
        <v>10</v>
      </c>
      <c r="C144" s="70"/>
      <c r="D144" s="268"/>
      <c r="E144" s="269"/>
      <c r="F144" s="71"/>
      <c r="G144" s="270"/>
      <c r="H144" s="271"/>
      <c r="I144" s="270">
        <f>IFERROR(INDEX('قیمت پایه'!B$39:D$77,MATCH(D144,'قیمت پایه'!B$39:B$77,0),MATCH(F$135,'قیمت پایه'!B$38:D$38,0)),0)</f>
        <v>0</v>
      </c>
      <c r="J144" s="271"/>
      <c r="K144" s="66">
        <f t="shared" si="17"/>
        <v>0</v>
      </c>
    </row>
    <row r="145" spans="2:12" ht="18.75" customHeight="1" x14ac:dyDescent="0.25">
      <c r="B145" s="20">
        <v>11</v>
      </c>
      <c r="C145" s="70"/>
      <c r="D145" s="268"/>
      <c r="E145" s="269"/>
      <c r="F145" s="71"/>
      <c r="G145" s="270"/>
      <c r="H145" s="271"/>
      <c r="I145" s="270">
        <f>IFERROR(INDEX('قیمت پایه'!B$39:D$77,MATCH(D145,'قیمت پایه'!B$39:B$77,0),MATCH(F$135,'قیمت پایه'!B$38:D$38,0)),0)</f>
        <v>0</v>
      </c>
      <c r="J145" s="271"/>
      <c r="K145" s="66">
        <f t="shared" si="17"/>
        <v>0</v>
      </c>
    </row>
    <row r="146" spans="2:12" ht="18.75" customHeight="1" x14ac:dyDescent="0.25">
      <c r="B146" s="20">
        <v>12</v>
      </c>
      <c r="C146" s="70"/>
      <c r="D146" s="268"/>
      <c r="E146" s="269"/>
      <c r="F146" s="71"/>
      <c r="G146" s="270"/>
      <c r="H146" s="271"/>
      <c r="I146" s="270">
        <f>IFERROR(INDEX('قیمت پایه'!B$39:D$77,MATCH(D146,'قیمت پایه'!B$39:B$77,0),MATCH(F$135,'قیمت پایه'!B$38:D$38,0)),0)</f>
        <v>0</v>
      </c>
      <c r="J146" s="271"/>
      <c r="K146" s="66">
        <f t="shared" si="17"/>
        <v>0</v>
      </c>
    </row>
    <row r="147" spans="2:12" ht="18.75" customHeight="1" x14ac:dyDescent="0.25">
      <c r="B147" s="20">
        <v>13</v>
      </c>
      <c r="C147" s="70"/>
      <c r="D147" s="268"/>
      <c r="E147" s="269"/>
      <c r="F147" s="71"/>
      <c r="G147" s="270"/>
      <c r="H147" s="271"/>
      <c r="I147" s="270">
        <f>IFERROR(INDEX('قیمت پایه'!B$39:D$77,MATCH(D147,'قیمت پایه'!B$39:B$77,0),MATCH(F$135,'قیمت پایه'!B$38:D$38,0)),0)</f>
        <v>0</v>
      </c>
      <c r="J147" s="271"/>
      <c r="K147" s="66">
        <f t="shared" si="17"/>
        <v>0</v>
      </c>
    </row>
    <row r="148" spans="2:12" ht="18.75" customHeight="1" x14ac:dyDescent="0.25">
      <c r="B148" s="20">
        <v>14</v>
      </c>
      <c r="C148" s="70"/>
      <c r="D148" s="268"/>
      <c r="E148" s="269"/>
      <c r="F148" s="71"/>
      <c r="G148" s="270"/>
      <c r="H148" s="271"/>
      <c r="I148" s="270">
        <f>IFERROR(INDEX('قیمت پایه'!B$39:D$77,MATCH(D148,'قیمت پایه'!B$39:B$77,0),MATCH(F$135,'قیمت پایه'!B$38:D$38,0)),0)</f>
        <v>0</v>
      </c>
      <c r="J148" s="271"/>
      <c r="K148" s="66">
        <f t="shared" si="17"/>
        <v>0</v>
      </c>
    </row>
    <row r="149" spans="2:12" ht="18.75" customHeight="1" x14ac:dyDescent="0.25">
      <c r="B149" s="20">
        <v>15</v>
      </c>
      <c r="C149" s="70"/>
      <c r="D149" s="268"/>
      <c r="E149" s="269"/>
      <c r="F149" s="71"/>
      <c r="G149" s="270"/>
      <c r="H149" s="271"/>
      <c r="I149" s="270">
        <f>IFERROR(INDEX('قیمت پایه'!B$39:D$77,MATCH(D149,'قیمت پایه'!B$39:B$77,0),MATCH(F$135,'قیمت پایه'!B$38:D$38,0)),0)</f>
        <v>0</v>
      </c>
      <c r="J149" s="271"/>
      <c r="K149" s="66">
        <f t="shared" si="17"/>
        <v>0</v>
      </c>
    </row>
    <row r="150" spans="2:12" ht="18.75" customHeight="1" x14ac:dyDescent="0.25">
      <c r="B150" s="20">
        <v>16</v>
      </c>
      <c r="C150" s="70"/>
      <c r="D150" s="268"/>
      <c r="E150" s="269"/>
      <c r="F150" s="71"/>
      <c r="G150" s="270"/>
      <c r="H150" s="271"/>
      <c r="I150" s="270">
        <f>IFERROR(INDEX('قیمت پایه'!B$39:D$77,MATCH(D150,'قیمت پایه'!B$39:B$77,0),MATCH(F$135,'قیمت پایه'!B$38:D$38,0)),0)</f>
        <v>0</v>
      </c>
      <c r="J150" s="271"/>
      <c r="K150" s="66">
        <f t="shared" si="17"/>
        <v>0</v>
      </c>
    </row>
    <row r="151" spans="2:12" ht="18.75" customHeight="1" x14ac:dyDescent="0.25">
      <c r="B151" s="20">
        <v>17</v>
      </c>
      <c r="C151" s="70"/>
      <c r="D151" s="268"/>
      <c r="E151" s="269"/>
      <c r="F151" s="71"/>
      <c r="G151" s="270"/>
      <c r="H151" s="271"/>
      <c r="I151" s="270">
        <f>IFERROR(INDEX('قیمت پایه'!B$39:D$77,MATCH(D151,'قیمت پایه'!B$39:B$77,0),MATCH(F$135,'قیمت پایه'!B$38:D$38,0)),0)</f>
        <v>0</v>
      </c>
      <c r="J151" s="271"/>
      <c r="K151" s="66">
        <f t="shared" si="17"/>
        <v>0</v>
      </c>
    </row>
    <row r="152" spans="2:12" ht="19.5" customHeight="1" thickBot="1" x14ac:dyDescent="0.3">
      <c r="B152" s="34">
        <v>18</v>
      </c>
      <c r="C152" s="70"/>
      <c r="D152" s="268"/>
      <c r="E152" s="269"/>
      <c r="F152" s="71"/>
      <c r="G152" s="270"/>
      <c r="H152" s="271"/>
      <c r="I152" s="270">
        <f>IFERROR(INDEX('قیمت پایه'!B$39:D$77,MATCH(D152,'قیمت پایه'!B$39:B$77,0),MATCH(F$135,'قیمت پایه'!B$38:D$38,0)),0)</f>
        <v>0</v>
      </c>
      <c r="J152" s="271"/>
      <c r="K152" s="66">
        <f t="shared" si="17"/>
        <v>0</v>
      </c>
    </row>
    <row r="153" spans="2:12" ht="19.5" thickBot="1" x14ac:dyDescent="0.3"/>
    <row r="154" spans="2:12" x14ac:dyDescent="0.25">
      <c r="B154" s="17" t="s">
        <v>0</v>
      </c>
      <c r="C154" s="18" t="s">
        <v>17</v>
      </c>
      <c r="D154" s="18" t="s">
        <v>1</v>
      </c>
      <c r="E154" s="18" t="s">
        <v>2</v>
      </c>
      <c r="F154" s="18" t="s">
        <v>3</v>
      </c>
      <c r="G154" s="44" t="s">
        <v>4</v>
      </c>
      <c r="H154" s="21" t="s">
        <v>38</v>
      </c>
      <c r="I154" s="18" t="s">
        <v>6</v>
      </c>
      <c r="J154" s="18" t="s">
        <v>5</v>
      </c>
      <c r="K154" s="18" t="s">
        <v>16</v>
      </c>
      <c r="L154" s="19" t="s">
        <v>15</v>
      </c>
    </row>
    <row r="155" spans="2:12" x14ac:dyDescent="0.25">
      <c r="B155" s="20">
        <v>1</v>
      </c>
      <c r="C155" s="297" t="s">
        <v>37</v>
      </c>
      <c r="D155" s="69">
        <v>62</v>
      </c>
      <c r="E155" s="69">
        <v>116</v>
      </c>
      <c r="F155" s="69">
        <v>60</v>
      </c>
      <c r="G155" s="90">
        <v>1</v>
      </c>
      <c r="H155" s="69"/>
      <c r="I155" s="68" t="s">
        <v>134</v>
      </c>
      <c r="J155" s="175">
        <f t="shared" ref="J155:J160" si="18">IF(F155&lt;=60,D155*E155*G155,IF(F155&lt;=70,D155*E155*G155*1.1,IF(F155&lt;=80,D155*E155*G155*1.2,IF(F155&lt;=90,D155*E155*G155*1.3,D155*E155*G155*1.5))))/10000</f>
        <v>0.71919999999999995</v>
      </c>
      <c r="K155" s="81">
        <f>IFERROR(INDEX('قیمت پایه'!A$3:E$27,MATCH(I155,'قیمت پایه'!A$3:A$27,0),3),0)</f>
        <v>60000000</v>
      </c>
      <c r="L155" s="78">
        <f t="shared" ref="L155:L173" si="19">K155*J155</f>
        <v>43152000</v>
      </c>
    </row>
    <row r="156" spans="2:12" x14ac:dyDescent="0.25">
      <c r="B156" s="20">
        <v>2</v>
      </c>
      <c r="C156" s="297"/>
      <c r="D156" s="69"/>
      <c r="E156" s="69"/>
      <c r="F156" s="69"/>
      <c r="G156" s="172"/>
      <c r="H156" s="69"/>
      <c r="I156" s="177"/>
      <c r="J156" s="175">
        <f t="shared" si="18"/>
        <v>0</v>
      </c>
      <c r="K156" s="81">
        <f>IFERROR(INDEX('قیمت پایه'!A$3:E$27,MATCH(I156,'قیمت پایه'!A$3:A$27,0),3),0)</f>
        <v>0</v>
      </c>
      <c r="L156" s="78">
        <f t="shared" si="19"/>
        <v>0</v>
      </c>
    </row>
    <row r="157" spans="2:12" x14ac:dyDescent="0.25">
      <c r="B157" s="20">
        <v>3</v>
      </c>
      <c r="C157" s="297"/>
      <c r="D157" s="69"/>
      <c r="E157" s="69"/>
      <c r="F157" s="69"/>
      <c r="G157" s="90"/>
      <c r="H157" s="69"/>
      <c r="I157" s="68"/>
      <c r="J157" s="175">
        <f t="shared" si="18"/>
        <v>0</v>
      </c>
      <c r="K157" s="81">
        <f>IFERROR(INDEX('قیمت پایه'!A$3:E$27,MATCH(I157,'قیمت پایه'!A$3:A$27,0),3),0)</f>
        <v>0</v>
      </c>
      <c r="L157" s="78">
        <f t="shared" si="19"/>
        <v>0</v>
      </c>
    </row>
    <row r="158" spans="2:12" x14ac:dyDescent="0.25">
      <c r="B158" s="20">
        <v>4</v>
      </c>
      <c r="C158" s="297"/>
      <c r="D158" s="69"/>
      <c r="E158" s="69"/>
      <c r="F158" s="69"/>
      <c r="G158" s="90"/>
      <c r="H158" s="69"/>
      <c r="I158" s="68"/>
      <c r="J158" s="175">
        <f t="shared" si="18"/>
        <v>0</v>
      </c>
      <c r="K158" s="81">
        <f>IFERROR(INDEX('قیمت پایه'!A$3:E$27,MATCH(I158,'قیمت پایه'!A$3:A$27,0),3),0)</f>
        <v>0</v>
      </c>
      <c r="L158" s="78">
        <f t="shared" si="19"/>
        <v>0</v>
      </c>
    </row>
    <row r="159" spans="2:12" x14ac:dyDescent="0.25">
      <c r="B159" s="20">
        <v>5</v>
      </c>
      <c r="C159" s="297"/>
      <c r="D159" s="69"/>
      <c r="E159" s="69"/>
      <c r="F159" s="69"/>
      <c r="G159" s="90"/>
      <c r="H159" s="69"/>
      <c r="I159" s="68"/>
      <c r="J159" s="175">
        <f t="shared" si="18"/>
        <v>0</v>
      </c>
      <c r="K159" s="81">
        <f>IFERROR(INDEX('قیمت پایه'!A$3:E$27,MATCH(I159,'قیمت پایه'!A$3:A$27,0),3),0)</f>
        <v>0</v>
      </c>
      <c r="L159" s="78">
        <f t="shared" si="19"/>
        <v>0</v>
      </c>
    </row>
    <row r="160" spans="2:12" x14ac:dyDescent="0.25">
      <c r="B160" s="20">
        <v>6</v>
      </c>
      <c r="C160" s="297"/>
      <c r="D160" s="69"/>
      <c r="E160" s="69"/>
      <c r="F160" s="69"/>
      <c r="G160" s="90"/>
      <c r="H160" s="69"/>
      <c r="I160" s="68"/>
      <c r="J160" s="175">
        <f t="shared" si="18"/>
        <v>0</v>
      </c>
      <c r="K160" s="81">
        <f>IFERROR(INDEX('قیمت پایه'!A$3:E$27,MATCH(I160,'قیمت پایه'!A$3:A$27,0),3),0)</f>
        <v>0</v>
      </c>
      <c r="L160" s="78">
        <f t="shared" si="19"/>
        <v>0</v>
      </c>
    </row>
    <row r="161" spans="2:16" x14ac:dyDescent="0.25">
      <c r="B161" s="20">
        <v>7</v>
      </c>
      <c r="C161" s="297"/>
      <c r="D161" s="69"/>
      <c r="E161" s="69"/>
      <c r="F161" s="69"/>
      <c r="G161" s="90"/>
      <c r="H161" s="69"/>
      <c r="I161" s="68"/>
      <c r="J161" s="175">
        <f t="shared" ref="J161:J173" si="20">IF(F161&lt;=60,D161*E161*G161,IF(F161&lt;=70,D161*E161*G161*1.1,IF(F161&lt;=80,D161*E161*G161*1.2,IF(F161&lt;=90,D161*E161*G161*1.3,D161*E161*G161*1.5))))/10000</f>
        <v>0</v>
      </c>
      <c r="K161" s="81">
        <f>IFERROR(INDEX('قیمت پایه'!A$3:E$27,MATCH(I161,'قیمت پایه'!A$3:A$27,0),3),0)</f>
        <v>0</v>
      </c>
      <c r="L161" s="78">
        <f t="shared" si="19"/>
        <v>0</v>
      </c>
    </row>
    <row r="162" spans="2:16" x14ac:dyDescent="0.25">
      <c r="B162" s="20">
        <v>8</v>
      </c>
      <c r="C162" s="297"/>
      <c r="D162" s="69"/>
      <c r="E162" s="69"/>
      <c r="F162" s="69"/>
      <c r="G162" s="90"/>
      <c r="H162" s="69"/>
      <c r="I162" s="68"/>
      <c r="J162" s="175">
        <f t="shared" si="20"/>
        <v>0</v>
      </c>
      <c r="K162" s="81">
        <f>IFERROR(INDEX('قیمت پایه'!A$3:E$27,MATCH(I162,'قیمت پایه'!A$3:A$27,0),3),0)</f>
        <v>0</v>
      </c>
      <c r="L162" s="78">
        <f t="shared" si="19"/>
        <v>0</v>
      </c>
    </row>
    <row r="163" spans="2:16" x14ac:dyDescent="0.25">
      <c r="B163" s="20">
        <v>9</v>
      </c>
      <c r="C163" s="297"/>
      <c r="D163" s="69"/>
      <c r="E163" s="69"/>
      <c r="F163" s="69"/>
      <c r="G163" s="90"/>
      <c r="H163" s="69"/>
      <c r="I163" s="68"/>
      <c r="J163" s="175">
        <f t="shared" si="20"/>
        <v>0</v>
      </c>
      <c r="K163" s="81">
        <f>IFERROR(INDEX('قیمت پایه'!A$3:E$27,MATCH(I163,'قیمت پایه'!A$3:A$27,0),3),0)</f>
        <v>0</v>
      </c>
      <c r="L163" s="78">
        <f t="shared" si="19"/>
        <v>0</v>
      </c>
    </row>
    <row r="164" spans="2:16" x14ac:dyDescent="0.25">
      <c r="B164" s="20">
        <v>10</v>
      </c>
      <c r="C164" s="297"/>
      <c r="D164" s="69"/>
      <c r="E164" s="69"/>
      <c r="F164" s="69"/>
      <c r="G164" s="90"/>
      <c r="H164" s="69"/>
      <c r="I164" s="68"/>
      <c r="J164" s="175">
        <f t="shared" si="20"/>
        <v>0</v>
      </c>
      <c r="K164" s="81">
        <f>IFERROR(INDEX('قیمت پایه'!A$3:E$27,MATCH(I164,'قیمت پایه'!A$3:A$27,0),3),0)</f>
        <v>0</v>
      </c>
      <c r="L164" s="78">
        <f t="shared" si="19"/>
        <v>0</v>
      </c>
    </row>
    <row r="165" spans="2:16" x14ac:dyDescent="0.25">
      <c r="B165" s="20">
        <v>11</v>
      </c>
      <c r="C165" s="297"/>
      <c r="D165" s="69"/>
      <c r="E165" s="69"/>
      <c r="F165" s="69"/>
      <c r="G165" s="90"/>
      <c r="H165" s="69"/>
      <c r="I165" s="68"/>
      <c r="J165" s="175">
        <f t="shared" si="20"/>
        <v>0</v>
      </c>
      <c r="K165" s="81">
        <f>IFERROR(INDEX('قیمت پایه'!A$3:E$27,MATCH(I165,'قیمت پایه'!A$3:A$27,0),3),0)</f>
        <v>0</v>
      </c>
      <c r="L165" s="78">
        <f t="shared" si="19"/>
        <v>0</v>
      </c>
    </row>
    <row r="166" spans="2:16" x14ac:dyDescent="0.25">
      <c r="B166" s="20">
        <v>12</v>
      </c>
      <c r="C166" s="297"/>
      <c r="D166" s="69"/>
      <c r="E166" s="69"/>
      <c r="F166" s="69"/>
      <c r="G166" s="90"/>
      <c r="H166" s="69"/>
      <c r="I166" s="68"/>
      <c r="J166" s="175">
        <f t="shared" si="20"/>
        <v>0</v>
      </c>
      <c r="K166" s="81">
        <f>IFERROR(INDEX('قیمت پایه'!A$3:E$27,MATCH(I166,'قیمت پایه'!A$3:A$27,0),3),0)</f>
        <v>0</v>
      </c>
      <c r="L166" s="78">
        <f t="shared" si="19"/>
        <v>0</v>
      </c>
    </row>
    <row r="167" spans="2:16" x14ac:dyDescent="0.25">
      <c r="B167" s="20">
        <v>13</v>
      </c>
      <c r="C167" s="297"/>
      <c r="D167" s="69"/>
      <c r="E167" s="69"/>
      <c r="F167" s="69"/>
      <c r="G167" s="90"/>
      <c r="H167" s="69"/>
      <c r="I167" s="68"/>
      <c r="J167" s="175">
        <f t="shared" si="20"/>
        <v>0</v>
      </c>
      <c r="K167" s="81">
        <f>IFERROR(INDEX('قیمت پایه'!A$3:E$27,MATCH(I167,'قیمت پایه'!A$3:A$27,0),3),0)</f>
        <v>0</v>
      </c>
      <c r="L167" s="78">
        <f t="shared" si="19"/>
        <v>0</v>
      </c>
    </row>
    <row r="168" spans="2:16" x14ac:dyDescent="0.25">
      <c r="B168" s="20">
        <v>14</v>
      </c>
      <c r="C168" s="297"/>
      <c r="D168" s="69"/>
      <c r="E168" s="69"/>
      <c r="F168" s="69"/>
      <c r="G168" s="90"/>
      <c r="H168" s="69"/>
      <c r="I168" s="68"/>
      <c r="J168" s="175">
        <f t="shared" si="20"/>
        <v>0</v>
      </c>
      <c r="K168" s="81">
        <f>IFERROR(INDEX('قیمت پایه'!A$3:E$27,MATCH(I168,'قیمت پایه'!A$3:A$27,0),3),0)</f>
        <v>0</v>
      </c>
      <c r="L168" s="78">
        <f t="shared" si="19"/>
        <v>0</v>
      </c>
    </row>
    <row r="169" spans="2:16" x14ac:dyDescent="0.25">
      <c r="B169" s="20">
        <v>15</v>
      </c>
      <c r="C169" s="297"/>
      <c r="D169" s="69"/>
      <c r="E169" s="69"/>
      <c r="F169" s="69"/>
      <c r="G169" s="90"/>
      <c r="H169" s="69"/>
      <c r="I169" s="68"/>
      <c r="J169" s="175">
        <f t="shared" si="20"/>
        <v>0</v>
      </c>
      <c r="K169" s="81">
        <f>IFERROR(INDEX('قیمت پایه'!A$3:E$27,MATCH(I169,'قیمت پایه'!A$3:A$27,0),3),0)</f>
        <v>0</v>
      </c>
      <c r="L169" s="78">
        <f t="shared" si="19"/>
        <v>0</v>
      </c>
    </row>
    <row r="170" spans="2:16" x14ac:dyDescent="0.25">
      <c r="B170" s="20">
        <v>16</v>
      </c>
      <c r="C170" s="297"/>
      <c r="D170" s="69"/>
      <c r="E170" s="69"/>
      <c r="F170" s="69"/>
      <c r="G170" s="90"/>
      <c r="H170" s="69"/>
      <c r="I170" s="68"/>
      <c r="J170" s="175">
        <f t="shared" si="20"/>
        <v>0</v>
      </c>
      <c r="K170" s="81">
        <f>IFERROR(INDEX('قیمت پایه'!A$3:E$27,MATCH(I170,'قیمت پایه'!A$3:A$27,0),3),0)</f>
        <v>0</v>
      </c>
      <c r="L170" s="78">
        <f t="shared" si="19"/>
        <v>0</v>
      </c>
    </row>
    <row r="171" spans="2:16" x14ac:dyDescent="0.25">
      <c r="B171" s="20">
        <v>17</v>
      </c>
      <c r="C171" s="297"/>
      <c r="D171" s="69"/>
      <c r="E171" s="69"/>
      <c r="F171" s="69"/>
      <c r="G171" s="90"/>
      <c r="H171" s="69"/>
      <c r="I171" s="68"/>
      <c r="J171" s="175">
        <f t="shared" si="20"/>
        <v>0</v>
      </c>
      <c r="K171" s="81">
        <f>IFERROR(INDEX('قیمت پایه'!A$3:E$27,MATCH(I171,'قیمت پایه'!A$3:A$27,0),3),0)</f>
        <v>0</v>
      </c>
      <c r="L171" s="78">
        <f t="shared" si="19"/>
        <v>0</v>
      </c>
    </row>
    <row r="172" spans="2:16" x14ac:dyDescent="0.25">
      <c r="B172" s="20">
        <v>18</v>
      </c>
      <c r="C172" s="297"/>
      <c r="D172" s="69"/>
      <c r="E172" s="69"/>
      <c r="F172" s="69"/>
      <c r="G172" s="90"/>
      <c r="H172" s="69"/>
      <c r="I172" s="68"/>
      <c r="J172" s="175">
        <f t="shared" si="20"/>
        <v>0</v>
      </c>
      <c r="K172" s="81">
        <f>IFERROR(INDEX('قیمت پایه'!A$3:E$27,MATCH(I172,'قیمت پایه'!A$3:A$27,0),3),0)</f>
        <v>0</v>
      </c>
      <c r="L172" s="78">
        <f t="shared" si="19"/>
        <v>0</v>
      </c>
    </row>
    <row r="173" spans="2:16" x14ac:dyDescent="0.25">
      <c r="B173" s="20">
        <v>19</v>
      </c>
      <c r="C173" s="297"/>
      <c r="D173" s="69"/>
      <c r="E173" s="69"/>
      <c r="F173" s="69"/>
      <c r="G173" s="90"/>
      <c r="H173" s="69"/>
      <c r="I173" s="68"/>
      <c r="J173" s="175">
        <f t="shared" si="20"/>
        <v>0</v>
      </c>
      <c r="K173" s="81">
        <f>IFERROR(INDEX('قیمت پایه'!A$3:E$27,MATCH(I173,'قیمت پایه'!A$3:A$27,0),3),0)</f>
        <v>0</v>
      </c>
      <c r="L173" s="78">
        <f t="shared" si="19"/>
        <v>0</v>
      </c>
    </row>
    <row r="174" spans="2:16" ht="19.5" thickBot="1" x14ac:dyDescent="0.3">
      <c r="B174" s="28"/>
      <c r="C174" s="295" t="s">
        <v>19</v>
      </c>
      <c r="D174" s="296"/>
      <c r="E174" s="296"/>
      <c r="F174" s="296"/>
      <c r="G174" s="296"/>
      <c r="H174" s="296"/>
      <c r="I174" s="296"/>
      <c r="J174" s="91">
        <f>SUM(J155:J173)</f>
        <v>0.71919999999999995</v>
      </c>
      <c r="K174" s="29"/>
      <c r="L174" s="92">
        <f>SUM(L155:L173)</f>
        <v>43152000</v>
      </c>
    </row>
    <row r="175" spans="2:16" ht="19.5" thickBot="1" x14ac:dyDescent="0.3"/>
    <row r="176" spans="2:16" x14ac:dyDescent="0.25">
      <c r="B176" s="46" t="s">
        <v>0</v>
      </c>
      <c r="C176" s="50" t="s">
        <v>17</v>
      </c>
      <c r="D176" s="48" t="s">
        <v>1</v>
      </c>
      <c r="E176" s="48" t="s">
        <v>2</v>
      </c>
      <c r="F176" s="48" t="s">
        <v>3</v>
      </c>
      <c r="G176" s="48" t="s">
        <v>33</v>
      </c>
      <c r="H176" s="48" t="s">
        <v>34</v>
      </c>
      <c r="I176" s="48" t="s">
        <v>35</v>
      </c>
      <c r="J176" s="48" t="s">
        <v>4</v>
      </c>
      <c r="K176" s="48" t="s">
        <v>6</v>
      </c>
      <c r="L176" s="48" t="s">
        <v>5</v>
      </c>
      <c r="M176" s="48" t="s">
        <v>16</v>
      </c>
      <c r="N176" s="48" t="s">
        <v>15</v>
      </c>
      <c r="O176" s="48" t="s">
        <v>21</v>
      </c>
      <c r="P176" s="51" t="s">
        <v>32</v>
      </c>
    </row>
    <row r="177" spans="2:16" x14ac:dyDescent="0.25">
      <c r="B177" s="47">
        <v>1</v>
      </c>
      <c r="C177" s="52" t="s">
        <v>29</v>
      </c>
      <c r="D177" s="69">
        <v>4</v>
      </c>
      <c r="E177" s="69">
        <v>205</v>
      </c>
      <c r="F177" s="69"/>
      <c r="G177" s="69">
        <v>5</v>
      </c>
      <c r="H177" s="69">
        <v>8</v>
      </c>
      <c r="I177" s="69"/>
      <c r="J177" s="69">
        <v>2</v>
      </c>
      <c r="K177" s="68" t="s">
        <v>134</v>
      </c>
      <c r="L177" s="58">
        <f t="shared" ref="L177:L197" si="21">(IF(C177=Q$44,(F177*E177*(H177+2)+(D177*F177*(G177+2)+(E177*D177))),IF(C177=Q$45,(D177+G177+H177+I177)*E177,IF(C177=Q$46,(D177+G177+H177),IF(C177=Q$47,D177*E177,IF(C177=Q$48,E177*D177))))))/10000*J177</f>
        <v>0.69699999999999995</v>
      </c>
      <c r="M177" s="81">
        <f>IFERROR(INDEX('قیمت پایه'!A$3:E$27,MATCH(K177,'قیمت پایه'!A$3:A$27,0),5),0)</f>
        <v>16000000</v>
      </c>
      <c r="N177" s="59">
        <f t="shared" ref="N177:N197" si="22">M177*L177</f>
        <v>11152000</v>
      </c>
      <c r="O177" s="58">
        <f t="shared" ref="O177:O197" si="23">IF(C177=Q$44,F177*4/100,IF(C177=Q$45,IF(AND(I177=0,H177=0,G177=0),E177/100,IF(AND(H177=0,I177=0),E177*2/100,IF(I177=0,E177*3/100,E177*4/100))),"ندارد"))</f>
        <v>6.15</v>
      </c>
      <c r="P177" s="59">
        <f t="shared" ref="P177:P197" si="24">IF(O177="ندارد","ندارد",O177*R$44)</f>
        <v>4920000</v>
      </c>
    </row>
    <row r="178" spans="2:16" x14ac:dyDescent="0.25">
      <c r="B178" s="47">
        <v>2</v>
      </c>
      <c r="C178" s="52" t="s">
        <v>29</v>
      </c>
      <c r="D178" s="69">
        <v>62</v>
      </c>
      <c r="E178" s="69">
        <v>4</v>
      </c>
      <c r="F178" s="69"/>
      <c r="G178" s="69">
        <v>5</v>
      </c>
      <c r="H178" s="69">
        <v>8</v>
      </c>
      <c r="I178" s="69"/>
      <c r="J178" s="69">
        <v>1</v>
      </c>
      <c r="K178" s="236" t="s">
        <v>134</v>
      </c>
      <c r="L178" s="58">
        <f t="shared" si="21"/>
        <v>0.03</v>
      </c>
      <c r="M178" s="81">
        <f>IFERROR(INDEX('قیمت پایه'!A$3:E$27,MATCH(K178,'قیمت پایه'!A$3:A$27,0),5),0)</f>
        <v>16000000</v>
      </c>
      <c r="N178" s="59">
        <f t="shared" si="22"/>
        <v>480000</v>
      </c>
      <c r="O178" s="58">
        <f t="shared" si="23"/>
        <v>0.12</v>
      </c>
      <c r="P178" s="59">
        <f t="shared" si="24"/>
        <v>96000</v>
      </c>
    </row>
    <row r="179" spans="2:16" x14ac:dyDescent="0.25">
      <c r="B179" s="47">
        <v>3</v>
      </c>
      <c r="C179" s="52"/>
      <c r="D179" s="69"/>
      <c r="E179" s="69"/>
      <c r="F179" s="69"/>
      <c r="G179" s="69"/>
      <c r="H179" s="69"/>
      <c r="I179" s="69"/>
      <c r="J179" s="69"/>
      <c r="K179" s="68"/>
      <c r="L179" s="58">
        <f t="shared" si="21"/>
        <v>0</v>
      </c>
      <c r="M179" s="81">
        <f>IFERROR(INDEX('قیمت پایه'!A$3:E$27,MATCH(K179,'قیمت پایه'!A$3:A$27,0),5),0)</f>
        <v>0</v>
      </c>
      <c r="N179" s="59">
        <f t="shared" si="22"/>
        <v>0</v>
      </c>
      <c r="O179" s="58" t="str">
        <f t="shared" si="23"/>
        <v>ندارد</v>
      </c>
      <c r="P179" s="59" t="str">
        <f t="shared" si="24"/>
        <v>ندارد</v>
      </c>
    </row>
    <row r="180" spans="2:16" x14ac:dyDescent="0.25">
      <c r="B180" s="47">
        <v>4</v>
      </c>
      <c r="C180" s="52"/>
      <c r="D180" s="69"/>
      <c r="E180" s="69"/>
      <c r="F180" s="69"/>
      <c r="G180" s="69"/>
      <c r="H180" s="69"/>
      <c r="I180" s="69"/>
      <c r="J180" s="69"/>
      <c r="K180" s="68"/>
      <c r="L180" s="58">
        <f t="shared" si="21"/>
        <v>0</v>
      </c>
      <c r="M180" s="81">
        <f>IFERROR(INDEX('قیمت پایه'!A$3:E$27,MATCH(K180,'قیمت پایه'!A$3:A$27,0),5),0)</f>
        <v>0</v>
      </c>
      <c r="N180" s="59">
        <f t="shared" si="22"/>
        <v>0</v>
      </c>
      <c r="O180" s="58" t="str">
        <f t="shared" si="23"/>
        <v>ندارد</v>
      </c>
      <c r="P180" s="59" t="str">
        <f t="shared" si="24"/>
        <v>ندارد</v>
      </c>
    </row>
    <row r="181" spans="2:16" x14ac:dyDescent="0.25">
      <c r="B181" s="47">
        <v>5</v>
      </c>
      <c r="C181" s="52"/>
      <c r="D181" s="69"/>
      <c r="E181" s="69"/>
      <c r="F181" s="69"/>
      <c r="G181" s="69"/>
      <c r="H181" s="69"/>
      <c r="I181" s="69"/>
      <c r="J181" s="69"/>
      <c r="K181" s="68"/>
      <c r="L181" s="58">
        <f t="shared" si="21"/>
        <v>0</v>
      </c>
      <c r="M181" s="81">
        <f>IFERROR(INDEX('قیمت پایه'!A$3:E$27,MATCH(K181,'قیمت پایه'!A$3:A$27,0),5),0)</f>
        <v>0</v>
      </c>
      <c r="N181" s="59">
        <f t="shared" si="22"/>
        <v>0</v>
      </c>
      <c r="O181" s="58" t="str">
        <f t="shared" si="23"/>
        <v>ندارد</v>
      </c>
      <c r="P181" s="59" t="str">
        <f t="shared" si="24"/>
        <v>ندارد</v>
      </c>
    </row>
    <row r="182" spans="2:16" x14ac:dyDescent="0.25">
      <c r="B182" s="47">
        <v>6</v>
      </c>
      <c r="C182" s="52"/>
      <c r="D182" s="69"/>
      <c r="E182" s="69"/>
      <c r="F182" s="69"/>
      <c r="G182" s="69"/>
      <c r="H182" s="69"/>
      <c r="I182" s="69"/>
      <c r="J182" s="69"/>
      <c r="K182" s="68"/>
      <c r="L182" s="58">
        <f t="shared" si="21"/>
        <v>0</v>
      </c>
      <c r="M182" s="81">
        <f>IFERROR(INDEX('قیمت پایه'!A$3:E$27,MATCH(K182,'قیمت پایه'!A$3:A$27,0),5),0)</f>
        <v>0</v>
      </c>
      <c r="N182" s="59">
        <f t="shared" si="22"/>
        <v>0</v>
      </c>
      <c r="O182" s="58" t="str">
        <f t="shared" si="23"/>
        <v>ندارد</v>
      </c>
      <c r="P182" s="59" t="str">
        <f t="shared" si="24"/>
        <v>ندارد</v>
      </c>
    </row>
    <row r="183" spans="2:16" x14ac:dyDescent="0.25">
      <c r="B183" s="47">
        <v>7</v>
      </c>
      <c r="C183" s="52"/>
      <c r="D183" s="69"/>
      <c r="E183" s="69"/>
      <c r="F183" s="69"/>
      <c r="G183" s="69"/>
      <c r="H183" s="69"/>
      <c r="I183" s="69"/>
      <c r="J183" s="69"/>
      <c r="K183" s="68"/>
      <c r="L183" s="58">
        <f t="shared" si="21"/>
        <v>0</v>
      </c>
      <c r="M183" s="81">
        <f>IFERROR(INDEX('قیمت پایه'!A$3:E$27,MATCH(K183,'قیمت پایه'!A$3:A$27,0),5),0)</f>
        <v>0</v>
      </c>
      <c r="N183" s="59">
        <f t="shared" si="22"/>
        <v>0</v>
      </c>
      <c r="O183" s="58" t="str">
        <f t="shared" si="23"/>
        <v>ندارد</v>
      </c>
      <c r="P183" s="59" t="str">
        <f t="shared" si="24"/>
        <v>ندارد</v>
      </c>
    </row>
    <row r="184" spans="2:16" x14ac:dyDescent="0.25">
      <c r="B184" s="47">
        <v>8</v>
      </c>
      <c r="C184" s="52"/>
      <c r="D184" s="69"/>
      <c r="E184" s="69"/>
      <c r="F184" s="69"/>
      <c r="G184" s="69"/>
      <c r="H184" s="69"/>
      <c r="I184" s="69"/>
      <c r="J184" s="69"/>
      <c r="K184" s="68"/>
      <c r="L184" s="58">
        <f t="shared" si="21"/>
        <v>0</v>
      </c>
      <c r="M184" s="81">
        <f>IFERROR(INDEX('قیمت پایه'!A$3:E$27,MATCH(K184,'قیمت پایه'!A$3:A$27,0),5),0)</f>
        <v>0</v>
      </c>
      <c r="N184" s="59">
        <f t="shared" si="22"/>
        <v>0</v>
      </c>
      <c r="O184" s="58" t="str">
        <f t="shared" si="23"/>
        <v>ندارد</v>
      </c>
      <c r="P184" s="59" t="str">
        <f t="shared" si="24"/>
        <v>ندارد</v>
      </c>
    </row>
    <row r="185" spans="2:16" x14ac:dyDescent="0.25">
      <c r="B185" s="47">
        <v>9</v>
      </c>
      <c r="C185" s="52"/>
      <c r="D185" s="69"/>
      <c r="E185" s="69"/>
      <c r="F185" s="69"/>
      <c r="G185" s="69"/>
      <c r="H185" s="69"/>
      <c r="I185" s="69"/>
      <c r="J185" s="69"/>
      <c r="K185" s="68"/>
      <c r="L185" s="58">
        <f t="shared" si="21"/>
        <v>0</v>
      </c>
      <c r="M185" s="81">
        <f>IFERROR(INDEX('قیمت پایه'!A$3:E$27,MATCH(K185,'قیمت پایه'!A$3:A$27,0),5),0)</f>
        <v>0</v>
      </c>
      <c r="N185" s="59">
        <f t="shared" si="22"/>
        <v>0</v>
      </c>
      <c r="O185" s="58" t="str">
        <f t="shared" si="23"/>
        <v>ندارد</v>
      </c>
      <c r="P185" s="59" t="str">
        <f t="shared" si="24"/>
        <v>ندارد</v>
      </c>
    </row>
    <row r="186" spans="2:16" x14ac:dyDescent="0.25">
      <c r="B186" s="47">
        <v>10</v>
      </c>
      <c r="C186" s="52"/>
      <c r="D186" s="69"/>
      <c r="E186" s="69"/>
      <c r="F186" s="69"/>
      <c r="G186" s="69"/>
      <c r="H186" s="69"/>
      <c r="I186" s="69"/>
      <c r="J186" s="69"/>
      <c r="K186" s="68"/>
      <c r="L186" s="58">
        <f t="shared" si="21"/>
        <v>0</v>
      </c>
      <c r="M186" s="81">
        <f>IFERROR(INDEX('قیمت پایه'!A$3:E$27,MATCH(K186,'قیمت پایه'!A$3:A$27,0),5),0)</f>
        <v>0</v>
      </c>
      <c r="N186" s="59">
        <f t="shared" si="22"/>
        <v>0</v>
      </c>
      <c r="O186" s="58" t="str">
        <f t="shared" si="23"/>
        <v>ندارد</v>
      </c>
      <c r="P186" s="59" t="str">
        <f t="shared" si="24"/>
        <v>ندارد</v>
      </c>
    </row>
    <row r="187" spans="2:16" x14ac:dyDescent="0.25">
      <c r="B187" s="47">
        <v>11</v>
      </c>
      <c r="C187" s="52"/>
      <c r="D187" s="69"/>
      <c r="E187" s="69"/>
      <c r="F187" s="69"/>
      <c r="G187" s="69"/>
      <c r="H187" s="69"/>
      <c r="I187" s="69"/>
      <c r="J187" s="69"/>
      <c r="K187" s="68"/>
      <c r="L187" s="58">
        <f t="shared" si="21"/>
        <v>0</v>
      </c>
      <c r="M187" s="81">
        <f>IFERROR(INDEX('قیمت پایه'!A$3:E$27,MATCH(K187,'قیمت پایه'!A$3:A$27,0),5),0)</f>
        <v>0</v>
      </c>
      <c r="N187" s="59">
        <f t="shared" si="22"/>
        <v>0</v>
      </c>
      <c r="O187" s="58" t="str">
        <f t="shared" si="23"/>
        <v>ندارد</v>
      </c>
      <c r="P187" s="59" t="str">
        <f t="shared" si="24"/>
        <v>ندارد</v>
      </c>
    </row>
    <row r="188" spans="2:16" x14ac:dyDescent="0.25">
      <c r="B188" s="47">
        <v>12</v>
      </c>
      <c r="C188" s="52"/>
      <c r="D188" s="69"/>
      <c r="E188" s="69"/>
      <c r="F188" s="69"/>
      <c r="G188" s="69"/>
      <c r="H188" s="69"/>
      <c r="I188" s="69"/>
      <c r="J188" s="69"/>
      <c r="K188" s="68"/>
      <c r="L188" s="58">
        <f t="shared" si="21"/>
        <v>0</v>
      </c>
      <c r="M188" s="81">
        <f>IFERROR(INDEX('قیمت پایه'!A$3:E$27,MATCH(K188,'قیمت پایه'!A$3:A$27,0),5),0)</f>
        <v>0</v>
      </c>
      <c r="N188" s="59">
        <f t="shared" si="22"/>
        <v>0</v>
      </c>
      <c r="O188" s="58" t="str">
        <f t="shared" si="23"/>
        <v>ندارد</v>
      </c>
      <c r="P188" s="59" t="str">
        <f t="shared" si="24"/>
        <v>ندارد</v>
      </c>
    </row>
    <row r="189" spans="2:16" x14ac:dyDescent="0.25">
      <c r="B189" s="47">
        <v>13</v>
      </c>
      <c r="C189" s="52"/>
      <c r="D189" s="69"/>
      <c r="E189" s="69"/>
      <c r="F189" s="69"/>
      <c r="G189" s="69"/>
      <c r="H189" s="69"/>
      <c r="I189" s="69"/>
      <c r="J189" s="69"/>
      <c r="K189" s="68"/>
      <c r="L189" s="58">
        <f t="shared" si="21"/>
        <v>0</v>
      </c>
      <c r="M189" s="81">
        <f>IFERROR(INDEX('قیمت پایه'!A$3:E$27,MATCH(K189,'قیمت پایه'!A$3:A$27,0),5),0)</f>
        <v>0</v>
      </c>
      <c r="N189" s="59">
        <f t="shared" si="22"/>
        <v>0</v>
      </c>
      <c r="O189" s="58" t="str">
        <f t="shared" si="23"/>
        <v>ندارد</v>
      </c>
      <c r="P189" s="59" t="str">
        <f t="shared" si="24"/>
        <v>ندارد</v>
      </c>
    </row>
    <row r="190" spans="2:16" x14ac:dyDescent="0.25">
      <c r="B190" s="47">
        <v>14</v>
      </c>
      <c r="C190" s="52"/>
      <c r="D190" s="69"/>
      <c r="E190" s="69"/>
      <c r="F190" s="69"/>
      <c r="G190" s="69"/>
      <c r="H190" s="69"/>
      <c r="I190" s="69"/>
      <c r="J190" s="69"/>
      <c r="K190" s="68"/>
      <c r="L190" s="58">
        <f t="shared" si="21"/>
        <v>0</v>
      </c>
      <c r="M190" s="81">
        <f>IFERROR(INDEX('قیمت پایه'!A$3:E$27,MATCH(K190,'قیمت پایه'!A$3:A$27,0),5),0)</f>
        <v>0</v>
      </c>
      <c r="N190" s="59">
        <f t="shared" si="22"/>
        <v>0</v>
      </c>
      <c r="O190" s="58" t="str">
        <f t="shared" si="23"/>
        <v>ندارد</v>
      </c>
      <c r="P190" s="59" t="str">
        <f t="shared" si="24"/>
        <v>ندارد</v>
      </c>
    </row>
    <row r="191" spans="2:16" x14ac:dyDescent="0.25">
      <c r="B191" s="47">
        <v>15</v>
      </c>
      <c r="C191" s="52"/>
      <c r="D191" s="69"/>
      <c r="E191" s="69"/>
      <c r="F191" s="69"/>
      <c r="G191" s="69"/>
      <c r="H191" s="69"/>
      <c r="I191" s="69"/>
      <c r="J191" s="69"/>
      <c r="K191" s="68"/>
      <c r="L191" s="58">
        <f t="shared" si="21"/>
        <v>0</v>
      </c>
      <c r="M191" s="81">
        <f>IFERROR(INDEX('قیمت پایه'!A$3:E$27,MATCH(K191,'قیمت پایه'!A$3:A$27,0),5),0)</f>
        <v>0</v>
      </c>
      <c r="N191" s="59">
        <f t="shared" si="22"/>
        <v>0</v>
      </c>
      <c r="O191" s="58" t="str">
        <f t="shared" si="23"/>
        <v>ندارد</v>
      </c>
      <c r="P191" s="59" t="str">
        <f t="shared" si="24"/>
        <v>ندارد</v>
      </c>
    </row>
    <row r="192" spans="2:16" x14ac:dyDescent="0.25">
      <c r="B192" s="47">
        <v>16</v>
      </c>
      <c r="C192" s="52"/>
      <c r="D192" s="69"/>
      <c r="E192" s="69"/>
      <c r="F192" s="69"/>
      <c r="G192" s="69"/>
      <c r="H192" s="69"/>
      <c r="I192" s="69"/>
      <c r="J192" s="69"/>
      <c r="K192" s="68"/>
      <c r="L192" s="58">
        <f t="shared" si="21"/>
        <v>0</v>
      </c>
      <c r="M192" s="81">
        <f>IFERROR(INDEX('قیمت پایه'!A$3:E$27,MATCH(K192,'قیمت پایه'!A$3:A$27,0),5),0)</f>
        <v>0</v>
      </c>
      <c r="N192" s="59">
        <f t="shared" si="22"/>
        <v>0</v>
      </c>
      <c r="O192" s="58" t="str">
        <f t="shared" si="23"/>
        <v>ندارد</v>
      </c>
      <c r="P192" s="59" t="str">
        <f t="shared" si="24"/>
        <v>ندارد</v>
      </c>
    </row>
    <row r="193" spans="2:16" x14ac:dyDescent="0.25">
      <c r="B193" s="47">
        <v>17</v>
      </c>
      <c r="C193" s="52"/>
      <c r="D193" s="69"/>
      <c r="E193" s="69"/>
      <c r="F193" s="69"/>
      <c r="G193" s="69"/>
      <c r="H193" s="69"/>
      <c r="I193" s="69"/>
      <c r="J193" s="69"/>
      <c r="K193" s="68"/>
      <c r="L193" s="58">
        <f t="shared" si="21"/>
        <v>0</v>
      </c>
      <c r="M193" s="81">
        <f>IFERROR(INDEX('قیمت پایه'!A$3:E$27,MATCH(K193,'قیمت پایه'!A$3:A$27,0),5),0)</f>
        <v>0</v>
      </c>
      <c r="N193" s="59">
        <f t="shared" si="22"/>
        <v>0</v>
      </c>
      <c r="O193" s="58" t="str">
        <f t="shared" si="23"/>
        <v>ندارد</v>
      </c>
      <c r="P193" s="59" t="str">
        <f t="shared" si="24"/>
        <v>ندارد</v>
      </c>
    </row>
    <row r="194" spans="2:16" x14ac:dyDescent="0.25">
      <c r="B194" s="47">
        <v>18</v>
      </c>
      <c r="C194" s="52"/>
      <c r="D194" s="69"/>
      <c r="E194" s="69"/>
      <c r="F194" s="69"/>
      <c r="G194" s="69"/>
      <c r="H194" s="69"/>
      <c r="I194" s="69"/>
      <c r="J194" s="69"/>
      <c r="K194" s="68"/>
      <c r="L194" s="58">
        <f t="shared" si="21"/>
        <v>0</v>
      </c>
      <c r="M194" s="81">
        <f>IFERROR(INDEX('قیمت پایه'!A$3:E$27,MATCH(K194,'قیمت پایه'!A$3:A$27,0),5),0)</f>
        <v>0</v>
      </c>
      <c r="N194" s="59">
        <f t="shared" si="22"/>
        <v>0</v>
      </c>
      <c r="O194" s="58" t="str">
        <f t="shared" si="23"/>
        <v>ندارد</v>
      </c>
      <c r="P194" s="59" t="str">
        <f t="shared" si="24"/>
        <v>ندارد</v>
      </c>
    </row>
    <row r="195" spans="2:16" x14ac:dyDescent="0.25">
      <c r="B195" s="47"/>
      <c r="C195" s="52"/>
      <c r="D195" s="69"/>
      <c r="E195" s="69"/>
      <c r="F195" s="69"/>
      <c r="G195" s="69"/>
      <c r="H195" s="69"/>
      <c r="I195" s="69"/>
      <c r="J195" s="69"/>
      <c r="K195" s="68"/>
      <c r="L195" s="58">
        <f t="shared" si="21"/>
        <v>0</v>
      </c>
      <c r="M195" s="81">
        <f>IFERROR(INDEX('قیمت پایه'!A$3:E$27,MATCH(K195,'قیمت پایه'!A$3:A$27,0),5),0)</f>
        <v>0</v>
      </c>
      <c r="N195" s="59">
        <f t="shared" si="22"/>
        <v>0</v>
      </c>
      <c r="O195" s="58" t="str">
        <f t="shared" si="23"/>
        <v>ندارد</v>
      </c>
      <c r="P195" s="59" t="str">
        <f t="shared" si="24"/>
        <v>ندارد</v>
      </c>
    </row>
    <row r="196" spans="2:16" x14ac:dyDescent="0.25">
      <c r="B196" s="47"/>
      <c r="C196" s="52"/>
      <c r="D196" s="69"/>
      <c r="E196" s="69"/>
      <c r="F196" s="69"/>
      <c r="G196" s="69"/>
      <c r="H196" s="69"/>
      <c r="I196" s="69"/>
      <c r="J196" s="69"/>
      <c r="K196" s="68"/>
      <c r="L196" s="58">
        <f t="shared" si="21"/>
        <v>0</v>
      </c>
      <c r="M196" s="81">
        <f>IFERROR(INDEX('قیمت پایه'!A$3:E$27,MATCH(K196,'قیمت پایه'!A$3:A$27,0),5),0)</f>
        <v>0</v>
      </c>
      <c r="N196" s="59">
        <f t="shared" si="22"/>
        <v>0</v>
      </c>
      <c r="O196" s="58" t="str">
        <f t="shared" si="23"/>
        <v>ندارد</v>
      </c>
      <c r="P196" s="59" t="str">
        <f t="shared" si="24"/>
        <v>ندارد</v>
      </c>
    </row>
    <row r="197" spans="2:16" x14ac:dyDescent="0.25">
      <c r="B197" s="47">
        <v>19</v>
      </c>
      <c r="C197" s="52"/>
      <c r="D197" s="69"/>
      <c r="E197" s="69"/>
      <c r="F197" s="69"/>
      <c r="G197" s="69"/>
      <c r="H197" s="69"/>
      <c r="I197" s="69"/>
      <c r="J197" s="69"/>
      <c r="K197" s="68"/>
      <c r="L197" s="58">
        <f t="shared" si="21"/>
        <v>0</v>
      </c>
      <c r="M197" s="81">
        <f>IFERROR(INDEX('قیمت پایه'!A$3:E$27,MATCH(K197,'قیمت پایه'!A$3:A$27,0),5),0)</f>
        <v>0</v>
      </c>
      <c r="N197" s="59">
        <f t="shared" si="22"/>
        <v>0</v>
      </c>
      <c r="O197" s="58" t="str">
        <f t="shared" si="23"/>
        <v>ندارد</v>
      </c>
      <c r="P197" s="59" t="str">
        <f t="shared" si="24"/>
        <v>ندارد</v>
      </c>
    </row>
    <row r="198" spans="2:16" ht="19.5" thickBot="1" x14ac:dyDescent="0.3">
      <c r="B198" s="33"/>
      <c r="C198" s="23" t="s">
        <v>19</v>
      </c>
      <c r="D198" s="24"/>
      <c r="E198" s="24"/>
      <c r="F198" s="24"/>
      <c r="G198" s="24"/>
      <c r="H198" s="24"/>
      <c r="I198" s="24"/>
      <c r="J198" s="24"/>
      <c r="K198" s="25"/>
      <c r="L198" s="61">
        <f>SUM(L177:L197)</f>
        <v>0.72699999999999998</v>
      </c>
      <c r="M198" s="62"/>
      <c r="N198" s="62">
        <f>SUM(N177:N197)</f>
        <v>11632000</v>
      </c>
      <c r="O198" s="61"/>
      <c r="P198" s="63"/>
    </row>
    <row r="199" spans="2:16" ht="19.5" thickBot="1" x14ac:dyDescent="0.3"/>
    <row r="200" spans="2:16" x14ac:dyDescent="0.25">
      <c r="B200" s="17" t="s">
        <v>0</v>
      </c>
      <c r="C200" s="18" t="s">
        <v>31</v>
      </c>
      <c r="D200" s="266" t="s">
        <v>17</v>
      </c>
      <c r="E200" s="267"/>
      <c r="F200" s="18" t="s">
        <v>104</v>
      </c>
      <c r="G200" s="266" t="s">
        <v>4</v>
      </c>
      <c r="H200" s="267"/>
      <c r="I200" s="44" t="s">
        <v>105</v>
      </c>
      <c r="J200" s="21"/>
      <c r="K200" s="19" t="s">
        <v>47</v>
      </c>
    </row>
    <row r="201" spans="2:16" x14ac:dyDescent="0.25">
      <c r="B201" s="20">
        <v>1</v>
      </c>
      <c r="C201" s="70"/>
      <c r="D201" s="268"/>
      <c r="E201" s="269"/>
      <c r="F201" s="71"/>
      <c r="G201" s="270"/>
      <c r="H201" s="271"/>
      <c r="I201" s="270">
        <f>IFERROR(INDEX('قیمت پایه'!B$39:D$77,MATCH(D201,'قیمت پایه'!B$39:B$77,0),MATCH(F$135,'قیمت پایه'!B$38:D$38,0)),0)</f>
        <v>0</v>
      </c>
      <c r="J201" s="271"/>
      <c r="K201" s="66">
        <f>I201*G201</f>
        <v>0</v>
      </c>
    </row>
    <row r="202" spans="2:16" x14ac:dyDescent="0.25">
      <c r="B202" s="20">
        <v>2</v>
      </c>
      <c r="C202" s="70"/>
      <c r="D202" s="268"/>
      <c r="E202" s="269"/>
      <c r="F202" s="71"/>
      <c r="G202" s="270"/>
      <c r="H202" s="271"/>
      <c r="I202" s="270">
        <f>IFERROR(INDEX('قیمت پایه'!B$39:D$77,MATCH(D202,'قیمت پایه'!B$39:B$77,0),MATCH(F$135,'قیمت پایه'!B$38:D$38,0)),0)</f>
        <v>0</v>
      </c>
      <c r="J202" s="271"/>
      <c r="K202" s="66"/>
    </row>
    <row r="203" spans="2:16" x14ac:dyDescent="0.25">
      <c r="B203" s="20">
        <v>3</v>
      </c>
      <c r="C203" s="70"/>
      <c r="D203" s="268"/>
      <c r="E203" s="269"/>
      <c r="F203" s="71"/>
      <c r="G203" s="270"/>
      <c r="H203" s="271"/>
      <c r="I203" s="270">
        <f>IFERROR(INDEX('قیمت پایه'!B$39:D$77,MATCH(D203,'قیمت پایه'!B$39:B$77,0),MATCH(F$135,'قیمت پایه'!B$38:D$38,0)),0)</f>
        <v>0</v>
      </c>
      <c r="J203" s="271"/>
      <c r="K203" s="66"/>
    </row>
    <row r="204" spans="2:16" x14ac:dyDescent="0.25">
      <c r="B204" s="20">
        <v>4</v>
      </c>
      <c r="C204" s="70"/>
      <c r="D204" s="268"/>
      <c r="E204" s="269"/>
      <c r="F204" s="71"/>
      <c r="G204" s="270"/>
      <c r="H204" s="271"/>
      <c r="I204" s="270">
        <f>IFERROR(INDEX('قیمت پایه'!B$39:D$77,MATCH(D204,'قیمت پایه'!B$39:B$77,0),MATCH(F$135,'قیمت پایه'!B$38:D$38,0)),0)</f>
        <v>0</v>
      </c>
      <c r="J204" s="271"/>
      <c r="K204" s="66"/>
    </row>
    <row r="205" spans="2:16" x14ac:dyDescent="0.25">
      <c r="B205" s="20">
        <v>5</v>
      </c>
      <c r="C205" s="70"/>
      <c r="D205" s="268"/>
      <c r="E205" s="269"/>
      <c r="F205" s="71"/>
      <c r="G205" s="270"/>
      <c r="H205" s="271"/>
      <c r="I205" s="270">
        <f>IFERROR(INDEX('قیمت پایه'!B$39:D$77,MATCH(D205,'قیمت پایه'!B$39:B$77,0),MATCH(F$135,'قیمت پایه'!B$38:D$38,0)),0)</f>
        <v>0</v>
      </c>
      <c r="J205" s="271"/>
      <c r="K205" s="66"/>
    </row>
    <row r="206" spans="2:16" x14ac:dyDescent="0.25">
      <c r="B206" s="20">
        <v>6</v>
      </c>
      <c r="C206" s="70"/>
      <c r="D206" s="268"/>
      <c r="E206" s="269"/>
      <c r="F206" s="71"/>
      <c r="G206" s="270"/>
      <c r="H206" s="271"/>
      <c r="I206" s="270">
        <f>IFERROR(INDEX('قیمت پایه'!B$39:D$77,MATCH(D206,'قیمت پایه'!B$39:B$77,0),MATCH(F$135,'قیمت پایه'!B$38:D$38,0)),0)</f>
        <v>0</v>
      </c>
      <c r="J206" s="271"/>
      <c r="K206" s="66"/>
    </row>
    <row r="207" spans="2:16" x14ac:dyDescent="0.25">
      <c r="B207" s="20">
        <v>7</v>
      </c>
      <c r="C207" s="70"/>
      <c r="D207" s="268"/>
      <c r="E207" s="269"/>
      <c r="F207" s="71"/>
      <c r="G207" s="270"/>
      <c r="H207" s="271"/>
      <c r="I207" s="270">
        <f>IFERROR(INDEX('قیمت پایه'!B$39:D$77,MATCH(D207,'قیمت پایه'!B$39:B$77,0),MATCH(F$135,'قیمت پایه'!B$38:D$38,0)),0)</f>
        <v>0</v>
      </c>
      <c r="J207" s="271"/>
      <c r="K207" s="66"/>
    </row>
    <row r="208" spans="2:16" x14ac:dyDescent="0.25">
      <c r="B208" s="20">
        <v>8</v>
      </c>
      <c r="C208" s="70"/>
      <c r="D208" s="268"/>
      <c r="E208" s="269"/>
      <c r="F208" s="71"/>
      <c r="G208" s="270"/>
      <c r="H208" s="271"/>
      <c r="I208" s="270">
        <f>IFERROR(INDEX('قیمت پایه'!B$39:D$77,MATCH(D208,'قیمت پایه'!B$39:B$77,0),MATCH(F$135,'قیمت پایه'!B$38:D$38,0)),0)</f>
        <v>0</v>
      </c>
      <c r="J208" s="271"/>
      <c r="K208" s="66"/>
    </row>
    <row r="209" spans="2:11" x14ac:dyDescent="0.25">
      <c r="B209" s="20">
        <v>9</v>
      </c>
      <c r="C209" s="70"/>
      <c r="D209" s="268"/>
      <c r="E209" s="269"/>
      <c r="F209" s="71"/>
      <c r="G209" s="270"/>
      <c r="H209" s="271"/>
      <c r="I209" s="270">
        <f>IFERROR(INDEX('قیمت پایه'!B$39:D$77,MATCH(D209,'قیمت پایه'!B$39:B$77,0),MATCH(F$135,'قیمت پایه'!B$38:D$38,0)),0)</f>
        <v>0</v>
      </c>
      <c r="J209" s="271"/>
      <c r="K209" s="66"/>
    </row>
    <row r="210" spans="2:11" x14ac:dyDescent="0.25">
      <c r="B210" s="20">
        <v>10</v>
      </c>
      <c r="C210" s="70"/>
      <c r="D210" s="268"/>
      <c r="E210" s="269"/>
      <c r="F210" s="71"/>
      <c r="G210" s="270"/>
      <c r="H210" s="271"/>
      <c r="I210" s="270">
        <f>IFERROR(INDEX('قیمت پایه'!B$39:D$77,MATCH(D210,'قیمت پایه'!B$39:B$77,0),MATCH(F$135,'قیمت پایه'!B$38:D$38,0)),0)</f>
        <v>0</v>
      </c>
      <c r="J210" s="271"/>
      <c r="K210" s="66"/>
    </row>
    <row r="211" spans="2:11" x14ac:dyDescent="0.25">
      <c r="B211" s="20">
        <v>11</v>
      </c>
      <c r="C211" s="70"/>
      <c r="D211" s="268"/>
      <c r="E211" s="269"/>
      <c r="F211" s="71"/>
      <c r="G211" s="270"/>
      <c r="H211" s="271"/>
      <c r="I211" s="270">
        <f>IFERROR(INDEX('قیمت پایه'!B$39:D$77,MATCH(D211,'قیمت پایه'!B$39:B$77,0),MATCH(F$135,'قیمت پایه'!B$38:D$38,0)),0)</f>
        <v>0</v>
      </c>
      <c r="J211" s="271"/>
      <c r="K211" s="66"/>
    </row>
    <row r="212" spans="2:11" x14ac:dyDescent="0.25">
      <c r="B212" s="20">
        <v>12</v>
      </c>
      <c r="C212" s="70"/>
      <c r="D212" s="268"/>
      <c r="E212" s="269"/>
      <c r="F212" s="71"/>
      <c r="G212" s="270"/>
      <c r="H212" s="271"/>
      <c r="I212" s="270">
        <f>IFERROR(INDEX('قیمت پایه'!B$39:D$77,MATCH(D212,'قیمت پایه'!B$39:B$77,0),MATCH(F$135,'قیمت پایه'!B$38:D$38,0)),0)</f>
        <v>0</v>
      </c>
      <c r="J212" s="271"/>
      <c r="K212" s="66"/>
    </row>
    <row r="213" spans="2:11" x14ac:dyDescent="0.25">
      <c r="B213" s="20">
        <v>13</v>
      </c>
      <c r="C213" s="70"/>
      <c r="D213" s="268"/>
      <c r="E213" s="269"/>
      <c r="F213" s="71"/>
      <c r="G213" s="270"/>
      <c r="H213" s="271"/>
      <c r="I213" s="270">
        <f>IFERROR(INDEX('قیمت پایه'!B$39:D$77,MATCH(D213,'قیمت پایه'!B$39:B$77,0),MATCH(F$135,'قیمت پایه'!B$38:D$38,0)),0)</f>
        <v>0</v>
      </c>
      <c r="J213" s="271"/>
      <c r="K213" s="66"/>
    </row>
    <row r="214" spans="2:11" x14ac:dyDescent="0.25">
      <c r="B214" s="20">
        <v>14</v>
      </c>
      <c r="C214" s="70"/>
      <c r="D214" s="268"/>
      <c r="E214" s="269"/>
      <c r="F214" s="71"/>
      <c r="G214" s="270"/>
      <c r="H214" s="271"/>
      <c r="I214" s="270">
        <f>IFERROR(INDEX('قیمت پایه'!B$39:D$77,MATCH(D214,'قیمت پایه'!B$39:B$77,0),MATCH(F$135,'قیمت پایه'!B$38:D$38,0)),0)</f>
        <v>0</v>
      </c>
      <c r="J214" s="271"/>
      <c r="K214" s="66"/>
    </row>
    <row r="215" spans="2:11" x14ac:dyDescent="0.25">
      <c r="B215" s="20">
        <v>15</v>
      </c>
      <c r="C215" s="70"/>
      <c r="D215" s="268"/>
      <c r="E215" s="269"/>
      <c r="F215" s="71"/>
      <c r="G215" s="270"/>
      <c r="H215" s="271"/>
      <c r="I215" s="270">
        <f>IFERROR(INDEX('قیمت پایه'!B$39:D$77,MATCH(D215,'قیمت پایه'!B$39:B$77,0),MATCH(F$135,'قیمت پایه'!B$38:D$38,0)),0)</f>
        <v>0</v>
      </c>
      <c r="J215" s="271"/>
      <c r="K215" s="66"/>
    </row>
    <row r="216" spans="2:11" x14ac:dyDescent="0.25">
      <c r="B216" s="20">
        <v>16</v>
      </c>
      <c r="C216" s="70"/>
      <c r="D216" s="268"/>
      <c r="E216" s="269"/>
      <c r="F216" s="71"/>
      <c r="G216" s="270"/>
      <c r="H216" s="271"/>
      <c r="I216" s="270">
        <f>IFERROR(INDEX('قیمت پایه'!B$39:D$77,MATCH(D216,'قیمت پایه'!B$39:B$77,0),MATCH(F$135,'قیمت پایه'!B$38:D$38,0)),0)</f>
        <v>0</v>
      </c>
      <c r="J216" s="271"/>
      <c r="K216" s="66"/>
    </row>
    <row r="217" spans="2:11" x14ac:dyDescent="0.25">
      <c r="B217" s="20">
        <v>17</v>
      </c>
      <c r="C217" s="70"/>
      <c r="D217" s="268"/>
      <c r="E217" s="269"/>
      <c r="F217" s="71"/>
      <c r="G217" s="270"/>
      <c r="H217" s="271"/>
      <c r="I217" s="270">
        <f>IFERROR(INDEX('قیمت پایه'!B$39:D$77,MATCH(D217,'قیمت پایه'!B$39:B$77,0),MATCH(F$135,'قیمت پایه'!B$38:D$38,0)),0)</f>
        <v>0</v>
      </c>
      <c r="J217" s="271"/>
      <c r="K217" s="66"/>
    </row>
    <row r="218" spans="2:11" ht="19.5" thickBot="1" x14ac:dyDescent="0.3">
      <c r="B218" s="34">
        <v>18</v>
      </c>
      <c r="C218" s="70"/>
      <c r="D218" s="268"/>
      <c r="E218" s="269"/>
      <c r="F218" s="71"/>
      <c r="G218" s="270"/>
      <c r="H218" s="271"/>
      <c r="I218" s="270">
        <f>IFERROR(INDEX('قیمت پایه'!B$39:D$77,MATCH(D218,'قیمت پایه'!B$39:B$77,0),MATCH(F$135,'قیمت پایه'!B$38:D$38,0)),0)</f>
        <v>0</v>
      </c>
      <c r="J218" s="271"/>
      <c r="K218" s="67"/>
    </row>
  </sheetData>
  <sheetProtection formatCells="0" formatColumns="0" formatRows="0" pivotTables="0"/>
  <protectedRanges>
    <protectedRange algorithmName="SHA-512" hashValue="I/oNHHdz9ZGc+HEHo8mHpwBhEaiDvcNvd1M/4v62InN9QEge0iRdS+aG8pPs9F+9eZjzzu705Yp3bm2m72muZw==" saltValue="cLxJN7R/cTUNGdB/LlcmeA==" spinCount="100000" sqref="D21:J32" name="Range1"/>
    <protectedRange sqref="D54:J62" name="Range2"/>
    <protectedRange sqref="C93:J108" name="Range3"/>
    <protectedRange sqref="C112:K130" name="Range4"/>
    <protectedRange sqref="C135:H152 C201:E218" name="Range5"/>
    <protectedRange sqref="D155:I173" name="Range6"/>
    <protectedRange sqref="C177:K197" name="Range7"/>
    <protectedRange sqref="F201:J218" name="Range8"/>
    <protectedRange algorithmName="SHA-512" hashValue="I/oNHHdz9ZGc+HEHo8mHpwBhEaiDvcNvd1M/4v62InN9QEge0iRdS+aG8pPs9F+9eZjzzu705Yp3bm2m72muZw==" saltValue="cLxJN7R/cTUNGdB/LlcmeA==" spinCount="100000" sqref="D10:J19 G20:J20 K3:K32 K36:K62 K67:K108" name="Range1_1"/>
    <protectedRange sqref="D3:J9 D20:F20" name="Range2_1"/>
    <protectedRange sqref="D36:J53" name="Range2_2"/>
    <protectedRange sqref="C67:J92" name="Range3_1"/>
  </protectedRanges>
  <dataConsolidate function="product" topLabels="1">
    <dataRefs count="1">
      <dataRef ref="K99:K117" sheet="ریز متراژ"/>
    </dataRefs>
  </dataConsolidate>
  <mergeCells count="183">
    <mergeCell ref="D143:E143"/>
    <mergeCell ref="G150:H150"/>
    <mergeCell ref="I150:J150"/>
    <mergeCell ref="D144:E144"/>
    <mergeCell ref="D137:E137"/>
    <mergeCell ref="G152:H152"/>
    <mergeCell ref="G146:H146"/>
    <mergeCell ref="G147:H147"/>
    <mergeCell ref="G148:H148"/>
    <mergeCell ref="G149:H149"/>
    <mergeCell ref="I152:J152"/>
    <mergeCell ref="D145:E145"/>
    <mergeCell ref="D146:E146"/>
    <mergeCell ref="D147:E147"/>
    <mergeCell ref="D152:E152"/>
    <mergeCell ref="D151:E151"/>
    <mergeCell ref="G142:H142"/>
    <mergeCell ref="G143:H143"/>
    <mergeCell ref="I149:J149"/>
    <mergeCell ref="I148:J148"/>
    <mergeCell ref="I143:J143"/>
    <mergeCell ref="I144:J144"/>
    <mergeCell ref="I145:J145"/>
    <mergeCell ref="D134:E134"/>
    <mergeCell ref="I135:J135"/>
    <mergeCell ref="C63:K63"/>
    <mergeCell ref="C36:C62"/>
    <mergeCell ref="G37:J37"/>
    <mergeCell ref="G136:H136"/>
    <mergeCell ref="G140:H140"/>
    <mergeCell ref="G135:H135"/>
    <mergeCell ref="D142:E142"/>
    <mergeCell ref="C174:I174"/>
    <mergeCell ref="I136:J136"/>
    <mergeCell ref="I137:J137"/>
    <mergeCell ref="I142:J142"/>
    <mergeCell ref="D138:E138"/>
    <mergeCell ref="D139:E139"/>
    <mergeCell ref="D140:E140"/>
    <mergeCell ref="D141:E141"/>
    <mergeCell ref="D148:E148"/>
    <mergeCell ref="D149:E149"/>
    <mergeCell ref="G145:H145"/>
    <mergeCell ref="G144:H144"/>
    <mergeCell ref="G139:H139"/>
    <mergeCell ref="G141:H141"/>
    <mergeCell ref="C155:C173"/>
    <mergeCell ref="D136:E136"/>
    <mergeCell ref="I140:J140"/>
    <mergeCell ref="I141:J141"/>
    <mergeCell ref="G138:H138"/>
    <mergeCell ref="I146:J146"/>
    <mergeCell ref="I147:J147"/>
    <mergeCell ref="I151:J151"/>
    <mergeCell ref="G151:H151"/>
    <mergeCell ref="D150:E150"/>
    <mergeCell ref="Q52:Q53"/>
    <mergeCell ref="R52:S52"/>
    <mergeCell ref="G58:J58"/>
    <mergeCell ref="G59:J59"/>
    <mergeCell ref="G60:J60"/>
    <mergeCell ref="G61:J61"/>
    <mergeCell ref="G134:H134"/>
    <mergeCell ref="G21:J21"/>
    <mergeCell ref="G27:J27"/>
    <mergeCell ref="G23:J23"/>
    <mergeCell ref="G24:J24"/>
    <mergeCell ref="G25:J25"/>
    <mergeCell ref="G26:J26"/>
    <mergeCell ref="G28:J28"/>
    <mergeCell ref="G29:J29"/>
    <mergeCell ref="G41:J41"/>
    <mergeCell ref="C3:C32"/>
    <mergeCell ref="G32:J32"/>
    <mergeCell ref="G3:J3"/>
    <mergeCell ref="G4:J4"/>
    <mergeCell ref="G5:J5"/>
    <mergeCell ref="G6:J6"/>
    <mergeCell ref="G18:J18"/>
    <mergeCell ref="G7:J7"/>
    <mergeCell ref="G8:J8"/>
    <mergeCell ref="G9:J9"/>
    <mergeCell ref="G10:J10"/>
    <mergeCell ref="G11:J11"/>
    <mergeCell ref="G12:J12"/>
    <mergeCell ref="G16:J16"/>
    <mergeCell ref="G17:J17"/>
    <mergeCell ref="V1:V2"/>
    <mergeCell ref="U1:U2"/>
    <mergeCell ref="G47:J47"/>
    <mergeCell ref="G48:J48"/>
    <mergeCell ref="G49:J49"/>
    <mergeCell ref="G50:J50"/>
    <mergeCell ref="G2:J2"/>
    <mergeCell ref="G19:J19"/>
    <mergeCell ref="G20:J20"/>
    <mergeCell ref="G22:J22"/>
    <mergeCell ref="G43:J43"/>
    <mergeCell ref="G46:J46"/>
    <mergeCell ref="G45:J45"/>
    <mergeCell ref="G35:J35"/>
    <mergeCell ref="G36:J36"/>
    <mergeCell ref="G44:J44"/>
    <mergeCell ref="Q1:Q2"/>
    <mergeCell ref="R1:R2"/>
    <mergeCell ref="S1:T1"/>
    <mergeCell ref="G13:J13"/>
    <mergeCell ref="G14:J14"/>
    <mergeCell ref="G15:J15"/>
    <mergeCell ref="G30:J30"/>
    <mergeCell ref="G31:J31"/>
    <mergeCell ref="D218:E218"/>
    <mergeCell ref="G218:H218"/>
    <mergeCell ref="I218:J218"/>
    <mergeCell ref="D213:E213"/>
    <mergeCell ref="G213:H213"/>
    <mergeCell ref="I213:J213"/>
    <mergeCell ref="D214:E214"/>
    <mergeCell ref="G214:H214"/>
    <mergeCell ref="I214:J214"/>
    <mergeCell ref="D215:E215"/>
    <mergeCell ref="G215:H215"/>
    <mergeCell ref="I215:J215"/>
    <mergeCell ref="D217:E217"/>
    <mergeCell ref="G217:H217"/>
    <mergeCell ref="I217:J217"/>
    <mergeCell ref="D206:E206"/>
    <mergeCell ref="G206:H206"/>
    <mergeCell ref="I206:J206"/>
    <mergeCell ref="D207:E207"/>
    <mergeCell ref="G207:H207"/>
    <mergeCell ref="I207:J207"/>
    <mergeCell ref="D208:E208"/>
    <mergeCell ref="D216:E216"/>
    <mergeCell ref="G216:H216"/>
    <mergeCell ref="I216:J216"/>
    <mergeCell ref="G208:H208"/>
    <mergeCell ref="I208:J208"/>
    <mergeCell ref="D209:E209"/>
    <mergeCell ref="G209:H209"/>
    <mergeCell ref="I209:J209"/>
    <mergeCell ref="D210:E210"/>
    <mergeCell ref="G210:H210"/>
    <mergeCell ref="I210:J210"/>
    <mergeCell ref="D211:E211"/>
    <mergeCell ref="G211:H211"/>
    <mergeCell ref="I211:J211"/>
    <mergeCell ref="D212:E212"/>
    <mergeCell ref="G212:H212"/>
    <mergeCell ref="I212:J212"/>
    <mergeCell ref="D203:E203"/>
    <mergeCell ref="G203:H203"/>
    <mergeCell ref="I203:J203"/>
    <mergeCell ref="D204:E204"/>
    <mergeCell ref="G204:H204"/>
    <mergeCell ref="I204:J204"/>
    <mergeCell ref="D205:E205"/>
    <mergeCell ref="G205:H205"/>
    <mergeCell ref="I205:J205"/>
    <mergeCell ref="D200:E200"/>
    <mergeCell ref="G200:H200"/>
    <mergeCell ref="D201:E201"/>
    <mergeCell ref="G201:H201"/>
    <mergeCell ref="I201:J201"/>
    <mergeCell ref="D202:E202"/>
    <mergeCell ref="G202:H202"/>
    <mergeCell ref="I202:J202"/>
    <mergeCell ref="G38:J38"/>
    <mergeCell ref="G39:J39"/>
    <mergeCell ref="G40:J40"/>
    <mergeCell ref="G42:J42"/>
    <mergeCell ref="G52:J52"/>
    <mergeCell ref="G53:J53"/>
    <mergeCell ref="D135:E135"/>
    <mergeCell ref="G51:J51"/>
    <mergeCell ref="G54:J54"/>
    <mergeCell ref="G62:J62"/>
    <mergeCell ref="G55:J55"/>
    <mergeCell ref="G56:J56"/>
    <mergeCell ref="G57:J57"/>
    <mergeCell ref="G137:H137"/>
    <mergeCell ref="I138:J138"/>
    <mergeCell ref="I139:J139"/>
  </mergeCells>
  <phoneticPr fontId="2" type="noConversion"/>
  <dataValidations count="12">
    <dataValidation type="list" allowBlank="1" showInputMessage="1" showErrorMessage="1" sqref="C112:C130 C67:C108 C177:C197">
      <formula1>$Q$44:$Q$48</formula1>
    </dataValidation>
    <dataValidation type="list" allowBlank="1" showInputMessage="1" showErrorMessage="1" sqref="R82">
      <formula1>$Q$54:$Q$64</formula1>
    </dataValidation>
    <dataValidation type="list" allowBlank="1" showInputMessage="1" showErrorMessage="1" sqref="S82:S83 R83:R111">
      <formula1>#REF!</formula1>
    </dataValidation>
    <dataValidation type="list" allowBlank="1" showInputMessage="1" showErrorMessage="1" sqref="D201:E218 D135:E152">
      <formula1>INDIRECT(C135)</formula1>
    </dataValidation>
    <dataValidation type="list" allowBlank="1" showInputMessage="1" showErrorMessage="1" sqref="R112:R125">
      <formula1>$Q$65:$Q$67</formula1>
    </dataValidation>
    <dataValidation type="list" allowBlank="1" showInputMessage="1" showErrorMessage="1" sqref="F201:F218">
      <formula1>$A$114:$A$115</formula1>
    </dataValidation>
    <dataValidation type="list" allowBlank="1" showInputMessage="1" showErrorMessage="1" sqref="C135:C152 C201:C218">
      <formula1>لیست_یراق</formula1>
    </dataValidation>
    <dataValidation type="list" allowBlank="1" showInputMessage="1" showErrorMessage="1" sqref="K3:K32">
      <formula1>$A$3:$A$19</formula1>
    </dataValidation>
    <dataValidation type="list" allowBlank="1" showInputMessage="1" showErrorMessage="1" sqref="I156:I173">
      <formula1>$A$3:$A$19</formula1>
    </dataValidation>
    <dataValidation type="list" allowBlank="1" showInputMessage="1" showErrorMessage="1" sqref="K36:K62">
      <formula1>$A$3:$A$19</formula1>
    </dataValidation>
    <dataValidation type="list" allowBlank="1" showInputMessage="1" showErrorMessage="1" sqref="K179:K197">
      <formula1>$A$3:$A$19</formula1>
    </dataValidation>
    <dataValidation type="list" allowBlank="1" showInputMessage="1" showErrorMessage="1" sqref="K67:K108">
      <formula1>$A$3:$A$19</formula1>
    </dataValidation>
  </dataValidations>
  <pageMargins left="0.25" right="0.25" top="0.75" bottom="0.75" header="0.3" footer="0.3"/>
  <pageSetup paperSize="9" scale="12" orientation="landscape" r:id="rId1"/>
  <rowBreaks count="1" manualBreakCount="1">
    <brk id="1" max="16383" man="1"/>
  </rowBreaks>
  <colBreaks count="1" manualBreakCount="1">
    <brk id="15" max="1048575" man="1"/>
  </col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'قیمت پایه'!$A$108:$A$109</xm:f>
          </x14:formula1>
          <xm:sqref>F135:F152</xm:sqref>
        </x14:dataValidation>
        <x14:dataValidation type="list" allowBlank="1" showInputMessage="1" showErrorMessage="1">
          <x14:formula1>
            <xm:f>'قیمت پایه'!$A$3:$A$16</xm:f>
          </x14:formula1>
          <xm:sqref>K112:K130 I155 K177:K178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H27"/>
  <sheetViews>
    <sheetView rightToLeft="1" zoomScale="90" zoomScaleNormal="90" workbookViewId="0">
      <selection activeCell="D11" sqref="D11:E11"/>
    </sheetView>
  </sheetViews>
  <sheetFormatPr defaultColWidth="9" defaultRowHeight="23.25" customHeight="1" x14ac:dyDescent="0.25"/>
  <cols>
    <col min="1" max="1" width="9" style="7"/>
    <col min="2" max="2" width="6.28515625" style="7" bestFit="1" customWidth="1"/>
    <col min="3" max="3" width="18.85546875" style="7" bestFit="1" customWidth="1"/>
    <col min="4" max="4" width="15.5703125" style="7" customWidth="1"/>
    <col min="5" max="5" width="12.85546875" style="7" customWidth="1"/>
    <col min="6" max="6" width="11.85546875" style="7" customWidth="1"/>
    <col min="7" max="7" width="18.28515625" style="7" customWidth="1"/>
    <col min="8" max="8" width="20.7109375" style="7" customWidth="1"/>
    <col min="9" max="16384" width="9" style="7"/>
  </cols>
  <sheetData>
    <row r="2" spans="2:8" ht="23.25" customHeight="1" x14ac:dyDescent="0.25">
      <c r="C2" s="302"/>
      <c r="D2" s="302"/>
      <c r="E2" s="40"/>
    </row>
    <row r="3" spans="2:8" ht="23.25" customHeight="1" x14ac:dyDescent="0.25">
      <c r="C3" s="302"/>
      <c r="D3" s="302"/>
      <c r="E3" s="40"/>
    </row>
    <row r="4" spans="2:8" ht="23.25" customHeight="1" x14ac:dyDescent="0.25">
      <c r="C4" s="302"/>
      <c r="D4" s="302"/>
      <c r="E4" s="40"/>
    </row>
    <row r="5" spans="2:8" ht="23.25" customHeight="1" x14ac:dyDescent="0.25">
      <c r="C5" s="302"/>
      <c r="D5" s="302"/>
      <c r="E5" s="40"/>
    </row>
    <row r="6" spans="2:8" ht="23.25" customHeight="1" x14ac:dyDescent="0.25">
      <c r="B6" s="303" t="s">
        <v>264</v>
      </c>
      <c r="C6" s="303"/>
      <c r="D6" s="303"/>
      <c r="E6" s="82"/>
      <c r="G6" s="11"/>
    </row>
    <row r="7" spans="2:8" ht="23.25" customHeight="1" x14ac:dyDescent="0.25">
      <c r="G7" s="11" t="s">
        <v>265</v>
      </c>
      <c r="H7" s="77"/>
    </row>
    <row r="8" spans="2:8" ht="23.25" customHeight="1" thickBot="1" x14ac:dyDescent="0.3"/>
    <row r="9" spans="2:8" ht="23.25" customHeight="1" thickTop="1" thickBot="1" x14ac:dyDescent="0.3">
      <c r="B9" s="41" t="s">
        <v>0</v>
      </c>
      <c r="C9" s="41" t="s">
        <v>31</v>
      </c>
      <c r="D9" s="304" t="s">
        <v>13</v>
      </c>
      <c r="E9" s="305"/>
      <c r="F9" s="41" t="s">
        <v>50</v>
      </c>
      <c r="G9" s="41" t="s">
        <v>15</v>
      </c>
      <c r="H9" s="41" t="s">
        <v>47</v>
      </c>
    </row>
    <row r="10" spans="2:8" ht="23.25" customHeight="1" thickTop="1" thickBot="1" x14ac:dyDescent="0.3">
      <c r="B10" s="42" t="s">
        <v>56</v>
      </c>
      <c r="C10" s="42" t="s">
        <v>57</v>
      </c>
      <c r="D10" s="306" t="s">
        <v>58</v>
      </c>
      <c r="E10" s="307"/>
      <c r="F10" s="42" t="s">
        <v>59</v>
      </c>
      <c r="G10" s="42" t="s">
        <v>61</v>
      </c>
      <c r="H10" s="42" t="s">
        <v>60</v>
      </c>
    </row>
    <row r="11" spans="2:8" ht="23.25" customHeight="1" thickTop="1" thickBot="1" x14ac:dyDescent="0.3">
      <c r="B11" s="72">
        <v>1</v>
      </c>
      <c r="C11" s="6" t="s">
        <v>132</v>
      </c>
      <c r="D11" s="308" t="s">
        <v>306</v>
      </c>
      <c r="E11" s="309"/>
      <c r="F11" s="73">
        <f>SUMIF('ریز متراژ'!K$3:K$32,'فاکتور نهایی'!D11,'ریز متراژ'!L$3:L$32)</f>
        <v>0</v>
      </c>
      <c r="G11" s="105">
        <f>IFERROR(INDEX('قیمت پایه'!A$3:C$27,MATCH('فاکتور نهایی'!D11,'قیمت پایه'!A$3:A$27,0),2),0)</f>
        <v>92000000</v>
      </c>
      <c r="H11" s="72">
        <f>G11*F11</f>
        <v>0</v>
      </c>
    </row>
    <row r="12" spans="2:8" ht="23.25" customHeight="1" thickTop="1" thickBot="1" x14ac:dyDescent="0.3">
      <c r="B12" s="72">
        <v>2</v>
      </c>
      <c r="C12" s="6" t="s">
        <v>132</v>
      </c>
      <c r="D12" s="308"/>
      <c r="E12" s="309"/>
      <c r="F12" s="73">
        <f>SUMIF('ریز متراژ'!K$3:K$32,'فاکتور نهایی'!D12,'ریز متراژ'!L$3:L$32)</f>
        <v>0</v>
      </c>
      <c r="G12" s="105">
        <f>IFERROR(INDEX('قیمت پایه'!A$3:C$27,MATCH('فاکتور نهایی'!D12,'قیمت پایه'!A$3:A$27,0),2),0)</f>
        <v>0</v>
      </c>
      <c r="H12" s="72">
        <f t="shared" ref="H12:H21" si="0">G12*F12</f>
        <v>0</v>
      </c>
    </row>
    <row r="13" spans="2:8" ht="23.25" customHeight="1" thickTop="1" thickBot="1" x14ac:dyDescent="0.3">
      <c r="B13" s="173">
        <v>3</v>
      </c>
      <c r="C13" s="174" t="s">
        <v>132</v>
      </c>
      <c r="D13" s="308"/>
      <c r="E13" s="309"/>
      <c r="F13" s="73">
        <f>SUMIF('ریز متراژ'!K$3:K$32,'فاکتور نهایی'!D13,'ریز متراژ'!L$3:L$32)</f>
        <v>0</v>
      </c>
      <c r="G13" s="105">
        <f>IFERROR(INDEX('قیمت پایه'!A$3:C$27,MATCH('فاکتور نهایی'!D13,'قیمت پایه'!A$3:A$27,0),2),0)</f>
        <v>0</v>
      </c>
      <c r="H13" s="173">
        <f t="shared" ref="H13" si="1">G13*F13</f>
        <v>0</v>
      </c>
    </row>
    <row r="14" spans="2:8" ht="23.25" customHeight="1" thickTop="1" thickBot="1" x14ac:dyDescent="0.3">
      <c r="B14" s="72">
        <v>3</v>
      </c>
      <c r="C14" s="6" t="s">
        <v>305</v>
      </c>
      <c r="D14" s="308"/>
      <c r="E14" s="309"/>
      <c r="F14" s="73">
        <f>SUMIF('ریز متراژ'!K$3:K$32,'فاکتور نهایی'!D14,'ریز متراژ'!L$3:L$32)</f>
        <v>0</v>
      </c>
      <c r="G14" s="105">
        <f>IFERROR(INDEX('قیمت پایه'!A$3:C$27,MATCH('فاکتور نهایی'!D14,'قیمت پایه'!A$3:A$27,0),2),0)</f>
        <v>0</v>
      </c>
      <c r="H14" s="72">
        <f t="shared" si="0"/>
        <v>0</v>
      </c>
    </row>
    <row r="15" spans="2:8" ht="23.25" customHeight="1" thickTop="1" thickBot="1" x14ac:dyDescent="0.3">
      <c r="B15" s="72">
        <v>4</v>
      </c>
      <c r="C15" s="6" t="s">
        <v>133</v>
      </c>
      <c r="D15" s="313"/>
      <c r="E15" s="314"/>
      <c r="F15" s="73">
        <f>SUMIF('ریز متراژ'!K$36:K$62,'فاکتور نهایی'!D15,'ریز متراژ'!L$36:L$62)</f>
        <v>0</v>
      </c>
      <c r="G15" s="105">
        <f>IFERROR(INDEX('قیمت پایه'!A$3:C$27,MATCH('فاکتور نهایی'!D15,'قیمت پایه'!A$3:A$27,0),2),0)</f>
        <v>0</v>
      </c>
      <c r="H15" s="72">
        <f t="shared" si="0"/>
        <v>0</v>
      </c>
    </row>
    <row r="16" spans="2:8" ht="23.25" customHeight="1" thickTop="1" thickBot="1" x14ac:dyDescent="0.3">
      <c r="B16" s="72">
        <v>5</v>
      </c>
      <c r="C16" s="6" t="s">
        <v>133</v>
      </c>
      <c r="D16" s="308"/>
      <c r="E16" s="309"/>
      <c r="F16" s="73">
        <f>SUMIF('ریز متراژ'!K$36:K$62,'فاکتور نهایی'!D16,'ریز متراژ'!L$36:L$62)</f>
        <v>0</v>
      </c>
      <c r="G16" s="105">
        <f>IFERROR(INDEX('قیمت پایه'!A$3:C$27,MATCH('فاکتور نهایی'!D16,'قیمت پایه'!A$3:A$27,0),2),0)</f>
        <v>0</v>
      </c>
      <c r="H16" s="72">
        <f t="shared" si="0"/>
        <v>0</v>
      </c>
    </row>
    <row r="17" spans="2:8" ht="23.25" customHeight="1" thickTop="1" thickBot="1" x14ac:dyDescent="0.3">
      <c r="B17" s="72">
        <v>6</v>
      </c>
      <c r="C17" s="6" t="s">
        <v>133</v>
      </c>
      <c r="D17" s="109"/>
      <c r="E17" s="110"/>
      <c r="F17" s="73">
        <f>SUMIF('ریز متراژ'!K$36:K$62,'فاکتور نهایی'!D17,'ریز متراژ'!L$36:L$62)</f>
        <v>0</v>
      </c>
      <c r="G17" s="105">
        <f>IFERROR(INDEX('قیمت پایه'!A$3:C$27,MATCH('فاکتور نهایی'!D17,'قیمت پایه'!A$3:A$27,0),2),0)</f>
        <v>0</v>
      </c>
      <c r="H17" s="72">
        <f t="shared" si="0"/>
        <v>0</v>
      </c>
    </row>
    <row r="18" spans="2:8" ht="23.25" customHeight="1" thickTop="1" thickBot="1" x14ac:dyDescent="0.3">
      <c r="B18" s="72">
        <v>7</v>
      </c>
      <c r="C18" s="6" t="s">
        <v>98</v>
      </c>
      <c r="D18" s="308"/>
      <c r="E18" s="309"/>
      <c r="F18" s="73">
        <f>SUMIFS('ریز متراژ'!L$67:L$108,'ریز متراژ'!C$67:C$108,"&lt;&gt;درب نما",'ریز متراژ'!K$67:K$108,'فاکتور نهایی'!D18)</f>
        <v>0</v>
      </c>
      <c r="G18" s="105">
        <f>IFERROR(INDEX('قیمت پایه'!A$3:E$27,MATCH('فاکتور نهایی'!D18,'قیمت پایه'!A$3:A$27,0),5),0)</f>
        <v>0</v>
      </c>
      <c r="H18" s="72">
        <f t="shared" si="0"/>
        <v>0</v>
      </c>
    </row>
    <row r="19" spans="2:8" ht="23.25" customHeight="1" thickTop="1" thickBot="1" x14ac:dyDescent="0.3">
      <c r="B19" s="72">
        <v>8</v>
      </c>
      <c r="C19" s="6" t="s">
        <v>98</v>
      </c>
      <c r="D19" s="308"/>
      <c r="E19" s="309"/>
      <c r="F19" s="73">
        <f>SUMIFS('ریز متراژ'!L$67:L$108,'ریز متراژ'!C$67:C$108,"&lt;&gt;درب نما",'ریز متراژ'!K$67:K$108,'فاکتور نهایی'!D19)</f>
        <v>0</v>
      </c>
      <c r="G19" s="105">
        <f>IFERROR(INDEX('قیمت پایه'!A$3:E$27,MATCH('فاکتور نهایی'!D19,'قیمت پایه'!A$3:A$27,0),5),0)</f>
        <v>0</v>
      </c>
      <c r="H19" s="72">
        <f t="shared" si="0"/>
        <v>0</v>
      </c>
    </row>
    <row r="20" spans="2:8" ht="23.25" customHeight="1" thickTop="1" thickBot="1" x14ac:dyDescent="0.3">
      <c r="B20" s="72">
        <v>9</v>
      </c>
      <c r="C20" s="6" t="s">
        <v>98</v>
      </c>
      <c r="D20" s="308"/>
      <c r="E20" s="309"/>
      <c r="F20" s="73">
        <f>SUMIFS('ریز متراژ'!L$67:L$108,'ریز متراژ'!C$67:C$108,"&lt;&gt;درب نما",'ریز متراژ'!K$67:K$108,'فاکتور نهایی'!D20)</f>
        <v>0</v>
      </c>
      <c r="G20" s="105">
        <f>IFERROR(INDEX('قیمت پایه'!A$3:E$27,MATCH('فاکتور نهایی'!D20,'قیمت پایه'!A$3:A$27,0),5),0)</f>
        <v>0</v>
      </c>
      <c r="H20" s="72">
        <f t="shared" si="0"/>
        <v>0</v>
      </c>
    </row>
    <row r="21" spans="2:8" ht="23.25" customHeight="1" thickTop="1" thickBot="1" x14ac:dyDescent="0.3">
      <c r="B21" s="72">
        <v>10</v>
      </c>
      <c r="C21" s="6" t="s">
        <v>98</v>
      </c>
      <c r="D21" s="308"/>
      <c r="E21" s="309"/>
      <c r="F21" s="73">
        <f>SUMIFS('ریز متراژ'!L$67:L$108,'ریز متراژ'!C$67:C$108,"&lt;&gt;درب نما",'ریز متراژ'!K$67:K$108,'فاکتور نهایی'!D21)</f>
        <v>0</v>
      </c>
      <c r="G21" s="105">
        <f>IFERROR(INDEX('قیمت پایه'!A$3:E$27,MATCH('فاکتور نهایی'!D21,'قیمت پایه'!A$3:A$27,0),5),0)</f>
        <v>0</v>
      </c>
      <c r="H21" s="72">
        <f t="shared" si="0"/>
        <v>0</v>
      </c>
    </row>
    <row r="22" spans="2:8" ht="23.25" customHeight="1" thickTop="1" thickBot="1" x14ac:dyDescent="0.3">
      <c r="B22" s="9"/>
      <c r="D22" s="10"/>
      <c r="E22" s="40"/>
      <c r="F22" s="311" t="s">
        <v>19</v>
      </c>
      <c r="G22" s="311"/>
      <c r="H22" s="74">
        <f>SUM(H11:H18)</f>
        <v>0</v>
      </c>
    </row>
    <row r="23" spans="2:8" ht="23.25" customHeight="1" thickTop="1" thickBot="1" x14ac:dyDescent="0.3">
      <c r="D23" s="40"/>
      <c r="E23" s="40"/>
      <c r="F23" s="312" t="s">
        <v>55</v>
      </c>
      <c r="G23" s="312"/>
      <c r="H23" s="75">
        <f>H22*12/100</f>
        <v>0</v>
      </c>
    </row>
    <row r="24" spans="2:8" ht="23.25" customHeight="1" thickTop="1" thickBot="1" x14ac:dyDescent="0.3">
      <c r="F24" s="311" t="s">
        <v>51</v>
      </c>
      <c r="G24" s="311"/>
      <c r="H24" s="167">
        <f>SUM(H22:H23)</f>
        <v>0</v>
      </c>
    </row>
    <row r="25" spans="2:8" ht="23.25" customHeight="1" thickTop="1" x14ac:dyDescent="0.25"/>
    <row r="27" spans="2:8" ht="23.25" customHeight="1" x14ac:dyDescent="0.25">
      <c r="B27" s="310"/>
      <c r="C27" s="310"/>
      <c r="D27" s="310"/>
      <c r="E27" s="83"/>
      <c r="F27" s="310"/>
      <c r="G27" s="310"/>
      <c r="H27" s="310"/>
    </row>
  </sheetData>
  <mergeCells count="19">
    <mergeCell ref="D18:E18"/>
    <mergeCell ref="D19:E19"/>
    <mergeCell ref="D20:E20"/>
    <mergeCell ref="D21:E21"/>
    <mergeCell ref="D12:E12"/>
    <mergeCell ref="D13:E13"/>
    <mergeCell ref="D14:E14"/>
    <mergeCell ref="D16:E16"/>
    <mergeCell ref="D15:E15"/>
    <mergeCell ref="B27:D27"/>
    <mergeCell ref="F27:H27"/>
    <mergeCell ref="F22:G22"/>
    <mergeCell ref="F23:G23"/>
    <mergeCell ref="F24:G24"/>
    <mergeCell ref="C2:D5"/>
    <mergeCell ref="B6:D6"/>
    <mergeCell ref="D9:E9"/>
    <mergeCell ref="D10:E10"/>
    <mergeCell ref="D11:E11"/>
  </mergeCells>
  <pageMargins left="0" right="0" top="0" bottom="0" header="0" footer="0"/>
  <pageSetup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'قیمت پایه'!$A$3:$A$16</xm:f>
          </x14:formula1>
          <xm:sqref>D11:E21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G16"/>
  <sheetViews>
    <sheetView rightToLeft="1" zoomScale="106" zoomScaleNormal="106" workbookViewId="0">
      <selection activeCell="I18" sqref="A1:I18"/>
    </sheetView>
  </sheetViews>
  <sheetFormatPr defaultColWidth="9" defaultRowHeight="23.25" customHeight="1" x14ac:dyDescent="0.25"/>
  <cols>
    <col min="1" max="1" width="4.7109375" style="7" bestFit="1" customWidth="1"/>
    <col min="2" max="2" width="24.42578125" style="7" customWidth="1"/>
    <col min="3" max="3" width="22.42578125" style="7" customWidth="1"/>
    <col min="4" max="4" width="11.42578125" style="7" customWidth="1"/>
    <col min="5" max="5" width="14.5703125" style="7" customWidth="1"/>
    <col min="6" max="6" width="20.7109375" style="7" bestFit="1" customWidth="1"/>
    <col min="7" max="7" width="17.140625" style="7" customWidth="1"/>
    <col min="8" max="16384" width="9" style="7"/>
  </cols>
  <sheetData>
    <row r="2" spans="1:7" ht="23.25" customHeight="1" x14ac:dyDescent="0.25">
      <c r="B2" s="302"/>
      <c r="C2" s="302"/>
    </row>
    <row r="3" spans="1:7" ht="23.25" customHeight="1" x14ac:dyDescent="0.25">
      <c r="B3" s="302"/>
      <c r="C3" s="302"/>
    </row>
    <row r="4" spans="1:7" ht="23.25" customHeight="1" x14ac:dyDescent="0.25">
      <c r="B4" s="302"/>
      <c r="C4" s="302"/>
    </row>
    <row r="5" spans="1:7" ht="23.25" customHeight="1" x14ac:dyDescent="0.25">
      <c r="B5" s="302"/>
      <c r="C5" s="302"/>
    </row>
    <row r="6" spans="1:7" ht="23.25" customHeight="1" x14ac:dyDescent="0.25">
      <c r="A6" s="302" t="s">
        <v>308</v>
      </c>
      <c r="B6" s="302"/>
      <c r="C6" s="302"/>
      <c r="D6" s="302"/>
      <c r="E6" s="11" t="s">
        <v>63</v>
      </c>
      <c r="F6" s="7" t="s">
        <v>309</v>
      </c>
    </row>
    <row r="7" spans="1:7" ht="23.25" customHeight="1" x14ac:dyDescent="0.25">
      <c r="E7" s="11" t="s">
        <v>62</v>
      </c>
      <c r="F7" s="8" t="s">
        <v>310</v>
      </c>
    </row>
    <row r="8" spans="1:7" ht="23.25" customHeight="1" thickBot="1" x14ac:dyDescent="0.3"/>
    <row r="9" spans="1:7" ht="23.25" customHeight="1" thickTop="1" thickBot="1" x14ac:dyDescent="0.3">
      <c r="A9" s="41" t="s">
        <v>0</v>
      </c>
      <c r="B9" s="41" t="s">
        <v>31</v>
      </c>
      <c r="C9" s="304" t="s">
        <v>13</v>
      </c>
      <c r="D9" s="305"/>
      <c r="E9" s="41" t="s">
        <v>50</v>
      </c>
      <c r="F9" s="41" t="s">
        <v>15</v>
      </c>
      <c r="G9" s="41" t="s">
        <v>47</v>
      </c>
    </row>
    <row r="10" spans="1:7" ht="23.25" customHeight="1" thickTop="1" thickBot="1" x14ac:dyDescent="0.3">
      <c r="A10" s="42" t="s">
        <v>56</v>
      </c>
      <c r="B10" s="42" t="s">
        <v>57</v>
      </c>
      <c r="C10" s="306" t="s">
        <v>58</v>
      </c>
      <c r="D10" s="307"/>
      <c r="E10" s="42" t="s">
        <v>59</v>
      </c>
      <c r="F10" s="42" t="s">
        <v>61</v>
      </c>
      <c r="G10" s="42" t="s">
        <v>60</v>
      </c>
    </row>
    <row r="11" spans="1:7" ht="23.25" customHeight="1" thickTop="1" thickBot="1" x14ac:dyDescent="0.3">
      <c r="A11" s="72">
        <v>1</v>
      </c>
      <c r="B11" s="6" t="s">
        <v>131</v>
      </c>
      <c r="C11" s="308" t="s">
        <v>134</v>
      </c>
      <c r="D11" s="309"/>
      <c r="E11" s="73">
        <f>SUMIF('ریز متراژ'!$I$155:$I$173,'فاکتور کمد'!C11,'ریز متراژ'!$J$155:$J$173)</f>
        <v>0.71919999999999995</v>
      </c>
      <c r="F11" s="105">
        <f>'قیمت پایه'!C3</f>
        <v>60000000</v>
      </c>
      <c r="G11" s="72">
        <f>F11*E11</f>
        <v>43152000</v>
      </c>
    </row>
    <row r="12" spans="1:7" ht="23.25" customHeight="1" thickTop="1" x14ac:dyDescent="0.25">
      <c r="A12" s="72">
        <v>2</v>
      </c>
      <c r="B12" s="6" t="s">
        <v>98</v>
      </c>
      <c r="C12" s="308" t="s">
        <v>134</v>
      </c>
      <c r="D12" s="309"/>
      <c r="E12" s="73">
        <f>SUMIF('ریز متراژ'!$K$177:$K$197,'فاکتور کمد'!C12,'ریز متراژ'!$L$177:$L$197)</f>
        <v>0.72699999999999998</v>
      </c>
      <c r="F12" s="105">
        <f>IFERROR(INDEX('قیمت پایه'!A$3:E$27,MATCH(C12,'قیمت پایه'!A$3:A$27,0),5),0)</f>
        <v>16000000</v>
      </c>
      <c r="G12" s="173">
        <f t="shared" ref="G12" si="0">F12*E12</f>
        <v>11632000</v>
      </c>
    </row>
    <row r="13" spans="1:7" ht="23.25" customHeight="1" thickBot="1" x14ac:dyDescent="0.3">
      <c r="A13" s="168"/>
      <c r="C13" s="169"/>
      <c r="D13" s="40"/>
      <c r="E13" s="315" t="s">
        <v>19</v>
      </c>
      <c r="F13" s="315"/>
      <c r="G13" s="170">
        <f>SUM(G11:G12)</f>
        <v>54784000</v>
      </c>
    </row>
    <row r="14" spans="1:7" ht="23.25" customHeight="1" thickTop="1" thickBot="1" x14ac:dyDescent="0.3">
      <c r="C14" s="40"/>
      <c r="D14" s="40"/>
      <c r="E14" s="312" t="s">
        <v>55</v>
      </c>
      <c r="F14" s="312"/>
      <c r="G14" s="75">
        <f>G13*12/100</f>
        <v>6574080</v>
      </c>
    </row>
    <row r="15" spans="1:7" ht="23.25" customHeight="1" thickTop="1" thickBot="1" x14ac:dyDescent="0.3">
      <c r="E15" s="311" t="s">
        <v>51</v>
      </c>
      <c r="F15" s="311"/>
      <c r="G15" s="76">
        <f>G13+G14</f>
        <v>61358080</v>
      </c>
    </row>
    <row r="16" spans="1:7" ht="23.25" customHeight="1" thickTop="1" x14ac:dyDescent="0.25"/>
  </sheetData>
  <protectedRanges>
    <protectedRange sqref="B12:D12 B11:D11" name="Range1"/>
  </protectedRanges>
  <mergeCells count="9">
    <mergeCell ref="E13:F13"/>
    <mergeCell ref="E14:F14"/>
    <mergeCell ref="E15:F15"/>
    <mergeCell ref="B2:C5"/>
    <mergeCell ref="A6:D6"/>
    <mergeCell ref="C9:D9"/>
    <mergeCell ref="C10:D10"/>
    <mergeCell ref="C11:D11"/>
    <mergeCell ref="C12:D12"/>
  </mergeCells>
  <pageMargins left="0.25" right="0.25" top="3" bottom="0.75" header="0.3" footer="0.3"/>
  <pageSetup scale="81" fitToHeight="0"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'قیمت پایه'!$A$3:$A$16</xm:f>
          </x14:formula1>
          <xm:sqref>C11:D12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9"/>
  <sheetViews>
    <sheetView rightToLeft="1" tabSelected="1" zoomScale="115" zoomScaleNormal="115" workbookViewId="0">
      <selection activeCell="A85" sqref="A85:I85"/>
    </sheetView>
  </sheetViews>
  <sheetFormatPr defaultColWidth="9.140625" defaultRowHeight="15" x14ac:dyDescent="0.25"/>
  <cols>
    <col min="1" max="1" width="5.7109375" customWidth="1"/>
    <col min="2" max="2" width="11.42578125" customWidth="1"/>
    <col min="3" max="3" width="10.7109375" customWidth="1"/>
    <col min="4" max="4" width="10.28515625" customWidth="1"/>
    <col min="5" max="5" width="7.140625" customWidth="1"/>
    <col min="6" max="6" width="11.28515625" customWidth="1"/>
    <col min="7" max="7" width="12.5703125" customWidth="1"/>
    <col min="8" max="8" width="11.28515625" customWidth="1"/>
    <col min="9" max="9" width="15" customWidth="1"/>
  </cols>
  <sheetData>
    <row r="1" spans="1:10" x14ac:dyDescent="0.25">
      <c r="A1" s="188"/>
      <c r="B1" s="188"/>
      <c r="C1" s="188"/>
      <c r="D1" s="188"/>
      <c r="E1" s="188"/>
      <c r="F1" s="188"/>
      <c r="G1" s="188"/>
      <c r="H1" s="188"/>
      <c r="I1" s="188"/>
      <c r="J1" s="188"/>
    </row>
    <row r="2" spans="1:10" x14ac:dyDescent="0.25">
      <c r="A2" s="189"/>
      <c r="B2" s="188"/>
      <c r="C2" s="188"/>
      <c r="D2" s="188"/>
      <c r="E2" s="188"/>
      <c r="F2" s="188" t="s">
        <v>228</v>
      </c>
      <c r="G2" s="365"/>
      <c r="H2" s="366"/>
      <c r="I2" s="373"/>
      <c r="J2" s="373"/>
    </row>
    <row r="3" spans="1:10" x14ac:dyDescent="0.25">
      <c r="A3" s="189"/>
      <c r="B3" s="188"/>
      <c r="C3" s="188"/>
      <c r="D3" s="188"/>
      <c r="E3" s="188"/>
      <c r="F3" s="188" t="s">
        <v>229</v>
      </c>
      <c r="G3" s="365"/>
      <c r="H3" s="366"/>
      <c r="I3" s="373"/>
      <c r="J3" s="373"/>
    </row>
    <row r="4" spans="1:10" ht="18" x14ac:dyDescent="0.25">
      <c r="A4" s="97" t="s">
        <v>301</v>
      </c>
      <c r="B4" s="97"/>
      <c r="C4" s="97"/>
      <c r="D4" s="97"/>
      <c r="E4" s="97"/>
      <c r="F4" s="97"/>
      <c r="G4" s="97"/>
      <c r="H4" s="97"/>
      <c r="I4" s="97"/>
      <c r="J4" s="97"/>
    </row>
    <row r="5" spans="1:10" ht="18.75" thickBot="1" x14ac:dyDescent="0.3">
      <c r="A5" s="372" t="s">
        <v>223</v>
      </c>
      <c r="B5" s="372"/>
      <c r="C5" s="372"/>
      <c r="D5" s="372"/>
      <c r="E5" s="372"/>
      <c r="F5" s="372"/>
      <c r="G5" s="372"/>
      <c r="H5" s="372"/>
      <c r="I5" s="372"/>
      <c r="J5" s="97"/>
    </row>
    <row r="6" spans="1:10" ht="18" x14ac:dyDescent="0.25">
      <c r="A6" s="190" t="s">
        <v>224</v>
      </c>
      <c r="B6" s="371" t="s">
        <v>243</v>
      </c>
      <c r="C6" s="371"/>
      <c r="D6" s="191" t="s">
        <v>225</v>
      </c>
      <c r="E6" s="367"/>
      <c r="F6" s="367"/>
      <c r="G6" s="191" t="s">
        <v>226</v>
      </c>
      <c r="H6" s="367"/>
      <c r="I6" s="368"/>
      <c r="J6" s="192"/>
    </row>
    <row r="7" spans="1:10" ht="18.75" thickBot="1" x14ac:dyDescent="0.3">
      <c r="A7" s="193" t="s">
        <v>227</v>
      </c>
      <c r="B7" s="369"/>
      <c r="C7" s="369"/>
      <c r="D7" s="369"/>
      <c r="E7" s="369"/>
      <c r="F7" s="369"/>
      <c r="G7" s="369"/>
      <c r="H7" s="369"/>
      <c r="I7" s="370"/>
      <c r="J7" s="192"/>
    </row>
    <row r="8" spans="1:10" ht="11.25" customHeight="1" x14ac:dyDescent="0.25">
      <c r="A8" s="194"/>
      <c r="B8" s="195"/>
      <c r="C8" s="195"/>
      <c r="D8" s="195"/>
      <c r="E8" s="195"/>
      <c r="F8" s="195"/>
      <c r="G8" s="195"/>
      <c r="H8" s="195"/>
      <c r="I8" s="195"/>
      <c r="J8" s="195"/>
    </row>
    <row r="9" spans="1:10" ht="17.25" customHeight="1" x14ac:dyDescent="0.25">
      <c r="A9" s="97" t="s">
        <v>303</v>
      </c>
      <c r="B9" s="97"/>
      <c r="C9" s="97"/>
      <c r="D9" s="97"/>
      <c r="E9" s="97"/>
      <c r="F9" s="97"/>
      <c r="G9" s="188"/>
      <c r="H9" s="188"/>
      <c r="I9" s="188"/>
      <c r="J9" s="188"/>
    </row>
    <row r="10" spans="1:10" ht="19.5" x14ac:dyDescent="0.25">
      <c r="A10" s="359"/>
      <c r="B10" s="359"/>
      <c r="C10" s="359"/>
      <c r="D10" s="359"/>
      <c r="E10" s="359"/>
      <c r="F10" s="359"/>
      <c r="G10" s="359"/>
      <c r="H10" s="188"/>
      <c r="I10" s="188"/>
      <c r="J10" s="188"/>
    </row>
    <row r="11" spans="1:10" ht="20.25" thickBot="1" x14ac:dyDescent="0.3">
      <c r="A11" s="359" t="s">
        <v>245</v>
      </c>
      <c r="B11" s="359"/>
      <c r="C11" s="359"/>
      <c r="D11" s="359"/>
      <c r="E11" s="359"/>
      <c r="F11" s="359"/>
      <c r="G11" s="359"/>
      <c r="H11" s="188"/>
      <c r="I11" s="188"/>
      <c r="J11" s="188"/>
    </row>
    <row r="12" spans="1:10" ht="21.4" customHeight="1" x14ac:dyDescent="0.25">
      <c r="A12" s="323" t="str">
        <f>'چک لیست'!B38</f>
        <v>ارتفاع هوایی</v>
      </c>
      <c r="B12" s="324"/>
      <c r="C12" s="187" t="str">
        <f>'چک لیست'!B39</f>
        <v>عمق لول 1</v>
      </c>
      <c r="D12" s="187" t="str">
        <f>'چک لیست'!B40</f>
        <v>عمق لول 2</v>
      </c>
      <c r="E12" s="233" t="str">
        <f>'چک لیست'!B41</f>
        <v>جنس پایه</v>
      </c>
      <c r="F12" s="196" t="s">
        <v>230</v>
      </c>
      <c r="G12" s="187" t="str">
        <f>'چک لیست'!B42</f>
        <v>جنس پاخور</v>
      </c>
      <c r="H12" s="187" t="s">
        <v>169</v>
      </c>
      <c r="I12" s="187" t="s">
        <v>293</v>
      </c>
      <c r="J12" s="188"/>
    </row>
    <row r="13" spans="1:10" ht="14.25" customHeight="1" thickBot="1" x14ac:dyDescent="0.3">
      <c r="A13" s="325">
        <f>'چک لیست'!C38</f>
        <v>0</v>
      </c>
      <c r="B13" s="326"/>
      <c r="C13" s="98">
        <f>'چک لیست'!C39</f>
        <v>0</v>
      </c>
      <c r="D13" s="98">
        <f>'چک لیست'!C40</f>
        <v>0</v>
      </c>
      <c r="E13" s="98">
        <f>'چک لیست'!C41</f>
        <v>0</v>
      </c>
      <c r="F13" s="98" t="s">
        <v>287</v>
      </c>
      <c r="G13" s="103">
        <f>'چک لیست'!C42</f>
        <v>0</v>
      </c>
      <c r="H13" s="103">
        <f>'چک لیست'!C43</f>
        <v>0</v>
      </c>
      <c r="I13" s="104">
        <f>'چک لیست'!C44</f>
        <v>0</v>
      </c>
      <c r="J13" s="188"/>
    </row>
    <row r="14" spans="1:10" ht="14.25" customHeight="1" thickBot="1" x14ac:dyDescent="0.3">
      <c r="A14" s="99"/>
      <c r="B14" s="197"/>
      <c r="C14" s="197"/>
      <c r="D14" s="198"/>
      <c r="E14" s="99"/>
      <c r="F14" s="99"/>
      <c r="G14" s="100"/>
      <c r="H14" s="188"/>
      <c r="I14" s="188"/>
      <c r="J14" s="188"/>
    </row>
    <row r="15" spans="1:10" ht="14.25" customHeight="1" x14ac:dyDescent="0.25">
      <c r="A15" s="323" t="str">
        <f>'چک لیست'!B45</f>
        <v>رنگ درب هوایی</v>
      </c>
      <c r="B15" s="324"/>
      <c r="C15" s="323" t="str">
        <f>'چک لیست'!B46</f>
        <v>مدل درب</v>
      </c>
      <c r="D15" s="324"/>
      <c r="E15" s="187" t="str">
        <f>'چک لیست'!B47</f>
        <v>مدل قاب شیشه</v>
      </c>
      <c r="F15" s="183" t="str">
        <f>'چک لیست'!B48</f>
        <v>مدل دستگیره</v>
      </c>
      <c r="G15" s="187" t="str">
        <f>'چک لیست'!B49</f>
        <v>رنگ دستگیره</v>
      </c>
      <c r="H15" s="187" t="str">
        <f>'چک لیست'!B50</f>
        <v>نوع صفحه</v>
      </c>
      <c r="I15" s="187" t="str">
        <f>'چک لیست'!B51</f>
        <v>ضخامت صفحه</v>
      </c>
      <c r="J15" s="188"/>
    </row>
    <row r="16" spans="1:10" ht="14.25" customHeight="1" thickBot="1" x14ac:dyDescent="0.3">
      <c r="A16" s="325">
        <f>'چک لیست'!C45</f>
        <v>0</v>
      </c>
      <c r="B16" s="326"/>
      <c r="C16" s="328">
        <f>'چک لیست'!C46</f>
        <v>0</v>
      </c>
      <c r="D16" s="331"/>
      <c r="E16" s="165">
        <f>'چک لیست'!C47</f>
        <v>0</v>
      </c>
      <c r="F16" s="98">
        <f>'چک لیست'!C48</f>
        <v>0</v>
      </c>
      <c r="G16" s="103">
        <f>'چک لیست'!C49</f>
        <v>0</v>
      </c>
      <c r="H16" s="103">
        <f>'چک لیست'!C51</f>
        <v>0</v>
      </c>
      <c r="I16" s="103">
        <f>'چک لیست'!C51</f>
        <v>0</v>
      </c>
      <c r="J16" s="188"/>
    </row>
    <row r="17" spans="1:10" ht="14.25" customHeight="1" thickBot="1" x14ac:dyDescent="0.3">
      <c r="A17" s="99"/>
      <c r="B17" s="197"/>
      <c r="C17" s="197"/>
      <c r="D17" s="198"/>
      <c r="E17" s="101"/>
      <c r="F17" s="101"/>
      <c r="G17" s="100"/>
      <c r="H17" s="100"/>
      <c r="I17" s="100"/>
      <c r="J17" s="188"/>
    </row>
    <row r="18" spans="1:10" ht="14.25" customHeight="1" x14ac:dyDescent="0.45">
      <c r="A18" s="327" t="str">
        <f>'چک لیست'!B52</f>
        <v>رنگ صفحه</v>
      </c>
      <c r="B18" s="324"/>
      <c r="C18" s="199" t="str">
        <f>'چک لیست'!B53</f>
        <v>نوع شیشه</v>
      </c>
      <c r="D18" s="102" t="str">
        <f>'چک لیست'!B54</f>
        <v>عمق صفحه جزیره</v>
      </c>
      <c r="E18" s="360" t="str">
        <f>'چک لیست'!B55</f>
        <v>ارتفاع جزیره</v>
      </c>
      <c r="F18" s="330"/>
      <c r="G18" s="360" t="str">
        <f>'چک لیست'!B56</f>
        <v>طول جزیره</v>
      </c>
      <c r="H18" s="330"/>
      <c r="I18" s="199" t="str">
        <f>'چک لیست'!B57</f>
        <v>ارتفاع تاج</v>
      </c>
      <c r="J18" s="188"/>
    </row>
    <row r="19" spans="1:10" ht="14.25" customHeight="1" thickBot="1" x14ac:dyDescent="0.3">
      <c r="A19" s="325">
        <f>'چک لیست'!C52</f>
        <v>0</v>
      </c>
      <c r="B19" s="326"/>
      <c r="C19" s="98">
        <f>'چک لیست'!C53</f>
        <v>0</v>
      </c>
      <c r="D19" s="98">
        <f>'چک لیست'!C54</f>
        <v>0</v>
      </c>
      <c r="E19" s="328">
        <f>'چک لیست'!C55</f>
        <v>0</v>
      </c>
      <c r="F19" s="326"/>
      <c r="G19" s="328">
        <f>'چک لیست'!C56</f>
        <v>0</v>
      </c>
      <c r="H19" s="326"/>
      <c r="I19" s="104">
        <f>'چک لیست'!C57</f>
        <v>0</v>
      </c>
      <c r="J19" s="188"/>
    </row>
    <row r="20" spans="1:10" ht="14.25" customHeight="1" thickBot="1" x14ac:dyDescent="0.3">
      <c r="A20" s="99"/>
      <c r="B20" s="99"/>
      <c r="C20" s="99"/>
      <c r="D20" s="99"/>
      <c r="E20" s="99"/>
      <c r="F20" s="99"/>
      <c r="G20" s="99"/>
      <c r="H20" s="99"/>
      <c r="I20" s="164"/>
      <c r="J20" s="188"/>
    </row>
    <row r="21" spans="1:10" ht="22.15" customHeight="1" x14ac:dyDescent="0.45">
      <c r="A21" s="329" t="str">
        <f>'چک لیست'!B58</f>
        <v>ارتفاع پاخور</v>
      </c>
      <c r="B21" s="330"/>
      <c r="C21" s="186" t="str">
        <f>'چک لیست'!B59</f>
        <v>رنگ تاج و زیرچراغ</v>
      </c>
      <c r="D21" s="234" t="str">
        <f>'چک لیست'!B60</f>
        <v>مدل تاج و زیرچراغ</v>
      </c>
      <c r="E21" s="327" t="str">
        <f>'چک لیست'!B61</f>
        <v>صفحه بین کابینت</v>
      </c>
      <c r="F21" s="324"/>
      <c r="G21" s="327" t="str">
        <f>'چک لیست'!B62</f>
        <v>رنگ کتیبه هود</v>
      </c>
      <c r="H21" s="324"/>
      <c r="I21" s="200" t="str">
        <f>'چک لیست'!B63</f>
        <v>رنگ شلف</v>
      </c>
      <c r="J21" s="188"/>
    </row>
    <row r="22" spans="1:10" ht="14.25" customHeight="1" thickBot="1" x14ac:dyDescent="0.3">
      <c r="A22" s="325">
        <f>'چک لیست'!C58</f>
        <v>0</v>
      </c>
      <c r="B22" s="326"/>
      <c r="C22" s="98">
        <f>'چک لیست'!C59</f>
        <v>0</v>
      </c>
      <c r="D22" s="98">
        <f>'چک لیست'!C60</f>
        <v>0</v>
      </c>
      <c r="E22" s="328">
        <f>'چک لیست'!C61</f>
        <v>0</v>
      </c>
      <c r="F22" s="326"/>
      <c r="G22" s="328">
        <f>'چک لیست'!C62</f>
        <v>0</v>
      </c>
      <c r="H22" s="326"/>
      <c r="I22" s="181">
        <f>'چک لیست'!C63</f>
        <v>0</v>
      </c>
      <c r="J22" s="188"/>
    </row>
    <row r="23" spans="1:10" ht="14.25" customHeight="1" x14ac:dyDescent="0.45">
      <c r="A23" s="329" t="str">
        <f>'چک لیست'!B64</f>
        <v>جای سماور</v>
      </c>
      <c r="B23" s="330"/>
      <c r="C23" s="185" t="str">
        <f>'چک لیست'!B65</f>
        <v>رنگ بدنه ویترین</v>
      </c>
      <c r="D23" s="201" t="str">
        <f>'چک لیست'!B66</f>
        <v>ضخامت پشت کار</v>
      </c>
      <c r="E23" s="327"/>
      <c r="F23" s="324"/>
      <c r="G23" s="327"/>
      <c r="H23" s="324"/>
      <c r="I23" s="200"/>
      <c r="J23" s="188"/>
    </row>
    <row r="24" spans="1:10" ht="14.25" customHeight="1" thickBot="1" x14ac:dyDescent="0.3">
      <c r="A24" s="325">
        <f>'چک لیست'!C64</f>
        <v>0</v>
      </c>
      <c r="B24" s="326"/>
      <c r="C24" s="98">
        <f>'چک لیست'!C65</f>
        <v>0</v>
      </c>
      <c r="D24" s="98">
        <f>'چک لیست'!C66</f>
        <v>0</v>
      </c>
      <c r="E24" s="328"/>
      <c r="F24" s="326"/>
      <c r="G24" s="328"/>
      <c r="H24" s="326"/>
      <c r="I24" s="181"/>
      <c r="J24" s="188"/>
    </row>
    <row r="25" spans="1:10" ht="14.25" customHeight="1" x14ac:dyDescent="0.25">
      <c r="A25" s="99"/>
      <c r="B25" s="99"/>
      <c r="C25" s="99"/>
      <c r="D25" s="99"/>
      <c r="E25" s="99"/>
      <c r="F25" s="99"/>
      <c r="G25" s="99"/>
      <c r="H25" s="99"/>
      <c r="I25" s="164"/>
      <c r="J25" s="188"/>
    </row>
    <row r="26" spans="1:10" ht="14.25" customHeight="1" x14ac:dyDescent="0.25">
      <c r="A26" s="188"/>
      <c r="B26" s="319" t="s">
        <v>31</v>
      </c>
      <c r="C26" s="202" t="s">
        <v>191</v>
      </c>
      <c r="D26" s="202"/>
      <c r="E26" s="202"/>
      <c r="F26" s="203" t="s">
        <v>17</v>
      </c>
      <c r="G26" s="204" t="s">
        <v>200</v>
      </c>
      <c r="H26" s="205"/>
      <c r="I26" s="164"/>
      <c r="J26" s="188"/>
    </row>
    <row r="27" spans="1:10" ht="14.25" customHeight="1" x14ac:dyDescent="0.25">
      <c r="A27" s="188"/>
      <c r="B27" s="319"/>
      <c r="C27" s="202" t="s">
        <v>198</v>
      </c>
      <c r="D27" s="202" t="s">
        <v>199</v>
      </c>
      <c r="E27" s="202" t="s">
        <v>3</v>
      </c>
      <c r="F27" s="206"/>
      <c r="G27" s="204"/>
      <c r="H27" s="205"/>
      <c r="I27" s="164"/>
      <c r="J27" s="188"/>
    </row>
    <row r="28" spans="1:10" ht="14.25" customHeight="1" x14ac:dyDescent="0.25">
      <c r="A28" s="188"/>
      <c r="B28" s="202" t="s">
        <v>186</v>
      </c>
      <c r="C28" s="207">
        <f>'چک لیست'!C3</f>
        <v>0</v>
      </c>
      <c r="D28" s="207">
        <f>'چک لیست'!D3</f>
        <v>0</v>
      </c>
      <c r="E28" s="207">
        <f>'چک لیست'!E3</f>
        <v>0</v>
      </c>
      <c r="F28" s="207">
        <f>'چک لیست'!F3</f>
        <v>0</v>
      </c>
      <c r="G28" s="207">
        <f>'چک لیست'!G3</f>
        <v>0</v>
      </c>
      <c r="H28" s="207">
        <f>'چک لیست'!H3</f>
        <v>0</v>
      </c>
      <c r="I28" s="164"/>
      <c r="J28" s="188"/>
    </row>
    <row r="29" spans="1:10" ht="14.25" customHeight="1" x14ac:dyDescent="0.25">
      <c r="A29" s="188"/>
      <c r="B29" s="202" t="s">
        <v>192</v>
      </c>
      <c r="C29" s="207">
        <f>'چک لیست'!C4</f>
        <v>0</v>
      </c>
      <c r="D29" s="207">
        <f>'چک لیست'!D4</f>
        <v>0</v>
      </c>
      <c r="E29" s="207">
        <f>'چک لیست'!E4</f>
        <v>0</v>
      </c>
      <c r="F29" s="207">
        <f>'چک لیست'!F4</f>
        <v>0</v>
      </c>
      <c r="G29" s="207">
        <f>'چک لیست'!G4</f>
        <v>0</v>
      </c>
      <c r="H29" s="207">
        <f>'چک لیست'!H4</f>
        <v>0</v>
      </c>
      <c r="I29" s="164"/>
      <c r="J29" s="188"/>
    </row>
    <row r="30" spans="1:10" ht="14.25" customHeight="1" x14ac:dyDescent="0.25">
      <c r="A30" s="188"/>
      <c r="B30" s="202" t="s">
        <v>193</v>
      </c>
      <c r="C30" s="207">
        <f>'چک لیست'!C5</f>
        <v>0</v>
      </c>
      <c r="D30" s="207">
        <f>'چک لیست'!D5</f>
        <v>0</v>
      </c>
      <c r="E30" s="207">
        <f>'چک لیست'!E5</f>
        <v>0</v>
      </c>
      <c r="F30" s="207">
        <f>'چک لیست'!F5</f>
        <v>0</v>
      </c>
      <c r="G30" s="207">
        <f>'چک لیست'!G5</f>
        <v>0</v>
      </c>
      <c r="H30" s="207">
        <f>'چک لیست'!H5</f>
        <v>0</v>
      </c>
      <c r="I30" s="164"/>
      <c r="J30" s="188"/>
    </row>
    <row r="31" spans="1:10" ht="14.25" customHeight="1" x14ac:dyDescent="0.25">
      <c r="A31" s="188"/>
      <c r="B31" s="202" t="s">
        <v>196</v>
      </c>
      <c r="C31" s="207">
        <f>'چک لیست'!C6</f>
        <v>0</v>
      </c>
      <c r="D31" s="207">
        <f>'چک لیست'!D6</f>
        <v>0</v>
      </c>
      <c r="E31" s="207">
        <f>'چک لیست'!E6</f>
        <v>0</v>
      </c>
      <c r="F31" s="207">
        <f>'چک لیست'!F6</f>
        <v>0</v>
      </c>
      <c r="G31" s="207">
        <f>'چک لیست'!G6</f>
        <v>0</v>
      </c>
      <c r="H31" s="207">
        <f>'چک لیست'!H6</f>
        <v>0</v>
      </c>
      <c r="I31" s="164"/>
      <c r="J31" s="188"/>
    </row>
    <row r="32" spans="1:10" ht="18" x14ac:dyDescent="0.25">
      <c r="A32" s="188"/>
      <c r="B32" s="202" t="s">
        <v>197</v>
      </c>
      <c r="C32" s="207">
        <f>'چک لیست'!C7</f>
        <v>0</v>
      </c>
      <c r="D32" s="207">
        <f>'چک لیست'!D7</f>
        <v>0</v>
      </c>
      <c r="E32" s="207">
        <f>'چک لیست'!E7</f>
        <v>0</v>
      </c>
      <c r="F32" s="207">
        <f>'چک لیست'!F7</f>
        <v>0</v>
      </c>
      <c r="G32" s="207">
        <f>'چک لیست'!G7</f>
        <v>0</v>
      </c>
      <c r="H32" s="207">
        <f>'چک لیست'!H7</f>
        <v>0</v>
      </c>
      <c r="I32" s="188"/>
      <c r="J32" s="188"/>
    </row>
    <row r="33" spans="1:10" ht="18.75" thickBot="1" x14ac:dyDescent="0.3">
      <c r="A33" s="188"/>
      <c r="B33" s="208"/>
      <c r="C33" s="209"/>
      <c r="D33" s="210"/>
      <c r="E33" s="211"/>
      <c r="F33" s="209"/>
      <c r="G33" s="210"/>
      <c r="H33" s="195"/>
      <c r="I33" s="188"/>
      <c r="J33" s="188"/>
    </row>
    <row r="34" spans="1:10" x14ac:dyDescent="0.25">
      <c r="A34" s="212" t="s">
        <v>0</v>
      </c>
      <c r="B34" s="213" t="s">
        <v>31</v>
      </c>
      <c r="C34" s="363" t="s">
        <v>17</v>
      </c>
      <c r="D34" s="364"/>
      <c r="E34" s="213" t="s">
        <v>104</v>
      </c>
      <c r="F34" s="214" t="s">
        <v>4</v>
      </c>
      <c r="G34" s="214" t="s">
        <v>105</v>
      </c>
      <c r="H34" s="361" t="s">
        <v>47</v>
      </c>
      <c r="I34" s="362"/>
      <c r="J34" s="188"/>
    </row>
    <row r="35" spans="1:10" ht="18" x14ac:dyDescent="0.25">
      <c r="A35" s="215">
        <v>1</v>
      </c>
      <c r="B35" s="216">
        <f>'ریز متراژ'!C135</f>
        <v>0</v>
      </c>
      <c r="C35" s="357">
        <f>'ریز متراژ'!D135</f>
        <v>0</v>
      </c>
      <c r="D35" s="358"/>
      <c r="E35" s="216">
        <f>'ریز متراژ'!F135</f>
        <v>0</v>
      </c>
      <c r="F35" s="217">
        <f>'ریز متراژ'!G135</f>
        <v>0</v>
      </c>
      <c r="G35" s="166">
        <f>'ریز متراژ'!I135</f>
        <v>0</v>
      </c>
      <c r="H35" s="349">
        <f>G35*F35</f>
        <v>0</v>
      </c>
      <c r="I35" s="350"/>
      <c r="J35" s="188"/>
    </row>
    <row r="36" spans="1:10" ht="18" x14ac:dyDescent="0.25">
      <c r="A36" s="215">
        <v>2</v>
      </c>
      <c r="B36" s="216">
        <f>'ریز متراژ'!C136</f>
        <v>0</v>
      </c>
      <c r="C36" s="357">
        <f>'ریز متراژ'!D136</f>
        <v>0</v>
      </c>
      <c r="D36" s="358"/>
      <c r="E36" s="216">
        <f>'ریز متراژ'!F136</f>
        <v>0</v>
      </c>
      <c r="F36" s="217">
        <f>'ریز متراژ'!G136</f>
        <v>0</v>
      </c>
      <c r="G36" s="166">
        <f>'ریز متراژ'!I136</f>
        <v>0</v>
      </c>
      <c r="H36" s="349">
        <f t="shared" ref="H36:H43" si="0">G36*F36</f>
        <v>0</v>
      </c>
      <c r="I36" s="350"/>
      <c r="J36" s="188"/>
    </row>
    <row r="37" spans="1:10" ht="18" x14ac:dyDescent="0.25">
      <c r="A37" s="215">
        <v>3</v>
      </c>
      <c r="B37" s="216">
        <f>'ریز متراژ'!C137</f>
        <v>0</v>
      </c>
      <c r="C37" s="357">
        <f>'ریز متراژ'!D137</f>
        <v>0</v>
      </c>
      <c r="D37" s="358"/>
      <c r="E37" s="216">
        <f>'ریز متراژ'!F137</f>
        <v>0</v>
      </c>
      <c r="F37" s="217">
        <f>'ریز متراژ'!G137</f>
        <v>0</v>
      </c>
      <c r="G37" s="166">
        <f>'ریز متراژ'!I137</f>
        <v>0</v>
      </c>
      <c r="H37" s="349">
        <f t="shared" si="0"/>
        <v>0</v>
      </c>
      <c r="I37" s="350"/>
      <c r="J37" s="188"/>
    </row>
    <row r="38" spans="1:10" ht="18" x14ac:dyDescent="0.25">
      <c r="A38" s="215">
        <v>4</v>
      </c>
      <c r="B38" s="216">
        <f>'ریز متراژ'!C138</f>
        <v>0</v>
      </c>
      <c r="C38" s="357">
        <f>'ریز متراژ'!D138</f>
        <v>0</v>
      </c>
      <c r="D38" s="358"/>
      <c r="E38" s="216">
        <f>'ریز متراژ'!F138</f>
        <v>0</v>
      </c>
      <c r="F38" s="217">
        <f>'ریز متراژ'!G138</f>
        <v>0</v>
      </c>
      <c r="G38" s="166">
        <f>'ریز متراژ'!I138</f>
        <v>0</v>
      </c>
      <c r="H38" s="349">
        <f t="shared" si="0"/>
        <v>0</v>
      </c>
      <c r="I38" s="350"/>
      <c r="J38" s="188"/>
    </row>
    <row r="39" spans="1:10" ht="18" x14ac:dyDescent="0.25">
      <c r="A39" s="215">
        <v>5</v>
      </c>
      <c r="B39" s="216">
        <f>'ریز متراژ'!C139</f>
        <v>0</v>
      </c>
      <c r="C39" s="357">
        <f>'ریز متراژ'!D139</f>
        <v>0</v>
      </c>
      <c r="D39" s="358"/>
      <c r="E39" s="216">
        <f>'ریز متراژ'!F139</f>
        <v>0</v>
      </c>
      <c r="F39" s="217">
        <f>'ریز متراژ'!G139</f>
        <v>0</v>
      </c>
      <c r="G39" s="166">
        <f>'ریز متراژ'!I139</f>
        <v>0</v>
      </c>
      <c r="H39" s="349">
        <f t="shared" si="0"/>
        <v>0</v>
      </c>
      <c r="I39" s="350"/>
      <c r="J39" s="188"/>
    </row>
    <row r="40" spans="1:10" ht="18" x14ac:dyDescent="0.25">
      <c r="A40" s="215">
        <v>6</v>
      </c>
      <c r="B40" s="216">
        <f>'ریز متراژ'!C140</f>
        <v>0</v>
      </c>
      <c r="C40" s="357">
        <f>'ریز متراژ'!D140</f>
        <v>0</v>
      </c>
      <c r="D40" s="358"/>
      <c r="E40" s="216">
        <f>'ریز متراژ'!F140</f>
        <v>0</v>
      </c>
      <c r="F40" s="217">
        <f>'ریز متراژ'!G140</f>
        <v>0</v>
      </c>
      <c r="G40" s="166">
        <f>'ریز متراژ'!I140</f>
        <v>0</v>
      </c>
      <c r="H40" s="349">
        <f t="shared" si="0"/>
        <v>0</v>
      </c>
      <c r="I40" s="350"/>
      <c r="J40" s="188"/>
    </row>
    <row r="41" spans="1:10" ht="18" x14ac:dyDescent="0.25">
      <c r="A41" s="215">
        <v>7</v>
      </c>
      <c r="B41" s="216">
        <f>'ریز متراژ'!C141</f>
        <v>0</v>
      </c>
      <c r="C41" s="357">
        <f>'ریز متراژ'!D141</f>
        <v>0</v>
      </c>
      <c r="D41" s="358"/>
      <c r="E41" s="216">
        <f>'ریز متراژ'!F141</f>
        <v>0</v>
      </c>
      <c r="F41" s="217">
        <f>'ریز متراژ'!G141</f>
        <v>0</v>
      </c>
      <c r="G41" s="166">
        <f>'ریز متراژ'!I141</f>
        <v>0</v>
      </c>
      <c r="H41" s="349">
        <f t="shared" si="0"/>
        <v>0</v>
      </c>
      <c r="I41" s="350"/>
      <c r="J41" s="188"/>
    </row>
    <row r="42" spans="1:10" ht="18" x14ac:dyDescent="0.25">
      <c r="A42" s="215">
        <v>8</v>
      </c>
      <c r="B42" s="216">
        <f>'ریز متراژ'!C142</f>
        <v>0</v>
      </c>
      <c r="C42" s="357">
        <f>'ریز متراژ'!D142</f>
        <v>0</v>
      </c>
      <c r="D42" s="358"/>
      <c r="E42" s="216">
        <f>'ریز متراژ'!F142</f>
        <v>0</v>
      </c>
      <c r="F42" s="217">
        <f>'ریز متراژ'!G142</f>
        <v>0</v>
      </c>
      <c r="G42" s="166">
        <f>'ریز متراژ'!I142</f>
        <v>0</v>
      </c>
      <c r="H42" s="349">
        <f t="shared" si="0"/>
        <v>0</v>
      </c>
      <c r="I42" s="350"/>
      <c r="J42" s="188"/>
    </row>
    <row r="43" spans="1:10" ht="18.75" thickBot="1" x14ac:dyDescent="0.3">
      <c r="A43" s="218">
        <v>9</v>
      </c>
      <c r="B43" s="216">
        <f>'ریز متراژ'!C143</f>
        <v>0</v>
      </c>
      <c r="C43" s="357">
        <f>'ریز متراژ'!D143</f>
        <v>0</v>
      </c>
      <c r="D43" s="358"/>
      <c r="E43" s="216">
        <f>'ریز متراژ'!F143</f>
        <v>0</v>
      </c>
      <c r="F43" s="217">
        <f>'ریز متراژ'!G143</f>
        <v>0</v>
      </c>
      <c r="G43" s="166">
        <f>'ریز متراژ'!I143</f>
        <v>0</v>
      </c>
      <c r="H43" s="332">
        <f t="shared" si="0"/>
        <v>0</v>
      </c>
      <c r="I43" s="333"/>
      <c r="J43" s="188"/>
    </row>
    <row r="44" spans="1:10" ht="18.75" thickBot="1" x14ac:dyDescent="0.3">
      <c r="A44" s="219"/>
      <c r="B44" s="220"/>
      <c r="C44" s="220"/>
      <c r="D44" s="220"/>
      <c r="E44" s="220"/>
      <c r="F44" s="221"/>
      <c r="G44" s="166" t="s">
        <v>247</v>
      </c>
      <c r="H44" s="332">
        <f>SUM(H35:I43)</f>
        <v>0</v>
      </c>
      <c r="I44" s="333"/>
      <c r="J44" s="188"/>
    </row>
    <row r="45" spans="1:10" ht="20.25" thickBot="1" x14ac:dyDescent="0.3">
      <c r="A45" s="222"/>
      <c r="B45" s="223"/>
      <c r="C45" s="223"/>
      <c r="D45" s="223"/>
      <c r="E45" s="223"/>
      <c r="F45" s="223"/>
      <c r="G45" s="335"/>
      <c r="H45" s="335"/>
      <c r="I45" s="188"/>
      <c r="J45" s="188"/>
    </row>
    <row r="46" spans="1:10" x14ac:dyDescent="0.25">
      <c r="A46" s="224" t="s">
        <v>31</v>
      </c>
      <c r="B46" s="225" t="s">
        <v>17</v>
      </c>
      <c r="C46" s="225" t="s">
        <v>4</v>
      </c>
      <c r="D46" s="225" t="s">
        <v>170</v>
      </c>
      <c r="E46" s="225" t="s">
        <v>42</v>
      </c>
      <c r="F46" s="346" t="s">
        <v>201</v>
      </c>
      <c r="G46" s="347"/>
      <c r="H46" s="347"/>
      <c r="I46" s="348"/>
      <c r="J46" s="188"/>
    </row>
    <row r="47" spans="1:10" x14ac:dyDescent="0.25">
      <c r="A47" s="226" t="s">
        <v>202</v>
      </c>
      <c r="B47" s="227">
        <f>'چک لیست'!C31</f>
        <v>0</v>
      </c>
      <c r="C47" s="228">
        <f>'چک لیست'!D31</f>
        <v>0</v>
      </c>
      <c r="D47" s="228">
        <f>'چک لیست'!E31</f>
        <v>0</v>
      </c>
      <c r="E47" s="228">
        <f>'چک لیست'!F31</f>
        <v>0</v>
      </c>
      <c r="F47" s="316">
        <f>'چک لیست'!G31</f>
        <v>0</v>
      </c>
      <c r="G47" s="317"/>
      <c r="H47" s="317"/>
      <c r="I47" s="318"/>
      <c r="J47" s="188"/>
    </row>
    <row r="48" spans="1:10" x14ac:dyDescent="0.25">
      <c r="A48" s="226" t="s">
        <v>203</v>
      </c>
      <c r="B48" s="227">
        <f>'چک لیست'!C32</f>
        <v>0</v>
      </c>
      <c r="C48" s="228">
        <f>'چک لیست'!D32</f>
        <v>0</v>
      </c>
      <c r="D48" s="228">
        <f>'چک لیست'!E32</f>
        <v>0</v>
      </c>
      <c r="E48" s="228">
        <f>'چک لیست'!F32</f>
        <v>0</v>
      </c>
      <c r="F48" s="316">
        <f>'چک لیست'!G32</f>
        <v>0</v>
      </c>
      <c r="G48" s="317"/>
      <c r="H48" s="317"/>
      <c r="I48" s="318"/>
      <c r="J48" s="188"/>
    </row>
    <row r="49" spans="1:10" x14ac:dyDescent="0.25">
      <c r="A49" s="226" t="s">
        <v>204</v>
      </c>
      <c r="B49" s="227">
        <f>'چک لیست'!C33</f>
        <v>0</v>
      </c>
      <c r="C49" s="228">
        <f>'چک لیست'!D33</f>
        <v>0</v>
      </c>
      <c r="D49" s="228">
        <f>'چک لیست'!E33</f>
        <v>0</v>
      </c>
      <c r="E49" s="228">
        <f>'چک لیست'!F33</f>
        <v>0</v>
      </c>
      <c r="F49" s="316">
        <f>'چک لیست'!G33</f>
        <v>0</v>
      </c>
      <c r="G49" s="317"/>
      <c r="H49" s="317"/>
      <c r="I49" s="318"/>
      <c r="J49" s="188"/>
    </row>
    <row r="50" spans="1:10" x14ac:dyDescent="0.25">
      <c r="A50" s="226" t="s">
        <v>202</v>
      </c>
      <c r="B50" s="227">
        <f>'چک لیست'!C34</f>
        <v>0</v>
      </c>
      <c r="C50" s="228">
        <f>'چک لیست'!D34</f>
        <v>0</v>
      </c>
      <c r="D50" s="228">
        <f>'چک لیست'!E34</f>
        <v>0</v>
      </c>
      <c r="E50" s="228">
        <f>'چک لیست'!F34</f>
        <v>0</v>
      </c>
      <c r="F50" s="316">
        <f>'چک لیست'!G34</f>
        <v>0</v>
      </c>
      <c r="G50" s="317"/>
      <c r="H50" s="317"/>
      <c r="I50" s="318"/>
      <c r="J50" s="188"/>
    </row>
    <row r="51" spans="1:10" ht="18.75" customHeight="1" thickBot="1" x14ac:dyDescent="0.3">
      <c r="A51" s="229" t="s">
        <v>204</v>
      </c>
      <c r="B51" s="227">
        <f>'چک لیست'!C35</f>
        <v>0</v>
      </c>
      <c r="C51" s="228">
        <f>'چک لیست'!D35</f>
        <v>0</v>
      </c>
      <c r="D51" s="228">
        <f>'چک لیست'!E35</f>
        <v>0</v>
      </c>
      <c r="E51" s="228">
        <f>'چک لیست'!F35</f>
        <v>0</v>
      </c>
      <c r="F51" s="316">
        <f>'چک لیست'!G35</f>
        <v>0</v>
      </c>
      <c r="G51" s="317"/>
      <c r="H51" s="317"/>
      <c r="I51" s="318"/>
      <c r="J51" s="188"/>
    </row>
    <row r="52" spans="1:10" ht="19.5" x14ac:dyDescent="0.25">
      <c r="A52" s="355"/>
      <c r="B52" s="355"/>
      <c r="C52" s="355"/>
      <c r="D52" s="355"/>
      <c r="E52" s="355"/>
      <c r="F52" s="355"/>
      <c r="G52" s="355"/>
      <c r="H52" s="230"/>
      <c r="I52" s="188"/>
      <c r="J52" s="188"/>
    </row>
    <row r="53" spans="1:10" ht="20.25" thickBot="1" x14ac:dyDescent="0.3">
      <c r="A53" s="322" t="s">
        <v>304</v>
      </c>
      <c r="B53" s="322"/>
      <c r="C53" s="322"/>
      <c r="D53" s="322"/>
      <c r="E53" s="188"/>
      <c r="F53" s="188"/>
      <c r="G53" s="188"/>
      <c r="H53" s="356"/>
      <c r="I53" s="356"/>
      <c r="J53" s="188"/>
    </row>
    <row r="54" spans="1:10" ht="21" thickTop="1" thickBot="1" x14ac:dyDescent="0.3">
      <c r="A54" s="374" t="s">
        <v>0</v>
      </c>
      <c r="B54" s="374" t="s">
        <v>31</v>
      </c>
      <c r="C54" s="375" t="s">
        <v>13</v>
      </c>
      <c r="D54" s="376"/>
      <c r="E54" s="374" t="s">
        <v>241</v>
      </c>
      <c r="F54" s="374" t="s">
        <v>50</v>
      </c>
      <c r="G54" s="377" t="s">
        <v>15</v>
      </c>
      <c r="H54" s="378" t="s">
        <v>47</v>
      </c>
      <c r="I54" s="378"/>
      <c r="J54" s="188"/>
    </row>
    <row r="55" spans="1:10" ht="21" thickTop="1" thickBot="1" x14ac:dyDescent="0.3">
      <c r="A55" s="379" t="s">
        <v>56</v>
      </c>
      <c r="B55" s="379" t="s">
        <v>57</v>
      </c>
      <c r="C55" s="380" t="s">
        <v>58</v>
      </c>
      <c r="D55" s="381"/>
      <c r="E55" s="379" t="s">
        <v>242</v>
      </c>
      <c r="F55" s="379" t="s">
        <v>59</v>
      </c>
      <c r="G55" s="382" t="s">
        <v>61</v>
      </c>
      <c r="H55" s="383" t="s">
        <v>60</v>
      </c>
      <c r="I55" s="383"/>
      <c r="J55" s="188"/>
    </row>
    <row r="56" spans="1:10" ht="19.5" thickTop="1" thickBot="1" x14ac:dyDescent="0.3">
      <c r="A56" s="384">
        <v>1</v>
      </c>
      <c r="B56" s="385" t="str">
        <f>'فاکتور نهایی'!C11</f>
        <v>متراژ کابینت زمینی</v>
      </c>
      <c r="C56" s="386" t="str">
        <f>'فاکتور نهایی'!D11</f>
        <v>های گلاس گروه 3 و 4</v>
      </c>
      <c r="D56" s="387"/>
      <c r="E56" s="388"/>
      <c r="F56" s="388">
        <f>'فاکتور نهایی'!F11</f>
        <v>0</v>
      </c>
      <c r="G56" s="389">
        <f>'فاکتور نهایی'!G11</f>
        <v>92000000</v>
      </c>
      <c r="H56" s="390">
        <f>'فاکتور نهایی'!H11</f>
        <v>0</v>
      </c>
      <c r="I56" s="390"/>
      <c r="J56" s="188"/>
    </row>
    <row r="57" spans="1:10" ht="19.5" thickTop="1" thickBot="1" x14ac:dyDescent="0.3">
      <c r="A57" s="384">
        <v>2</v>
      </c>
      <c r="B57" s="385" t="str">
        <f>'فاکتور نهایی'!C15</f>
        <v>متراژ کابینت هوایی</v>
      </c>
      <c r="C57" s="386">
        <f>'فاکتور نهایی'!D15</f>
        <v>0</v>
      </c>
      <c r="D57" s="387"/>
      <c r="E57" s="388"/>
      <c r="F57" s="388">
        <f>'فاکتور نهایی'!F15</f>
        <v>0</v>
      </c>
      <c r="G57" s="389">
        <f>'فاکتور نهایی'!G15</f>
        <v>0</v>
      </c>
      <c r="H57" s="390">
        <f>'فاکتور نهایی'!H15</f>
        <v>0</v>
      </c>
      <c r="I57" s="390"/>
      <c r="J57" s="188"/>
    </row>
    <row r="58" spans="1:10" ht="19.5" thickTop="1" thickBot="1" x14ac:dyDescent="0.3">
      <c r="A58" s="384">
        <v>3</v>
      </c>
      <c r="B58" s="385" t="str">
        <f>'فاکتور نهایی'!C18</f>
        <v>متراژ نماها</v>
      </c>
      <c r="C58" s="386">
        <f>'فاکتور نهایی'!D18</f>
        <v>0</v>
      </c>
      <c r="D58" s="387"/>
      <c r="E58" s="388"/>
      <c r="F58" s="388">
        <f>'فاکتور نهایی'!F18</f>
        <v>0</v>
      </c>
      <c r="G58" s="389">
        <f>'فاکتور نهایی'!G18</f>
        <v>0</v>
      </c>
      <c r="H58" s="390">
        <f>'فاکتور نهایی'!H18</f>
        <v>0</v>
      </c>
      <c r="I58" s="390"/>
      <c r="J58" s="188"/>
    </row>
    <row r="59" spans="1:10" ht="19.5" thickTop="1" thickBot="1" x14ac:dyDescent="0.3">
      <c r="A59" s="384">
        <v>4</v>
      </c>
      <c r="B59" s="385" t="str">
        <f>'فاکتور نهایی'!C18</f>
        <v>متراژ نماها</v>
      </c>
      <c r="C59" s="386">
        <f>'فاکتور نهایی'!D18</f>
        <v>0</v>
      </c>
      <c r="D59" s="387"/>
      <c r="E59" s="388"/>
      <c r="F59" s="388">
        <f>'فاکتور نهایی'!F18</f>
        <v>0</v>
      </c>
      <c r="G59" s="389">
        <f>'فاکتور نهایی'!G18</f>
        <v>0</v>
      </c>
      <c r="H59" s="390">
        <f>'فاکتور نهایی'!H18</f>
        <v>0</v>
      </c>
      <c r="I59" s="390"/>
      <c r="J59" s="188"/>
    </row>
    <row r="60" spans="1:10" ht="19.5" thickTop="1" thickBot="1" x14ac:dyDescent="0.3">
      <c r="A60" s="384">
        <v>5</v>
      </c>
      <c r="B60" s="385" t="s">
        <v>263</v>
      </c>
      <c r="C60" s="391">
        <f>'چک لیست'!C61</f>
        <v>0</v>
      </c>
      <c r="D60" s="392"/>
      <c r="E60" s="388">
        <f>'چک لیست'!C52</f>
        <v>0</v>
      </c>
      <c r="F60" s="388">
        <f>'چک لیست'!C62</f>
        <v>0</v>
      </c>
      <c r="G60" s="389"/>
      <c r="H60" s="390">
        <f>'فاکتور نهایی'!H22</f>
        <v>0</v>
      </c>
      <c r="I60" s="390"/>
      <c r="J60" s="188"/>
    </row>
    <row r="61" spans="1:10" ht="19.5" thickTop="1" thickBot="1" x14ac:dyDescent="0.3">
      <c r="A61" s="384">
        <v>6</v>
      </c>
      <c r="B61" s="385" t="s">
        <v>239</v>
      </c>
      <c r="C61" s="386" t="str">
        <f>'فاکتور کمد'!C11:D11</f>
        <v>تیسان</v>
      </c>
      <c r="D61" s="387"/>
      <c r="E61" s="388"/>
      <c r="F61" s="388">
        <f>'فاکتور کمد'!E11</f>
        <v>0.71919999999999995</v>
      </c>
      <c r="G61" s="389">
        <f>'فاکتور کمد'!F11</f>
        <v>60000000</v>
      </c>
      <c r="H61" s="390">
        <f>'فاکتور کمد'!G11</f>
        <v>43152000</v>
      </c>
      <c r="I61" s="390"/>
      <c r="J61" s="188"/>
    </row>
    <row r="62" spans="1:10" ht="19.5" thickTop="1" thickBot="1" x14ac:dyDescent="0.3">
      <c r="A62" s="384">
        <v>7</v>
      </c>
      <c r="B62" s="385" t="s">
        <v>239</v>
      </c>
      <c r="C62" s="386" t="e">
        <f>'فاکتور کمد'!#REF!</f>
        <v>#REF!</v>
      </c>
      <c r="D62" s="387"/>
      <c r="E62" s="388"/>
      <c r="F62" s="388">
        <f>'فاکتور کمد'!E11</f>
        <v>0.71919999999999995</v>
      </c>
      <c r="G62" s="389">
        <f>'فاکتور کمد'!F11</f>
        <v>60000000</v>
      </c>
      <c r="H62" s="390">
        <f>'فاکتور کمد'!G11</f>
        <v>43152000</v>
      </c>
      <c r="I62" s="390"/>
      <c r="J62" s="188"/>
    </row>
    <row r="63" spans="1:10" ht="19.5" thickTop="1" thickBot="1" x14ac:dyDescent="0.3">
      <c r="A63" s="384">
        <v>8</v>
      </c>
      <c r="B63" s="385" t="s">
        <v>239</v>
      </c>
      <c r="C63" s="386" t="e">
        <f>'فاکتور کمد'!#REF!</f>
        <v>#REF!</v>
      </c>
      <c r="D63" s="387"/>
      <c r="E63" s="388"/>
      <c r="F63" s="388" t="e">
        <f>'فاکتور کمد'!#REF!</f>
        <v>#REF!</v>
      </c>
      <c r="G63" s="389" t="e">
        <f>'فاکتور کمد'!#REF!</f>
        <v>#REF!</v>
      </c>
      <c r="H63" s="390" t="e">
        <f>'فاکتور کمد'!#REF!</f>
        <v>#REF!</v>
      </c>
      <c r="I63" s="390"/>
      <c r="J63" s="188"/>
    </row>
    <row r="64" spans="1:10" ht="19.5" thickTop="1" thickBot="1" x14ac:dyDescent="0.3">
      <c r="A64" s="384">
        <v>9</v>
      </c>
      <c r="B64" s="385" t="s">
        <v>239</v>
      </c>
      <c r="C64" s="386" t="str">
        <f>'فاکتور کمد'!C12:D12</f>
        <v>تیسان</v>
      </c>
      <c r="D64" s="387"/>
      <c r="E64" s="388"/>
      <c r="F64" s="388" t="e">
        <f>'فاکتور کمد'!#REF!</f>
        <v>#REF!</v>
      </c>
      <c r="G64" s="389" t="e">
        <f>'فاکتور کمد'!#REF!</f>
        <v>#REF!</v>
      </c>
      <c r="H64" s="390" t="e">
        <f>'فاکتور کمد'!#REF!</f>
        <v>#REF!</v>
      </c>
      <c r="I64" s="390"/>
      <c r="J64" s="188"/>
    </row>
    <row r="65" spans="1:10" ht="19.5" thickTop="1" thickBot="1" x14ac:dyDescent="0.3">
      <c r="A65" s="384">
        <v>10</v>
      </c>
      <c r="B65" s="385" t="s">
        <v>240</v>
      </c>
      <c r="C65" s="386" t="e">
        <f>'فاکتور کمد'!#REF!</f>
        <v>#REF!</v>
      </c>
      <c r="D65" s="387"/>
      <c r="E65" s="388"/>
      <c r="F65" s="388">
        <f>'فاکتور کمد'!E12</f>
        <v>0.72699999999999998</v>
      </c>
      <c r="G65" s="389">
        <f>'فاکتور کمد'!F12</f>
        <v>16000000</v>
      </c>
      <c r="H65" s="390">
        <f>'فاکتور کمد'!G12</f>
        <v>11632000</v>
      </c>
      <c r="I65" s="390"/>
      <c r="J65" s="188"/>
    </row>
    <row r="66" spans="1:10" ht="19.5" thickTop="1" thickBot="1" x14ac:dyDescent="0.3">
      <c r="A66" s="384">
        <v>11</v>
      </c>
      <c r="B66" s="385" t="s">
        <v>240</v>
      </c>
      <c r="C66" s="386" t="e">
        <f>'فاکتور کمد'!#REF!</f>
        <v>#REF!</v>
      </c>
      <c r="D66" s="387"/>
      <c r="E66" s="388"/>
      <c r="F66" s="388" t="e">
        <f>'فاکتور کمد'!#REF!</f>
        <v>#REF!</v>
      </c>
      <c r="G66" s="389" t="e">
        <f>'فاکتور کمد'!#REF!</f>
        <v>#REF!</v>
      </c>
      <c r="H66" s="390" t="e">
        <f>'فاکتور کمد'!#REF!</f>
        <v>#REF!</v>
      </c>
      <c r="I66" s="390"/>
      <c r="J66" s="188"/>
    </row>
    <row r="67" spans="1:10" ht="19.5" x14ac:dyDescent="0.25">
      <c r="A67" s="393"/>
      <c r="B67" s="393"/>
      <c r="C67" s="393"/>
      <c r="D67" s="393"/>
      <c r="E67" s="393"/>
      <c r="F67" s="394" t="s">
        <v>19</v>
      </c>
      <c r="G67" s="395"/>
      <c r="H67" s="396" t="e">
        <f>SUM(H56:H66)</f>
        <v>#REF!</v>
      </c>
      <c r="I67" s="397"/>
      <c r="J67" s="188"/>
    </row>
    <row r="68" spans="1:10" ht="19.5" x14ac:dyDescent="0.25">
      <c r="A68" s="393"/>
      <c r="B68" s="393"/>
      <c r="C68" s="393"/>
      <c r="D68" s="393"/>
      <c r="E68" s="393"/>
      <c r="F68" s="398" t="s">
        <v>55</v>
      </c>
      <c r="G68" s="399"/>
      <c r="H68" s="400" t="e">
        <f>H67*12/100</f>
        <v>#REF!</v>
      </c>
      <c r="I68" s="401"/>
      <c r="J68" s="188"/>
    </row>
    <row r="69" spans="1:10" ht="19.5" x14ac:dyDescent="0.25">
      <c r="A69" s="393"/>
      <c r="B69" s="393"/>
      <c r="C69" s="393"/>
      <c r="D69" s="393"/>
      <c r="E69" s="393"/>
      <c r="F69" s="398" t="s">
        <v>246</v>
      </c>
      <c r="G69" s="399"/>
      <c r="H69" s="402">
        <f>H44</f>
        <v>0</v>
      </c>
      <c r="I69" s="403"/>
      <c r="J69" s="188"/>
    </row>
    <row r="70" spans="1:10" ht="20.25" thickBot="1" x14ac:dyDescent="0.3">
      <c r="A70" s="393"/>
      <c r="B70" s="393"/>
      <c r="C70" s="393"/>
      <c r="D70" s="393"/>
      <c r="E70" s="393"/>
      <c r="F70" s="404" t="s">
        <v>51</v>
      </c>
      <c r="G70" s="405"/>
      <c r="H70" s="406" t="e">
        <f>H67+H68+H69</f>
        <v>#REF!</v>
      </c>
      <c r="I70" s="407"/>
      <c r="J70" s="188"/>
    </row>
    <row r="71" spans="1:10" ht="20.25" customHeight="1" x14ac:dyDescent="0.25">
      <c r="A71" s="341" t="s">
        <v>285</v>
      </c>
      <c r="B71" s="341"/>
      <c r="C71" s="341"/>
      <c r="D71" s="341"/>
      <c r="E71" s="341"/>
      <c r="F71" s="341"/>
      <c r="G71" s="341"/>
      <c r="H71" s="341"/>
      <c r="I71" s="341"/>
      <c r="J71" s="188"/>
    </row>
    <row r="72" spans="1:10" ht="18" x14ac:dyDescent="0.25">
      <c r="A72" s="342" t="s">
        <v>271</v>
      </c>
      <c r="B72" s="342"/>
      <c r="C72" s="342"/>
      <c r="D72" s="342"/>
      <c r="E72" s="342"/>
      <c r="F72" s="342"/>
      <c r="G72" s="342"/>
      <c r="H72" s="342"/>
      <c r="I72" s="342"/>
      <c r="J72" s="188"/>
    </row>
    <row r="73" spans="1:10" ht="18" x14ac:dyDescent="0.25">
      <c r="A73" s="342" t="s">
        <v>272</v>
      </c>
      <c r="B73" s="342"/>
      <c r="C73" s="342"/>
      <c r="D73" s="342"/>
      <c r="E73" s="342"/>
      <c r="F73" s="342"/>
      <c r="G73" s="342"/>
      <c r="H73" s="342"/>
      <c r="I73" s="342"/>
      <c r="J73" s="188"/>
    </row>
    <row r="74" spans="1:10" ht="53.25" customHeight="1" x14ac:dyDescent="0.25">
      <c r="A74" s="343" t="s">
        <v>286</v>
      </c>
      <c r="B74" s="343"/>
      <c r="C74" s="343"/>
      <c r="D74" s="343"/>
      <c r="E74" s="343"/>
      <c r="F74" s="343"/>
      <c r="G74" s="343"/>
      <c r="H74" s="343"/>
      <c r="I74" s="343"/>
      <c r="J74" s="188"/>
    </row>
    <row r="75" spans="1:10" ht="18" x14ac:dyDescent="0.25">
      <c r="A75" s="344" t="s">
        <v>274</v>
      </c>
      <c r="B75" s="344"/>
      <c r="C75" s="344"/>
      <c r="D75" s="344"/>
      <c r="E75" s="344"/>
      <c r="F75" s="344"/>
      <c r="G75" s="344"/>
      <c r="H75" s="344"/>
      <c r="I75" s="344"/>
      <c r="J75" s="188"/>
    </row>
    <row r="76" spans="1:10" x14ac:dyDescent="0.25">
      <c r="A76" s="188"/>
      <c r="B76" s="188"/>
      <c r="C76" s="188"/>
      <c r="D76" s="188"/>
      <c r="E76" s="188"/>
      <c r="F76" s="188"/>
      <c r="G76" s="188"/>
      <c r="H76" s="188"/>
      <c r="I76" s="188"/>
      <c r="J76" s="188"/>
    </row>
    <row r="77" spans="1:10" ht="18" x14ac:dyDescent="0.25">
      <c r="A77" s="345" t="s">
        <v>300</v>
      </c>
      <c r="B77" s="345"/>
      <c r="C77" s="345"/>
      <c r="D77" s="345"/>
      <c r="E77" s="345"/>
      <c r="F77" s="345"/>
      <c r="G77" s="345"/>
      <c r="H77" s="345"/>
      <c r="I77" s="345"/>
      <c r="J77" s="188"/>
    </row>
    <row r="78" spans="1:10" ht="19.5" x14ac:dyDescent="0.25">
      <c r="A78" s="340"/>
      <c r="B78" s="340"/>
      <c r="C78" s="188"/>
      <c r="D78" s="188"/>
      <c r="E78" s="188"/>
      <c r="F78" s="188"/>
      <c r="G78" s="188"/>
      <c r="H78" s="188"/>
      <c r="I78" s="188"/>
      <c r="J78" s="188"/>
    </row>
    <row r="79" spans="1:10" ht="37.9" customHeight="1" x14ac:dyDescent="0.25">
      <c r="A79" s="339" t="s">
        <v>171</v>
      </c>
      <c r="B79" s="339"/>
      <c r="C79" s="339"/>
      <c r="D79" s="339"/>
      <c r="E79" s="339"/>
      <c r="F79" s="339"/>
      <c r="G79" s="339"/>
      <c r="H79" s="339"/>
      <c r="I79" s="339"/>
      <c r="J79" s="188"/>
    </row>
    <row r="80" spans="1:10" ht="50.25" customHeight="1" x14ac:dyDescent="0.25">
      <c r="A80" s="336" t="s">
        <v>172</v>
      </c>
      <c r="B80" s="336"/>
      <c r="C80" s="336"/>
      <c r="D80" s="336"/>
      <c r="E80" s="336"/>
      <c r="F80" s="336"/>
      <c r="G80" s="336"/>
      <c r="H80" s="336"/>
      <c r="I80" s="336"/>
      <c r="J80" s="188"/>
    </row>
    <row r="81" spans="1:10" ht="18" x14ac:dyDescent="0.25">
      <c r="A81" s="320" t="s">
        <v>173</v>
      </c>
      <c r="B81" s="320"/>
      <c r="C81" s="320"/>
      <c r="D81" s="320"/>
      <c r="E81" s="188"/>
      <c r="F81" s="188"/>
      <c r="G81" s="188"/>
      <c r="H81" s="188"/>
      <c r="I81" s="188"/>
      <c r="J81" s="188"/>
    </row>
    <row r="82" spans="1:10" ht="18" x14ac:dyDescent="0.25">
      <c r="A82" s="320" t="s">
        <v>174</v>
      </c>
      <c r="B82" s="320"/>
      <c r="C82" s="320"/>
      <c r="D82" s="320"/>
      <c r="E82" s="188"/>
      <c r="F82" s="188"/>
      <c r="G82" s="188"/>
      <c r="H82" s="188"/>
      <c r="I82" s="188"/>
      <c r="J82" s="188"/>
    </row>
    <row r="83" spans="1:10" ht="18" x14ac:dyDescent="0.25">
      <c r="A83" s="321" t="s">
        <v>175</v>
      </c>
      <c r="B83" s="321"/>
      <c r="C83" s="321"/>
      <c r="D83" s="321"/>
      <c r="E83" s="321"/>
      <c r="F83" s="321"/>
      <c r="G83" s="321"/>
      <c r="H83" s="321"/>
      <c r="I83" s="321"/>
      <c r="J83" s="188"/>
    </row>
    <row r="84" spans="1:10" ht="19.5" x14ac:dyDescent="0.25">
      <c r="A84" s="352" t="s">
        <v>232</v>
      </c>
      <c r="B84" s="352"/>
      <c r="C84" s="188"/>
      <c r="D84" s="188"/>
      <c r="E84" s="188"/>
      <c r="F84" s="188"/>
      <c r="G84" s="188"/>
      <c r="H84" s="188"/>
      <c r="I84" s="188"/>
      <c r="J84" s="188"/>
    </row>
    <row r="85" spans="1:10" ht="39.200000000000003" customHeight="1" x14ac:dyDescent="0.25">
      <c r="A85" s="337" t="s">
        <v>312</v>
      </c>
      <c r="B85" s="337"/>
      <c r="C85" s="337"/>
      <c r="D85" s="337"/>
      <c r="E85" s="337"/>
      <c r="F85" s="337"/>
      <c r="G85" s="337"/>
      <c r="H85" s="337"/>
      <c r="I85" s="337"/>
      <c r="J85" s="188"/>
    </row>
    <row r="86" spans="1:10" ht="18" x14ac:dyDescent="0.25">
      <c r="A86" s="338" t="s">
        <v>176</v>
      </c>
      <c r="B86" s="338"/>
      <c r="C86" s="338"/>
      <c r="D86" s="338"/>
      <c r="E86" s="338"/>
      <c r="F86" s="338"/>
      <c r="G86" s="338"/>
      <c r="H86" s="338"/>
      <c r="I86" s="338"/>
      <c r="J86" s="188"/>
    </row>
    <row r="87" spans="1:10" ht="18" x14ac:dyDescent="0.25">
      <c r="A87" s="320" t="s">
        <v>289</v>
      </c>
      <c r="B87" s="320"/>
      <c r="C87" s="320"/>
      <c r="D87" s="320"/>
      <c r="E87" s="320"/>
      <c r="F87" s="320"/>
      <c r="G87" s="320"/>
      <c r="H87" s="320"/>
      <c r="I87" s="320"/>
      <c r="J87" s="188"/>
    </row>
    <row r="88" spans="1:10" ht="18" x14ac:dyDescent="0.25">
      <c r="A88" s="320" t="s">
        <v>288</v>
      </c>
      <c r="B88" s="320"/>
      <c r="C88" s="320"/>
      <c r="D88" s="320"/>
      <c r="E88" s="320"/>
      <c r="F88" s="320"/>
      <c r="G88" s="320"/>
      <c r="H88" s="320"/>
      <c r="I88" s="320"/>
      <c r="J88" s="188"/>
    </row>
    <row r="89" spans="1:10" ht="18" x14ac:dyDescent="0.25">
      <c r="A89" s="320" t="s">
        <v>178</v>
      </c>
      <c r="B89" s="320"/>
      <c r="C89" s="320"/>
      <c r="D89" s="320"/>
      <c r="E89" s="320"/>
      <c r="F89" s="320"/>
      <c r="G89" s="320"/>
      <c r="H89" s="320"/>
      <c r="I89" s="320"/>
      <c r="J89" s="188"/>
    </row>
    <row r="90" spans="1:10" ht="19.5" x14ac:dyDescent="0.25">
      <c r="A90" s="352" t="s">
        <v>262</v>
      </c>
      <c r="B90" s="352"/>
      <c r="C90" s="188"/>
      <c r="D90" s="188"/>
      <c r="E90" s="188"/>
      <c r="F90" s="188"/>
      <c r="G90" s="188"/>
      <c r="H90" s="188"/>
      <c r="I90" s="188"/>
      <c r="J90" s="188"/>
    </row>
    <row r="91" spans="1:10" ht="18" x14ac:dyDescent="0.25">
      <c r="A91" s="320" t="s">
        <v>179</v>
      </c>
      <c r="B91" s="320"/>
      <c r="C91" s="320"/>
      <c r="D91" s="320"/>
      <c r="E91" s="320"/>
      <c r="F91" s="320"/>
      <c r="G91" s="320"/>
      <c r="H91" s="320"/>
      <c r="I91" s="320"/>
      <c r="J91" s="188"/>
    </row>
    <row r="92" spans="1:10" ht="56.25" customHeight="1" x14ac:dyDescent="0.25">
      <c r="A92" s="337" t="s">
        <v>180</v>
      </c>
      <c r="B92" s="337"/>
      <c r="C92" s="337"/>
      <c r="D92" s="337"/>
      <c r="E92" s="337"/>
      <c r="F92" s="337"/>
      <c r="G92" s="337"/>
      <c r="H92" s="337"/>
      <c r="I92" s="337"/>
      <c r="J92" s="188"/>
    </row>
    <row r="93" spans="1:10" ht="51.75" customHeight="1" x14ac:dyDescent="0.25">
      <c r="A93" s="337" t="s">
        <v>181</v>
      </c>
      <c r="B93" s="337"/>
      <c r="C93" s="337"/>
      <c r="D93" s="337"/>
      <c r="E93" s="337"/>
      <c r="F93" s="337"/>
      <c r="G93" s="337"/>
      <c r="H93" s="337"/>
      <c r="I93" s="337"/>
      <c r="J93" s="188"/>
    </row>
    <row r="94" spans="1:10" ht="52.5" customHeight="1" x14ac:dyDescent="0.25">
      <c r="A94" s="337" t="s">
        <v>182</v>
      </c>
      <c r="B94" s="337"/>
      <c r="C94" s="337"/>
      <c r="D94" s="337"/>
      <c r="E94" s="337"/>
      <c r="F94" s="337"/>
      <c r="G94" s="337"/>
      <c r="H94" s="337"/>
      <c r="I94" s="337"/>
      <c r="J94" s="188"/>
    </row>
    <row r="95" spans="1:10" ht="46.5" customHeight="1" x14ac:dyDescent="0.25">
      <c r="A95" s="337" t="s">
        <v>290</v>
      </c>
      <c r="B95" s="337"/>
      <c r="C95" s="337"/>
      <c r="D95" s="337"/>
      <c r="E95" s="337"/>
      <c r="F95" s="337"/>
      <c r="G95" s="337"/>
      <c r="H95" s="337"/>
      <c r="I95" s="337"/>
      <c r="J95" s="188"/>
    </row>
    <row r="96" spans="1:10" s="182" customFormat="1" ht="39" customHeight="1" x14ac:dyDescent="0.25">
      <c r="A96" s="334" t="s">
        <v>302</v>
      </c>
      <c r="B96" s="334"/>
      <c r="C96" s="334"/>
      <c r="D96" s="334"/>
      <c r="E96" s="334"/>
      <c r="F96" s="334"/>
      <c r="G96" s="334"/>
      <c r="H96" s="334"/>
      <c r="I96" s="334"/>
    </row>
    <row r="97" spans="1:14" ht="18.75" customHeight="1" x14ac:dyDescent="0.25">
      <c r="A97" s="231" t="s">
        <v>183</v>
      </c>
      <c r="B97" s="231"/>
      <c r="C97" s="231"/>
      <c r="D97" s="231"/>
      <c r="E97" s="231"/>
      <c r="F97" s="231"/>
      <c r="G97" s="231"/>
      <c r="H97" s="231"/>
      <c r="I97" s="231"/>
      <c r="J97" s="188"/>
    </row>
    <row r="98" spans="1:14" ht="18.75" customHeight="1" x14ac:dyDescent="0.25">
      <c r="A98" s="353" t="s">
        <v>311</v>
      </c>
      <c r="B98" s="353"/>
      <c r="C98" s="353"/>
      <c r="D98" s="353"/>
      <c r="E98" s="353"/>
      <c r="F98" s="353"/>
      <c r="G98" s="353"/>
      <c r="H98" s="353"/>
      <c r="I98" s="353"/>
      <c r="J98" s="188"/>
      <c r="N98" t="s">
        <v>284</v>
      </c>
    </row>
    <row r="99" spans="1:14" ht="19.5" customHeight="1" x14ac:dyDescent="0.25">
      <c r="A99" s="353"/>
      <c r="B99" s="353"/>
      <c r="C99" s="353"/>
      <c r="D99" s="353"/>
      <c r="E99" s="353"/>
      <c r="F99" s="353"/>
      <c r="G99" s="353"/>
      <c r="H99" s="353"/>
      <c r="I99" s="353"/>
      <c r="J99" s="188"/>
    </row>
    <row r="100" spans="1:14" ht="19.5" customHeight="1" x14ac:dyDescent="0.25">
      <c r="A100" s="354" t="s">
        <v>291</v>
      </c>
      <c r="B100" s="354"/>
      <c r="C100" s="354"/>
      <c r="D100" s="354"/>
      <c r="E100" s="354"/>
      <c r="F100" s="354"/>
      <c r="G100" s="354"/>
      <c r="H100" s="354"/>
      <c r="I100" s="354"/>
      <c r="J100" s="188"/>
    </row>
    <row r="101" spans="1:14" ht="18.75" thickBot="1" x14ac:dyDescent="0.5">
      <c r="A101" s="188"/>
      <c r="B101" s="232" t="s">
        <v>233</v>
      </c>
      <c r="C101" s="417"/>
      <c r="D101" s="188"/>
      <c r="E101" s="188"/>
      <c r="F101" s="188"/>
      <c r="G101" s="188"/>
      <c r="H101" s="188"/>
      <c r="I101" s="188"/>
      <c r="J101" s="188"/>
    </row>
    <row r="102" spans="1:14" ht="15.75" thickBot="1" x14ac:dyDescent="0.3">
      <c r="A102" s="351" t="s">
        <v>184</v>
      </c>
      <c r="B102" s="351"/>
      <c r="C102" s="188"/>
      <c r="D102" s="188"/>
      <c r="E102" s="188"/>
      <c r="F102" s="188"/>
      <c r="G102" s="188"/>
      <c r="H102" s="188"/>
      <c r="I102" s="188"/>
      <c r="J102" s="188"/>
    </row>
    <row r="103" spans="1:14" ht="18" x14ac:dyDescent="0.25">
      <c r="A103" s="408"/>
      <c r="B103" s="409"/>
      <c r="C103" s="409"/>
      <c r="D103" s="409"/>
      <c r="E103" s="409"/>
      <c r="F103" s="409"/>
      <c r="G103" s="409"/>
      <c r="H103" s="409"/>
      <c r="I103" s="410"/>
      <c r="J103" s="188"/>
    </row>
    <row r="104" spans="1:14" ht="18" x14ac:dyDescent="0.25">
      <c r="A104" s="411"/>
      <c r="B104" s="412"/>
      <c r="C104" s="412"/>
      <c r="D104" s="412"/>
      <c r="E104" s="412"/>
      <c r="F104" s="412"/>
      <c r="G104" s="412"/>
      <c r="H104" s="412"/>
      <c r="I104" s="413"/>
      <c r="J104" s="188"/>
    </row>
    <row r="105" spans="1:14" ht="18" x14ac:dyDescent="0.25">
      <c r="A105" s="411"/>
      <c r="B105" s="412"/>
      <c r="C105" s="412"/>
      <c r="D105" s="412"/>
      <c r="E105" s="412"/>
      <c r="F105" s="412"/>
      <c r="G105" s="412"/>
      <c r="H105" s="412"/>
      <c r="I105" s="413"/>
      <c r="J105" s="188"/>
    </row>
    <row r="106" spans="1:14" ht="18" x14ac:dyDescent="0.25">
      <c r="A106" s="411"/>
      <c r="B106" s="412"/>
      <c r="C106" s="412"/>
      <c r="D106" s="412"/>
      <c r="E106" s="412"/>
      <c r="F106" s="412"/>
      <c r="G106" s="412"/>
      <c r="H106" s="412"/>
      <c r="I106" s="413"/>
      <c r="J106" s="188"/>
    </row>
    <row r="107" spans="1:14" ht="18.75" thickBot="1" x14ac:dyDescent="0.3">
      <c r="A107" s="414"/>
      <c r="B107" s="415"/>
      <c r="C107" s="415"/>
      <c r="D107" s="415"/>
      <c r="E107" s="415"/>
      <c r="F107" s="415"/>
      <c r="G107" s="415"/>
      <c r="H107" s="415"/>
      <c r="I107" s="416"/>
      <c r="J107" s="188"/>
    </row>
    <row r="108" spans="1:14" ht="18" x14ac:dyDescent="0.25">
      <c r="A108" s="184" t="s">
        <v>185</v>
      </c>
      <c r="B108" s="188"/>
      <c r="C108" s="188"/>
      <c r="D108" s="188"/>
      <c r="E108" s="188"/>
      <c r="F108" s="188"/>
      <c r="G108" s="188"/>
      <c r="H108" s="188"/>
      <c r="I108" s="188"/>
      <c r="J108" s="188"/>
    </row>
    <row r="109" spans="1:14" x14ac:dyDescent="0.25">
      <c r="A109" s="188"/>
      <c r="B109" s="188"/>
      <c r="C109" s="188"/>
      <c r="D109" s="188"/>
      <c r="E109" s="188"/>
      <c r="F109" s="188"/>
      <c r="G109" s="188"/>
      <c r="H109" s="188"/>
      <c r="I109" s="188"/>
      <c r="J109" s="188"/>
    </row>
  </sheetData>
  <protectedRanges>
    <protectedRange sqref="B35:F44" name="Range5_1"/>
  </protectedRanges>
  <mergeCells count="133">
    <mergeCell ref="C39:D39"/>
    <mergeCell ref="C34:D34"/>
    <mergeCell ref="C35:D35"/>
    <mergeCell ref="C36:D36"/>
    <mergeCell ref="A93:I93"/>
    <mergeCell ref="A90:B90"/>
    <mergeCell ref="F51:I51"/>
    <mergeCell ref="F50:I50"/>
    <mergeCell ref="G2:H2"/>
    <mergeCell ref="G3:H3"/>
    <mergeCell ref="H6:I6"/>
    <mergeCell ref="B7:I7"/>
    <mergeCell ref="B6:C6"/>
    <mergeCell ref="E6:F6"/>
    <mergeCell ref="A11:G11"/>
    <mergeCell ref="A5:I5"/>
    <mergeCell ref="A23:B23"/>
    <mergeCell ref="E23:F23"/>
    <mergeCell ref="G23:H23"/>
    <mergeCell ref="A24:B24"/>
    <mergeCell ref="E24:F24"/>
    <mergeCell ref="G24:H24"/>
    <mergeCell ref="F69:G69"/>
    <mergeCell ref="H69:I69"/>
    <mergeCell ref="H67:I67"/>
    <mergeCell ref="H68:I68"/>
    <mergeCell ref="H63:I63"/>
    <mergeCell ref="C55:D55"/>
    <mergeCell ref="C56:D56"/>
    <mergeCell ref="C63:D63"/>
    <mergeCell ref="C64:D64"/>
    <mergeCell ref="C66:D66"/>
    <mergeCell ref="H65:I65"/>
    <mergeCell ref="H66:I66"/>
    <mergeCell ref="C65:D65"/>
    <mergeCell ref="H56:I56"/>
    <mergeCell ref="H57:I57"/>
    <mergeCell ref="A52:G52"/>
    <mergeCell ref="H53:I53"/>
    <mergeCell ref="H37:I37"/>
    <mergeCell ref="H38:I38"/>
    <mergeCell ref="H39:I39"/>
    <mergeCell ref="C38:D38"/>
    <mergeCell ref="A103:I103"/>
    <mergeCell ref="A104:I104"/>
    <mergeCell ref="A10:G10"/>
    <mergeCell ref="E18:F18"/>
    <mergeCell ref="G18:H18"/>
    <mergeCell ref="H40:I40"/>
    <mergeCell ref="H41:I41"/>
    <mergeCell ref="H42:I42"/>
    <mergeCell ref="H43:I43"/>
    <mergeCell ref="C40:D40"/>
    <mergeCell ref="C41:D41"/>
    <mergeCell ref="C42:D42"/>
    <mergeCell ref="C43:D43"/>
    <mergeCell ref="G19:H19"/>
    <mergeCell ref="E19:F19"/>
    <mergeCell ref="C37:D37"/>
    <mergeCell ref="H34:I34"/>
    <mergeCell ref="H35:I35"/>
    <mergeCell ref="H36:I36"/>
    <mergeCell ref="A102:B102"/>
    <mergeCell ref="A89:I89"/>
    <mergeCell ref="A84:B84"/>
    <mergeCell ref="A95:I95"/>
    <mergeCell ref="A94:I94"/>
    <mergeCell ref="A98:I99"/>
    <mergeCell ref="A92:I92"/>
    <mergeCell ref="A88:I88"/>
    <mergeCell ref="A91:I91"/>
    <mergeCell ref="A100:I100"/>
    <mergeCell ref="C57:D57"/>
    <mergeCell ref="C54:D54"/>
    <mergeCell ref="C62:D62"/>
    <mergeCell ref="C61:D61"/>
    <mergeCell ref="H58:I58"/>
    <mergeCell ref="H59:I59"/>
    <mergeCell ref="H61:I61"/>
    <mergeCell ref="H62:I62"/>
    <mergeCell ref="C60:D60"/>
    <mergeCell ref="H60:I60"/>
    <mergeCell ref="F68:G68"/>
    <mergeCell ref="C58:D58"/>
    <mergeCell ref="C59:D59"/>
    <mergeCell ref="H54:I54"/>
    <mergeCell ref="H55:I55"/>
    <mergeCell ref="A96:I96"/>
    <mergeCell ref="A105:I105"/>
    <mergeCell ref="A106:I106"/>
    <mergeCell ref="G45:H45"/>
    <mergeCell ref="A80:I80"/>
    <mergeCell ref="A81:D81"/>
    <mergeCell ref="A82:D82"/>
    <mergeCell ref="A85:I85"/>
    <mergeCell ref="A86:I86"/>
    <mergeCell ref="A79:I79"/>
    <mergeCell ref="H70:I70"/>
    <mergeCell ref="A78:B78"/>
    <mergeCell ref="F70:G70"/>
    <mergeCell ref="A71:I71"/>
    <mergeCell ref="A72:I72"/>
    <mergeCell ref="A73:I73"/>
    <mergeCell ref="A74:I74"/>
    <mergeCell ref="A75:I75"/>
    <mergeCell ref="A77:I77"/>
    <mergeCell ref="A67:E70"/>
    <mergeCell ref="F67:G67"/>
    <mergeCell ref="F46:I46"/>
    <mergeCell ref="F47:I47"/>
    <mergeCell ref="F48:I48"/>
    <mergeCell ref="F49:I49"/>
    <mergeCell ref="A107:I107"/>
    <mergeCell ref="B26:B27"/>
    <mergeCell ref="A87:I87"/>
    <mergeCell ref="A83:I83"/>
    <mergeCell ref="A53:D53"/>
    <mergeCell ref="A12:B12"/>
    <mergeCell ref="A13:B13"/>
    <mergeCell ref="E21:F21"/>
    <mergeCell ref="G21:H21"/>
    <mergeCell ref="E22:F22"/>
    <mergeCell ref="G22:H22"/>
    <mergeCell ref="A21:B21"/>
    <mergeCell ref="A22:B22"/>
    <mergeCell ref="A18:B18"/>
    <mergeCell ref="C15:D15"/>
    <mergeCell ref="A16:B16"/>
    <mergeCell ref="A19:B19"/>
    <mergeCell ref="A15:B15"/>
    <mergeCell ref="C16:D16"/>
    <mergeCell ref="H44:I44"/>
    <mergeCell ref="H64:I64"/>
  </mergeCells>
  <conditionalFormatting sqref="B6">
    <cfRule type="notContainsBlanks" dxfId="6" priority="10">
      <formula>LEN(TRIM(B6))&gt;0</formula>
    </cfRule>
  </conditionalFormatting>
  <conditionalFormatting sqref="B47:I51">
    <cfRule type="notContainsBlanks" dxfId="5" priority="11">
      <formula>LEN(TRIM(B47))&gt;0</formula>
    </cfRule>
  </conditionalFormatting>
  <conditionalFormatting sqref="C28:H32 C33:G33">
    <cfRule type="notContainsBlanks" dxfId="4" priority="1">
      <formula>LEN(TRIM(C28))&gt;0</formula>
    </cfRule>
  </conditionalFormatting>
  <conditionalFormatting sqref="C28:H32">
    <cfRule type="notContainsBlanks" dxfId="3" priority="3">
      <formula>LEN(TRIM(C28))&gt;0</formula>
    </cfRule>
    <cfRule type="notContainsBlanks" priority="4">
      <formula>LEN(TRIM(C28))&gt;0</formula>
    </cfRule>
  </conditionalFormatting>
  <conditionalFormatting sqref="E6">
    <cfRule type="notContainsBlanks" dxfId="2" priority="8">
      <formula>LEN(TRIM(E6))&gt;0</formula>
    </cfRule>
  </conditionalFormatting>
  <conditionalFormatting sqref="G2:G3">
    <cfRule type="notContainsBlanks" dxfId="1" priority="5">
      <formula>LEN(TRIM(G2))&gt;0</formula>
    </cfRule>
  </conditionalFormatting>
  <conditionalFormatting sqref="H6">
    <cfRule type="notContainsBlanks" dxfId="0" priority="7">
      <formula>LEN(TRIM(H6))&gt;0</formula>
    </cfRule>
  </conditionalFormatting>
  <pageMargins left="0.25" right="0.25" top="0.75" bottom="0.75" header="0.3" footer="0.3"/>
  <pageSetup paperSize="9" orientation="portrait" verticalDpi="36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41"/>
  <sheetViews>
    <sheetView rightToLeft="1" topLeftCell="A19" workbookViewId="0">
      <selection activeCell="B33" sqref="B33"/>
    </sheetView>
  </sheetViews>
  <sheetFormatPr defaultRowHeight="15" x14ac:dyDescent="0.25"/>
  <sheetData>
    <row r="3" spans="2:2" ht="18.75" x14ac:dyDescent="0.25">
      <c r="B3" s="152" t="s">
        <v>266</v>
      </c>
    </row>
    <row r="4" spans="2:2" ht="18" x14ac:dyDescent="0.25">
      <c r="B4" s="153" t="s">
        <v>267</v>
      </c>
    </row>
    <row r="5" spans="2:2" ht="18" x14ac:dyDescent="0.25">
      <c r="B5" s="153" t="s">
        <v>268</v>
      </c>
    </row>
    <row r="6" spans="2:2" ht="18" x14ac:dyDescent="0.25">
      <c r="B6" s="153" t="s">
        <v>269</v>
      </c>
    </row>
    <row r="7" spans="2:2" ht="18" x14ac:dyDescent="0.25">
      <c r="B7" s="153" t="s">
        <v>270</v>
      </c>
    </row>
    <row r="11" spans="2:2" ht="19.5" x14ac:dyDescent="0.25">
      <c r="B11" s="154" t="s">
        <v>273</v>
      </c>
    </row>
    <row r="15" spans="2:2" ht="19.5" x14ac:dyDescent="0.25">
      <c r="B15" s="152" t="s">
        <v>275</v>
      </c>
    </row>
    <row r="16" spans="2:2" ht="18" x14ac:dyDescent="0.25">
      <c r="B16" s="155" t="s">
        <v>171</v>
      </c>
    </row>
    <row r="17" spans="2:2" ht="18" x14ac:dyDescent="0.25">
      <c r="B17" s="154" t="s">
        <v>172</v>
      </c>
    </row>
    <row r="18" spans="2:2" ht="19.5" x14ac:dyDescent="0.25">
      <c r="B18" s="156" t="s">
        <v>276</v>
      </c>
    </row>
    <row r="19" spans="2:2" ht="18" x14ac:dyDescent="0.25">
      <c r="B19" s="155" t="s">
        <v>173</v>
      </c>
    </row>
    <row r="20" spans="2:2" ht="18" x14ac:dyDescent="0.25">
      <c r="B20" s="155" t="s">
        <v>174</v>
      </c>
    </row>
    <row r="21" spans="2:2" ht="18" x14ac:dyDescent="0.25">
      <c r="B21" s="154" t="s">
        <v>175</v>
      </c>
    </row>
    <row r="22" spans="2:2" ht="19.5" x14ac:dyDescent="0.25">
      <c r="B22" s="156" t="s">
        <v>277</v>
      </c>
    </row>
    <row r="23" spans="2:2" ht="18" x14ac:dyDescent="0.25">
      <c r="B23" s="155" t="s">
        <v>278</v>
      </c>
    </row>
    <row r="24" spans="2:2" ht="18" x14ac:dyDescent="0.25">
      <c r="B24" s="155" t="s">
        <v>176</v>
      </c>
    </row>
    <row r="25" spans="2:2" ht="18" x14ac:dyDescent="0.25">
      <c r="B25" s="155" t="s">
        <v>177</v>
      </c>
    </row>
    <row r="26" spans="2:2" ht="18" x14ac:dyDescent="0.25">
      <c r="B26" s="155" t="s">
        <v>178</v>
      </c>
    </row>
    <row r="27" spans="2:2" ht="21" x14ac:dyDescent="0.25">
      <c r="B27" s="157" t="s">
        <v>279</v>
      </c>
    </row>
    <row r="28" spans="2:2" ht="18.75" x14ac:dyDescent="0.25">
      <c r="B28" s="158" t="s">
        <v>179</v>
      </c>
    </row>
    <row r="29" spans="2:2" ht="18.75" x14ac:dyDescent="0.25">
      <c r="B29" s="158" t="s">
        <v>180</v>
      </c>
    </row>
    <row r="30" spans="2:2" ht="18.75" x14ac:dyDescent="0.25">
      <c r="B30" s="158" t="s">
        <v>181</v>
      </c>
    </row>
    <row r="31" spans="2:2" ht="18.75" x14ac:dyDescent="0.25">
      <c r="B31" s="158" t="s">
        <v>182</v>
      </c>
    </row>
    <row r="32" spans="2:2" ht="18.75" x14ac:dyDescent="0.25">
      <c r="B32" s="158" t="s">
        <v>280</v>
      </c>
    </row>
    <row r="33" spans="2:2" ht="262.5" x14ac:dyDescent="0.25">
      <c r="B33" s="159" t="s">
        <v>183</v>
      </c>
    </row>
    <row r="34" spans="2:2" ht="42" x14ac:dyDescent="0.25">
      <c r="B34" s="160" t="s">
        <v>184</v>
      </c>
    </row>
    <row r="35" spans="2:2" ht="120.75" x14ac:dyDescent="0.25">
      <c r="B35" s="161" t="s">
        <v>281</v>
      </c>
    </row>
    <row r="36" spans="2:2" ht="120.75" x14ac:dyDescent="0.25">
      <c r="B36" s="161" t="s">
        <v>282</v>
      </c>
    </row>
    <row r="37" spans="2:2" ht="150" x14ac:dyDescent="0.25">
      <c r="B37" s="159" t="s">
        <v>283</v>
      </c>
    </row>
    <row r="38" spans="2:2" ht="18.75" x14ac:dyDescent="0.25">
      <c r="B38" s="159" t="s">
        <v>284</v>
      </c>
    </row>
    <row r="39" spans="2:2" ht="18.75" x14ac:dyDescent="0.25">
      <c r="B39" s="159"/>
    </row>
    <row r="40" spans="2:2" ht="18.75" x14ac:dyDescent="0.25">
      <c r="B40" s="162" t="s">
        <v>185</v>
      </c>
    </row>
    <row r="41" spans="2:2" ht="15.75" x14ac:dyDescent="0.25">
      <c r="B41" s="16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قیمت پایه</vt:lpstr>
      <vt:lpstr>چک لیست</vt:lpstr>
      <vt:lpstr>داده</vt:lpstr>
      <vt:lpstr>ریز متراژ</vt:lpstr>
      <vt:lpstr>فاکتور نهایی</vt:lpstr>
      <vt:lpstr>فاکتور کمد</vt:lpstr>
      <vt:lpstr>قرارداد</vt:lpstr>
      <vt:lpstr>Sheet1</vt:lpstr>
      <vt:lpstr>'ریز متراژ'!Print_Area</vt:lpstr>
      <vt:lpstr>آینه</vt:lpstr>
      <vt:lpstr>پایه</vt:lpstr>
      <vt:lpstr>جک</vt:lpstr>
      <vt:lpstr>سبد_آبچک</vt:lpstr>
      <vt:lpstr>سبد_ادویه</vt:lpstr>
      <vt:lpstr>سبد_سوپر</vt:lpstr>
      <vt:lpstr>سبد_مواد_شوینده</vt:lpstr>
      <vt:lpstr>سبدآبچک</vt:lpstr>
      <vt:lpstr>سبدادویه</vt:lpstr>
      <vt:lpstr>سبدسوپر</vt:lpstr>
      <vt:lpstr>سطل_زباله</vt:lpstr>
      <vt:lpstr>شیشه</vt:lpstr>
      <vt:lpstr>کشو</vt:lpstr>
      <vt:lpstr>لولا</vt:lpstr>
      <vt:lpstr>لیست_یراق</vt:lpstr>
      <vt:lpstr>نور</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surface</dc:creator>
  <cp:lastModifiedBy>MesterComputer.com</cp:lastModifiedBy>
  <cp:lastPrinted>2025-01-13T05:34:49Z</cp:lastPrinted>
  <dcterms:created xsi:type="dcterms:W3CDTF">2021-02-27T05:50:03Z</dcterms:created>
  <dcterms:modified xsi:type="dcterms:W3CDTF">2025-01-23T10:52:03Z</dcterms:modified>
</cp:coreProperties>
</file>