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6B9B35C5-C034-44F1-A349-7778E905E637}" xr6:coauthVersionLast="47" xr6:coauthVersionMax="47" xr10:uidLastSave="{00000000-0000-0000-0000-000000000000}"/>
  <bookViews>
    <workbookView xWindow="-120" yWindow="-120" windowWidth="20730" windowHeight="11160" firstSheet="12" activeTab="20" xr2:uid="{238E41FF-378A-48C1-8B84-07323CB13DD7}"/>
  </bookViews>
  <sheets>
    <sheet name="Sheet1" sheetId="1" r:id="rId1"/>
    <sheet name="Sheet2" sheetId="2" r:id="rId2"/>
    <sheet name="Sheet3" sheetId="3" r:id="rId3"/>
    <sheet name="Sheet4" sheetId="4" r:id="rId4"/>
    <sheet name="Sheet5" sheetId="10" r:id="rId5"/>
    <sheet name="Sheet6" sheetId="11" r:id="rId6"/>
    <sheet name="Sheet7" sheetId="12" r:id="rId7"/>
    <sheet name="Sheet8" sheetId="13" r:id="rId8"/>
    <sheet name="Sheet9" sheetId="14" r:id="rId9"/>
    <sheet name="Sheet10" sheetId="15" r:id="rId10"/>
    <sheet name="Sheet12" sheetId="17" r:id="rId11"/>
    <sheet name="Sheet16" sheetId="21" r:id="rId12"/>
    <sheet name="Sheet17" sheetId="22" r:id="rId13"/>
    <sheet name="Sheet18" sheetId="23" r:id="rId14"/>
    <sheet name="Sheet11" sheetId="24" r:id="rId15"/>
    <sheet name="Sheet13" sheetId="25" r:id="rId16"/>
    <sheet name="Sheet14" sheetId="26" r:id="rId17"/>
    <sheet name="Sheet15" sheetId="27" r:id="rId18"/>
    <sheet name="Sheet21" sheetId="30" r:id="rId19"/>
    <sheet name="Sheet19" sheetId="31" r:id="rId20"/>
    <sheet name="Sheet20" sheetId="29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9" l="1"/>
  <c r="D12" i="29"/>
  <c r="D13" i="29"/>
  <c r="D17" i="29" s="1"/>
  <c r="D14" i="29"/>
  <c r="D15" i="29"/>
  <c r="D10" i="29"/>
  <c r="C17" i="29"/>
  <c r="C11" i="29"/>
  <c r="C12" i="29"/>
  <c r="C13" i="29"/>
  <c r="C14" i="29"/>
  <c r="C15" i="29"/>
  <c r="C10" i="29"/>
  <c r="B17" i="29"/>
  <c r="B11" i="29"/>
  <c r="B12" i="29"/>
  <c r="B13" i="29"/>
  <c r="B14" i="29"/>
  <c r="B15" i="29"/>
  <c r="B10" i="29"/>
  <c r="E8" i="29"/>
  <c r="F8" i="29"/>
  <c r="G8" i="29"/>
  <c r="H8" i="29"/>
  <c r="H3" i="29"/>
  <c r="H4" i="29"/>
  <c r="H5" i="29"/>
  <c r="H6" i="29"/>
  <c r="H7" i="29"/>
  <c r="G3" i="29"/>
  <c r="G4" i="29"/>
  <c r="G5" i="29"/>
  <c r="G6" i="29"/>
  <c r="G7" i="29"/>
  <c r="F3" i="29"/>
  <c r="F4" i="29"/>
  <c r="F5" i="29"/>
  <c r="F6" i="29"/>
  <c r="F7" i="29"/>
  <c r="E3" i="29"/>
  <c r="E4" i="29"/>
  <c r="E5" i="29"/>
  <c r="E6" i="29"/>
  <c r="E7" i="29"/>
  <c r="H2" i="29"/>
  <c r="G2" i="29"/>
  <c r="F2" i="29"/>
  <c r="E2" i="29"/>
  <c r="D8" i="29"/>
  <c r="D3" i="29"/>
  <c r="D4" i="29"/>
  <c r="D5" i="29"/>
  <c r="D6" i="29"/>
  <c r="D7" i="29"/>
  <c r="D2" i="29"/>
  <c r="B8" i="29"/>
  <c r="C8" i="29"/>
  <c r="A8" i="29"/>
  <c r="B13" i="25" l="1"/>
  <c r="B7" i="25"/>
  <c r="B12" i="25"/>
  <c r="B6" i="25"/>
  <c r="B9" i="25"/>
  <c r="B10" i="25"/>
  <c r="B8" i="25"/>
  <c r="B11" i="25"/>
  <c r="B5" i="25"/>
  <c r="B4" i="25"/>
  <c r="K5" i="24"/>
  <c r="C7" i="24"/>
  <c r="D7" i="24" s="1"/>
  <c r="F7" i="24"/>
  <c r="G7" i="24" s="1"/>
  <c r="C8" i="24"/>
  <c r="D8" i="24" s="1"/>
  <c r="F8" i="24"/>
  <c r="G8" i="24" s="1"/>
  <c r="C9" i="24"/>
  <c r="D9" i="24" s="1"/>
  <c r="F9" i="24"/>
  <c r="G9" i="24" s="1"/>
  <c r="C10" i="24"/>
  <c r="D10" i="24" s="1"/>
  <c r="F10" i="24"/>
  <c r="G10" i="24" s="1"/>
  <c r="C11" i="24"/>
  <c r="D11" i="24" s="1"/>
  <c r="F11" i="24"/>
  <c r="G11" i="24" s="1"/>
  <c r="C12" i="24"/>
  <c r="D12" i="24" s="1"/>
  <c r="F12" i="24"/>
  <c r="G12" i="24" s="1"/>
  <c r="C13" i="24"/>
  <c r="D13" i="24" s="1"/>
  <c r="F13" i="24"/>
  <c r="G13" i="24" s="1"/>
  <c r="C14" i="24"/>
  <c r="D14" i="24" s="1"/>
  <c r="F14" i="24"/>
  <c r="G14" i="24" s="1"/>
  <c r="F6" i="24"/>
  <c r="G6" i="24" s="1"/>
  <c r="C6" i="24"/>
  <c r="D6" i="24" s="1"/>
  <c r="F5" i="24"/>
  <c r="G5" i="24" s="1"/>
  <c r="H5" i="24" s="1"/>
  <c r="I5" i="24" s="1"/>
  <c r="J5" i="24" s="1"/>
  <c r="E5" i="24"/>
  <c r="C5" i="24"/>
  <c r="J20" i="23"/>
  <c r="K20" i="23"/>
  <c r="I20" i="23"/>
  <c r="K12" i="23"/>
  <c r="K13" i="23"/>
  <c r="K14" i="23"/>
  <c r="K15" i="23"/>
  <c r="K16" i="23"/>
  <c r="K17" i="23"/>
  <c r="K18" i="23"/>
  <c r="K19" i="23"/>
  <c r="K11" i="23"/>
  <c r="I8" i="23"/>
  <c r="J8" i="23"/>
  <c r="H8" i="23"/>
  <c r="J5" i="23"/>
  <c r="J6" i="23"/>
  <c r="J7" i="23"/>
  <c r="J4" i="23"/>
  <c r="I4" i="23"/>
  <c r="D5" i="24" l="1"/>
  <c r="B6" i="24" s="1"/>
  <c r="F15" i="24"/>
  <c r="G15" i="24"/>
  <c r="C15" i="24"/>
  <c r="D18" i="14"/>
  <c r="E18" i="14"/>
  <c r="F18" i="14"/>
  <c r="G18" i="14"/>
  <c r="H18" i="14"/>
  <c r="I18" i="14"/>
  <c r="J18" i="14"/>
  <c r="C18" i="14"/>
  <c r="J12" i="14"/>
  <c r="J13" i="14"/>
  <c r="J14" i="14"/>
  <c r="J15" i="14"/>
  <c r="J16" i="14"/>
  <c r="J17" i="14"/>
  <c r="J11" i="14"/>
  <c r="G3" i="14"/>
  <c r="I12" i="14"/>
  <c r="I13" i="14"/>
  <c r="I14" i="14"/>
  <c r="I15" i="14"/>
  <c r="I16" i="14"/>
  <c r="I17" i="14"/>
  <c r="I11" i="14"/>
  <c r="H12" i="14"/>
  <c r="H13" i="14"/>
  <c r="H14" i="14"/>
  <c r="H15" i="14"/>
  <c r="H16" i="14"/>
  <c r="H17" i="14"/>
  <c r="H11" i="14"/>
  <c r="G12" i="14"/>
  <c r="G13" i="14"/>
  <c r="G14" i="14"/>
  <c r="G15" i="14"/>
  <c r="G16" i="14"/>
  <c r="G17" i="14"/>
  <c r="G11" i="14"/>
  <c r="F11" i="14"/>
  <c r="F12" i="14"/>
  <c r="F13" i="14"/>
  <c r="F14" i="14"/>
  <c r="F15" i="14"/>
  <c r="F16" i="14"/>
  <c r="F17" i="14"/>
  <c r="E3" i="14"/>
  <c r="E7" i="14" s="1"/>
  <c r="D7" i="14"/>
  <c r="C7" i="14"/>
  <c r="G4" i="14"/>
  <c r="G5" i="14"/>
  <c r="G6" i="14"/>
  <c r="F4" i="14"/>
  <c r="F5" i="14"/>
  <c r="F6" i="14"/>
  <c r="E4" i="14"/>
  <c r="E5" i="14"/>
  <c r="E6" i="14"/>
  <c r="D6" i="14"/>
  <c r="D4" i="14"/>
  <c r="D5" i="14"/>
  <c r="D3" i="14"/>
  <c r="D15" i="24" l="1"/>
  <c r="B7" i="24"/>
  <c r="B8" i="24" s="1"/>
  <c r="E6" i="24"/>
  <c r="H6" i="24" s="1"/>
  <c r="F3" i="14"/>
  <c r="G7" i="14" s="1"/>
  <c r="K6" i="24" l="1"/>
  <c r="I6" i="24"/>
  <c r="E7" i="24"/>
  <c r="B9" i="24"/>
  <c r="F7" i="14"/>
  <c r="H7" i="24" l="1"/>
  <c r="I7" i="24" s="1"/>
  <c r="J7" i="24" s="1"/>
  <c r="J6" i="24"/>
  <c r="K7" i="24"/>
  <c r="B10" i="24"/>
  <c r="E8" i="24" l="1"/>
  <c r="B11" i="24"/>
  <c r="H8" i="24" l="1"/>
  <c r="K8" i="24"/>
  <c r="B12" i="24"/>
  <c r="I8" i="24" l="1"/>
  <c r="E9" i="24"/>
  <c r="B13" i="24"/>
  <c r="H9" i="24" l="1"/>
  <c r="K9" i="24"/>
  <c r="J8" i="24"/>
  <c r="B14" i="24"/>
  <c r="B15" i="24" s="1"/>
  <c r="E10" i="24" l="1"/>
  <c r="I9" i="24"/>
  <c r="J9" i="24" l="1"/>
  <c r="K10" i="24"/>
  <c r="H10" i="24"/>
  <c r="I10" i="24" l="1"/>
  <c r="J10" i="24" s="1"/>
  <c r="E11" i="24"/>
  <c r="H11" i="24" l="1"/>
  <c r="K11" i="24"/>
  <c r="I11" i="24" l="1"/>
  <c r="J11" i="24" s="1"/>
  <c r="E12" i="24"/>
  <c r="H12" i="24" l="1"/>
  <c r="K12" i="24"/>
  <c r="I12" i="24" l="1"/>
  <c r="J12" i="24" s="1"/>
  <c r="E13" i="24"/>
  <c r="K13" i="24" l="1"/>
  <c r="H13" i="24"/>
  <c r="I13" i="24" l="1"/>
  <c r="J13" i="24" s="1"/>
  <c r="E14" i="24"/>
  <c r="E15" i="24" l="1"/>
  <c r="H14" i="24"/>
  <c r="K14" i="24"/>
  <c r="K15" i="24" s="1"/>
  <c r="D18" i="24" s="1"/>
  <c r="I14" i="24" l="1"/>
  <c r="H15" i="24"/>
  <c r="J14" i="24" l="1"/>
  <c r="J15" i="24" s="1"/>
  <c r="C18" i="24" s="1"/>
  <c r="I15" i="24"/>
  <c r="B18" i="24" s="1"/>
</calcChain>
</file>

<file path=xl/sharedStrings.xml><?xml version="1.0" encoding="utf-8"?>
<sst xmlns="http://schemas.openxmlformats.org/spreadsheetml/2006/main" count="402" uniqueCount="161">
  <si>
    <t>none</t>
  </si>
  <si>
    <t>low</t>
  </si>
  <si>
    <t>medium</t>
  </si>
  <si>
    <t>daily</t>
  </si>
  <si>
    <t>weekly</t>
  </si>
  <si>
    <t>high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</si>
  <si>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</si>
  <si>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</si>
  <si>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</si>
  <si>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</si>
  <si>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</si>
  <si>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</si>
  <si>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</si>
  <si>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</si>
  <si>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</si>
  <si>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</si>
  <si>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</si>
  <si>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</si>
  <si>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</si>
  <si>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</si>
  <si>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</si>
  <si>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</si>
  <si>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</si>
  <si>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</si>
  <si>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</si>
  <si>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Anova: Two-Factor Without Replication</t>
  </si>
  <si>
    <t>Row 1</t>
  </si>
  <si>
    <t>Row 2</t>
  </si>
  <si>
    <t>Row 3</t>
  </si>
  <si>
    <t>Row 4</t>
  </si>
  <si>
    <t>Column 1</t>
  </si>
  <si>
    <t>Column 2</t>
  </si>
  <si>
    <t>Column 3</t>
  </si>
  <si>
    <t>Column 4</t>
  </si>
  <si>
    <t>Rows</t>
  </si>
  <si>
    <t>Error</t>
  </si>
  <si>
    <t>LAB</t>
  </si>
  <si>
    <t>WATER EXPOSURE</t>
  </si>
  <si>
    <t>NONE</t>
  </si>
  <si>
    <t>LOW</t>
  </si>
  <si>
    <t>MEDIUM</t>
  </si>
  <si>
    <t>HIGH</t>
  </si>
  <si>
    <t>DAILY</t>
  </si>
  <si>
    <t>WEEKLY</t>
  </si>
  <si>
    <t>Row 5</t>
  </si>
  <si>
    <t>Row 6</t>
  </si>
  <si>
    <t>PLAYER</t>
  </si>
  <si>
    <t>ALI</t>
  </si>
  <si>
    <t>SHEHZAD</t>
  </si>
  <si>
    <t>SAMIA</t>
  </si>
  <si>
    <t>HASNAIN</t>
  </si>
  <si>
    <t>SALMAN</t>
  </si>
  <si>
    <t>BRAND A</t>
  </si>
  <si>
    <t>BRAND B</t>
  </si>
  <si>
    <t>BRAND C</t>
  </si>
  <si>
    <t>STUDENTS</t>
  </si>
  <si>
    <t>AI</t>
  </si>
  <si>
    <t>ML</t>
  </si>
  <si>
    <t>SA</t>
  </si>
  <si>
    <t>Deaths</t>
  </si>
  <si>
    <t>Expected Frequency</t>
  </si>
  <si>
    <t>Observed Frequency</t>
  </si>
  <si>
    <t>MLE</t>
  </si>
  <si>
    <t>Probability</t>
  </si>
  <si>
    <t>TOTAL</t>
  </si>
  <si>
    <t>Bins</t>
  </si>
  <si>
    <t>L</t>
  </si>
  <si>
    <t>U</t>
  </si>
  <si>
    <t>LP</t>
  </si>
  <si>
    <t>UP</t>
  </si>
  <si>
    <t>Probablitiy</t>
  </si>
  <si>
    <t>Chi Square</t>
  </si>
  <si>
    <t>0-5</t>
  </si>
  <si>
    <t>30-35</t>
  </si>
  <si>
    <t>25-30</t>
  </si>
  <si>
    <t>20-25</t>
  </si>
  <si>
    <t>15-20</t>
  </si>
  <si>
    <t>5-10</t>
  </si>
  <si>
    <t>10-15</t>
  </si>
  <si>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</si>
  <si>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</si>
  <si>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</si>
  <si>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</si>
  <si>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</si>
  <si>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</si>
  <si>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</si>
  <si>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</si>
  <si>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</si>
  <si>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</si>
  <si>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</si>
  <si>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</si>
  <si>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</si>
  <si>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</si>
  <si>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</si>
  <si>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</si>
  <si>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</si>
  <si>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</si>
  <si>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</si>
  <si>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</si>
  <si>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</si>
  <si>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</si>
  <si>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</si>
  <si>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</si>
  <si>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</si>
  <si>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Low Calorie</t>
  </si>
  <si>
    <t>Low Fat</t>
  </si>
  <si>
    <t>Low Carbohydrate</t>
  </si>
  <si>
    <t>Control</t>
  </si>
  <si>
    <t>Anova: Single Factor</t>
  </si>
  <si>
    <t>Groups</t>
  </si>
  <si>
    <t>Between Groups</t>
  </si>
  <si>
    <t>Within Groups</t>
  </si>
  <si>
    <t xml:space="preserve">PRIVATE </t>
  </si>
  <si>
    <t>GOVT.</t>
  </si>
  <si>
    <t>INCOME/SCHOOL</t>
  </si>
  <si>
    <t>OBSERVED</t>
  </si>
  <si>
    <t>EXPECTED</t>
  </si>
  <si>
    <t>CHI-SQUARE</t>
  </si>
  <si>
    <t>AGE OF DRIVER</t>
  </si>
  <si>
    <t>18-25</t>
  </si>
  <si>
    <t>26-40</t>
  </si>
  <si>
    <t>OVER 40</t>
  </si>
  <si>
    <t>Sno</t>
  </si>
  <si>
    <t>Arrival</t>
  </si>
  <si>
    <t>Service Time</t>
  </si>
  <si>
    <t>Random Numbers</t>
  </si>
  <si>
    <t>Inter Arrival</t>
  </si>
  <si>
    <t>End</t>
  </si>
  <si>
    <t>Start</t>
  </si>
  <si>
    <t>Turn Around</t>
  </si>
  <si>
    <t>Wait Time</t>
  </si>
  <si>
    <t>Response Time</t>
  </si>
  <si>
    <t>MU</t>
  </si>
  <si>
    <t>LAMBDA</t>
  </si>
  <si>
    <t>SUM</t>
  </si>
  <si>
    <t>Avg TA</t>
  </si>
  <si>
    <t>Avg WT</t>
  </si>
  <si>
    <t>Avg RT</t>
  </si>
  <si>
    <t>Avg Service Time (1/lambda)</t>
  </si>
  <si>
    <t>Avg Arrival Time (1/mu)</t>
  </si>
  <si>
    <t>Mean number in the queue</t>
  </si>
  <si>
    <t>Mean weight in the queue</t>
  </si>
  <si>
    <t>Mean weight in the system</t>
  </si>
  <si>
    <t>Mean number in the system</t>
  </si>
  <si>
    <t>Idle Time</t>
  </si>
  <si>
    <t>rho (probablity that server is busy)</t>
  </si>
  <si>
    <t>Avg length of non empty queue</t>
  </si>
  <si>
    <t>probability of 2 customers</t>
  </si>
  <si>
    <t>Multiple Regression</t>
  </si>
  <si>
    <t>X1</t>
  </si>
  <si>
    <t>X2</t>
  </si>
  <si>
    <t>Patient</t>
  </si>
  <si>
    <t>Panadol</t>
  </si>
  <si>
    <t>Paracetamol</t>
  </si>
  <si>
    <t>Ponstan</t>
  </si>
  <si>
    <t>Anova: Repeated Measure</t>
  </si>
  <si>
    <t>X12</t>
  </si>
  <si>
    <t>X22</t>
  </si>
  <si>
    <t>X1Y</t>
  </si>
  <si>
    <t>X1X2</t>
  </si>
  <si>
    <t>X2Y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</si>
</sst>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right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3" xfId="0" applyFont="1" applyBorder="1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4" xfId="0" applyNumberFormat="1" applyBorder="1"/>
    <xf numFmtId="10" fontId="0" fillId="0" borderId="4" xfId="0" applyNumberFormat="1" applyBorder="1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683508311461062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numRef>
              <c:f>Sheet10!$D$5:$D$12</c:f>
              <c:numCache>
                <c:formatCode>General</c:formatCode>
                <c:ptCount val="8"/>
                <c:pt idx="0">
                  <c:v>16</c:v>
                </c:pt>
                <c:pt idx="1">
                  <c:v>12</c:v>
                </c:pt>
                <c:pt idx="2">
                  <c:v>18</c:v>
                </c:pt>
                <c:pt idx="3">
                  <c:v>4</c:v>
                </c:pt>
                <c:pt idx="4">
                  <c:v>3</c:v>
                </c:pt>
                <c:pt idx="5">
                  <c:v>10</c:v>
                </c:pt>
                <c:pt idx="6">
                  <c:v>5</c:v>
                </c:pt>
                <c:pt idx="7">
                  <c:v>12</c:v>
                </c:pt>
              </c:numCache>
            </c:numRef>
          </c:xVal>
          <c:yVal>
            <c:numRef>
              <c:f>Sheet10!$E$5:$E$12</c:f>
              <c:numCache>
                <c:formatCode>General</c:formatCode>
                <c:ptCount val="8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68</c:v>
                </c:pt>
                <c:pt idx="4">
                  <c:v>78</c:v>
                </c:pt>
                <c:pt idx="5">
                  <c:v>80</c:v>
                </c:pt>
                <c:pt idx="6">
                  <c:v>75</c:v>
                </c:pt>
                <c:pt idx="7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5-4C44-B0A4-C7D19F30D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94632"/>
        <c:axId val="561295712"/>
      </c:scatterChart>
      <c:valAx>
        <c:axId val="56129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1295712"/>
        <c:crosses val="autoZero"/>
        <c:crossBetween val="midCat"/>
      </c:valAx>
      <c:valAx>
        <c:axId val="5612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129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Sheet10!$D$5:$D$12</c:f>
              <c:numCache>
                <c:formatCode>General</c:formatCode>
                <c:ptCount val="8"/>
                <c:pt idx="0">
                  <c:v>16</c:v>
                </c:pt>
                <c:pt idx="1">
                  <c:v>12</c:v>
                </c:pt>
                <c:pt idx="2">
                  <c:v>18</c:v>
                </c:pt>
                <c:pt idx="3">
                  <c:v>4</c:v>
                </c:pt>
                <c:pt idx="4">
                  <c:v>3</c:v>
                </c:pt>
                <c:pt idx="5">
                  <c:v>10</c:v>
                </c:pt>
                <c:pt idx="6">
                  <c:v>5</c:v>
                </c:pt>
                <c:pt idx="7">
                  <c:v>12</c:v>
                </c:pt>
              </c:numCache>
            </c:numRef>
          </c:xVal>
          <c:yVal>
            <c:numRef>
              <c:f>Sheet12!$C$25:$C$32</c:f>
              <c:numCache>
                <c:formatCode>General</c:formatCode>
                <c:ptCount val="8"/>
                <c:pt idx="0">
                  <c:v>-0.79816513761467434</c:v>
                </c:pt>
                <c:pt idx="1">
                  <c:v>4.7339449541284466</c:v>
                </c:pt>
                <c:pt idx="2">
                  <c:v>-1.0642201834862419</c:v>
                </c:pt>
                <c:pt idx="3">
                  <c:v>-6.2018348623853257</c:v>
                </c:pt>
                <c:pt idx="4">
                  <c:v>4.931192660550451</c:v>
                </c:pt>
                <c:pt idx="5">
                  <c:v>-1</c:v>
                </c:pt>
                <c:pt idx="6">
                  <c:v>-0.33486238532110235</c:v>
                </c:pt>
                <c:pt idx="7">
                  <c:v>-0.26605504587155338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5B-447C-856D-B6649D0B6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19424"/>
        <c:axId val="99619784"/>
      </c:scatterChart>
      <c:valAx>
        <c:axId val="9961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19784"/>
        <c:crosses val="autoZero"/>
        <c:crossBetween val="midCat"/>
      </c:valAx>
      <c:valAx>
        <c:axId val="99619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19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Sheet10!$D$5:$D$12</c:f>
              <c:numCache>
                <c:formatCode>General</c:formatCode>
                <c:ptCount val="8"/>
                <c:pt idx="0">
                  <c:v>16</c:v>
                </c:pt>
                <c:pt idx="1">
                  <c:v>12</c:v>
                </c:pt>
                <c:pt idx="2">
                  <c:v>18</c:v>
                </c:pt>
                <c:pt idx="3">
                  <c:v>4</c:v>
                </c:pt>
                <c:pt idx="4">
                  <c:v>3</c:v>
                </c:pt>
                <c:pt idx="5">
                  <c:v>10</c:v>
                </c:pt>
                <c:pt idx="6">
                  <c:v>5</c:v>
                </c:pt>
                <c:pt idx="7">
                  <c:v>12</c:v>
                </c:pt>
              </c:numCache>
            </c:numRef>
          </c:xVal>
          <c:yVal>
            <c:numRef>
              <c:f>Sheet10!$E$5:$E$12</c:f>
              <c:numCache>
                <c:formatCode>General</c:formatCode>
                <c:ptCount val="8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68</c:v>
                </c:pt>
                <c:pt idx="4">
                  <c:v>78</c:v>
                </c:pt>
                <c:pt idx="5">
                  <c:v>80</c:v>
                </c:pt>
                <c:pt idx="6">
                  <c:v>75</c:v>
                </c:pt>
                <c:pt idx="7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90-4362-AFA8-65EC59613F6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Sheet10!$D$5:$D$12</c:f>
              <c:numCache>
                <c:formatCode>General</c:formatCode>
                <c:ptCount val="8"/>
                <c:pt idx="0">
                  <c:v>16</c:v>
                </c:pt>
                <c:pt idx="1">
                  <c:v>12</c:v>
                </c:pt>
                <c:pt idx="2">
                  <c:v>18</c:v>
                </c:pt>
                <c:pt idx="3">
                  <c:v>4</c:v>
                </c:pt>
                <c:pt idx="4">
                  <c:v>3</c:v>
                </c:pt>
                <c:pt idx="5">
                  <c:v>10</c:v>
                </c:pt>
                <c:pt idx="6">
                  <c:v>5</c:v>
                </c:pt>
                <c:pt idx="7">
                  <c:v>12</c:v>
                </c:pt>
              </c:numCache>
            </c:numRef>
          </c:xVal>
          <c:yVal>
            <c:numRef>
              <c:f>Sheet12!$B$25:$B$32</c:f>
              <c:numCache>
                <c:formatCode>General</c:formatCode>
                <c:ptCount val="8"/>
                <c:pt idx="0">
                  <c:v>87.798165137614674</c:v>
                </c:pt>
                <c:pt idx="1">
                  <c:v>83.266055045871553</c:v>
                </c:pt>
                <c:pt idx="2">
                  <c:v>90.064220183486242</c:v>
                </c:pt>
                <c:pt idx="3">
                  <c:v>74.201834862385326</c:v>
                </c:pt>
                <c:pt idx="4">
                  <c:v>73.068807339449549</c:v>
                </c:pt>
                <c:pt idx="5">
                  <c:v>81</c:v>
                </c:pt>
                <c:pt idx="6">
                  <c:v>75.334862385321102</c:v>
                </c:pt>
                <c:pt idx="7">
                  <c:v>83.266055045871553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90-4362-AFA8-65EC59613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19424"/>
        <c:axId val="99620144"/>
      </c:scatterChart>
      <c:valAx>
        <c:axId val="9961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20144"/>
        <c:crosses val="autoZero"/>
        <c:crossBetween val="midCat"/>
      </c:valAx>
      <c:valAx>
        <c:axId val="9962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19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33337</xdr:rowOff>
    </xdr:from>
    <xdr:to>
      <xdr:col>14</xdr:col>
      <xdr:colOff>28575</xdr:colOff>
      <xdr:row>17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6BC788-F2CA-66FD-47ED-C24D752BC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19050</xdr:rowOff>
    </xdr:from>
    <xdr:to>
      <xdr:col>16</xdr:col>
      <xdr:colOff>19050</xdr:colOff>
      <xdr:row>10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697B8-0A2B-739E-E2D7-E08FE491B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10</xdr:row>
      <xdr:rowOff>38100</xdr:rowOff>
    </xdr:from>
    <xdr:to>
      <xdr:col>16</xdr:col>
      <xdr:colOff>28575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381CEC-8078-CDEB-2C53-FFEEA86C8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EAE6-5F32-4A2E-91DD-80C3798BAEBC}">
  <dimension ref="A3:E13"/>
  <sheetViews>
    <sheetView workbookViewId="0">
      <selection activeCell="A3" sqref="A3"/>
    </sheetView>
  </sheetViews>
  <sheetFormatPr defaultRowHeight="15" x14ac:dyDescent="0.25"/>
  <cols>
    <col min="1" max="1" width="18.28515625" customWidth="1"/>
  </cols>
  <sheetData>
    <row r="3" spans="1:5" x14ac:dyDescent="0.25">
      <c r="A3" t="s">
        <v>37</v>
      </c>
      <c r="B3" t="s">
        <v>38</v>
      </c>
      <c r="C3" t="s">
        <v>39</v>
      </c>
      <c r="D3" t="s">
        <v>40</v>
      </c>
      <c r="E3" t="s">
        <v>41</v>
      </c>
    </row>
    <row r="4" spans="1:5" x14ac:dyDescent="0.25">
      <c r="A4" t="s">
        <v>42</v>
      </c>
      <c r="B4">
        <v>4.8</v>
      </c>
      <c r="C4">
        <v>5</v>
      </c>
      <c r="D4">
        <v>6.4</v>
      </c>
      <c r="E4">
        <v>6.3</v>
      </c>
    </row>
    <row r="5" spans="1:5" x14ac:dyDescent="0.25">
      <c r="B5">
        <v>4.4000000000000004</v>
      </c>
      <c r="C5">
        <v>5.2</v>
      </c>
      <c r="D5">
        <v>6.2</v>
      </c>
      <c r="E5">
        <v>6.4</v>
      </c>
    </row>
    <row r="6" spans="1:5" x14ac:dyDescent="0.25">
      <c r="B6">
        <v>3.2</v>
      </c>
      <c r="C6">
        <v>5.6</v>
      </c>
      <c r="D6">
        <v>4.7</v>
      </c>
      <c r="E6">
        <v>5.6</v>
      </c>
    </row>
    <row r="7" spans="1:5" x14ac:dyDescent="0.25">
      <c r="B7">
        <v>3.9</v>
      </c>
      <c r="C7">
        <v>4.3</v>
      </c>
      <c r="D7">
        <v>5.5</v>
      </c>
      <c r="E7">
        <v>4.8</v>
      </c>
    </row>
    <row r="8" spans="1:5" x14ac:dyDescent="0.25">
      <c r="B8">
        <v>4.4000000000000004</v>
      </c>
      <c r="C8">
        <v>4.8</v>
      </c>
      <c r="D8">
        <v>5.8</v>
      </c>
      <c r="E8">
        <v>5.8</v>
      </c>
    </row>
    <row r="9" spans="1:5" x14ac:dyDescent="0.25">
      <c r="A9" t="s">
        <v>43</v>
      </c>
      <c r="B9">
        <v>4.4000000000000004</v>
      </c>
      <c r="C9">
        <v>4.9000000000000004</v>
      </c>
      <c r="D9">
        <v>5.8</v>
      </c>
      <c r="E9">
        <v>6</v>
      </c>
    </row>
    <row r="10" spans="1:5" x14ac:dyDescent="0.25">
      <c r="B10">
        <v>4.2</v>
      </c>
      <c r="C10">
        <v>5.3</v>
      </c>
      <c r="D10">
        <v>6.2</v>
      </c>
      <c r="E10">
        <v>4.9000000000000004</v>
      </c>
    </row>
    <row r="11" spans="1:5" x14ac:dyDescent="0.25">
      <c r="B11">
        <v>3.8</v>
      </c>
      <c r="C11">
        <v>5.7</v>
      </c>
      <c r="D11">
        <v>6.3</v>
      </c>
      <c r="E11">
        <v>4.5999999999999996</v>
      </c>
    </row>
    <row r="12" spans="1:5" x14ac:dyDescent="0.25">
      <c r="B12">
        <v>3.7</v>
      </c>
      <c r="C12">
        <v>5.4</v>
      </c>
      <c r="D12">
        <v>6.5</v>
      </c>
      <c r="E12">
        <v>5.6</v>
      </c>
    </row>
    <row r="13" spans="1:5" x14ac:dyDescent="0.25">
      <c r="B13">
        <v>3.9</v>
      </c>
      <c r="C13">
        <v>4.8</v>
      </c>
      <c r="D13">
        <v>5.5</v>
      </c>
      <c r="E13">
        <v>5.5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31B6-788C-430E-8F92-62209AD52EAB}">
  <dimension ref="D4:E12"/>
  <sheetViews>
    <sheetView workbookViewId="0">
      <selection activeCell="D4" sqref="D4"/>
    </sheetView>
  </sheetViews>
  <sheetFormatPr defaultRowHeight="15" x14ac:dyDescent="0.25"/>
  <sheetData>
    <row r="4" spans="4:5" x14ac:dyDescent="0.25">
      <c r="D4" s="4" t="s">
        <v>79</v>
      </c>
      <c r="E4" s="4" t="s">
        <v>80</v>
      </c>
    </row>
    <row r="5" spans="4:5" x14ac:dyDescent="0.25">
      <c r="D5" s="4">
        <v>16</v>
      </c>
      <c r="E5" s="4">
        <v>87</v>
      </c>
    </row>
    <row r="6" spans="4:5" x14ac:dyDescent="0.25">
      <c r="D6" s="4">
        <v>12</v>
      </c>
      <c r="E6" s="4">
        <v>88</v>
      </c>
    </row>
    <row r="7" spans="4:5" x14ac:dyDescent="0.25">
      <c r="D7" s="4">
        <v>18</v>
      </c>
      <c r="E7" s="4">
        <v>89</v>
      </c>
    </row>
    <row r="8" spans="4:5" x14ac:dyDescent="0.25">
      <c r="D8" s="4">
        <v>4</v>
      </c>
      <c r="E8" s="4">
        <v>68</v>
      </c>
    </row>
    <row r="9" spans="4:5" x14ac:dyDescent="0.25">
      <c r="D9" s="4">
        <v>3</v>
      </c>
      <c r="E9" s="4">
        <v>78</v>
      </c>
    </row>
    <row r="10" spans="4:5" x14ac:dyDescent="0.25">
      <c r="D10" s="4">
        <v>10</v>
      </c>
      <c r="E10" s="4">
        <v>80</v>
      </c>
    </row>
    <row r="11" spans="4:5" x14ac:dyDescent="0.25">
      <c r="D11" s="4">
        <v>5</v>
      </c>
      <c r="E11" s="4">
        <v>75</v>
      </c>
    </row>
    <row r="12" spans="4:5" x14ac:dyDescent="0.25">
      <c r="D12" s="4">
        <v>12</v>
      </c>
      <c r="E12" s="4">
        <v>83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F753-EB70-4A54-992C-5A596AA1288C}">
  <dimension ref="A1:I32"/>
  <sheetViews>
    <sheetView topLeftCell="A13" workbookViewId="0">
      <selection activeCell="I8" activeCellId="1" sqref="R10 I8"/>
    </sheetView>
  </sheetViews>
  <sheetFormatPr defaultRowHeight="15" x14ac:dyDescent="0.25"/>
  <cols>
    <col min="1" max="1" width="17.5703125" customWidth="1"/>
    <col min="2" max="2" width="11.85546875" customWidth="1"/>
    <col min="3" max="3" width="17.28515625" customWidth="1"/>
    <col min="4" max="4" width="19.28515625" customWidth="1"/>
    <col min="5" max="5" width="8.7109375" customWidth="1"/>
    <col min="6" max="6" width="11.140625" customWidth="1"/>
    <col min="7" max="7" width="11.7109375" customWidth="1"/>
    <col min="8" max="8" width="11.5703125" customWidth="1"/>
    <col min="9" max="9" width="11.28515625" customWidth="1"/>
  </cols>
  <sheetData>
    <row r="1" spans="1:9" x14ac:dyDescent="0.25">
      <c r="A1" t="s">
        <v>81</v>
      </c>
    </row>
    <row r="2" spans="1:9" ht="15.75" thickBot="1" x14ac:dyDescent="0.3"/>
    <row r="3" spans="1:9" x14ac:dyDescent="0.25">
      <c r="A3" s="6" t="s">
        <v>82</v>
      </c>
      <c r="B3" s="6"/>
    </row>
    <row r="4" spans="1:9" x14ac:dyDescent="0.25">
      <c r="A4" t="s">
        <v>83</v>
      </c>
      <c r="B4">
        <v>0.87205684859868737</v>
      </c>
    </row>
    <row r="5" spans="1:9" x14ac:dyDescent="0.25">
      <c r="A5" t="s">
        <v>84</v>
      </c>
      <c r="B5">
        <v>0.76048314718787391</v>
      </c>
    </row>
    <row r="6" spans="1:9" x14ac:dyDescent="0.25">
      <c r="A6" t="s">
        <v>85</v>
      </c>
      <c r="B6">
        <v>0.72056367171918623</v>
      </c>
    </row>
    <row r="7" spans="1:9" x14ac:dyDescent="0.25">
      <c r="A7" t="s">
        <v>86</v>
      </c>
      <c r="B7">
        <v>3.8328014522640057</v>
      </c>
    </row>
    <row r="8" spans="1:9" ht="15.75" thickBot="1" x14ac:dyDescent="0.3">
      <c r="A8" s="2" t="s">
        <v>87</v>
      </c>
      <c r="B8" s="2">
        <v>8</v>
      </c>
    </row>
    <row r="10" spans="1:9" ht="15.75" thickBot="1" x14ac:dyDescent="0.3">
      <c r="A10" t="s">
        <v>13</v>
      </c>
    </row>
    <row r="11" spans="1:9" x14ac:dyDescent="0.25">
      <c r="A11" s="3"/>
      <c r="B11" s="3" t="s">
        <v>16</v>
      </c>
      <c r="C11" s="3" t="s">
        <v>15</v>
      </c>
      <c r="D11" s="3" t="s">
        <v>17</v>
      </c>
      <c r="E11" s="3" t="s">
        <v>18</v>
      </c>
      <c r="F11" s="3" t="s">
        <v>91</v>
      </c>
    </row>
    <row r="12" spans="1:9" x14ac:dyDescent="0.25">
      <c r="A12" t="s">
        <v>88</v>
      </c>
      <c r="B12">
        <v>1</v>
      </c>
      <c r="C12">
        <v>279.85779816513758</v>
      </c>
      <c r="D12">
        <v>279.85779816513758</v>
      </c>
      <c r="E12">
        <v>19.050429352068686</v>
      </c>
      <c r="F12">
        <v>4.746330936323412E-3</v>
      </c>
    </row>
    <row r="13" spans="1:9" x14ac:dyDescent="0.25">
      <c r="A13" t="s">
        <v>89</v>
      </c>
      <c r="B13">
        <v>6</v>
      </c>
      <c r="C13">
        <v>88.142201834862419</v>
      </c>
      <c r="D13">
        <v>14.69036697247707</v>
      </c>
    </row>
    <row r="14" spans="1:9" ht="15.75" thickBot="1" x14ac:dyDescent="0.3">
      <c r="A14" s="2" t="s">
        <v>8</v>
      </c>
      <c r="B14" s="2">
        <v>7</v>
      </c>
      <c r="C14" s="2">
        <v>368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92</v>
      </c>
      <c r="C16" s="3" t="s">
        <v>86</v>
      </c>
      <c r="D16" s="3" t="s">
        <v>93</v>
      </c>
      <c r="E16" s="3" t="s">
        <v>19</v>
      </c>
      <c r="F16" s="3" t="s">
        <v>94</v>
      </c>
      <c r="G16" s="3" t="s">
        <v>95</v>
      </c>
      <c r="H16" s="3" t="s">
        <v>96</v>
      </c>
      <c r="I16" s="3" t="s">
        <v>97</v>
      </c>
    </row>
    <row r="17" spans="1:9" x14ac:dyDescent="0.25">
      <c r="A17" t="s">
        <v>90</v>
      </c>
      <c r="B17">
        <v>69.669724770642205</v>
      </c>
      <c r="C17">
        <v>2.9283094641191929</v>
      </c>
      <c r="D17">
        <v>23.791790322816233</v>
      </c>
      <c r="E17">
        <v>3.6200872856103004E-7</v>
      </c>
      <c r="F17">
        <v>62.504409639068975</v>
      </c>
      <c r="G17">
        <v>76.835039902215428</v>
      </c>
      <c r="H17">
        <v>62.504409639068975</v>
      </c>
      <c r="I17">
        <v>76.835039902215428</v>
      </c>
    </row>
    <row r="18" spans="1:9" ht="15.75" thickBot="1" x14ac:dyDescent="0.3">
      <c r="A18" s="2" t="s">
        <v>98</v>
      </c>
      <c r="B18" s="2">
        <v>1.1330275229357796</v>
      </c>
      <c r="C18" s="2">
        <v>0.25959007003524615</v>
      </c>
      <c r="D18" s="2">
        <v>4.3646797536667767</v>
      </c>
      <c r="E18" s="2">
        <v>4.7463309363234207E-3</v>
      </c>
      <c r="F18" s="2">
        <v>0.49783350412698313</v>
      </c>
      <c r="G18" s="2">
        <v>1.7682215417445759</v>
      </c>
      <c r="H18" s="2">
        <v>0.49783350412698313</v>
      </c>
      <c r="I18" s="2">
        <v>1.7682215417445759</v>
      </c>
    </row>
    <row r="22" spans="1:9" x14ac:dyDescent="0.25">
      <c r="A22" t="s">
        <v>99</v>
      </c>
    </row>
    <row r="23" spans="1:9" ht="15.75" thickBot="1" x14ac:dyDescent="0.3"/>
    <row r="24" spans="1:9" x14ac:dyDescent="0.25">
      <c r="A24" s="3" t="s">
        <v>100</v>
      </c>
      <c r="B24" s="3" t="s">
        <v>101</v>
      </c>
      <c r="C24" s="3" t="s">
        <v>102</v>
      </c>
      <c r="D24" s="3" t="s">
        <v>103</v>
      </c>
    </row>
    <row r="25" spans="1:9" x14ac:dyDescent="0.25">
      <c r="A25">
        <v>1</v>
      </c>
      <c r="B25">
        <v>87.798165137614674</v>
      </c>
      <c r="C25">
        <v>-0.79816513761467434</v>
      </c>
      <c r="D25">
        <v>-0.22493126571663211</v>
      </c>
    </row>
    <row r="26" spans="1:9" x14ac:dyDescent="0.25">
      <c r="A26">
        <v>2</v>
      </c>
      <c r="B26">
        <v>83.266055045871553</v>
      </c>
      <c r="C26">
        <v>4.7339449541284466</v>
      </c>
      <c r="D26">
        <v>1.3340750932158965</v>
      </c>
    </row>
    <row r="27" spans="1:9" x14ac:dyDescent="0.25">
      <c r="A27">
        <v>3</v>
      </c>
      <c r="B27">
        <v>90.064220183486242</v>
      </c>
      <c r="C27">
        <v>-1.0642201834862419</v>
      </c>
      <c r="D27">
        <v>-0.29990835428884549</v>
      </c>
    </row>
    <row r="28" spans="1:9" x14ac:dyDescent="0.25">
      <c r="A28">
        <v>4</v>
      </c>
      <c r="B28">
        <v>74.201834862385326</v>
      </c>
      <c r="C28">
        <v>-6.2018348623853257</v>
      </c>
      <c r="D28">
        <v>-1.7477417887867159</v>
      </c>
    </row>
    <row r="29" spans="1:9" x14ac:dyDescent="0.25">
      <c r="A29">
        <v>5</v>
      </c>
      <c r="B29">
        <v>73.068807339449549</v>
      </c>
      <c r="C29">
        <v>4.931192660550451</v>
      </c>
      <c r="D29">
        <v>1.3896615554332215</v>
      </c>
    </row>
    <row r="30" spans="1:9" x14ac:dyDescent="0.25">
      <c r="A30">
        <v>6</v>
      </c>
      <c r="B30">
        <v>81</v>
      </c>
      <c r="C30">
        <v>-1</v>
      </c>
      <c r="D30">
        <v>-0.28181043635762115</v>
      </c>
    </row>
    <row r="31" spans="1:9" x14ac:dyDescent="0.25">
      <c r="A31">
        <v>7</v>
      </c>
      <c r="B31">
        <v>75.334862385321102</v>
      </c>
      <c r="C31">
        <v>-0.33486238532110235</v>
      </c>
      <c r="D31">
        <v>-9.4367714927093727E-2</v>
      </c>
    </row>
    <row r="32" spans="1:9" ht="15.75" thickBot="1" x14ac:dyDescent="0.3">
      <c r="A32" s="2">
        <v>8</v>
      </c>
      <c r="B32" s="2">
        <v>83.266055045871553</v>
      </c>
      <c r="C32" s="2">
        <v>-0.26605504587155338</v>
      </c>
      <c r="D32" s="2">
        <v>-7.4977088572209374E-2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DCCB-A309-4683-93F5-0B73AB9E2D6F}">
  <dimension ref="C3:F8"/>
  <sheetViews>
    <sheetView workbookViewId="0">
      <selection activeCell="J15" sqref="J15"/>
    </sheetView>
  </sheetViews>
  <sheetFormatPr defaultRowHeight="15" x14ac:dyDescent="0.25"/>
  <cols>
    <col min="3" max="3" width="12.7109375" customWidth="1"/>
    <col min="4" max="4" width="10.7109375" customWidth="1"/>
    <col min="5" max="5" width="17.28515625" customWidth="1"/>
  </cols>
  <sheetData>
    <row r="3" spans="3:6" x14ac:dyDescent="0.25">
      <c r="C3" s="4" t="s">
        <v>104</v>
      </c>
      <c r="D3" s="4" t="s">
        <v>105</v>
      </c>
      <c r="E3" s="4" t="s">
        <v>106</v>
      </c>
      <c r="F3" s="4" t="s">
        <v>107</v>
      </c>
    </row>
    <row r="4" spans="3:6" x14ac:dyDescent="0.25">
      <c r="C4" s="4">
        <v>8</v>
      </c>
      <c r="D4" s="4">
        <v>2</v>
      </c>
      <c r="E4" s="4">
        <v>3</v>
      </c>
      <c r="F4" s="4">
        <v>2</v>
      </c>
    </row>
    <row r="5" spans="3:6" x14ac:dyDescent="0.25">
      <c r="C5" s="4">
        <v>9</v>
      </c>
      <c r="D5" s="4">
        <v>4</v>
      </c>
      <c r="E5" s="4">
        <v>5</v>
      </c>
      <c r="F5" s="4">
        <v>2</v>
      </c>
    </row>
    <row r="6" spans="3:6" x14ac:dyDescent="0.25">
      <c r="C6" s="4">
        <v>6</v>
      </c>
      <c r="D6" s="4">
        <v>3</v>
      </c>
      <c r="E6" s="4">
        <v>4</v>
      </c>
      <c r="F6" s="4">
        <v>-1</v>
      </c>
    </row>
    <row r="7" spans="3:6" x14ac:dyDescent="0.25">
      <c r="C7" s="4">
        <v>7</v>
      </c>
      <c r="D7" s="4">
        <v>5</v>
      </c>
      <c r="E7" s="4">
        <v>2</v>
      </c>
      <c r="F7" s="4">
        <v>0</v>
      </c>
    </row>
    <row r="8" spans="3:6" x14ac:dyDescent="0.25">
      <c r="C8" s="4">
        <v>3</v>
      </c>
      <c r="D8" s="4">
        <v>1</v>
      </c>
      <c r="E8" s="4">
        <v>3</v>
      </c>
      <c r="F8" s="4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975B-A95F-4D39-9A3E-32870BB13E9A}">
  <dimension ref="A1:G16"/>
  <sheetViews>
    <sheetView workbookViewId="0">
      <selection activeCell="J10" sqref="J10"/>
    </sheetView>
  </sheetViews>
  <sheetFormatPr defaultRowHeight="15" x14ac:dyDescent="0.25"/>
  <cols>
    <col min="1" max="1" width="19.140625" bestFit="1" customWidth="1"/>
  </cols>
  <sheetData>
    <row r="1" spans="1:7" x14ac:dyDescent="0.25">
      <c r="A1" t="s">
        <v>108</v>
      </c>
    </row>
    <row r="3" spans="1:7" ht="15.75" thickBot="1" x14ac:dyDescent="0.3">
      <c r="A3" t="s">
        <v>7</v>
      </c>
    </row>
    <row r="4" spans="1:7" x14ac:dyDescent="0.25">
      <c r="A4" s="3" t="s">
        <v>109</v>
      </c>
      <c r="B4" s="3" t="s">
        <v>9</v>
      </c>
      <c r="C4" s="3" t="s">
        <v>10</v>
      </c>
      <c r="D4" s="3" t="s">
        <v>11</v>
      </c>
      <c r="E4" s="3" t="s">
        <v>12</v>
      </c>
    </row>
    <row r="5" spans="1:7" x14ac:dyDescent="0.25">
      <c r="A5" t="s">
        <v>104</v>
      </c>
      <c r="B5">
        <v>5</v>
      </c>
      <c r="C5">
        <v>33</v>
      </c>
      <c r="D5">
        <v>6.6</v>
      </c>
      <c r="E5">
        <v>5.2999999999999972</v>
      </c>
    </row>
    <row r="6" spans="1:7" x14ac:dyDescent="0.25">
      <c r="A6" t="s">
        <v>105</v>
      </c>
      <c r="B6">
        <v>5</v>
      </c>
      <c r="C6">
        <v>15</v>
      </c>
      <c r="D6">
        <v>3</v>
      </c>
      <c r="E6">
        <v>2.5</v>
      </c>
    </row>
    <row r="7" spans="1:7" x14ac:dyDescent="0.25">
      <c r="A7" t="s">
        <v>106</v>
      </c>
      <c r="B7">
        <v>5</v>
      </c>
      <c r="C7">
        <v>17</v>
      </c>
      <c r="D7">
        <v>3.4</v>
      </c>
      <c r="E7">
        <v>1.3000000000000007</v>
      </c>
    </row>
    <row r="8" spans="1:7" ht="15.75" thickBot="1" x14ac:dyDescent="0.3">
      <c r="A8" s="2" t="s">
        <v>107</v>
      </c>
      <c r="B8" s="2">
        <v>5</v>
      </c>
      <c r="C8" s="2">
        <v>6</v>
      </c>
      <c r="D8" s="2">
        <v>1.2</v>
      </c>
      <c r="E8" s="2">
        <v>2.7</v>
      </c>
    </row>
    <row r="11" spans="1:7" ht="15.75" thickBot="1" x14ac:dyDescent="0.3">
      <c r="A11" t="s">
        <v>13</v>
      </c>
    </row>
    <row r="12" spans="1:7" x14ac:dyDescent="0.25">
      <c r="A12" s="3" t="s">
        <v>14</v>
      </c>
      <c r="B12" s="3" t="s">
        <v>15</v>
      </c>
      <c r="C12" s="3" t="s">
        <v>16</v>
      </c>
      <c r="D12" s="3" t="s">
        <v>17</v>
      </c>
      <c r="E12" s="3" t="s">
        <v>18</v>
      </c>
      <c r="F12" s="3" t="s">
        <v>19</v>
      </c>
      <c r="G12" s="3" t="s">
        <v>20</v>
      </c>
    </row>
    <row r="13" spans="1:7" x14ac:dyDescent="0.25">
      <c r="A13" t="s">
        <v>110</v>
      </c>
      <c r="B13">
        <v>75.749999999999972</v>
      </c>
      <c r="C13">
        <v>3</v>
      </c>
      <c r="D13">
        <v>25.249999999999989</v>
      </c>
      <c r="E13">
        <v>8.5593220338983009</v>
      </c>
      <c r="F13">
        <v>1.2777417892066668E-3</v>
      </c>
      <c r="G13">
        <v>3.2388715174535854</v>
      </c>
    </row>
    <row r="14" spans="1:7" x14ac:dyDescent="0.25">
      <c r="A14" t="s">
        <v>111</v>
      </c>
      <c r="B14">
        <v>47.2</v>
      </c>
      <c r="C14">
        <v>16</v>
      </c>
      <c r="D14">
        <v>2.95</v>
      </c>
    </row>
    <row r="16" spans="1:7" ht="15.75" thickBot="1" x14ac:dyDescent="0.3">
      <c r="A16" s="2" t="s">
        <v>8</v>
      </c>
      <c r="B16" s="2">
        <v>122.94999999999997</v>
      </c>
      <c r="C16" s="2">
        <v>19</v>
      </c>
      <c r="D16" s="2"/>
      <c r="E16" s="2"/>
      <c r="F16" s="2"/>
      <c r="G16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E22C-D75F-481B-9DDF-65F0A08B01A5}">
  <dimension ref="C3:K21"/>
  <sheetViews>
    <sheetView topLeftCell="A2" workbookViewId="0">
      <selection activeCell="M19" sqref="M19"/>
    </sheetView>
  </sheetViews>
  <sheetFormatPr defaultRowHeight="15" x14ac:dyDescent="0.25"/>
  <cols>
    <col min="2" max="2" width="9.7109375" customWidth="1"/>
    <col min="3" max="3" width="20.7109375" customWidth="1"/>
    <col min="4" max="4" width="14.42578125" customWidth="1"/>
    <col min="5" max="5" width="9.85546875" customWidth="1"/>
    <col min="8" max="8" width="16.140625" customWidth="1"/>
    <col min="9" max="9" width="13" customWidth="1"/>
    <col min="10" max="10" width="13.7109375" customWidth="1"/>
    <col min="11" max="11" width="12.7109375" customWidth="1"/>
  </cols>
  <sheetData>
    <row r="3" spans="3:11" x14ac:dyDescent="0.25">
      <c r="C3" s="7" t="s">
        <v>114</v>
      </c>
      <c r="D3" s="7" t="s">
        <v>112</v>
      </c>
      <c r="E3" s="7" t="s">
        <v>113</v>
      </c>
      <c r="F3" s="7" t="s">
        <v>64</v>
      </c>
      <c r="H3" s="7" t="s">
        <v>115</v>
      </c>
      <c r="I3" s="7" t="s">
        <v>116</v>
      </c>
      <c r="J3" s="7" t="s">
        <v>117</v>
      </c>
    </row>
    <row r="4" spans="3:11" x14ac:dyDescent="0.25">
      <c r="C4" s="7" t="s">
        <v>39</v>
      </c>
      <c r="D4" s="7">
        <v>494</v>
      </c>
      <c r="E4" s="7">
        <v>506</v>
      </c>
      <c r="F4" s="7">
        <v>1000</v>
      </c>
      <c r="H4" s="7">
        <v>494</v>
      </c>
      <c r="I4" s="7">
        <f>(F4*D6)/1600</f>
        <v>410</v>
      </c>
      <c r="J4" s="7">
        <f>(H4-I4)^2/I4</f>
        <v>17.209756097560977</v>
      </c>
    </row>
    <row r="5" spans="3:11" x14ac:dyDescent="0.25">
      <c r="C5" s="7" t="s">
        <v>41</v>
      </c>
      <c r="D5" s="7">
        <v>162</v>
      </c>
      <c r="E5" s="7">
        <v>438</v>
      </c>
      <c r="F5" s="7">
        <v>600</v>
      </c>
      <c r="H5" s="7">
        <v>506</v>
      </c>
      <c r="I5" s="7">
        <v>590</v>
      </c>
      <c r="J5" s="7">
        <f t="shared" ref="J5:J7" si="0">(H5-I5)^2/I5</f>
        <v>11.959322033898305</v>
      </c>
    </row>
    <row r="6" spans="3:11" x14ac:dyDescent="0.25">
      <c r="C6" s="7" t="s">
        <v>64</v>
      </c>
      <c r="D6" s="7">
        <v>656</v>
      </c>
      <c r="E6" s="7">
        <v>944</v>
      </c>
      <c r="F6" s="7">
        <v>1600</v>
      </c>
      <c r="H6" s="7">
        <v>162</v>
      </c>
      <c r="I6" s="7">
        <v>246</v>
      </c>
      <c r="J6" s="7">
        <f t="shared" si="0"/>
        <v>28.682926829268293</v>
      </c>
    </row>
    <row r="7" spans="3:11" x14ac:dyDescent="0.25">
      <c r="H7" s="7">
        <v>438</v>
      </c>
      <c r="I7" s="7">
        <v>354</v>
      </c>
      <c r="J7" s="7">
        <f t="shared" si="0"/>
        <v>19.932203389830509</v>
      </c>
    </row>
    <row r="8" spans="3:11" x14ac:dyDescent="0.25">
      <c r="H8" s="8">
        <f>SUM(H4:H7)</f>
        <v>1600</v>
      </c>
      <c r="I8" s="8">
        <f t="shared" ref="I8:J8" si="1">SUM(I4:I7)</f>
        <v>1600</v>
      </c>
      <c r="J8" s="8">
        <f t="shared" si="1"/>
        <v>77.784208350558075</v>
      </c>
    </row>
    <row r="10" spans="3:11" x14ac:dyDescent="0.25">
      <c r="C10" s="7"/>
      <c r="D10" s="15" t="s">
        <v>118</v>
      </c>
      <c r="E10" s="15"/>
      <c r="F10" s="15"/>
      <c r="G10" s="15"/>
      <c r="I10" s="7" t="s">
        <v>115</v>
      </c>
      <c r="J10" s="7" t="s">
        <v>116</v>
      </c>
      <c r="K10" s="7" t="s">
        <v>117</v>
      </c>
    </row>
    <row r="11" spans="3:11" x14ac:dyDescent="0.25">
      <c r="C11" s="7"/>
      <c r="D11" s="7" t="s">
        <v>119</v>
      </c>
      <c r="E11" s="7" t="s">
        <v>120</v>
      </c>
      <c r="F11" s="7" t="s">
        <v>121</v>
      </c>
      <c r="G11" s="7" t="s">
        <v>64</v>
      </c>
      <c r="I11" s="7">
        <v>75</v>
      </c>
      <c r="J11" s="7">
        <v>90</v>
      </c>
      <c r="K11" s="7">
        <f>(I11-J11)^2/J11</f>
        <v>2.5</v>
      </c>
    </row>
    <row r="12" spans="3:11" x14ac:dyDescent="0.25">
      <c r="C12" s="7">
        <v>0</v>
      </c>
      <c r="D12" s="7">
        <v>75</v>
      </c>
      <c r="E12" s="7">
        <v>115</v>
      </c>
      <c r="F12" s="7">
        <v>110</v>
      </c>
      <c r="G12" s="7">
        <v>300</v>
      </c>
      <c r="I12" s="7">
        <v>115</v>
      </c>
      <c r="J12" s="7">
        <v>120</v>
      </c>
      <c r="K12" s="7">
        <f t="shared" ref="K12:K19" si="2">(I12-J12)^2/J12</f>
        <v>0.20833333333333334</v>
      </c>
    </row>
    <row r="13" spans="3:11" x14ac:dyDescent="0.25">
      <c r="C13" s="7">
        <v>1</v>
      </c>
      <c r="D13" s="7">
        <v>50</v>
      </c>
      <c r="E13" s="7">
        <v>65</v>
      </c>
      <c r="F13" s="7">
        <v>35</v>
      </c>
      <c r="G13" s="7">
        <v>150</v>
      </c>
      <c r="I13" s="7">
        <v>110</v>
      </c>
      <c r="J13" s="7">
        <v>90</v>
      </c>
      <c r="K13" s="7">
        <f t="shared" si="2"/>
        <v>4.4444444444444446</v>
      </c>
    </row>
    <row r="14" spans="3:11" x14ac:dyDescent="0.25">
      <c r="C14" s="7">
        <v>2</v>
      </c>
      <c r="D14" s="7">
        <v>25</v>
      </c>
      <c r="E14" s="7">
        <v>20</v>
      </c>
      <c r="F14" s="7">
        <v>5</v>
      </c>
      <c r="G14" s="7">
        <v>50</v>
      </c>
      <c r="I14" s="7">
        <v>50</v>
      </c>
      <c r="J14" s="7">
        <v>45</v>
      </c>
      <c r="K14" s="7">
        <f t="shared" si="2"/>
        <v>0.55555555555555558</v>
      </c>
    </row>
    <row r="15" spans="3:11" x14ac:dyDescent="0.25">
      <c r="C15" s="7" t="s">
        <v>64</v>
      </c>
      <c r="D15" s="7">
        <v>150</v>
      </c>
      <c r="E15" s="7">
        <v>200</v>
      </c>
      <c r="F15" s="7">
        <v>150</v>
      </c>
      <c r="G15" s="7">
        <v>500</v>
      </c>
      <c r="I15" s="7">
        <v>65</v>
      </c>
      <c r="J15" s="7">
        <v>60</v>
      </c>
      <c r="K15" s="7">
        <f t="shared" si="2"/>
        <v>0.41666666666666669</v>
      </c>
    </row>
    <row r="16" spans="3:11" x14ac:dyDescent="0.25">
      <c r="I16" s="7">
        <v>35</v>
      </c>
      <c r="J16" s="7">
        <v>45</v>
      </c>
      <c r="K16" s="7">
        <f t="shared" si="2"/>
        <v>2.2222222222222223</v>
      </c>
    </row>
    <row r="17" spans="9:11" x14ac:dyDescent="0.25">
      <c r="I17" s="7">
        <v>25</v>
      </c>
      <c r="J17" s="7">
        <v>15</v>
      </c>
      <c r="K17" s="7">
        <f t="shared" si="2"/>
        <v>6.666666666666667</v>
      </c>
    </row>
    <row r="18" spans="9:11" x14ac:dyDescent="0.25">
      <c r="I18" s="7">
        <v>20</v>
      </c>
      <c r="J18" s="7">
        <v>20</v>
      </c>
      <c r="K18" s="7">
        <f t="shared" si="2"/>
        <v>0</v>
      </c>
    </row>
    <row r="19" spans="9:11" x14ac:dyDescent="0.25">
      <c r="I19" s="7">
        <v>5</v>
      </c>
      <c r="J19" s="7">
        <v>15</v>
      </c>
      <c r="K19" s="7">
        <f t="shared" si="2"/>
        <v>6.666666666666667</v>
      </c>
    </row>
    <row r="20" spans="9:11" x14ac:dyDescent="0.25">
      <c r="I20" s="7">
        <f>SUM(I11:I19)</f>
        <v>500</v>
      </c>
      <c r="J20" s="7">
        <f t="shared" ref="J20:K20" si="3">SUM(J11:J19)</f>
        <v>500</v>
      </c>
      <c r="K20" s="7">
        <f t="shared" si="3"/>
        <v>23.680555555555557</v>
      </c>
    </row>
    <row r="21" spans="9:11" x14ac:dyDescent="0.25">
      <c r="I21" s="7"/>
      <c r="J21" s="7"/>
      <c r="K21" s="7"/>
    </row>
  </sheetData>
  <mergeCells count="1">
    <mergeCell ref="D10:G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8B0D-4DF6-4F61-AA15-125E534F03CB}">
  <dimension ref="A1:K18"/>
  <sheetViews>
    <sheetView workbookViewId="0">
      <selection activeCell="E9" sqref="E9"/>
    </sheetView>
  </sheetViews>
  <sheetFormatPr defaultRowHeight="15" x14ac:dyDescent="0.25"/>
  <cols>
    <col min="3" max="3" width="17" customWidth="1"/>
    <col min="4" max="4" width="11.7109375" customWidth="1"/>
    <col min="5" max="5" width="11" customWidth="1"/>
    <col min="6" max="6" width="16.28515625" customWidth="1"/>
    <col min="7" max="7" width="13.5703125" customWidth="1"/>
    <col min="9" max="9" width="12.7109375" customWidth="1"/>
    <col min="10" max="10" width="10.42578125" customWidth="1"/>
    <col min="11" max="11" width="15.85546875" customWidth="1"/>
  </cols>
  <sheetData>
    <row r="1" spans="1:11" x14ac:dyDescent="0.25">
      <c r="A1" s="9" t="s">
        <v>133</v>
      </c>
      <c r="B1" s="9">
        <v>2.65</v>
      </c>
    </row>
    <row r="2" spans="1:11" x14ac:dyDescent="0.25">
      <c r="A2" s="9" t="s">
        <v>132</v>
      </c>
      <c r="B2" s="9">
        <v>2.4500000000000002</v>
      </c>
    </row>
    <row r="4" spans="1:11" x14ac:dyDescent="0.25">
      <c r="A4" s="9" t="s">
        <v>122</v>
      </c>
      <c r="B4" s="9" t="s">
        <v>123</v>
      </c>
      <c r="C4" s="9" t="s">
        <v>125</v>
      </c>
      <c r="D4" s="9" t="s">
        <v>126</v>
      </c>
      <c r="E4" s="9" t="s">
        <v>128</v>
      </c>
      <c r="F4" s="9" t="s">
        <v>125</v>
      </c>
      <c r="G4" s="9" t="s">
        <v>124</v>
      </c>
      <c r="H4" s="9" t="s">
        <v>127</v>
      </c>
      <c r="I4" s="9" t="s">
        <v>129</v>
      </c>
      <c r="J4" s="9" t="s">
        <v>130</v>
      </c>
      <c r="K4" s="9" t="s">
        <v>131</v>
      </c>
    </row>
    <row r="5" spans="1:11" x14ac:dyDescent="0.25">
      <c r="A5" s="9">
        <v>1</v>
      </c>
      <c r="B5" s="10">
        <v>0</v>
      </c>
      <c r="C5" s="10">
        <f ca="1">RAND()</f>
        <v>0.62332238051439304</v>
      </c>
      <c r="D5" s="10">
        <f ca="1">-LN(1-C5/$B$1)</f>
        <v>0.26816182835131763</v>
      </c>
      <c r="E5" s="10">
        <f>B5</f>
        <v>0</v>
      </c>
      <c r="F5" s="10">
        <f ca="1">RAND()</f>
        <v>0.70162228997713327</v>
      </c>
      <c r="G5" s="10">
        <f ca="1">-LN(1-F5)/$B$2</f>
        <v>0.4936306578601547</v>
      </c>
      <c r="H5" s="10">
        <f ca="1">E5+G5</f>
        <v>0.4936306578601547</v>
      </c>
      <c r="I5" s="10">
        <f ca="1">H5-B5</f>
        <v>0.4936306578601547</v>
      </c>
      <c r="J5" s="10">
        <f ca="1">I5-G5</f>
        <v>0</v>
      </c>
      <c r="K5" s="10">
        <f>E5-B5</f>
        <v>0</v>
      </c>
    </row>
    <row r="6" spans="1:11" x14ac:dyDescent="0.25">
      <c r="A6" s="9">
        <v>2</v>
      </c>
      <c r="B6" s="10">
        <f ca="1">B5+D5</f>
        <v>0.26816182835131763</v>
      </c>
      <c r="C6" s="10">
        <f ca="1">RAND()</f>
        <v>0.99707143922380193</v>
      </c>
      <c r="D6" s="10">
        <f ca="1">-LN(1-C6/$B$1)</f>
        <v>0.47201104001440042</v>
      </c>
      <c r="E6" s="10">
        <f ca="1">MAX(B6,H5)</f>
        <v>0.4936306578601547</v>
      </c>
      <c r="F6" s="10">
        <f ca="1">RAND()</f>
        <v>0.20089380990473982</v>
      </c>
      <c r="G6" s="10">
        <f ca="1">-LN(1-F6)/$B$2</f>
        <v>9.1535280937968158E-2</v>
      </c>
      <c r="H6" s="10">
        <f ca="1">E6+G6</f>
        <v>0.58516593879812284</v>
      </c>
      <c r="I6" s="10">
        <f t="shared" ref="I6:I14" ca="1" si="0">H6-B6</f>
        <v>0.31700411044680521</v>
      </c>
      <c r="J6" s="10">
        <f t="shared" ref="J6:J14" ca="1" si="1">I6-G6</f>
        <v>0.22546882950883707</v>
      </c>
      <c r="K6" s="10">
        <f t="shared" ref="K6:K14" ca="1" si="2">E6-B6</f>
        <v>0.22546882950883707</v>
      </c>
    </row>
    <row r="7" spans="1:11" x14ac:dyDescent="0.25">
      <c r="A7" s="9">
        <v>3</v>
      </c>
      <c r="B7" s="10">
        <f t="shared" ref="B7:B14" ca="1" si="3">B6+D6</f>
        <v>0.74017286836571805</v>
      </c>
      <c r="C7" s="10">
        <f t="shared" ref="C7:C14" ca="1" si="4">RAND()</f>
        <v>0.23848053131650959</v>
      </c>
      <c r="D7" s="10">
        <f t="shared" ref="D7:D14" ca="1" si="5">-LN(1-C7/$B$1)</f>
        <v>9.4302606236780315E-2</v>
      </c>
      <c r="E7" s="10">
        <f t="shared" ref="E7:E14" ca="1" si="6">MAX(B7,H6)</f>
        <v>0.74017286836571805</v>
      </c>
      <c r="F7" s="10">
        <f t="shared" ref="F7:F14" ca="1" si="7">RAND()</f>
        <v>0.67578049269898821</v>
      </c>
      <c r="G7" s="10">
        <f t="shared" ref="G7:G14" ca="1" si="8">-LN(1-F7)/$B$2</f>
        <v>0.4597283677199579</v>
      </c>
      <c r="H7" s="10">
        <f t="shared" ref="H7:H14" ca="1" si="9">E7+G7</f>
        <v>1.199901236085676</v>
      </c>
      <c r="I7" s="10">
        <f t="shared" ca="1" si="0"/>
        <v>0.45972836771995795</v>
      </c>
      <c r="J7" s="10">
        <f t="shared" ca="1" si="1"/>
        <v>0</v>
      </c>
      <c r="K7" s="10">
        <f t="shared" ca="1" si="2"/>
        <v>0</v>
      </c>
    </row>
    <row r="8" spans="1:11" x14ac:dyDescent="0.25">
      <c r="A8" s="9">
        <v>4</v>
      </c>
      <c r="B8" s="10">
        <f t="shared" ca="1" si="3"/>
        <v>0.83447547460249838</v>
      </c>
      <c r="C8" s="10">
        <f t="shared" ca="1" si="4"/>
        <v>0.34340667718753415</v>
      </c>
      <c r="D8" s="10">
        <f t="shared" ca="1" si="5"/>
        <v>0.13878795601076499</v>
      </c>
      <c r="E8" s="10">
        <f t="shared" ca="1" si="6"/>
        <v>1.199901236085676</v>
      </c>
      <c r="F8" s="10">
        <f t="shared" ca="1" si="7"/>
        <v>0.27262454559872995</v>
      </c>
      <c r="G8" s="10">
        <f t="shared" ca="1" si="8"/>
        <v>0.12992346583330705</v>
      </c>
      <c r="H8" s="10">
        <f t="shared" ca="1" si="9"/>
        <v>1.3298247019189831</v>
      </c>
      <c r="I8" s="10">
        <f t="shared" ca="1" si="0"/>
        <v>0.49534922731648467</v>
      </c>
      <c r="J8" s="10">
        <f t="shared" ca="1" si="1"/>
        <v>0.36542576148317762</v>
      </c>
      <c r="K8" s="10">
        <f t="shared" ca="1" si="2"/>
        <v>0.36542576148317762</v>
      </c>
    </row>
    <row r="9" spans="1:11" x14ac:dyDescent="0.25">
      <c r="A9" s="9">
        <v>5</v>
      </c>
      <c r="B9" s="10">
        <f t="shared" ca="1" si="3"/>
        <v>0.97326343061326337</v>
      </c>
      <c r="C9" s="10">
        <f t="shared" ca="1" si="4"/>
        <v>0.28140641801325195</v>
      </c>
      <c r="D9" s="10">
        <f t="shared" ca="1" si="5"/>
        <v>0.11226328631963464</v>
      </c>
      <c r="E9" s="10">
        <f t="shared" ca="1" si="6"/>
        <v>1.3298247019189831</v>
      </c>
      <c r="F9" s="10">
        <f t="shared" ca="1" si="7"/>
        <v>8.8256671862445235E-2</v>
      </c>
      <c r="G9" s="10">
        <f t="shared" ca="1" si="8"/>
        <v>3.7712966108041181E-2</v>
      </c>
      <c r="H9" s="10">
        <f t="shared" ca="1" si="9"/>
        <v>1.3675376680270241</v>
      </c>
      <c r="I9" s="10">
        <f t="shared" ca="1" si="0"/>
        <v>0.39427423741376078</v>
      </c>
      <c r="J9" s="10">
        <f t="shared" ca="1" si="1"/>
        <v>0.35656127130571957</v>
      </c>
      <c r="K9" s="10">
        <f t="shared" ca="1" si="2"/>
        <v>0.35656127130571968</v>
      </c>
    </row>
    <row r="10" spans="1:11" x14ac:dyDescent="0.25">
      <c r="A10" s="9">
        <v>6</v>
      </c>
      <c r="B10" s="10">
        <f t="shared" ca="1" si="3"/>
        <v>1.0855267169328979</v>
      </c>
      <c r="C10" s="10">
        <f t="shared" ca="1" si="4"/>
        <v>0.97546590610472583</v>
      </c>
      <c r="D10" s="10">
        <f t="shared" ca="1" si="5"/>
        <v>0.4590246663111372</v>
      </c>
      <c r="E10" s="10">
        <f t="shared" ca="1" si="6"/>
        <v>1.3675376680270241</v>
      </c>
      <c r="F10" s="10">
        <f t="shared" ca="1" si="7"/>
        <v>0.90281558190341227</v>
      </c>
      <c r="G10" s="10">
        <f t="shared" ca="1" si="8"/>
        <v>0.95148770939373972</v>
      </c>
      <c r="H10" s="10">
        <f t="shared" ca="1" si="9"/>
        <v>2.3190253774207639</v>
      </c>
      <c r="I10" s="10">
        <f t="shared" ca="1" si="0"/>
        <v>1.2334986604878659</v>
      </c>
      <c r="J10" s="10">
        <f t="shared" ca="1" si="1"/>
        <v>0.28201095109412622</v>
      </c>
      <c r="K10" s="10">
        <f t="shared" ca="1" si="2"/>
        <v>0.28201095109412622</v>
      </c>
    </row>
    <row r="11" spans="1:11" x14ac:dyDescent="0.25">
      <c r="A11" s="9">
        <v>7</v>
      </c>
      <c r="B11" s="10">
        <f t="shared" ca="1" si="3"/>
        <v>1.5445513832440352</v>
      </c>
      <c r="C11" s="10">
        <f t="shared" ca="1" si="4"/>
        <v>0.14844121717156766</v>
      </c>
      <c r="D11" s="10">
        <f t="shared" ca="1" si="5"/>
        <v>5.7645589296152315E-2</v>
      </c>
      <c r="E11" s="10">
        <f t="shared" ca="1" si="6"/>
        <v>2.3190253774207639</v>
      </c>
      <c r="F11" s="10">
        <f t="shared" ca="1" si="7"/>
        <v>0.31655120759885547</v>
      </c>
      <c r="G11" s="10">
        <f t="shared" ca="1" si="8"/>
        <v>0.1553483858372264</v>
      </c>
      <c r="H11" s="10">
        <f t="shared" ca="1" si="9"/>
        <v>2.4743737632579901</v>
      </c>
      <c r="I11" s="10">
        <f t="shared" ca="1" si="0"/>
        <v>0.9298223800139549</v>
      </c>
      <c r="J11" s="10">
        <f t="shared" ca="1" si="1"/>
        <v>0.77447399417672846</v>
      </c>
      <c r="K11" s="10">
        <f t="shared" ca="1" si="2"/>
        <v>0.77447399417672869</v>
      </c>
    </row>
    <row r="12" spans="1:11" x14ac:dyDescent="0.25">
      <c r="A12" s="9">
        <v>8</v>
      </c>
      <c r="B12" s="10">
        <f t="shared" ca="1" si="3"/>
        <v>1.6021969725401874</v>
      </c>
      <c r="C12" s="10">
        <f t="shared" ca="1" si="4"/>
        <v>0.27882394211996298</v>
      </c>
      <c r="D12" s="10">
        <f t="shared" ca="1" si="5"/>
        <v>0.11117358097736831</v>
      </c>
      <c r="E12" s="10">
        <f t="shared" ca="1" si="6"/>
        <v>2.4743737632579901</v>
      </c>
      <c r="F12" s="10">
        <f t="shared" ca="1" si="7"/>
        <v>0.96876051868596647</v>
      </c>
      <c r="G12" s="10">
        <f t="shared" ca="1" si="8"/>
        <v>1.4147234928214116</v>
      </c>
      <c r="H12" s="10">
        <f t="shared" ca="1" si="9"/>
        <v>3.8890972560794017</v>
      </c>
      <c r="I12" s="10">
        <f t="shared" ca="1" si="0"/>
        <v>2.2869002835392145</v>
      </c>
      <c r="J12" s="10">
        <f t="shared" ca="1" si="1"/>
        <v>0.87217679071780285</v>
      </c>
      <c r="K12" s="10">
        <f t="shared" ca="1" si="2"/>
        <v>0.87217679071780263</v>
      </c>
    </row>
    <row r="13" spans="1:11" x14ac:dyDescent="0.25">
      <c r="A13" s="9">
        <v>9</v>
      </c>
      <c r="B13" s="10">
        <f t="shared" ca="1" si="3"/>
        <v>1.7133705535175558</v>
      </c>
      <c r="C13" s="10">
        <f t="shared" ca="1" si="4"/>
        <v>0.6483375748999628</v>
      </c>
      <c r="D13" s="10">
        <f t="shared" ca="1" si="5"/>
        <v>0.28058159215400569</v>
      </c>
      <c r="E13" s="10">
        <f t="shared" ca="1" si="6"/>
        <v>3.8890972560794017</v>
      </c>
      <c r="F13" s="10">
        <f t="shared" ca="1" si="7"/>
        <v>0.89180042009043647</v>
      </c>
      <c r="G13" s="10">
        <f t="shared" ca="1" si="8"/>
        <v>0.90766440616884669</v>
      </c>
      <c r="H13" s="10">
        <f t="shared" ca="1" si="9"/>
        <v>4.7967616622482483</v>
      </c>
      <c r="I13" s="10">
        <f t="shared" ca="1" si="0"/>
        <v>3.0833911087306927</v>
      </c>
      <c r="J13" s="10">
        <f t="shared" ca="1" si="1"/>
        <v>2.1757267025618461</v>
      </c>
      <c r="K13" s="10">
        <f t="shared" ca="1" si="2"/>
        <v>2.1757267025618461</v>
      </c>
    </row>
    <row r="14" spans="1:11" x14ac:dyDescent="0.25">
      <c r="A14" s="9">
        <v>10</v>
      </c>
      <c r="B14" s="10">
        <f t="shared" ca="1" si="3"/>
        <v>1.9939521456715616</v>
      </c>
      <c r="C14" s="10">
        <f t="shared" ca="1" si="4"/>
        <v>0.89331577908925375</v>
      </c>
      <c r="D14" s="10">
        <f t="shared" ca="1" si="5"/>
        <v>0.41113157323458011</v>
      </c>
      <c r="E14" s="10">
        <f t="shared" ca="1" si="6"/>
        <v>4.7967616622482483</v>
      </c>
      <c r="F14" s="10">
        <f t="shared" ca="1" si="7"/>
        <v>0.26716163456946496</v>
      </c>
      <c r="G14" s="10">
        <f t="shared" ca="1" si="8"/>
        <v>0.1268694336409929</v>
      </c>
      <c r="H14" s="10">
        <f t="shared" ca="1" si="9"/>
        <v>4.9236310958892409</v>
      </c>
      <c r="I14" s="10">
        <f t="shared" ca="1" si="0"/>
        <v>2.9296789502176792</v>
      </c>
      <c r="J14" s="10">
        <f t="shared" ca="1" si="1"/>
        <v>2.8028095165766862</v>
      </c>
      <c r="K14" s="10">
        <f t="shared" ca="1" si="2"/>
        <v>2.8028095165766866</v>
      </c>
    </row>
    <row r="15" spans="1:11" x14ac:dyDescent="0.25">
      <c r="A15" s="7" t="s">
        <v>134</v>
      </c>
      <c r="B15" s="11">
        <f ca="1">SUM(B5:B14)</f>
        <v>10.755671373839036</v>
      </c>
      <c r="C15" s="11">
        <f t="shared" ref="C15:K15" ca="1" si="10">SUM(C5:C14)</f>
        <v>5.4280718656409634</v>
      </c>
      <c r="D15" s="11">
        <f t="shared" ca="1" si="10"/>
        <v>2.4050837189061416</v>
      </c>
      <c r="E15" s="11">
        <f t="shared" ca="1" si="10"/>
        <v>18.610325191263961</v>
      </c>
      <c r="F15" s="11">
        <f t="shared" ca="1" si="10"/>
        <v>5.286267172890172</v>
      </c>
      <c r="G15" s="11">
        <f t="shared" ca="1" si="10"/>
        <v>4.7686241663216453</v>
      </c>
      <c r="H15" s="11">
        <f t="shared" ca="1" si="10"/>
        <v>23.378949357585608</v>
      </c>
      <c r="I15" s="11">
        <f t="shared" ca="1" si="10"/>
        <v>12.62327798374657</v>
      </c>
      <c r="J15" s="11">
        <f t="shared" ca="1" si="10"/>
        <v>7.8546538174249241</v>
      </c>
      <c r="K15" s="11">
        <f t="shared" ca="1" si="10"/>
        <v>7.854653817424925</v>
      </c>
    </row>
    <row r="17" spans="2:4" x14ac:dyDescent="0.25">
      <c r="B17" s="7" t="s">
        <v>135</v>
      </c>
      <c r="C17" s="7" t="s">
        <v>136</v>
      </c>
      <c r="D17" s="7" t="s">
        <v>137</v>
      </c>
    </row>
    <row r="18" spans="2:4" x14ac:dyDescent="0.25">
      <c r="B18" s="7">
        <f ca="1">(I15/10)</f>
        <v>1.262327798374657</v>
      </c>
      <c r="C18" s="7">
        <f ca="1">J15/10</f>
        <v>0.78546538174249236</v>
      </c>
      <c r="D18" s="7">
        <f ca="1">K15/10</f>
        <v>0.78546538174249247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57D73-CA79-4FE8-9B25-5E4E7BF9D6B8}">
  <dimension ref="A1:C13"/>
  <sheetViews>
    <sheetView workbookViewId="0">
      <selection activeCell="E13" sqref="E13"/>
    </sheetView>
  </sheetViews>
  <sheetFormatPr defaultRowHeight="15" x14ac:dyDescent="0.25"/>
  <cols>
    <col min="1" max="1" width="31.28515625" customWidth="1"/>
    <col min="2" max="2" width="11.85546875" customWidth="1"/>
  </cols>
  <sheetData>
    <row r="1" spans="1:3" x14ac:dyDescent="0.25">
      <c r="A1" s="16"/>
      <c r="B1" s="16"/>
    </row>
    <row r="4" spans="1:3" x14ac:dyDescent="0.25">
      <c r="A4" s="7" t="s">
        <v>138</v>
      </c>
      <c r="B4" s="9">
        <f>9/5</f>
        <v>1.8</v>
      </c>
    </row>
    <row r="5" spans="1:3" x14ac:dyDescent="0.25">
      <c r="A5" s="7" t="s">
        <v>139</v>
      </c>
      <c r="B5" s="9">
        <f>10/5</f>
        <v>2</v>
      </c>
    </row>
    <row r="6" spans="1:3" x14ac:dyDescent="0.25">
      <c r="A6" s="7" t="s">
        <v>145</v>
      </c>
      <c r="B6" s="9">
        <f>B4/B5</f>
        <v>0.9</v>
      </c>
    </row>
    <row r="7" spans="1:3" x14ac:dyDescent="0.25">
      <c r="A7" s="7" t="s">
        <v>146</v>
      </c>
      <c r="B7" s="9">
        <f>B5/(B5-B4)</f>
        <v>10.000000000000002</v>
      </c>
    </row>
    <row r="8" spans="1:3" x14ac:dyDescent="0.25">
      <c r="A8" s="7" t="s">
        <v>140</v>
      </c>
      <c r="B8" s="9">
        <f>(B4/B5)*(B4/(B5-B4))</f>
        <v>8.1000000000000014</v>
      </c>
    </row>
    <row r="9" spans="1:3" x14ac:dyDescent="0.25">
      <c r="A9" s="7" t="s">
        <v>141</v>
      </c>
      <c r="B9" s="9">
        <f>(B4/B5)*(1/(B5-B4))</f>
        <v>4.5000000000000009</v>
      </c>
    </row>
    <row r="10" spans="1:3" x14ac:dyDescent="0.25">
      <c r="A10" s="7" t="s">
        <v>142</v>
      </c>
      <c r="B10" s="9">
        <f>1/(B5-B4)</f>
        <v>5.0000000000000009</v>
      </c>
    </row>
    <row r="11" spans="1:3" x14ac:dyDescent="0.25">
      <c r="A11" s="7" t="s">
        <v>143</v>
      </c>
      <c r="B11" s="9">
        <f>B4/(B5-B4)</f>
        <v>9.0000000000000018</v>
      </c>
    </row>
    <row r="12" spans="1:3" x14ac:dyDescent="0.25">
      <c r="A12" s="7" t="s">
        <v>144</v>
      </c>
      <c r="B12" s="9">
        <f>1-B6</f>
        <v>9.9999999999999978E-2</v>
      </c>
    </row>
    <row r="13" spans="1:3" x14ac:dyDescent="0.25">
      <c r="A13" s="7" t="s">
        <v>147</v>
      </c>
      <c r="B13" s="7">
        <f>(B4/B5)^2 *(1-B4/B5)</f>
        <v>8.0999999999999989E-2</v>
      </c>
      <c r="C13" s="12">
        <v>8.1000000000000003E-2</v>
      </c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78C15-65EA-468B-9148-02CC7169A124}">
  <dimension ref="B2:P20"/>
  <sheetViews>
    <sheetView topLeftCell="C1" workbookViewId="0">
      <selection activeCell="F12" sqref="F12"/>
    </sheetView>
  </sheetViews>
  <sheetFormatPr defaultRowHeight="15" x14ac:dyDescent="0.25"/>
  <cols>
    <col min="8" max="8" width="18.85546875" customWidth="1"/>
    <col min="9" max="9" width="15.5703125" customWidth="1"/>
    <col min="10" max="10" width="19.5703125" customWidth="1"/>
    <col min="11" max="11" width="12" customWidth="1"/>
    <col min="12" max="12" width="14.5703125" customWidth="1"/>
    <col min="13" max="13" width="14.28515625" customWidth="1"/>
    <col min="14" max="14" width="15" customWidth="1"/>
    <col min="15" max="15" width="13.28515625" customWidth="1"/>
    <col min="16" max="16" width="13" customWidth="1"/>
  </cols>
  <sheetData>
    <row r="2" spans="2:13" x14ac:dyDescent="0.25">
      <c r="B2" s="15" t="s">
        <v>148</v>
      </c>
      <c r="C2" s="15"/>
      <c r="D2" s="15"/>
      <c r="H2" t="s">
        <v>81</v>
      </c>
    </row>
    <row r="3" spans="2:13" ht="15.75" thickBot="1" x14ac:dyDescent="0.3">
      <c r="B3" s="9" t="s">
        <v>80</v>
      </c>
      <c r="C3" s="9" t="s">
        <v>149</v>
      </c>
      <c r="D3" s="9" t="s">
        <v>150</v>
      </c>
    </row>
    <row r="4" spans="2:13" x14ac:dyDescent="0.25">
      <c r="B4" s="9">
        <v>140</v>
      </c>
      <c r="C4" s="9">
        <v>60</v>
      </c>
      <c r="D4" s="9">
        <v>22</v>
      </c>
      <c r="H4" s="6" t="s">
        <v>82</v>
      </c>
      <c r="I4" s="6"/>
    </row>
    <row r="5" spans="2:13" x14ac:dyDescent="0.25">
      <c r="B5" s="9">
        <v>155</v>
      </c>
      <c r="C5" s="9">
        <v>62</v>
      </c>
      <c r="D5" s="9">
        <v>25</v>
      </c>
      <c r="H5" t="s">
        <v>83</v>
      </c>
      <c r="I5">
        <v>0.98113015436339501</v>
      </c>
    </row>
    <row r="6" spans="2:13" x14ac:dyDescent="0.25">
      <c r="B6" s="9">
        <v>159</v>
      </c>
      <c r="C6" s="9">
        <v>67</v>
      </c>
      <c r="D6" s="9">
        <v>24</v>
      </c>
      <c r="H6" t="s">
        <v>84</v>
      </c>
      <c r="I6">
        <v>0.96261637980113923</v>
      </c>
    </row>
    <row r="7" spans="2:13" x14ac:dyDescent="0.25">
      <c r="B7" s="9">
        <v>179</v>
      </c>
      <c r="C7" s="9">
        <v>70</v>
      </c>
      <c r="D7" s="9">
        <v>20</v>
      </c>
      <c r="H7" t="s">
        <v>85</v>
      </c>
      <c r="I7">
        <v>0.94766293172159488</v>
      </c>
    </row>
    <row r="8" spans="2:13" x14ac:dyDescent="0.25">
      <c r="B8" s="9">
        <v>192</v>
      </c>
      <c r="C8" s="9">
        <v>71</v>
      </c>
      <c r="D8" s="9">
        <v>15</v>
      </c>
      <c r="H8" t="s">
        <v>86</v>
      </c>
      <c r="I8">
        <v>6.3787406456478539</v>
      </c>
    </row>
    <row r="9" spans="2:13" ht="15.75" thickBot="1" x14ac:dyDescent="0.3">
      <c r="B9" s="9">
        <v>200</v>
      </c>
      <c r="C9" s="9">
        <v>72</v>
      </c>
      <c r="D9" s="9">
        <v>14</v>
      </c>
      <c r="H9" s="2" t="s">
        <v>87</v>
      </c>
      <c r="I9" s="2">
        <v>8</v>
      </c>
    </row>
    <row r="10" spans="2:13" x14ac:dyDescent="0.25">
      <c r="B10" s="9">
        <v>212</v>
      </c>
      <c r="C10" s="9">
        <v>75</v>
      </c>
      <c r="D10" s="9">
        <v>14</v>
      </c>
    </row>
    <row r="11" spans="2:13" ht="15.75" thickBot="1" x14ac:dyDescent="0.3">
      <c r="B11" s="9">
        <v>215</v>
      </c>
      <c r="C11" s="9">
        <v>78</v>
      </c>
      <c r="D11" s="9">
        <v>11</v>
      </c>
      <c r="H11" t="s">
        <v>13</v>
      </c>
    </row>
    <row r="12" spans="2:13" x14ac:dyDescent="0.25">
      <c r="H12" s="3"/>
      <c r="I12" s="3" t="s">
        <v>16</v>
      </c>
      <c r="J12" s="3" t="s">
        <v>15</v>
      </c>
      <c r="K12" s="3" t="s">
        <v>17</v>
      </c>
      <c r="L12" s="3" t="s">
        <v>18</v>
      </c>
      <c r="M12" s="3" t="s">
        <v>91</v>
      </c>
    </row>
    <row r="13" spans="2:13" x14ac:dyDescent="0.25">
      <c r="H13" t="s">
        <v>88</v>
      </c>
      <c r="I13">
        <v>2</v>
      </c>
      <c r="J13">
        <v>5238.5583388777995</v>
      </c>
      <c r="K13">
        <v>2619.2791694388998</v>
      </c>
      <c r="L13">
        <v>64.374208188007117</v>
      </c>
      <c r="M13">
        <v>2.7021122696398934E-4</v>
      </c>
    </row>
    <row r="14" spans="2:13" x14ac:dyDescent="0.25">
      <c r="H14" t="s">
        <v>89</v>
      </c>
      <c r="I14">
        <v>5</v>
      </c>
      <c r="J14">
        <v>203.4416611222</v>
      </c>
      <c r="K14">
        <v>40.688332224440003</v>
      </c>
    </row>
    <row r="15" spans="2:13" ht="15.75" thickBot="1" x14ac:dyDescent="0.3">
      <c r="H15" s="2" t="s">
        <v>8</v>
      </c>
      <c r="I15" s="2">
        <v>7</v>
      </c>
      <c r="J15" s="2">
        <v>5442</v>
      </c>
      <c r="K15" s="2"/>
      <c r="L15" s="2"/>
      <c r="M15" s="2"/>
    </row>
    <row r="16" spans="2:13" ht="15.75" thickBot="1" x14ac:dyDescent="0.3"/>
    <row r="17" spans="8:16" x14ac:dyDescent="0.25">
      <c r="H17" s="3"/>
      <c r="I17" s="3" t="s">
        <v>92</v>
      </c>
      <c r="J17" s="3" t="s">
        <v>86</v>
      </c>
      <c r="K17" s="3" t="s">
        <v>93</v>
      </c>
      <c r="L17" s="3" t="s">
        <v>19</v>
      </c>
      <c r="M17" s="3" t="s">
        <v>94</v>
      </c>
      <c r="N17" s="3" t="s">
        <v>95</v>
      </c>
      <c r="O17" s="3" t="s">
        <v>96</v>
      </c>
      <c r="P17" s="3" t="s">
        <v>97</v>
      </c>
    </row>
    <row r="18" spans="8:16" x14ac:dyDescent="0.25">
      <c r="H18" t="s">
        <v>90</v>
      </c>
      <c r="I18">
        <v>-6.8674872477267002</v>
      </c>
      <c r="J18">
        <v>74.312039971346906</v>
      </c>
      <c r="K18">
        <v>-9.2414193586593141E-2</v>
      </c>
      <c r="L18">
        <v>0.92995750484923179</v>
      </c>
      <c r="M18">
        <v>-197.89266736715084</v>
      </c>
      <c r="N18">
        <v>184.15769287169744</v>
      </c>
      <c r="O18">
        <v>-197.89266736715084</v>
      </c>
      <c r="P18">
        <v>184.15769287169744</v>
      </c>
    </row>
    <row r="19" spans="8:16" x14ac:dyDescent="0.25">
      <c r="H19" t="s">
        <v>149</v>
      </c>
      <c r="I19">
        <v>3.1478931026835211</v>
      </c>
      <c r="J19">
        <v>0.83869274564655372</v>
      </c>
      <c r="K19">
        <v>3.7533329327378286</v>
      </c>
      <c r="L19">
        <v>1.3248150424291547E-2</v>
      </c>
      <c r="M19">
        <v>0.99196476504454179</v>
      </c>
      <c r="N19">
        <v>5.3038214403225004</v>
      </c>
      <c r="O19">
        <v>0.99196476504454179</v>
      </c>
      <c r="P19">
        <v>5.3038214403225004</v>
      </c>
    </row>
    <row r="20" spans="8:16" ht="15.75" thickBot="1" x14ac:dyDescent="0.3">
      <c r="H20" s="2" t="s">
        <v>150</v>
      </c>
      <c r="I20" s="2">
        <v>-1.6561432690175213</v>
      </c>
      <c r="J20" s="2">
        <v>0.9759418588878106</v>
      </c>
      <c r="K20" s="2">
        <v>-1.6969691933337836</v>
      </c>
      <c r="L20" s="2">
        <v>0.15046353543016708</v>
      </c>
      <c r="M20" s="2">
        <v>-4.1648816841116671</v>
      </c>
      <c r="N20" s="2">
        <v>0.85259514607662457</v>
      </c>
      <c r="O20" s="2">
        <v>-4.1648816841116671</v>
      </c>
      <c r="P20" s="2">
        <v>0.85259514607662457</v>
      </c>
    </row>
  </sheetData>
  <mergeCells count="1">
    <mergeCell ref="B2:D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3E8A-F390-4C75-B092-A00AF20A31BD}">
  <dimension ref="C3:N23"/>
  <sheetViews>
    <sheetView workbookViewId="0">
      <selection activeCell="C4" sqref="C4"/>
    </sheetView>
  </sheetViews>
  <sheetFormatPr defaultRowHeight="15" x14ac:dyDescent="0.25"/>
  <cols>
    <col min="5" max="5" width="14.5703125" customWidth="1"/>
    <col min="8" max="8" width="36.42578125" bestFit="1" customWidth="1"/>
  </cols>
  <sheetData>
    <row r="3" spans="3:12" x14ac:dyDescent="0.25">
      <c r="C3" s="9" t="s">
        <v>151</v>
      </c>
      <c r="D3" s="9" t="s">
        <v>152</v>
      </c>
      <c r="E3" s="9" t="s">
        <v>153</v>
      </c>
      <c r="F3" s="9" t="s">
        <v>154</v>
      </c>
      <c r="H3" t="s">
        <v>155</v>
      </c>
    </row>
    <row r="4" spans="3:12" ht="15.75" thickBot="1" x14ac:dyDescent="0.3">
      <c r="C4" s="9">
        <v>1</v>
      </c>
      <c r="D4" s="9">
        <v>30</v>
      </c>
      <c r="E4" s="9">
        <v>28</v>
      </c>
      <c r="F4" s="9">
        <v>16</v>
      </c>
    </row>
    <row r="5" spans="3:12" x14ac:dyDescent="0.25">
      <c r="C5" s="9">
        <v>2</v>
      </c>
      <c r="D5" s="9">
        <v>14</v>
      </c>
      <c r="E5" s="9">
        <v>18</v>
      </c>
      <c r="F5" s="9">
        <v>10</v>
      </c>
      <c r="H5" s="3" t="s">
        <v>7</v>
      </c>
      <c r="I5" s="3" t="s">
        <v>9</v>
      </c>
      <c r="J5" s="3" t="s">
        <v>10</v>
      </c>
      <c r="K5" s="3" t="s">
        <v>11</v>
      </c>
      <c r="L5" s="3" t="s">
        <v>12</v>
      </c>
    </row>
    <row r="6" spans="3:12" x14ac:dyDescent="0.25">
      <c r="C6" s="9">
        <v>3</v>
      </c>
      <c r="D6" s="9">
        <v>24</v>
      </c>
      <c r="E6" s="9">
        <v>20</v>
      </c>
      <c r="F6" s="9">
        <v>18</v>
      </c>
      <c r="H6">
        <v>1</v>
      </c>
      <c r="I6">
        <v>3</v>
      </c>
      <c r="J6">
        <v>74</v>
      </c>
      <c r="K6">
        <v>24.666666666666668</v>
      </c>
      <c r="L6">
        <v>57.333333333333371</v>
      </c>
    </row>
    <row r="7" spans="3:12" x14ac:dyDescent="0.25">
      <c r="C7" s="9">
        <v>4</v>
      </c>
      <c r="D7" s="9">
        <v>38</v>
      </c>
      <c r="E7" s="9">
        <v>34</v>
      </c>
      <c r="F7" s="9">
        <v>20</v>
      </c>
      <c r="H7">
        <v>2</v>
      </c>
      <c r="I7">
        <v>3</v>
      </c>
      <c r="J7">
        <v>42</v>
      </c>
      <c r="K7">
        <v>14</v>
      </c>
      <c r="L7">
        <v>16</v>
      </c>
    </row>
    <row r="8" spans="3:12" x14ac:dyDescent="0.25">
      <c r="C8" s="9">
        <v>5</v>
      </c>
      <c r="D8" s="9">
        <v>26</v>
      </c>
      <c r="E8" s="9">
        <v>28</v>
      </c>
      <c r="F8" s="9">
        <v>14</v>
      </c>
      <c r="H8">
        <v>3</v>
      </c>
      <c r="I8">
        <v>3</v>
      </c>
      <c r="J8">
        <v>62</v>
      </c>
      <c r="K8">
        <v>20.666666666666668</v>
      </c>
      <c r="L8">
        <v>9.3333333333333712</v>
      </c>
    </row>
    <row r="9" spans="3:12" x14ac:dyDescent="0.25">
      <c r="H9">
        <v>4</v>
      </c>
      <c r="I9">
        <v>3</v>
      </c>
      <c r="J9">
        <v>92</v>
      </c>
      <c r="K9">
        <v>30.666666666666668</v>
      </c>
      <c r="L9">
        <v>89.333333333333258</v>
      </c>
    </row>
    <row r="10" spans="3:12" x14ac:dyDescent="0.25">
      <c r="H10">
        <v>5</v>
      </c>
      <c r="I10">
        <v>3</v>
      </c>
      <c r="J10">
        <v>68</v>
      </c>
      <c r="K10">
        <v>22.666666666666668</v>
      </c>
      <c r="L10">
        <v>57.333333333333371</v>
      </c>
    </row>
    <row r="12" spans="3:12" x14ac:dyDescent="0.25">
      <c r="H12" t="s">
        <v>152</v>
      </c>
      <c r="I12">
        <v>5</v>
      </c>
      <c r="J12">
        <v>132</v>
      </c>
      <c r="K12">
        <v>26.4</v>
      </c>
      <c r="L12">
        <v>76.799999999999955</v>
      </c>
    </row>
    <row r="13" spans="3:12" x14ac:dyDescent="0.25">
      <c r="H13" t="s">
        <v>153</v>
      </c>
      <c r="I13">
        <v>5</v>
      </c>
      <c r="J13">
        <v>128</v>
      </c>
      <c r="K13">
        <v>25.6</v>
      </c>
      <c r="L13">
        <v>42.799999999999955</v>
      </c>
    </row>
    <row r="14" spans="3:12" ht="15.75" thickBot="1" x14ac:dyDescent="0.3">
      <c r="H14" s="2" t="s">
        <v>154</v>
      </c>
      <c r="I14" s="2">
        <v>5</v>
      </c>
      <c r="J14" s="2">
        <v>78</v>
      </c>
      <c r="K14" s="2">
        <v>15.6</v>
      </c>
      <c r="L14" s="2">
        <v>14.800000000000011</v>
      </c>
    </row>
    <row r="17" spans="8:14" ht="15.75" thickBot="1" x14ac:dyDescent="0.3">
      <c r="H17" t="s">
        <v>13</v>
      </c>
    </row>
    <row r="18" spans="8:14" x14ac:dyDescent="0.25">
      <c r="H18" s="3" t="s">
        <v>14</v>
      </c>
      <c r="I18" s="3" t="s">
        <v>15</v>
      </c>
      <c r="J18" s="3" t="s">
        <v>16</v>
      </c>
      <c r="K18" s="3" t="s">
        <v>17</v>
      </c>
      <c r="L18" s="3" t="s">
        <v>18</v>
      </c>
      <c r="M18" s="3" t="s">
        <v>19</v>
      </c>
      <c r="N18" s="3" t="s">
        <v>20</v>
      </c>
    </row>
    <row r="19" spans="8:14" x14ac:dyDescent="0.25">
      <c r="H19" t="s">
        <v>34</v>
      </c>
      <c r="I19">
        <v>441.06666666666661</v>
      </c>
      <c r="J19">
        <v>4</v>
      </c>
      <c r="K19">
        <v>110.26666666666665</v>
      </c>
      <c r="L19">
        <v>9.1381215469613171</v>
      </c>
      <c r="M19">
        <v>4.4513636492392551E-3</v>
      </c>
      <c r="N19">
        <v>3.8378533545558975</v>
      </c>
    </row>
    <row r="20" spans="8:14" x14ac:dyDescent="0.25">
      <c r="H20" t="s">
        <v>22</v>
      </c>
      <c r="I20">
        <v>362.13333333333321</v>
      </c>
      <c r="J20">
        <v>2</v>
      </c>
      <c r="K20">
        <v>181.06666666666661</v>
      </c>
      <c r="L20">
        <v>15.005524861878435</v>
      </c>
      <c r="M20">
        <v>1.9620970937618263E-3</v>
      </c>
      <c r="N20">
        <v>4.4589701075245118</v>
      </c>
    </row>
    <row r="21" spans="8:14" x14ac:dyDescent="0.25">
      <c r="H21" t="s">
        <v>35</v>
      </c>
      <c r="I21">
        <v>96.533333333333417</v>
      </c>
      <c r="J21">
        <v>8</v>
      </c>
      <c r="K21">
        <v>12.066666666666677</v>
      </c>
    </row>
    <row r="23" spans="8:14" ht="15.75" thickBot="1" x14ac:dyDescent="0.3">
      <c r="H23" s="2" t="s">
        <v>8</v>
      </c>
      <c r="I23" s="2">
        <v>899.73333333333323</v>
      </c>
      <c r="J23" s="2">
        <v>14</v>
      </c>
      <c r="K23" s="2"/>
      <c r="L23" s="2"/>
      <c r="M23" s="2"/>
      <c r="N2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274A-FE9C-46DA-897E-1CF22BCF6C12}">
  <dimension ref="B2:P25"/>
  <sheetViews>
    <sheetView workbookViewId="0">
      <selection activeCell="Q11" sqref="Q11"/>
    </sheetView>
  </sheetViews>
  <sheetFormatPr defaultRowHeight="15" x14ac:dyDescent="0.25"/>
  <cols>
    <col min="10" max="10" width="14.7109375" customWidth="1"/>
    <col min="11" max="11" width="14.5703125" customWidth="1"/>
  </cols>
  <sheetData>
    <row r="2" spans="2:14" x14ac:dyDescent="0.25">
      <c r="B2" t="s">
        <v>87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2:14" x14ac:dyDescent="0.25">
      <c r="B3">
        <v>1</v>
      </c>
      <c r="C3">
        <v>9</v>
      </c>
      <c r="D3">
        <v>10</v>
      </c>
      <c r="E3">
        <v>9</v>
      </c>
      <c r="F3">
        <v>10</v>
      </c>
      <c r="G3">
        <v>11</v>
      </c>
      <c r="H3">
        <v>11</v>
      </c>
      <c r="J3" t="s">
        <v>25</v>
      </c>
    </row>
    <row r="4" spans="2:14" ht="15.75" thickBot="1" x14ac:dyDescent="0.3">
      <c r="B4">
        <v>2</v>
      </c>
      <c r="C4">
        <v>12</v>
      </c>
      <c r="D4">
        <v>11</v>
      </c>
      <c r="E4">
        <v>9</v>
      </c>
      <c r="F4">
        <v>11</v>
      </c>
      <c r="G4">
        <v>10</v>
      </c>
      <c r="H4">
        <v>10</v>
      </c>
    </row>
    <row r="5" spans="2:14" x14ac:dyDescent="0.25">
      <c r="B5">
        <v>3</v>
      </c>
      <c r="C5">
        <v>11</v>
      </c>
      <c r="D5">
        <v>10</v>
      </c>
      <c r="E5">
        <v>10</v>
      </c>
      <c r="F5">
        <v>12</v>
      </c>
      <c r="G5">
        <v>10</v>
      </c>
      <c r="H5">
        <v>10</v>
      </c>
      <c r="J5" s="3" t="s">
        <v>7</v>
      </c>
      <c r="K5" s="3" t="s">
        <v>9</v>
      </c>
      <c r="L5" s="3" t="s">
        <v>10</v>
      </c>
      <c r="M5" s="3" t="s">
        <v>11</v>
      </c>
      <c r="N5" s="3" t="s">
        <v>12</v>
      </c>
    </row>
    <row r="6" spans="2:14" x14ac:dyDescent="0.25">
      <c r="B6">
        <v>4</v>
      </c>
      <c r="C6">
        <v>12</v>
      </c>
      <c r="D6">
        <v>11</v>
      </c>
      <c r="E6">
        <v>11</v>
      </c>
      <c r="F6">
        <v>14</v>
      </c>
      <c r="G6">
        <v>12</v>
      </c>
      <c r="H6">
        <v>10</v>
      </c>
      <c r="J6">
        <v>1</v>
      </c>
      <c r="K6">
        <v>6</v>
      </c>
      <c r="L6">
        <v>60</v>
      </c>
      <c r="M6">
        <v>10</v>
      </c>
      <c r="N6">
        <v>0.8</v>
      </c>
    </row>
    <row r="7" spans="2:14" x14ac:dyDescent="0.25">
      <c r="J7">
        <v>2</v>
      </c>
      <c r="K7">
        <v>6</v>
      </c>
      <c r="L7">
        <v>63</v>
      </c>
      <c r="M7">
        <v>10.5</v>
      </c>
      <c r="N7">
        <v>1.1000000000000001</v>
      </c>
    </row>
    <row r="8" spans="2:14" x14ac:dyDescent="0.25">
      <c r="J8">
        <v>3</v>
      </c>
      <c r="K8">
        <v>6</v>
      </c>
      <c r="L8">
        <v>63</v>
      </c>
      <c r="M8">
        <v>10.5</v>
      </c>
      <c r="N8">
        <v>0.7</v>
      </c>
    </row>
    <row r="9" spans="2:14" x14ac:dyDescent="0.25">
      <c r="J9">
        <v>4</v>
      </c>
      <c r="K9">
        <v>6</v>
      </c>
      <c r="L9">
        <v>70</v>
      </c>
      <c r="M9">
        <v>11.666666666666666</v>
      </c>
      <c r="N9">
        <v>1.8666666666666742</v>
      </c>
    </row>
    <row r="11" spans="2:14" x14ac:dyDescent="0.25">
      <c r="J11">
        <v>1</v>
      </c>
      <c r="K11">
        <v>4</v>
      </c>
      <c r="L11">
        <v>44</v>
      </c>
      <c r="M11">
        <v>11</v>
      </c>
      <c r="N11">
        <v>2</v>
      </c>
    </row>
    <row r="12" spans="2:14" x14ac:dyDescent="0.25">
      <c r="J12">
        <v>2</v>
      </c>
      <c r="K12">
        <v>4</v>
      </c>
      <c r="L12">
        <v>42</v>
      </c>
      <c r="M12">
        <v>10.5</v>
      </c>
      <c r="N12">
        <v>0.33333333333333331</v>
      </c>
    </row>
    <row r="13" spans="2:14" x14ac:dyDescent="0.25">
      <c r="J13">
        <v>3</v>
      </c>
      <c r="K13">
        <v>4</v>
      </c>
      <c r="L13">
        <v>39</v>
      </c>
      <c r="M13">
        <v>9.75</v>
      </c>
      <c r="N13">
        <v>0.91666666666666663</v>
      </c>
    </row>
    <row r="14" spans="2:14" x14ac:dyDescent="0.25">
      <c r="J14">
        <v>4</v>
      </c>
      <c r="K14">
        <v>4</v>
      </c>
      <c r="L14">
        <v>47</v>
      </c>
      <c r="M14">
        <v>11.75</v>
      </c>
      <c r="N14">
        <v>2.9166666666666665</v>
      </c>
    </row>
    <row r="15" spans="2:14" x14ac:dyDescent="0.25">
      <c r="J15">
        <v>5</v>
      </c>
      <c r="K15">
        <v>4</v>
      </c>
      <c r="L15">
        <v>43</v>
      </c>
      <c r="M15">
        <v>10.75</v>
      </c>
      <c r="N15">
        <v>0.91666666666666663</v>
      </c>
    </row>
    <row r="16" spans="2:14" ht="15.75" thickBot="1" x14ac:dyDescent="0.3">
      <c r="J16" s="2">
        <v>6</v>
      </c>
      <c r="K16" s="2">
        <v>4</v>
      </c>
      <c r="L16" s="2">
        <v>41</v>
      </c>
      <c r="M16" s="2">
        <v>10.25</v>
      </c>
      <c r="N16" s="2">
        <v>0.25</v>
      </c>
    </row>
    <row r="19" spans="10:16" ht="15.75" thickBot="1" x14ac:dyDescent="0.3">
      <c r="J19" t="s">
        <v>13</v>
      </c>
    </row>
    <row r="20" spans="10:16" x14ac:dyDescent="0.25">
      <c r="J20" s="3" t="s">
        <v>14</v>
      </c>
      <c r="K20" s="3" t="s">
        <v>15</v>
      </c>
      <c r="L20" s="3" t="s">
        <v>16</v>
      </c>
      <c r="M20" s="3" t="s">
        <v>17</v>
      </c>
      <c r="N20" s="3" t="s">
        <v>18</v>
      </c>
      <c r="O20" s="3" t="s">
        <v>19</v>
      </c>
      <c r="P20" s="3" t="s">
        <v>20</v>
      </c>
    </row>
    <row r="21" spans="10:16" x14ac:dyDescent="0.25">
      <c r="J21" t="s">
        <v>34</v>
      </c>
      <c r="K21">
        <v>8.9999999999999858</v>
      </c>
      <c r="L21">
        <v>3</v>
      </c>
      <c r="M21">
        <v>2.9999999999999951</v>
      </c>
      <c r="N21">
        <v>3.4615384615384523</v>
      </c>
      <c r="O21">
        <v>4.32847021355241E-2</v>
      </c>
      <c r="P21">
        <v>3.2873821046365093</v>
      </c>
    </row>
    <row r="22" spans="10:16" x14ac:dyDescent="0.25">
      <c r="J22" t="s">
        <v>22</v>
      </c>
      <c r="K22">
        <v>9.3333333333333215</v>
      </c>
      <c r="L22">
        <v>5</v>
      </c>
      <c r="M22">
        <v>1.8666666666666643</v>
      </c>
      <c r="N22">
        <v>2.1538461538461489</v>
      </c>
      <c r="O22">
        <v>0.11463408051913132</v>
      </c>
      <c r="P22">
        <v>2.9012945362361564</v>
      </c>
    </row>
    <row r="23" spans="10:16" x14ac:dyDescent="0.25">
      <c r="J23" t="s">
        <v>35</v>
      </c>
      <c r="K23">
        <v>13.000000000000014</v>
      </c>
      <c r="L23">
        <v>15</v>
      </c>
      <c r="M23">
        <v>0.86666666666666758</v>
      </c>
    </row>
    <row r="25" spans="10:16" ht="15.75" thickBot="1" x14ac:dyDescent="0.3">
      <c r="J25" s="2" t="s">
        <v>8</v>
      </c>
      <c r="K25" s="2">
        <v>31.333333333333321</v>
      </c>
      <c r="L25" s="2">
        <v>23</v>
      </c>
      <c r="M25" s="2"/>
      <c r="N25" s="2"/>
      <c r="O25" s="2"/>
      <c r="P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A170-895A-42CE-8271-B040C6E0ECAB}">
  <dimension ref="A1:G30"/>
  <sheetViews>
    <sheetView workbookViewId="0">
      <selection activeCell="J21" sqref="J21"/>
    </sheetView>
  </sheetViews>
  <sheetFormatPr defaultRowHeight="15" x14ac:dyDescent="0.25"/>
  <cols>
    <col min="1" max="1" width="15" customWidth="1"/>
    <col min="2" max="2" width="10.85546875" customWidth="1"/>
  </cols>
  <sheetData>
    <row r="1" spans="1:6" x14ac:dyDescent="0.25">
      <c r="A1" t="s">
        <v>6</v>
      </c>
    </row>
    <row r="3" spans="1:6" x14ac:dyDescent="0.25">
      <c r="A3" t="s">
        <v>7</v>
      </c>
      <c r="B3" t="s">
        <v>0</v>
      </c>
      <c r="C3" t="s">
        <v>1</v>
      </c>
      <c r="D3" t="s">
        <v>2</v>
      </c>
      <c r="E3" t="s">
        <v>5</v>
      </c>
      <c r="F3" t="s">
        <v>8</v>
      </c>
    </row>
    <row r="4" spans="1:6" ht="15.75" thickBot="1" x14ac:dyDescent="0.3">
      <c r="A4" s="1" t="s">
        <v>3</v>
      </c>
      <c r="B4" s="1"/>
      <c r="C4" s="1"/>
      <c r="D4" s="1"/>
      <c r="E4" s="1"/>
      <c r="F4" s="1"/>
    </row>
    <row r="5" spans="1:6" x14ac:dyDescent="0.25">
      <c r="A5" t="s">
        <v>9</v>
      </c>
      <c r="B5">
        <v>5</v>
      </c>
      <c r="C5">
        <v>5</v>
      </c>
      <c r="D5">
        <v>5</v>
      </c>
      <c r="E5">
        <v>5</v>
      </c>
      <c r="F5">
        <v>20</v>
      </c>
    </row>
    <row r="6" spans="1:6" x14ac:dyDescent="0.25">
      <c r="A6" t="s">
        <v>10</v>
      </c>
      <c r="B6">
        <v>20.699999999999996</v>
      </c>
      <c r="C6">
        <v>24.9</v>
      </c>
      <c r="D6">
        <v>28.6</v>
      </c>
      <c r="E6">
        <v>28.9</v>
      </c>
      <c r="F6">
        <v>103.10000000000001</v>
      </c>
    </row>
    <row r="7" spans="1:6" x14ac:dyDescent="0.25">
      <c r="A7" t="s">
        <v>11</v>
      </c>
      <c r="B7">
        <v>4.1399999999999988</v>
      </c>
      <c r="C7">
        <v>4.9799999999999995</v>
      </c>
      <c r="D7">
        <v>5.7200000000000006</v>
      </c>
      <c r="E7">
        <v>5.7799999999999994</v>
      </c>
      <c r="F7">
        <v>5.1550000000000002</v>
      </c>
    </row>
    <row r="8" spans="1:6" x14ac:dyDescent="0.25">
      <c r="A8" t="s">
        <v>12</v>
      </c>
      <c r="B8">
        <v>0.37800000000001077</v>
      </c>
      <c r="C8">
        <v>0.23199999999999996</v>
      </c>
      <c r="D8">
        <v>0.44699999999999562</v>
      </c>
      <c r="E8">
        <v>0.41200000000000014</v>
      </c>
      <c r="F8">
        <v>0.77523684210526478</v>
      </c>
    </row>
    <row r="10" spans="1:6" ht="15.75" thickBot="1" x14ac:dyDescent="0.3">
      <c r="A10" s="1" t="s">
        <v>4</v>
      </c>
      <c r="B10" s="1"/>
      <c r="C10" s="1"/>
      <c r="D10" s="1"/>
      <c r="E10" s="1"/>
      <c r="F10" s="1"/>
    </row>
    <row r="11" spans="1:6" x14ac:dyDescent="0.25">
      <c r="A11" t="s">
        <v>9</v>
      </c>
      <c r="B11">
        <v>5</v>
      </c>
      <c r="C11">
        <v>5</v>
      </c>
      <c r="D11">
        <v>5</v>
      </c>
      <c r="E11">
        <v>5</v>
      </c>
      <c r="F11">
        <v>20</v>
      </c>
    </row>
    <row r="12" spans="1:6" x14ac:dyDescent="0.25">
      <c r="A12" t="s">
        <v>10</v>
      </c>
      <c r="B12">
        <v>20</v>
      </c>
      <c r="C12">
        <v>26.099999999999998</v>
      </c>
      <c r="D12">
        <v>30.3</v>
      </c>
      <c r="E12">
        <v>26.6</v>
      </c>
      <c r="F12">
        <v>103</v>
      </c>
    </row>
    <row r="13" spans="1:6" x14ac:dyDescent="0.25">
      <c r="A13" t="s">
        <v>11</v>
      </c>
      <c r="B13">
        <v>4</v>
      </c>
      <c r="C13">
        <v>5.22</v>
      </c>
      <c r="D13">
        <v>6.0600000000000005</v>
      </c>
      <c r="E13">
        <v>5.32</v>
      </c>
      <c r="F13">
        <v>5.15</v>
      </c>
    </row>
    <row r="14" spans="1:6" x14ac:dyDescent="0.25">
      <c r="A14" t="s">
        <v>12</v>
      </c>
      <c r="B14">
        <v>8.5000000000000075E-2</v>
      </c>
      <c r="C14">
        <v>0.13700000000000007</v>
      </c>
      <c r="D14">
        <v>0.16300000000000001</v>
      </c>
      <c r="E14">
        <v>0.317</v>
      </c>
      <c r="F14">
        <v>0.7226315789473694</v>
      </c>
    </row>
    <row r="16" spans="1:6" ht="15.75" thickBot="1" x14ac:dyDescent="0.3">
      <c r="A16" s="1" t="s">
        <v>8</v>
      </c>
      <c r="B16" s="1"/>
      <c r="C16" s="1"/>
      <c r="D16" s="1"/>
    </row>
    <row r="17" spans="1:7" x14ac:dyDescent="0.25">
      <c r="A17" t="s">
        <v>9</v>
      </c>
      <c r="B17">
        <v>10</v>
      </c>
      <c r="C17">
        <v>10</v>
      </c>
      <c r="D17">
        <v>10</v>
      </c>
      <c r="E17">
        <v>10</v>
      </c>
    </row>
    <row r="18" spans="1:7" x14ac:dyDescent="0.25">
      <c r="A18" t="s">
        <v>10</v>
      </c>
      <c r="B18">
        <v>40.699999999999996</v>
      </c>
      <c r="C18">
        <v>51</v>
      </c>
      <c r="D18">
        <v>58.900000000000006</v>
      </c>
      <c r="E18">
        <v>55.5</v>
      </c>
    </row>
    <row r="19" spans="1:7" x14ac:dyDescent="0.25">
      <c r="A19" t="s">
        <v>11</v>
      </c>
      <c r="B19">
        <v>4.0699999999999994</v>
      </c>
      <c r="C19">
        <v>5.0999999999999996</v>
      </c>
      <c r="D19">
        <v>5.89</v>
      </c>
      <c r="E19">
        <v>5.55</v>
      </c>
    </row>
    <row r="20" spans="1:7" x14ac:dyDescent="0.25">
      <c r="A20" t="s">
        <v>12</v>
      </c>
      <c r="B20">
        <v>0.21122222222222969</v>
      </c>
      <c r="C20">
        <v>0.18000000000000005</v>
      </c>
      <c r="D20">
        <v>0.30322222222222223</v>
      </c>
      <c r="E20">
        <v>0.382777777777777</v>
      </c>
    </row>
    <row r="23" spans="1:7" ht="15.75" thickBot="1" x14ac:dyDescent="0.3">
      <c r="A23" t="s">
        <v>13</v>
      </c>
    </row>
    <row r="24" spans="1:7" x14ac:dyDescent="0.25">
      <c r="A24" s="3" t="s">
        <v>14</v>
      </c>
      <c r="B24" s="3" t="s">
        <v>15</v>
      </c>
      <c r="C24" s="3" t="s">
        <v>16</v>
      </c>
      <c r="D24" s="3" t="s">
        <v>17</v>
      </c>
      <c r="E24" s="3" t="s">
        <v>18</v>
      </c>
      <c r="F24" s="3" t="s">
        <v>19</v>
      </c>
      <c r="G24" s="3" t="s">
        <v>20</v>
      </c>
    </row>
    <row r="25" spans="1:7" x14ac:dyDescent="0.25">
      <c r="A25" t="s">
        <v>21</v>
      </c>
      <c r="B25">
        <v>2.4999999999408828E-4</v>
      </c>
      <c r="C25">
        <v>1</v>
      </c>
      <c r="D25">
        <v>2.4999999999408828E-4</v>
      </c>
      <c r="E25">
        <v>9.2123445414680149E-4</v>
      </c>
      <c r="F25">
        <v>0.97597496585772459</v>
      </c>
      <c r="G25">
        <v>4.1490974456995477</v>
      </c>
    </row>
    <row r="26" spans="1:7" x14ac:dyDescent="0.25">
      <c r="A26" t="s">
        <v>22</v>
      </c>
      <c r="B26">
        <v>18.764749999999992</v>
      </c>
      <c r="C26">
        <v>3</v>
      </c>
      <c r="D26">
        <v>6.2549166666666638</v>
      </c>
      <c r="E26">
        <v>23.048978965146617</v>
      </c>
      <c r="F26">
        <v>3.8980882970420606E-8</v>
      </c>
      <c r="G26">
        <v>2.9011195838408388</v>
      </c>
    </row>
    <row r="27" spans="1:7" x14ac:dyDescent="0.25">
      <c r="A27" t="s">
        <v>23</v>
      </c>
      <c r="B27">
        <v>1.0107500000000051</v>
      </c>
      <c r="C27">
        <v>3</v>
      </c>
      <c r="D27">
        <v>0.33691666666666836</v>
      </c>
      <c r="E27">
        <v>1.2415169660678704</v>
      </c>
      <c r="F27">
        <v>0.31089772240900998</v>
      </c>
      <c r="G27">
        <v>2.9011195838408388</v>
      </c>
    </row>
    <row r="28" spans="1:7" x14ac:dyDescent="0.25">
      <c r="A28" t="s">
        <v>24</v>
      </c>
      <c r="B28">
        <v>8.6840000000000011</v>
      </c>
      <c r="C28">
        <v>32</v>
      </c>
      <c r="D28">
        <v>0.27137500000000003</v>
      </c>
    </row>
    <row r="30" spans="1:7" ht="15.75" thickBot="1" x14ac:dyDescent="0.3">
      <c r="A30" s="2" t="s">
        <v>8</v>
      </c>
      <c r="B30" s="2">
        <v>28.459749999999993</v>
      </c>
      <c r="C30" s="2">
        <v>39</v>
      </c>
      <c r="D30" s="2"/>
      <c r="E30" s="2"/>
      <c r="F30" s="2"/>
      <c r="G30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7B6C-09D7-41DD-AFB5-8EACA6D9500E}">
  <dimension ref="C3:N21"/>
  <sheetViews>
    <sheetView topLeftCell="A4" workbookViewId="0">
      <selection activeCell="I16" activeCellId="1" sqref="K10 I16"/>
    </sheetView>
  </sheetViews>
  <sheetFormatPr defaultRowHeight="15" x14ac:dyDescent="0.25"/>
  <cols>
    <col min="6" max="6" width="18.42578125" customWidth="1"/>
    <col min="7" max="7" width="12.7109375" customWidth="1"/>
    <col min="8" max="8" width="17.85546875" customWidth="1"/>
    <col min="9" max="9" width="15.140625" customWidth="1"/>
    <col min="10" max="10" width="13.140625" customWidth="1"/>
    <col min="11" max="11" width="12.42578125" customWidth="1"/>
    <col min="12" max="12" width="15.28515625" customWidth="1"/>
    <col min="13" max="13" width="12.28515625" customWidth="1"/>
    <col min="14" max="14" width="12.5703125" customWidth="1"/>
  </cols>
  <sheetData>
    <row r="3" spans="3:11" x14ac:dyDescent="0.25">
      <c r="C3" t="s">
        <v>79</v>
      </c>
      <c r="D3" t="s">
        <v>80</v>
      </c>
    </row>
    <row r="4" spans="3:11" x14ac:dyDescent="0.25">
      <c r="C4">
        <v>56</v>
      </c>
      <c r="D4">
        <v>21</v>
      </c>
      <c r="F4" t="s">
        <v>81</v>
      </c>
    </row>
    <row r="5" spans="3:11" ht="15.75" thickBot="1" x14ac:dyDescent="0.3">
      <c r="C5">
        <v>75</v>
      </c>
      <c r="D5">
        <v>39</v>
      </c>
      <c r="E5" s="13"/>
    </row>
    <row r="6" spans="3:11" x14ac:dyDescent="0.25">
      <c r="C6">
        <v>61</v>
      </c>
      <c r="D6">
        <v>34</v>
      </c>
      <c r="F6" s="6" t="s">
        <v>82</v>
      </c>
      <c r="G6" s="6"/>
    </row>
    <row r="7" spans="3:11" x14ac:dyDescent="0.25">
      <c r="C7">
        <v>61</v>
      </c>
      <c r="D7">
        <v>21</v>
      </c>
      <c r="F7" t="s">
        <v>83</v>
      </c>
      <c r="G7">
        <v>0.57465892234036531</v>
      </c>
    </row>
    <row r="8" spans="3:11" x14ac:dyDescent="0.25">
      <c r="C8">
        <v>67</v>
      </c>
      <c r="D8">
        <v>32</v>
      </c>
      <c r="F8" t="s">
        <v>84</v>
      </c>
      <c r="G8">
        <v>0.33023287702538995</v>
      </c>
    </row>
    <row r="9" spans="3:11" x14ac:dyDescent="0.25">
      <c r="C9">
        <v>72</v>
      </c>
      <c r="D9">
        <v>24</v>
      </c>
      <c r="F9" t="s">
        <v>85</v>
      </c>
      <c r="G9">
        <v>0.2186050231962883</v>
      </c>
    </row>
    <row r="10" spans="3:11" x14ac:dyDescent="0.25">
      <c r="C10">
        <v>62</v>
      </c>
      <c r="D10">
        <v>29</v>
      </c>
      <c r="F10" t="s">
        <v>86</v>
      </c>
      <c r="G10">
        <v>5.6687625123171852</v>
      </c>
    </row>
    <row r="11" spans="3:11" ht="15.75" thickBot="1" x14ac:dyDescent="0.3">
      <c r="C11">
        <v>61</v>
      </c>
      <c r="D11">
        <v>24</v>
      </c>
      <c r="F11" s="2" t="s">
        <v>87</v>
      </c>
      <c r="G11" s="2">
        <v>8</v>
      </c>
    </row>
    <row r="13" spans="3:11" ht="15.75" thickBot="1" x14ac:dyDescent="0.3">
      <c r="E13" s="14"/>
      <c r="F13" t="s">
        <v>13</v>
      </c>
    </row>
    <row r="14" spans="3:11" x14ac:dyDescent="0.25">
      <c r="F14" s="3"/>
      <c r="G14" s="3" t="s">
        <v>16</v>
      </c>
      <c r="H14" s="3" t="s">
        <v>15</v>
      </c>
      <c r="I14" s="3" t="s">
        <v>17</v>
      </c>
      <c r="J14" s="3" t="s">
        <v>18</v>
      </c>
      <c r="K14" s="3" t="s">
        <v>91</v>
      </c>
    </row>
    <row r="15" spans="3:11" x14ac:dyDescent="0.25">
      <c r="F15" t="s">
        <v>88</v>
      </c>
      <c r="G15">
        <v>1</v>
      </c>
      <c r="H15">
        <v>95.065789473684134</v>
      </c>
      <c r="I15">
        <v>95.065789473684134</v>
      </c>
      <c r="J15">
        <v>2.9583375985259459</v>
      </c>
      <c r="K15">
        <v>0.13622784007196476</v>
      </c>
    </row>
    <row r="16" spans="3:11" x14ac:dyDescent="0.25">
      <c r="F16" t="s">
        <v>89</v>
      </c>
      <c r="G16">
        <v>6</v>
      </c>
      <c r="H16">
        <v>192.80921052631587</v>
      </c>
      <c r="I16">
        <v>32.134868421052644</v>
      </c>
    </row>
    <row r="17" spans="5:14" ht="15.75" thickBot="1" x14ac:dyDescent="0.3">
      <c r="F17" s="2" t="s">
        <v>8</v>
      </c>
      <c r="G17" s="2">
        <v>7</v>
      </c>
      <c r="H17" s="2">
        <v>287.875</v>
      </c>
      <c r="I17" s="2"/>
      <c r="J17" s="2"/>
      <c r="K17" s="2"/>
    </row>
    <row r="18" spans="5:14" ht="15.75" thickBot="1" x14ac:dyDescent="0.3">
      <c r="E18" s="14"/>
    </row>
    <row r="19" spans="5:14" x14ac:dyDescent="0.25">
      <c r="F19" s="3"/>
      <c r="G19" s="3" t="s">
        <v>92</v>
      </c>
      <c r="H19" s="3" t="s">
        <v>86</v>
      </c>
      <c r="I19" s="3" t="s">
        <v>93</v>
      </c>
      <c r="J19" s="3" t="s">
        <v>19</v>
      </c>
      <c r="K19" s="3" t="s">
        <v>94</v>
      </c>
      <c r="L19" s="3" t="s">
        <v>95</v>
      </c>
      <c r="M19" s="3" t="s">
        <v>96</v>
      </c>
      <c r="N19" s="3" t="s">
        <v>97</v>
      </c>
    </row>
    <row r="20" spans="5:14" x14ac:dyDescent="0.25">
      <c r="F20" t="s">
        <v>90</v>
      </c>
      <c r="G20">
        <v>-10.013400000000001</v>
      </c>
      <c r="H20">
        <v>9.3215338277379054</v>
      </c>
      <c r="I20">
        <v>5.2262971055462302</v>
      </c>
      <c r="J20">
        <v>1.9642001849519758E-3</v>
      </c>
      <c r="K20">
        <v>25.908133669217271</v>
      </c>
      <c r="L20">
        <v>71.526076857098502</v>
      </c>
      <c r="M20">
        <v>25.908133669217271</v>
      </c>
      <c r="N20">
        <v>71.526076857098502</v>
      </c>
    </row>
    <row r="21" spans="5:14" ht="15.75" thickBot="1" x14ac:dyDescent="0.3">
      <c r="F21" s="2" t="s">
        <v>80</v>
      </c>
      <c r="G21" s="2">
        <v>0.55921052631578982</v>
      </c>
      <c r="H21" s="2">
        <v>0.3251258279752941</v>
      </c>
      <c r="I21" s="2">
        <v>1.7199818599409564</v>
      </c>
      <c r="J21" s="2">
        <v>0.13622784007196456</v>
      </c>
      <c r="K21" s="2">
        <v>-0.23634371527027809</v>
      </c>
      <c r="L21" s="2">
        <v>1.3547647679018577</v>
      </c>
      <c r="M21" s="2">
        <v>-0.23634371527027809</v>
      </c>
      <c r="N21" s="2">
        <v>1.3547647679018577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ED02-7B7B-4449-B100-ABEA4C705937}">
  <dimension ref="A1:R20"/>
  <sheetViews>
    <sheetView tabSelected="1" workbookViewId="0">
      <selection activeCell="C18" sqref="C18"/>
    </sheetView>
  </sheetViews>
  <sheetFormatPr defaultRowHeight="15" x14ac:dyDescent="0.25"/>
  <cols>
    <col min="10" max="10" width="13.5703125" customWidth="1"/>
    <col min="11" max="11" width="12.5703125" customWidth="1"/>
  </cols>
  <sheetData>
    <row r="1" spans="1:15" x14ac:dyDescent="0.25">
      <c r="A1" t="s">
        <v>80</v>
      </c>
      <c r="B1" t="s">
        <v>149</v>
      </c>
      <c r="C1" t="s">
        <v>150</v>
      </c>
      <c r="D1" t="s">
        <v>159</v>
      </c>
      <c r="E1" t="s">
        <v>158</v>
      </c>
      <c r="F1" t="s">
        <v>160</v>
      </c>
      <c r="G1" t="s">
        <v>156</v>
      </c>
      <c r="H1" t="s">
        <v>157</v>
      </c>
    </row>
    <row r="2" spans="1:15" x14ac:dyDescent="0.25">
      <c r="A2">
        <v>10</v>
      </c>
      <c r="B2">
        <v>5</v>
      </c>
      <c r="C2">
        <v>40</v>
      </c>
      <c r="D2">
        <f>B2*C2</f>
        <v>200</v>
      </c>
      <c r="E2">
        <f>B2*A2</f>
        <v>50</v>
      </c>
      <c r="F2">
        <f>C2*A2</f>
        <v>400</v>
      </c>
      <c r="G2">
        <f>B2*B2</f>
        <v>25</v>
      </c>
      <c r="H2">
        <f>C2*C2</f>
        <v>1600</v>
      </c>
      <c r="J2" t="s">
        <v>81</v>
      </c>
    </row>
    <row r="3" spans="1:15" ht="15.75" thickBot="1" x14ac:dyDescent="0.3">
      <c r="A3">
        <v>12</v>
      </c>
      <c r="B3">
        <v>6</v>
      </c>
      <c r="C3">
        <v>50</v>
      </c>
      <c r="D3">
        <f t="shared" ref="D3:D7" si="0">B3*C3</f>
        <v>300</v>
      </c>
      <c r="E3">
        <f t="shared" ref="E3:E7" si="1">B3*A3</f>
        <v>72</v>
      </c>
      <c r="F3">
        <f t="shared" ref="F3:F7" si="2">C3*A3</f>
        <v>600</v>
      </c>
      <c r="G3">
        <f t="shared" ref="G3:G7" si="3">B3*B3</f>
        <v>36</v>
      </c>
      <c r="H3">
        <f t="shared" ref="H3:H7" si="4">C3*C3</f>
        <v>2500</v>
      </c>
    </row>
    <row r="4" spans="1:15" x14ac:dyDescent="0.25">
      <c r="A4">
        <v>14</v>
      </c>
      <c r="B4">
        <v>9</v>
      </c>
      <c r="C4">
        <v>30</v>
      </c>
      <c r="D4">
        <f t="shared" si="0"/>
        <v>270</v>
      </c>
      <c r="E4">
        <f t="shared" si="1"/>
        <v>126</v>
      </c>
      <c r="F4">
        <f t="shared" si="2"/>
        <v>420</v>
      </c>
      <c r="G4">
        <f t="shared" si="3"/>
        <v>81</v>
      </c>
      <c r="H4">
        <f t="shared" si="4"/>
        <v>900</v>
      </c>
      <c r="J4" s="6" t="s">
        <v>82</v>
      </c>
      <c r="K4" s="6"/>
    </row>
    <row r="5" spans="1:15" x14ac:dyDescent="0.25">
      <c r="A5">
        <v>16</v>
      </c>
      <c r="B5">
        <v>10</v>
      </c>
      <c r="C5">
        <v>20</v>
      </c>
      <c r="D5">
        <f t="shared" si="0"/>
        <v>200</v>
      </c>
      <c r="E5">
        <f t="shared" si="1"/>
        <v>160</v>
      </c>
      <c r="F5">
        <f t="shared" si="2"/>
        <v>320</v>
      </c>
      <c r="G5">
        <f t="shared" si="3"/>
        <v>100</v>
      </c>
      <c r="H5">
        <f t="shared" si="4"/>
        <v>400</v>
      </c>
      <c r="J5" t="s">
        <v>83</v>
      </c>
      <c r="K5">
        <v>0.99191490964497397</v>
      </c>
    </row>
    <row r="6" spans="1:15" x14ac:dyDescent="0.25">
      <c r="A6">
        <v>17</v>
      </c>
      <c r="B6">
        <v>12</v>
      </c>
      <c r="C6">
        <v>10</v>
      </c>
      <c r="D6">
        <f t="shared" si="0"/>
        <v>120</v>
      </c>
      <c r="E6">
        <f t="shared" si="1"/>
        <v>204</v>
      </c>
      <c r="F6">
        <f t="shared" si="2"/>
        <v>170</v>
      </c>
      <c r="G6">
        <f t="shared" si="3"/>
        <v>144</v>
      </c>
      <c r="H6">
        <f t="shared" si="4"/>
        <v>100</v>
      </c>
      <c r="J6" t="s">
        <v>84</v>
      </c>
      <c r="K6">
        <v>0.98389518797599662</v>
      </c>
    </row>
    <row r="7" spans="1:15" x14ac:dyDescent="0.25">
      <c r="A7">
        <v>20</v>
      </c>
      <c r="B7">
        <v>15</v>
      </c>
      <c r="C7">
        <v>5</v>
      </c>
      <c r="D7">
        <f t="shared" si="0"/>
        <v>75</v>
      </c>
      <c r="E7">
        <f t="shared" si="1"/>
        <v>300</v>
      </c>
      <c r="F7">
        <f t="shared" si="2"/>
        <v>100</v>
      </c>
      <c r="G7">
        <f t="shared" si="3"/>
        <v>225</v>
      </c>
      <c r="H7">
        <f t="shared" si="4"/>
        <v>25</v>
      </c>
      <c r="J7" t="s">
        <v>85</v>
      </c>
      <c r="K7">
        <v>0.97315864662666096</v>
      </c>
    </row>
    <row r="8" spans="1:15" x14ac:dyDescent="0.25">
      <c r="A8" s="7">
        <f>SUM(A2:A7)</f>
        <v>89</v>
      </c>
      <c r="B8" s="7">
        <f t="shared" ref="B8:D8" si="5">SUM(B2:B7)</f>
        <v>57</v>
      </c>
      <c r="C8" s="7">
        <f t="shared" si="5"/>
        <v>155</v>
      </c>
      <c r="D8" s="7">
        <f t="shared" si="5"/>
        <v>1165</v>
      </c>
      <c r="E8" s="7">
        <f t="shared" ref="E8" si="6">SUM(E2:E7)</f>
        <v>912</v>
      </c>
      <c r="F8" s="7">
        <f t="shared" ref="F8" si="7">SUM(F2:F7)</f>
        <v>2010</v>
      </c>
      <c r="G8" s="7">
        <f t="shared" ref="G8" si="8">SUM(G2:G7)</f>
        <v>611</v>
      </c>
      <c r="H8" s="7">
        <f t="shared" ref="H8" si="9">SUM(H2:H7)</f>
        <v>5525</v>
      </c>
      <c r="J8" t="s">
        <v>86</v>
      </c>
      <c r="K8">
        <v>0.58995159299242217</v>
      </c>
    </row>
    <row r="9" spans="1:15" ht="15.75" thickBot="1" x14ac:dyDescent="0.3">
      <c r="J9" s="2" t="s">
        <v>87</v>
      </c>
      <c r="K9" s="2">
        <v>6</v>
      </c>
    </row>
    <row r="10" spans="1:15" x14ac:dyDescent="0.25">
      <c r="B10">
        <f>3.6048+1.096*B2+0.0315*C2</f>
        <v>10.344800000000001</v>
      </c>
      <c r="C10">
        <f>(B10-14.8333)^2</f>
        <v>20.146632249999985</v>
      </c>
      <c r="D10">
        <f>(A2-14.8333)^2</f>
        <v>23.360788889999995</v>
      </c>
    </row>
    <row r="11" spans="1:15" ht="15.75" thickBot="1" x14ac:dyDescent="0.3">
      <c r="B11">
        <f t="shared" ref="B11:B15" si="10">3.6048+1.096*B3+0.0315*C3</f>
        <v>11.755800000000001</v>
      </c>
      <c r="C11">
        <f t="shared" ref="C11:C15" si="11">(B11-14.8333)^2</f>
        <v>9.4710062499999932</v>
      </c>
      <c r="D11">
        <f t="shared" ref="D11:D15" si="12">(A3-14.8333)^2</f>
        <v>8.027588889999997</v>
      </c>
      <c r="J11" t="s">
        <v>13</v>
      </c>
    </row>
    <row r="12" spans="1:15" x14ac:dyDescent="0.25">
      <c r="B12">
        <f t="shared" si="10"/>
        <v>14.413800000000002</v>
      </c>
      <c r="C12">
        <f t="shared" si="11"/>
        <v>0.17598024999999795</v>
      </c>
      <c r="D12">
        <f t="shared" si="12"/>
        <v>0.69438888999999915</v>
      </c>
      <c r="J12" s="3"/>
      <c r="K12" s="3" t="s">
        <v>16</v>
      </c>
      <c r="L12" s="3" t="s">
        <v>15</v>
      </c>
      <c r="M12" s="3" t="s">
        <v>17</v>
      </c>
      <c r="N12" s="3" t="s">
        <v>18</v>
      </c>
      <c r="O12" s="3" t="s">
        <v>91</v>
      </c>
    </row>
    <row r="13" spans="1:15" x14ac:dyDescent="0.25">
      <c r="B13">
        <f t="shared" si="10"/>
        <v>15.194800000000003</v>
      </c>
      <c r="C13">
        <f t="shared" si="11"/>
        <v>0.13068225000000219</v>
      </c>
      <c r="D13">
        <f t="shared" si="12"/>
        <v>1.3611888900000011</v>
      </c>
      <c r="J13" t="s">
        <v>88</v>
      </c>
      <c r="K13">
        <v>2</v>
      </c>
      <c r="L13">
        <v>63.789204687110441</v>
      </c>
      <c r="M13">
        <v>31.894602343555221</v>
      </c>
      <c r="N13">
        <v>91.639863896847913</v>
      </c>
      <c r="O13">
        <v>2.0437769185386871E-3</v>
      </c>
    </row>
    <row r="14" spans="1:15" x14ac:dyDescent="0.25">
      <c r="B14">
        <f t="shared" si="10"/>
        <v>17.071800000000003</v>
      </c>
      <c r="C14">
        <f t="shared" si="11"/>
        <v>5.0108822500000167</v>
      </c>
      <c r="D14">
        <f t="shared" si="12"/>
        <v>4.6945888900000021</v>
      </c>
      <c r="J14" t="s">
        <v>89</v>
      </c>
      <c r="K14">
        <v>3</v>
      </c>
      <c r="L14">
        <v>1.0441286462228896</v>
      </c>
      <c r="M14">
        <v>0.34804288207429651</v>
      </c>
    </row>
    <row r="15" spans="1:15" ht="15.75" thickBot="1" x14ac:dyDescent="0.3">
      <c r="B15">
        <f t="shared" si="10"/>
        <v>20.202300000000001</v>
      </c>
      <c r="C15">
        <f t="shared" si="11"/>
        <v>28.826161000000017</v>
      </c>
      <c r="D15">
        <f t="shared" si="12"/>
        <v>26.694788890000005</v>
      </c>
      <c r="J15" s="2" t="s">
        <v>8</v>
      </c>
      <c r="K15" s="2">
        <v>5</v>
      </c>
      <c r="L15" s="2">
        <v>64.833333333333329</v>
      </c>
      <c r="M15" s="2"/>
      <c r="N15" s="2"/>
      <c r="O15" s="2"/>
    </row>
    <row r="16" spans="1:15" ht="15.75" thickBot="1" x14ac:dyDescent="0.3"/>
    <row r="17" spans="2:18" x14ac:dyDescent="0.25">
      <c r="B17" s="7">
        <f>SUM(B10:B16)</f>
        <v>88.983300000000014</v>
      </c>
      <c r="C17" s="7">
        <f>SUM(C10:C16)</f>
        <v>63.761344250000008</v>
      </c>
      <c r="D17" s="7">
        <f t="shared" ref="D17" si="13">SUM(D10:D16)</f>
        <v>64.833333339999996</v>
      </c>
      <c r="J17" s="3"/>
      <c r="K17" s="3" t="s">
        <v>92</v>
      </c>
      <c r="L17" s="3" t="s">
        <v>86</v>
      </c>
      <c r="M17" s="3" t="s">
        <v>93</v>
      </c>
      <c r="N17" s="3" t="s">
        <v>19</v>
      </c>
      <c r="O17" s="3" t="s">
        <v>94</v>
      </c>
      <c r="P17" s="3" t="s">
        <v>95</v>
      </c>
      <c r="Q17" s="3" t="s">
        <v>96</v>
      </c>
      <c r="R17" s="3" t="s">
        <v>97</v>
      </c>
    </row>
    <row r="18" spans="2:18" x14ac:dyDescent="0.25">
      <c r="J18" t="s">
        <v>90</v>
      </c>
      <c r="K18">
        <v>3.6013462976813724</v>
      </c>
      <c r="L18">
        <v>3.2417941042540841</v>
      </c>
      <c r="M18">
        <v>1.1109114835379155</v>
      </c>
      <c r="N18">
        <v>0.34763338927316473</v>
      </c>
      <c r="O18">
        <v>-6.7154893718925486</v>
      </c>
      <c r="P18">
        <v>13.918181967255293</v>
      </c>
      <c r="Q18">
        <v>-6.7154893718925486</v>
      </c>
      <c r="R18">
        <v>13.918181967255293</v>
      </c>
    </row>
    <row r="19" spans="2:18" x14ac:dyDescent="0.25">
      <c r="J19" t="s">
        <v>149</v>
      </c>
      <c r="K19">
        <v>1.0964846671652957</v>
      </c>
      <c r="L19">
        <v>0.21796266479605084</v>
      </c>
      <c r="M19">
        <v>5.0306077336285275</v>
      </c>
      <c r="N19">
        <v>1.5136946901940276E-2</v>
      </c>
      <c r="O19">
        <v>0.40283018989531216</v>
      </c>
      <c r="P19">
        <v>1.7901391444352792</v>
      </c>
      <c r="Q19">
        <v>0.40283018989531216</v>
      </c>
      <c r="R19">
        <v>1.7901391444352792</v>
      </c>
    </row>
    <row r="20" spans="2:18" ht="15.75" thickBot="1" x14ac:dyDescent="0.3">
      <c r="J20" s="2" t="s">
        <v>150</v>
      </c>
      <c r="K20" s="2">
        <v>3.156320119670912E-2</v>
      </c>
      <c r="L20" s="2">
        <v>4.6594397444578696E-2</v>
      </c>
      <c r="M20" s="2">
        <v>0.67740335593462064</v>
      </c>
      <c r="N20" s="2">
        <v>0.54671202331810065</v>
      </c>
      <c r="O20" s="2">
        <v>-0.11672096679771106</v>
      </c>
      <c r="P20" s="2">
        <v>0.17984736919112931</v>
      </c>
      <c r="Q20" s="2">
        <v>-0.11672096679771106</v>
      </c>
      <c r="R20" s="2">
        <v>0.17984736919112931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4640-AE71-47CC-B4F4-61095FA404B5}">
  <dimension ref="A2:E6"/>
  <sheetViews>
    <sheetView workbookViewId="0">
      <selection activeCell="J14" sqref="J14"/>
    </sheetView>
  </sheetViews>
  <sheetFormatPr defaultRowHeight="15" x14ac:dyDescent="0.25"/>
  <cols>
    <col min="2" max="2" width="9.140625" customWidth="1"/>
  </cols>
  <sheetData>
    <row r="2" spans="1:5" x14ac:dyDescent="0.25">
      <c r="A2" t="s">
        <v>36</v>
      </c>
      <c r="B2">
        <v>1</v>
      </c>
      <c r="C2">
        <v>2</v>
      </c>
      <c r="D2">
        <v>3</v>
      </c>
      <c r="E2">
        <v>4</v>
      </c>
    </row>
    <row r="3" spans="1:5" x14ac:dyDescent="0.25">
      <c r="A3">
        <v>1</v>
      </c>
      <c r="B3">
        <v>99.5</v>
      </c>
      <c r="C3">
        <v>83</v>
      </c>
      <c r="D3">
        <v>96.5</v>
      </c>
      <c r="E3">
        <v>96.8</v>
      </c>
    </row>
    <row r="4" spans="1:5" x14ac:dyDescent="0.25">
      <c r="A4">
        <v>2</v>
      </c>
      <c r="B4">
        <v>105</v>
      </c>
      <c r="C4">
        <v>105.5</v>
      </c>
      <c r="D4">
        <v>104</v>
      </c>
      <c r="E4">
        <v>108</v>
      </c>
    </row>
    <row r="5" spans="1:5" x14ac:dyDescent="0.25">
      <c r="A5">
        <v>3</v>
      </c>
      <c r="B5">
        <v>95.4</v>
      </c>
      <c r="C5">
        <v>81.900000000000006</v>
      </c>
      <c r="D5">
        <v>87.4</v>
      </c>
      <c r="E5">
        <v>86.3</v>
      </c>
    </row>
    <row r="6" spans="1:5" x14ac:dyDescent="0.25">
      <c r="A6">
        <v>4</v>
      </c>
      <c r="B6">
        <v>93.7</v>
      </c>
      <c r="C6">
        <v>80.8</v>
      </c>
      <c r="D6">
        <v>84.5</v>
      </c>
      <c r="E6">
        <v>70.3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E04F-7508-4A68-8DC4-9123D6AB34F7}">
  <dimension ref="A1:G21"/>
  <sheetViews>
    <sheetView topLeftCell="A2" workbookViewId="0">
      <selection activeCell="B18" sqref="B18"/>
    </sheetView>
  </sheetViews>
  <sheetFormatPr defaultRowHeight="15" x14ac:dyDescent="0.25"/>
  <cols>
    <col min="1" max="1" width="20.42578125" customWidth="1"/>
    <col min="2" max="2" width="14.5703125" customWidth="1"/>
    <col min="3" max="3" width="9.85546875" customWidth="1"/>
  </cols>
  <sheetData>
    <row r="1" spans="1:7" x14ac:dyDescent="0.25">
      <c r="A1" t="s">
        <v>25</v>
      </c>
    </row>
    <row r="2" spans="1:7" ht="15.75" thickBot="1" x14ac:dyDescent="0.3"/>
    <row r="3" spans="1:7" x14ac:dyDescent="0.25">
      <c r="A3" s="3" t="s">
        <v>7</v>
      </c>
      <c r="B3" s="3" t="s">
        <v>9</v>
      </c>
      <c r="C3" s="3" t="s">
        <v>10</v>
      </c>
      <c r="D3" s="3" t="s">
        <v>11</v>
      </c>
      <c r="E3" s="3" t="s">
        <v>12</v>
      </c>
    </row>
    <row r="4" spans="1:7" x14ac:dyDescent="0.25">
      <c r="A4" t="s">
        <v>26</v>
      </c>
      <c r="B4">
        <v>4</v>
      </c>
      <c r="C4">
        <v>375.8</v>
      </c>
      <c r="D4">
        <v>93.95</v>
      </c>
      <c r="E4">
        <v>55.110000000000007</v>
      </c>
    </row>
    <row r="5" spans="1:7" x14ac:dyDescent="0.25">
      <c r="A5" t="s">
        <v>27</v>
      </c>
      <c r="B5">
        <v>4</v>
      </c>
      <c r="C5">
        <v>422.5</v>
      </c>
      <c r="D5">
        <v>105.625</v>
      </c>
      <c r="E5">
        <v>2.8958333333333335</v>
      </c>
    </row>
    <row r="6" spans="1:7" x14ac:dyDescent="0.25">
      <c r="A6" t="s">
        <v>28</v>
      </c>
      <c r="B6">
        <v>4</v>
      </c>
      <c r="C6">
        <v>351.00000000000006</v>
      </c>
      <c r="D6">
        <v>87.750000000000014</v>
      </c>
      <c r="E6">
        <v>31.656666666666677</v>
      </c>
    </row>
    <row r="7" spans="1:7" x14ac:dyDescent="0.25">
      <c r="A7" t="s">
        <v>29</v>
      </c>
      <c r="B7">
        <v>4</v>
      </c>
      <c r="C7">
        <v>329.3</v>
      </c>
      <c r="D7">
        <v>82.325000000000003</v>
      </c>
      <c r="E7">
        <v>93.682500000000189</v>
      </c>
    </row>
    <row r="9" spans="1:7" x14ac:dyDescent="0.25">
      <c r="A9" t="s">
        <v>30</v>
      </c>
      <c r="B9">
        <v>4</v>
      </c>
      <c r="C9">
        <v>393.59999999999997</v>
      </c>
      <c r="D9">
        <v>98.399999999999991</v>
      </c>
      <c r="E9">
        <v>25.286666666666648</v>
      </c>
    </row>
    <row r="10" spans="1:7" x14ac:dyDescent="0.25">
      <c r="A10" t="s">
        <v>31</v>
      </c>
      <c r="B10">
        <v>4</v>
      </c>
      <c r="C10">
        <v>351.2</v>
      </c>
      <c r="D10">
        <v>87.8</v>
      </c>
      <c r="E10">
        <v>140.04666666666768</v>
      </c>
    </row>
    <row r="11" spans="1:7" x14ac:dyDescent="0.25">
      <c r="A11" t="s">
        <v>32</v>
      </c>
      <c r="B11">
        <v>4</v>
      </c>
      <c r="C11">
        <v>372.4</v>
      </c>
      <c r="D11">
        <v>93.1</v>
      </c>
      <c r="E11">
        <v>78.939999999999984</v>
      </c>
    </row>
    <row r="12" spans="1:7" ht="15.75" thickBot="1" x14ac:dyDescent="0.3">
      <c r="A12" s="2" t="s">
        <v>33</v>
      </c>
      <c r="B12" s="2">
        <v>4</v>
      </c>
      <c r="C12" s="2">
        <v>361.40000000000003</v>
      </c>
      <c r="D12" s="2">
        <v>90.350000000000009</v>
      </c>
      <c r="E12" s="2">
        <v>257.17666666666383</v>
      </c>
    </row>
    <row r="15" spans="1:7" ht="15.75" thickBot="1" x14ac:dyDescent="0.3">
      <c r="A15" t="s">
        <v>13</v>
      </c>
    </row>
    <row r="16" spans="1:7" x14ac:dyDescent="0.25">
      <c r="A16" s="3" t="s">
        <v>14</v>
      </c>
      <c r="B16" s="3" t="s">
        <v>15</v>
      </c>
      <c r="C16" s="3" t="s">
        <v>16</v>
      </c>
      <c r="D16" s="3" t="s">
        <v>17</v>
      </c>
      <c r="E16" s="3" t="s">
        <v>18</v>
      </c>
      <c r="F16" s="3" t="s">
        <v>19</v>
      </c>
      <c r="G16" s="3" t="s">
        <v>20</v>
      </c>
    </row>
    <row r="17" spans="1:7" x14ac:dyDescent="0.25">
      <c r="A17" t="s">
        <v>34</v>
      </c>
      <c r="B17">
        <v>1201.7224999999999</v>
      </c>
      <c r="C17">
        <v>3</v>
      </c>
      <c r="D17">
        <v>400.5741666666666</v>
      </c>
      <c r="E17">
        <v>11.912887956315929</v>
      </c>
      <c r="F17">
        <v>1.7365042709891932E-3</v>
      </c>
      <c r="G17">
        <v>3.8625483576247648</v>
      </c>
    </row>
    <row r="18" spans="1:7" x14ac:dyDescent="0.25">
      <c r="A18" t="s">
        <v>22</v>
      </c>
      <c r="B18">
        <v>247.40750000000025</v>
      </c>
      <c r="C18">
        <v>3</v>
      </c>
      <c r="D18">
        <v>82.469166666666752</v>
      </c>
      <c r="E18">
        <v>2.4525943610544338</v>
      </c>
      <c r="F18">
        <v>0.1300350174219245</v>
      </c>
      <c r="G18">
        <v>3.8625483576247648</v>
      </c>
    </row>
    <row r="19" spans="1:7" x14ac:dyDescent="0.25">
      <c r="A19" t="s">
        <v>35</v>
      </c>
      <c r="B19">
        <v>302.62750000000005</v>
      </c>
      <c r="C19">
        <v>9</v>
      </c>
      <c r="D19">
        <v>33.625277777777782</v>
      </c>
    </row>
    <row r="21" spans="1:7" ht="15.75" thickBot="1" x14ac:dyDescent="0.3">
      <c r="A21" s="2" t="s">
        <v>8</v>
      </c>
      <c r="B21" s="2">
        <v>1751.7575000000002</v>
      </c>
      <c r="C21" s="2">
        <v>15</v>
      </c>
      <c r="D21" s="2"/>
      <c r="E21" s="2"/>
      <c r="F21" s="2"/>
      <c r="G2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29E2-7426-474B-990F-E6D086CD360D}">
  <dimension ref="A1:D6"/>
  <sheetViews>
    <sheetView workbookViewId="0">
      <selection activeCell="G9" sqref="G9"/>
    </sheetView>
  </sheetViews>
  <sheetFormatPr defaultRowHeight="15" x14ac:dyDescent="0.25"/>
  <sheetData>
    <row r="1" spans="1:4" x14ac:dyDescent="0.25">
      <c r="A1" t="s">
        <v>46</v>
      </c>
      <c r="B1" t="s">
        <v>52</v>
      </c>
      <c r="C1" t="s">
        <v>53</v>
      </c>
      <c r="D1" t="s">
        <v>54</v>
      </c>
    </row>
    <row r="2" spans="1:4" x14ac:dyDescent="0.25">
      <c r="A2" t="s">
        <v>47</v>
      </c>
      <c r="B2">
        <v>250</v>
      </c>
      <c r="C2">
        <v>225</v>
      </c>
      <c r="D2">
        <v>262</v>
      </c>
    </row>
    <row r="3" spans="1:4" x14ac:dyDescent="0.25">
      <c r="A3" t="s">
        <v>48</v>
      </c>
      <c r="B3">
        <v>225</v>
      </c>
      <c r="C3">
        <v>235</v>
      </c>
      <c r="D3">
        <v>230</v>
      </c>
    </row>
    <row r="4" spans="1:4" x14ac:dyDescent="0.25">
      <c r="A4" t="s">
        <v>49</v>
      </c>
      <c r="B4">
        <v>270</v>
      </c>
      <c r="C4">
        <v>282</v>
      </c>
      <c r="D4">
        <v>285</v>
      </c>
    </row>
    <row r="5" spans="1:4" x14ac:dyDescent="0.25">
      <c r="A5" t="s">
        <v>50</v>
      </c>
      <c r="B5">
        <v>235</v>
      </c>
      <c r="C5">
        <v>240</v>
      </c>
      <c r="D5">
        <v>246</v>
      </c>
    </row>
    <row r="6" spans="1:4" x14ac:dyDescent="0.25">
      <c r="A6" t="s">
        <v>51</v>
      </c>
      <c r="B6">
        <v>215</v>
      </c>
      <c r="C6">
        <v>220</v>
      </c>
      <c r="D6">
        <v>223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3428-0EEE-4505-ACA9-65342BF9833B}">
  <dimension ref="A1:G21"/>
  <sheetViews>
    <sheetView workbookViewId="0">
      <selection activeCell="J17" sqref="J17"/>
    </sheetView>
  </sheetViews>
  <sheetFormatPr defaultRowHeight="15" x14ac:dyDescent="0.25"/>
  <cols>
    <col min="1" max="1" width="19.140625" customWidth="1"/>
  </cols>
  <sheetData>
    <row r="1" spans="1:7" x14ac:dyDescent="0.25">
      <c r="A1" t="s">
        <v>25</v>
      </c>
    </row>
    <row r="2" spans="1:7" ht="15.75" thickBot="1" x14ac:dyDescent="0.3"/>
    <row r="3" spans="1:7" x14ac:dyDescent="0.25">
      <c r="A3" s="3" t="s">
        <v>7</v>
      </c>
      <c r="B3" s="3" t="s">
        <v>9</v>
      </c>
      <c r="C3" s="3" t="s">
        <v>10</v>
      </c>
      <c r="D3" s="3" t="s">
        <v>11</v>
      </c>
      <c r="E3" s="3" t="s">
        <v>12</v>
      </c>
    </row>
    <row r="4" spans="1:7" x14ac:dyDescent="0.25">
      <c r="A4" t="s">
        <v>26</v>
      </c>
      <c r="B4">
        <v>3</v>
      </c>
      <c r="C4">
        <v>737</v>
      </c>
      <c r="D4">
        <v>245.66666666666666</v>
      </c>
      <c r="E4">
        <v>356.33333333333337</v>
      </c>
    </row>
    <row r="5" spans="1:7" x14ac:dyDescent="0.25">
      <c r="A5" t="s">
        <v>27</v>
      </c>
      <c r="B5">
        <v>3</v>
      </c>
      <c r="C5">
        <v>690</v>
      </c>
      <c r="D5">
        <v>230</v>
      </c>
      <c r="E5">
        <v>25</v>
      </c>
    </row>
    <row r="6" spans="1:7" x14ac:dyDescent="0.25">
      <c r="A6" t="s">
        <v>28</v>
      </c>
      <c r="B6">
        <v>3</v>
      </c>
      <c r="C6">
        <v>837</v>
      </c>
      <c r="D6">
        <v>279</v>
      </c>
      <c r="E6">
        <v>63</v>
      </c>
    </row>
    <row r="7" spans="1:7" x14ac:dyDescent="0.25">
      <c r="A7" t="s">
        <v>29</v>
      </c>
      <c r="B7">
        <v>3</v>
      </c>
      <c r="C7">
        <v>721</v>
      </c>
      <c r="D7">
        <v>240.33333333333334</v>
      </c>
      <c r="E7">
        <v>30.333333333333332</v>
      </c>
    </row>
    <row r="8" spans="1:7" x14ac:dyDescent="0.25">
      <c r="A8" t="s">
        <v>44</v>
      </c>
      <c r="B8">
        <v>3</v>
      </c>
      <c r="C8">
        <v>658</v>
      </c>
      <c r="D8">
        <v>219.33333333333334</v>
      </c>
      <c r="E8">
        <v>16.333333333333336</v>
      </c>
    </row>
    <row r="10" spans="1:7" x14ac:dyDescent="0.25">
      <c r="A10" t="s">
        <v>30</v>
      </c>
      <c r="B10">
        <v>5</v>
      </c>
      <c r="C10">
        <v>1195</v>
      </c>
      <c r="D10">
        <v>239</v>
      </c>
      <c r="E10">
        <v>467.5</v>
      </c>
    </row>
    <row r="11" spans="1:7" x14ac:dyDescent="0.25">
      <c r="A11" t="s">
        <v>31</v>
      </c>
      <c r="B11">
        <v>5</v>
      </c>
      <c r="C11">
        <v>1202</v>
      </c>
      <c r="D11">
        <v>240.4</v>
      </c>
      <c r="E11">
        <v>603.29999999999995</v>
      </c>
    </row>
    <row r="12" spans="1:7" ht="15.75" thickBot="1" x14ac:dyDescent="0.3">
      <c r="A12" s="2" t="s">
        <v>32</v>
      </c>
      <c r="B12" s="2">
        <v>5</v>
      </c>
      <c r="C12" s="2">
        <v>1246</v>
      </c>
      <c r="D12" s="2">
        <v>249.2</v>
      </c>
      <c r="E12" s="2">
        <v>627.70000000000005</v>
      </c>
    </row>
    <row r="15" spans="1:7" ht="15.75" thickBot="1" x14ac:dyDescent="0.3">
      <c r="A15" t="s">
        <v>13</v>
      </c>
    </row>
    <row r="16" spans="1:7" x14ac:dyDescent="0.25">
      <c r="A16" s="3" t="s">
        <v>14</v>
      </c>
      <c r="B16" s="3" t="s">
        <v>15</v>
      </c>
      <c r="C16" s="3" t="s">
        <v>16</v>
      </c>
      <c r="D16" s="3" t="s">
        <v>17</v>
      </c>
      <c r="E16" s="3" t="s">
        <v>18</v>
      </c>
      <c r="F16" s="3" t="s">
        <v>19</v>
      </c>
      <c r="G16" s="3" t="s">
        <v>20</v>
      </c>
    </row>
    <row r="17" spans="1:7" x14ac:dyDescent="0.25">
      <c r="A17" t="s">
        <v>34</v>
      </c>
      <c r="B17">
        <v>6117.7333333333345</v>
      </c>
      <c r="C17">
        <v>4</v>
      </c>
      <c r="D17">
        <v>1529.4333333333336</v>
      </c>
      <c r="E17">
        <v>18.092665615141989</v>
      </c>
      <c r="F17">
        <v>4.5175370205120243E-4</v>
      </c>
      <c r="G17">
        <v>3.8378533545558975</v>
      </c>
    </row>
    <row r="18" spans="1:7" x14ac:dyDescent="0.25">
      <c r="A18" t="s">
        <v>22</v>
      </c>
      <c r="B18">
        <v>305.73333333333449</v>
      </c>
      <c r="C18">
        <v>2</v>
      </c>
      <c r="D18">
        <v>152.86666666666724</v>
      </c>
      <c r="E18">
        <v>1.808359621451114</v>
      </c>
      <c r="F18">
        <v>0.22491891238835168</v>
      </c>
      <c r="G18">
        <v>4.4589701075245118</v>
      </c>
    </row>
    <row r="19" spans="1:7" x14ac:dyDescent="0.25">
      <c r="A19" t="s">
        <v>35</v>
      </c>
      <c r="B19">
        <v>676.26666666666551</v>
      </c>
      <c r="C19">
        <v>8</v>
      </c>
      <c r="D19">
        <v>84.533333333333189</v>
      </c>
    </row>
    <row r="21" spans="1:7" ht="15.75" thickBot="1" x14ac:dyDescent="0.3">
      <c r="A21" s="2" t="s">
        <v>8</v>
      </c>
      <c r="B21" s="2">
        <v>7099.7333333333345</v>
      </c>
      <c r="C21" s="2">
        <v>14</v>
      </c>
      <c r="D21" s="2"/>
      <c r="E21" s="2"/>
      <c r="F21" s="2"/>
      <c r="G21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233B-7101-41A1-BF36-9C862A5B872F}">
  <dimension ref="B2:E8"/>
  <sheetViews>
    <sheetView workbookViewId="0">
      <selection activeCell="G9" sqref="G9"/>
    </sheetView>
  </sheetViews>
  <sheetFormatPr defaultRowHeight="15" x14ac:dyDescent="0.25"/>
  <cols>
    <col min="2" max="2" width="13.28515625" customWidth="1"/>
  </cols>
  <sheetData>
    <row r="2" spans="2:5" x14ac:dyDescent="0.25">
      <c r="B2" t="s">
        <v>55</v>
      </c>
      <c r="C2" t="s">
        <v>56</v>
      </c>
      <c r="D2" t="s">
        <v>57</v>
      </c>
      <c r="E2" t="s">
        <v>58</v>
      </c>
    </row>
    <row r="3" spans="2:5" x14ac:dyDescent="0.25">
      <c r="B3">
        <v>1</v>
      </c>
      <c r="C3">
        <v>89</v>
      </c>
      <c r="D3">
        <v>68</v>
      </c>
      <c r="E3">
        <v>89</v>
      </c>
    </row>
    <row r="4" spans="2:5" x14ac:dyDescent="0.25">
      <c r="B4">
        <v>2</v>
      </c>
      <c r="C4">
        <v>87</v>
      </c>
      <c r="D4">
        <v>74</v>
      </c>
      <c r="E4">
        <v>90</v>
      </c>
    </row>
    <row r="5" spans="2:5" x14ac:dyDescent="0.25">
      <c r="B5">
        <v>3</v>
      </c>
      <c r="C5">
        <v>99</v>
      </c>
      <c r="D5">
        <v>89</v>
      </c>
      <c r="E5">
        <v>99</v>
      </c>
    </row>
    <row r="6" spans="2:5" x14ac:dyDescent="0.25">
      <c r="B6">
        <v>4</v>
      </c>
      <c r="C6">
        <v>100</v>
      </c>
      <c r="D6">
        <v>90</v>
      </c>
      <c r="E6">
        <v>85</v>
      </c>
    </row>
    <row r="7" spans="2:5" x14ac:dyDescent="0.25">
      <c r="B7">
        <v>5</v>
      </c>
      <c r="C7">
        <v>96</v>
      </c>
      <c r="D7">
        <v>84</v>
      </c>
      <c r="E7">
        <v>96</v>
      </c>
    </row>
    <row r="8" spans="2:5" x14ac:dyDescent="0.25">
      <c r="B8">
        <v>6</v>
      </c>
      <c r="C8">
        <v>100</v>
      </c>
      <c r="D8">
        <v>82</v>
      </c>
      <c r="E8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C1BC-3141-4751-B5B0-A8D8527E8538}">
  <dimension ref="A1:G22"/>
  <sheetViews>
    <sheetView workbookViewId="0">
      <selection activeCell="O10" sqref="O10"/>
    </sheetView>
  </sheetViews>
  <sheetFormatPr defaultRowHeight="15" x14ac:dyDescent="0.25"/>
  <cols>
    <col min="1" max="1" width="16.5703125" customWidth="1"/>
  </cols>
  <sheetData>
    <row r="1" spans="1:5" x14ac:dyDescent="0.25">
      <c r="A1" t="s">
        <v>25</v>
      </c>
    </row>
    <row r="2" spans="1:5" ht="15.75" thickBot="1" x14ac:dyDescent="0.3"/>
    <row r="3" spans="1:5" x14ac:dyDescent="0.25">
      <c r="A3" s="3" t="s">
        <v>7</v>
      </c>
      <c r="B3" s="3" t="s">
        <v>9</v>
      </c>
      <c r="C3" s="3" t="s">
        <v>10</v>
      </c>
      <c r="D3" s="3" t="s">
        <v>11</v>
      </c>
      <c r="E3" s="3" t="s">
        <v>12</v>
      </c>
    </row>
    <row r="4" spans="1:5" x14ac:dyDescent="0.25">
      <c r="A4" t="s">
        <v>26</v>
      </c>
      <c r="B4">
        <v>3</v>
      </c>
      <c r="C4">
        <v>246</v>
      </c>
      <c r="D4">
        <v>82</v>
      </c>
      <c r="E4">
        <v>147</v>
      </c>
    </row>
    <row r="5" spans="1:5" x14ac:dyDescent="0.25">
      <c r="A5" t="s">
        <v>27</v>
      </c>
      <c r="B5">
        <v>3</v>
      </c>
      <c r="C5">
        <v>251</v>
      </c>
      <c r="D5">
        <v>83.666666666666671</v>
      </c>
      <c r="E5">
        <v>72.333333333333343</v>
      </c>
    </row>
    <row r="6" spans="1:5" x14ac:dyDescent="0.25">
      <c r="A6" t="s">
        <v>28</v>
      </c>
      <c r="B6">
        <v>3</v>
      </c>
      <c r="C6">
        <v>287</v>
      </c>
      <c r="D6">
        <v>95.666666666666671</v>
      </c>
      <c r="E6">
        <v>33.333333333333329</v>
      </c>
    </row>
    <row r="7" spans="1:5" x14ac:dyDescent="0.25">
      <c r="A7" t="s">
        <v>29</v>
      </c>
      <c r="B7">
        <v>3</v>
      </c>
      <c r="C7">
        <v>275</v>
      </c>
      <c r="D7">
        <v>91.666666666666671</v>
      </c>
      <c r="E7">
        <v>58.333333333333343</v>
      </c>
    </row>
    <row r="8" spans="1:5" x14ac:dyDescent="0.25">
      <c r="A8" t="s">
        <v>44</v>
      </c>
      <c r="B8">
        <v>3</v>
      </c>
      <c r="C8">
        <v>276</v>
      </c>
      <c r="D8">
        <v>92</v>
      </c>
      <c r="E8">
        <v>48</v>
      </c>
    </row>
    <row r="9" spans="1:5" x14ac:dyDescent="0.25">
      <c r="A9" t="s">
        <v>45</v>
      </c>
      <c r="B9">
        <v>3</v>
      </c>
      <c r="C9">
        <v>282</v>
      </c>
      <c r="D9">
        <v>94</v>
      </c>
      <c r="E9">
        <v>108</v>
      </c>
    </row>
    <row r="11" spans="1:5" x14ac:dyDescent="0.25">
      <c r="A11" t="s">
        <v>30</v>
      </c>
      <c r="B11">
        <v>6</v>
      </c>
      <c r="C11">
        <v>571</v>
      </c>
      <c r="D11">
        <v>95.166666666666671</v>
      </c>
      <c r="E11">
        <v>33.36666666666666</v>
      </c>
    </row>
    <row r="12" spans="1:5" x14ac:dyDescent="0.25">
      <c r="A12" t="s">
        <v>31</v>
      </c>
      <c r="B12">
        <v>6</v>
      </c>
      <c r="C12">
        <v>487</v>
      </c>
      <c r="D12">
        <v>81.166666666666671</v>
      </c>
      <c r="E12">
        <v>74.566666666666677</v>
      </c>
    </row>
    <row r="13" spans="1:5" ht="15.75" thickBot="1" x14ac:dyDescent="0.3">
      <c r="A13" s="2" t="s">
        <v>32</v>
      </c>
      <c r="B13" s="2">
        <v>6</v>
      </c>
      <c r="C13" s="2">
        <v>559</v>
      </c>
      <c r="D13" s="2">
        <v>93.166666666666671</v>
      </c>
      <c r="E13" s="2">
        <v>36.566666666666663</v>
      </c>
    </row>
    <row r="16" spans="1:5" ht="15.75" thickBot="1" x14ac:dyDescent="0.3">
      <c r="A16" t="s">
        <v>13</v>
      </c>
    </row>
    <row r="17" spans="1:7" x14ac:dyDescent="0.25">
      <c r="A17" s="3" t="s">
        <v>14</v>
      </c>
      <c r="B17" s="3" t="s">
        <v>15</v>
      </c>
      <c r="C17" s="3" t="s">
        <v>16</v>
      </c>
      <c r="D17" s="3" t="s">
        <v>17</v>
      </c>
      <c r="E17" s="3" t="s">
        <v>18</v>
      </c>
      <c r="F17" s="3" t="s">
        <v>19</v>
      </c>
      <c r="G17" s="3" t="s">
        <v>20</v>
      </c>
    </row>
    <row r="18" spans="1:7" x14ac:dyDescent="0.25">
      <c r="A18" t="s">
        <v>34</v>
      </c>
      <c r="B18">
        <v>476.50000000000045</v>
      </c>
      <c r="C18">
        <v>5</v>
      </c>
      <c r="D18">
        <v>95.300000000000097</v>
      </c>
      <c r="E18">
        <v>3.8739837398374095</v>
      </c>
      <c r="F18">
        <v>3.2593510427436932E-2</v>
      </c>
      <c r="G18">
        <v>3.325834530413013</v>
      </c>
    </row>
    <row r="19" spans="1:7" x14ac:dyDescent="0.25">
      <c r="A19" t="s">
        <v>22</v>
      </c>
      <c r="B19">
        <v>688.00000000000045</v>
      </c>
      <c r="C19">
        <v>2</v>
      </c>
      <c r="D19">
        <v>344.00000000000023</v>
      </c>
      <c r="E19">
        <v>13.983739837398408</v>
      </c>
      <c r="F19">
        <v>1.2674801143694428E-3</v>
      </c>
      <c r="G19">
        <v>4.1028210151304032</v>
      </c>
    </row>
    <row r="20" spans="1:7" x14ac:dyDescent="0.25">
      <c r="A20" t="s">
        <v>35</v>
      </c>
      <c r="B20">
        <v>245.99999999999955</v>
      </c>
      <c r="C20">
        <v>10</v>
      </c>
      <c r="D20">
        <v>24.599999999999955</v>
      </c>
    </row>
    <row r="22" spans="1:7" ht="15.75" thickBot="1" x14ac:dyDescent="0.3">
      <c r="A22" s="2" t="s">
        <v>8</v>
      </c>
      <c r="B22" s="2">
        <v>1410.5000000000005</v>
      </c>
      <c r="C22" s="2">
        <v>17</v>
      </c>
      <c r="D22" s="2"/>
      <c r="E22" s="2"/>
      <c r="F22" s="2"/>
      <c r="G2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8D248-E643-49F1-AC9A-7463D392F7CA}">
  <dimension ref="B2:J18"/>
  <sheetViews>
    <sheetView workbookViewId="0">
      <selection activeCell="C3" sqref="C3"/>
    </sheetView>
  </sheetViews>
  <sheetFormatPr defaultRowHeight="15" x14ac:dyDescent="0.25"/>
  <cols>
    <col min="3" max="3" width="20.28515625" customWidth="1"/>
    <col min="5" max="5" width="11.5703125" customWidth="1"/>
    <col min="6" max="6" width="9.7109375" customWidth="1"/>
    <col min="7" max="7" width="11.42578125" customWidth="1"/>
    <col min="8" max="8" width="12.5703125" customWidth="1"/>
    <col min="9" max="9" width="18.85546875" customWidth="1"/>
    <col min="10" max="10" width="14.28515625" customWidth="1"/>
  </cols>
  <sheetData>
    <row r="2" spans="2:10" x14ac:dyDescent="0.25">
      <c r="B2" s="4" t="s">
        <v>59</v>
      </c>
      <c r="C2" s="4" t="s">
        <v>61</v>
      </c>
      <c r="D2" s="4" t="s">
        <v>62</v>
      </c>
      <c r="E2" s="4" t="s">
        <v>63</v>
      </c>
      <c r="F2" s="4" t="s">
        <v>60</v>
      </c>
      <c r="G2" s="4" t="s">
        <v>71</v>
      </c>
    </row>
    <row r="3" spans="2:10" x14ac:dyDescent="0.25">
      <c r="B3" s="4">
        <v>0</v>
      </c>
      <c r="C3" s="4">
        <v>32</v>
      </c>
      <c r="D3" s="4">
        <f>B3*C3</f>
        <v>0</v>
      </c>
      <c r="E3" s="4">
        <f>_xlfn.POISSON.DIST(B3,0.75,FALSE)</f>
        <v>0.47236655274101469</v>
      </c>
      <c r="F3" s="4">
        <f>60*E3</f>
        <v>28.341993164460881</v>
      </c>
      <c r="G3" s="4">
        <f>(C3-F3)^2/F3</f>
        <v>0.47212678131719721</v>
      </c>
    </row>
    <row r="4" spans="2:10" x14ac:dyDescent="0.25">
      <c r="B4" s="4">
        <v>1</v>
      </c>
      <c r="C4" s="4">
        <v>15</v>
      </c>
      <c r="D4" s="4">
        <f t="shared" ref="D4:D5" si="0">B4*C4</f>
        <v>15</v>
      </c>
      <c r="E4" s="4">
        <f t="shared" ref="E4:E6" si="1">_xlfn.POISSON.DIST(B4,0.75,FALSE)</f>
        <v>0.35427491455576104</v>
      </c>
      <c r="F4" s="4">
        <f t="shared" ref="F4:F6" si="2">60*E4</f>
        <v>21.256494873345662</v>
      </c>
      <c r="G4" s="4">
        <f t="shared" ref="G4:G6" si="3">(C4-F4)^2/F4</f>
        <v>1.8414949564090355</v>
      </c>
    </row>
    <row r="5" spans="2:10" x14ac:dyDescent="0.25">
      <c r="B5" s="4">
        <v>2</v>
      </c>
      <c r="C5" s="4">
        <v>9</v>
      </c>
      <c r="D5" s="4">
        <f t="shared" si="0"/>
        <v>18</v>
      </c>
      <c r="E5" s="4">
        <f t="shared" si="1"/>
        <v>0.13285309295841038</v>
      </c>
      <c r="F5" s="4">
        <f t="shared" si="2"/>
        <v>7.971185577504623</v>
      </c>
      <c r="G5" s="4">
        <f t="shared" si="3"/>
        <v>0.13278565724546162</v>
      </c>
    </row>
    <row r="6" spans="2:10" x14ac:dyDescent="0.25">
      <c r="B6" s="4">
        <v>3</v>
      </c>
      <c r="C6" s="4">
        <v>4</v>
      </c>
      <c r="D6" s="4">
        <f>B6*C6</f>
        <v>12</v>
      </c>
      <c r="E6" s="4">
        <f t="shared" si="1"/>
        <v>3.3213273239602596E-2</v>
      </c>
      <c r="F6" s="4">
        <f t="shared" si="2"/>
        <v>1.9927963943761557</v>
      </c>
      <c r="G6" s="4">
        <f t="shared" si="3"/>
        <v>2.0217149758997808</v>
      </c>
    </row>
    <row r="7" spans="2:10" x14ac:dyDescent="0.25">
      <c r="B7" s="4" t="s">
        <v>64</v>
      </c>
      <c r="C7" s="4">
        <f>SUM(C3:C6)</f>
        <v>60</v>
      </c>
      <c r="D7" s="4">
        <f t="shared" ref="D7:G7" si="4">SUM(D3:D6)</f>
        <v>45</v>
      </c>
      <c r="E7" s="4">
        <f t="shared" si="4"/>
        <v>0.99270783349478864</v>
      </c>
      <c r="F7" s="4">
        <f t="shared" si="4"/>
        <v>59.562470009687324</v>
      </c>
      <c r="G7" s="4">
        <f t="shared" si="4"/>
        <v>4.468122370871475</v>
      </c>
    </row>
    <row r="10" spans="2:10" x14ac:dyDescent="0.25">
      <c r="B10" s="4" t="s">
        <v>65</v>
      </c>
      <c r="C10" s="4" t="s">
        <v>61</v>
      </c>
      <c r="D10" s="4" t="s">
        <v>66</v>
      </c>
      <c r="E10" s="4" t="s">
        <v>67</v>
      </c>
      <c r="F10" s="4" t="s">
        <v>68</v>
      </c>
      <c r="G10" s="4" t="s">
        <v>69</v>
      </c>
      <c r="H10" s="4" t="s">
        <v>70</v>
      </c>
      <c r="I10" s="4" t="s">
        <v>60</v>
      </c>
      <c r="J10" s="4" t="s">
        <v>71</v>
      </c>
    </row>
    <row r="11" spans="2:10" x14ac:dyDescent="0.25">
      <c r="B11" s="4" t="s">
        <v>72</v>
      </c>
      <c r="C11" s="4">
        <v>19</v>
      </c>
      <c r="D11" s="4">
        <v>0</v>
      </c>
      <c r="E11" s="4">
        <v>5</v>
      </c>
      <c r="F11" s="4">
        <f>_xlfn.POISSON.DIST(D11,10,TRUE)</f>
        <v>4.5399929762484854E-5</v>
      </c>
      <c r="G11" s="4">
        <f>_xlfn.POISSON.DIST(E11,10,TRUE)</f>
        <v>6.7085962879031805E-2</v>
      </c>
      <c r="H11" s="4">
        <f>G11-F11</f>
        <v>6.7040562949269314E-2</v>
      </c>
      <c r="I11" s="4">
        <f>60*H11</f>
        <v>4.0224337769561584</v>
      </c>
      <c r="J11" s="4">
        <f>(C11-I11)^2/I11</f>
        <v>55.769094633899982</v>
      </c>
    </row>
    <row r="12" spans="2:10" x14ac:dyDescent="0.25">
      <c r="B12" s="5" t="s">
        <v>77</v>
      </c>
      <c r="C12" s="4">
        <v>17</v>
      </c>
      <c r="D12" s="4">
        <v>5</v>
      </c>
      <c r="E12" s="4">
        <v>10</v>
      </c>
      <c r="F12" s="4">
        <f t="shared" ref="F12:F17" si="5">_xlfn.POISSON.DIST(D12,10,TRUE)</f>
        <v>6.7085962879031805E-2</v>
      </c>
      <c r="G12" s="4">
        <f t="shared" ref="G12:G17" si="6">_xlfn.POISSON.DIST(E12,10,TRUE)</f>
        <v>0.58303975019298537</v>
      </c>
      <c r="H12" s="4">
        <f t="shared" ref="H12:H17" si="7">G12-F12</f>
        <v>0.51595378731395358</v>
      </c>
      <c r="I12" s="4">
        <f t="shared" ref="I12:I17" si="8">60*H12</f>
        <v>30.957227238837216</v>
      </c>
      <c r="J12" s="4">
        <f t="shared" ref="J12:J17" si="9">(C12-I12)^2/I12</f>
        <v>6.2926886408014289</v>
      </c>
    </row>
    <row r="13" spans="2:10" x14ac:dyDescent="0.25">
      <c r="B13" s="5" t="s">
        <v>78</v>
      </c>
      <c r="C13" s="4">
        <v>12</v>
      </c>
      <c r="D13" s="4">
        <v>10</v>
      </c>
      <c r="E13" s="4">
        <v>15</v>
      </c>
      <c r="F13" s="4">
        <f t="shared" si="5"/>
        <v>0.58303975019298537</v>
      </c>
      <c r="G13" s="4">
        <f t="shared" si="6"/>
        <v>0.95125959669602134</v>
      </c>
      <c r="H13" s="4">
        <f t="shared" si="7"/>
        <v>0.36821984650303596</v>
      </c>
      <c r="I13" s="4">
        <f t="shared" si="8"/>
        <v>22.093190790182156</v>
      </c>
      <c r="J13" s="4">
        <f t="shared" si="9"/>
        <v>4.6110361013262207</v>
      </c>
    </row>
    <row r="14" spans="2:10" x14ac:dyDescent="0.25">
      <c r="B14" s="4" t="s">
        <v>76</v>
      </c>
      <c r="C14" s="4">
        <v>1</v>
      </c>
      <c r="D14" s="4">
        <v>15</v>
      </c>
      <c r="E14" s="4">
        <v>20</v>
      </c>
      <c r="F14" s="4">
        <f t="shared" si="5"/>
        <v>0.95125959669602134</v>
      </c>
      <c r="G14" s="4">
        <f t="shared" si="6"/>
        <v>0.99841173933814198</v>
      </c>
      <c r="H14" s="4">
        <f t="shared" si="7"/>
        <v>4.7152142642120642E-2</v>
      </c>
      <c r="I14" s="4">
        <f t="shared" si="8"/>
        <v>2.8291285585272385</v>
      </c>
      <c r="J14" s="4">
        <f t="shared" si="9"/>
        <v>1.1825942916364369</v>
      </c>
    </row>
    <row r="15" spans="2:10" x14ac:dyDescent="0.25">
      <c r="B15" s="4" t="s">
        <v>75</v>
      </c>
      <c r="C15" s="4">
        <v>4</v>
      </c>
      <c r="D15" s="4">
        <v>20</v>
      </c>
      <c r="E15" s="4">
        <v>25</v>
      </c>
      <c r="F15" s="4">
        <f t="shared" si="5"/>
        <v>0.99841173933814198</v>
      </c>
      <c r="G15" s="4">
        <f t="shared" si="6"/>
        <v>0.99998231972758256</v>
      </c>
      <c r="H15" s="4">
        <f t="shared" si="7"/>
        <v>1.570580389440579E-3</v>
      </c>
      <c r="I15" s="4">
        <f t="shared" si="8"/>
        <v>9.4234823366434739E-2</v>
      </c>
      <c r="J15" s="4">
        <f t="shared" si="9"/>
        <v>161.8828482936072</v>
      </c>
    </row>
    <row r="16" spans="2:10" x14ac:dyDescent="0.25">
      <c r="B16" s="4" t="s">
        <v>74</v>
      </c>
      <c r="C16" s="4">
        <v>5</v>
      </c>
      <c r="D16" s="4">
        <v>25</v>
      </c>
      <c r="E16" s="4">
        <v>30</v>
      </c>
      <c r="F16" s="4">
        <f t="shared" si="5"/>
        <v>0.99998231972758256</v>
      </c>
      <c r="G16" s="4">
        <f t="shared" si="6"/>
        <v>0.99999992016205341</v>
      </c>
      <c r="H16" s="4">
        <f t="shared" si="7"/>
        <v>1.7600434470854687E-5</v>
      </c>
      <c r="I16" s="4">
        <f t="shared" si="8"/>
        <v>1.0560260682512812E-3</v>
      </c>
      <c r="J16" s="4">
        <f t="shared" si="9"/>
        <v>23663.659076039312</v>
      </c>
    </row>
    <row r="17" spans="2:10" x14ac:dyDescent="0.25">
      <c r="B17" s="4" t="s">
        <v>73</v>
      </c>
      <c r="C17" s="4">
        <v>2</v>
      </c>
      <c r="D17" s="4">
        <v>30</v>
      </c>
      <c r="E17" s="4">
        <v>35</v>
      </c>
      <c r="F17" s="4">
        <f t="shared" si="5"/>
        <v>0.99999992016205341</v>
      </c>
      <c r="G17" s="4">
        <f t="shared" si="6"/>
        <v>0.99999999983332966</v>
      </c>
      <c r="H17" s="4">
        <f t="shared" si="7"/>
        <v>7.9671276242976319E-8</v>
      </c>
      <c r="I17" s="4">
        <f t="shared" si="8"/>
        <v>4.7802765745785791E-6</v>
      </c>
      <c r="J17" s="4">
        <f t="shared" si="9"/>
        <v>836767.66741664615</v>
      </c>
    </row>
    <row r="18" spans="2:10" x14ac:dyDescent="0.25">
      <c r="B18" s="4" t="s">
        <v>64</v>
      </c>
      <c r="C18" s="4">
        <f>SUM(C11:C17)</f>
        <v>60</v>
      </c>
      <c r="D18" s="4">
        <f t="shared" ref="D18:J18" si="10">SUM(D11:D17)</f>
        <v>105</v>
      </c>
      <c r="E18" s="4">
        <f t="shared" si="10"/>
        <v>140</v>
      </c>
      <c r="F18" s="4">
        <f t="shared" si="10"/>
        <v>4.5998246889255787</v>
      </c>
      <c r="G18" s="4">
        <f t="shared" si="10"/>
        <v>5.5997792888291453</v>
      </c>
      <c r="H18" s="4">
        <f t="shared" si="10"/>
        <v>0.99995459990356717</v>
      </c>
      <c r="I18" s="4">
        <f t="shared" si="10"/>
        <v>59.997275994214029</v>
      </c>
      <c r="J18" s="4">
        <f t="shared" si="10"/>
        <v>860661.06475464674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Sheet12</vt:lpstr>
      <vt:lpstr>Sheet16</vt:lpstr>
      <vt:lpstr>Sheet17</vt:lpstr>
      <vt:lpstr>Sheet18</vt:lpstr>
      <vt:lpstr>Sheet11</vt:lpstr>
      <vt:lpstr>Sheet13</vt:lpstr>
      <vt:lpstr>Sheet14</vt:lpstr>
      <vt:lpstr>Sheet15</vt:lpstr>
      <vt:lpstr>Sheet21</vt:lpstr>
      <vt:lpstr>Sheet19</vt:lpstr>
      <vt:lpstr>Sheet20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2024-04-23T10:49:01Z</dcterms:created>
  <dcterms:modified xsi:type="dcterms:W3CDTF">2024-11-09T13:17:05Z</dcterms:modified>
</cp:coreProperties>
</file>