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lsanghvi/Downloads/"/>
    </mc:Choice>
  </mc:AlternateContent>
  <xr:revisionPtr revIDLastSave="0" documentId="13_ncr:1_{9979AF39-ABEE-A143-968D-62D70F0779A8}" xr6:coauthVersionLast="47" xr6:coauthVersionMax="47" xr10:uidLastSave="{00000000-0000-0000-0000-000000000000}"/>
  <bookViews>
    <workbookView xWindow="0" yWindow="480" windowWidth="28800" windowHeight="17520" tabRatio="656" activeTab="6" xr2:uid="{00000000-000D-0000-FFFF-FFFF00000000}"/>
  </bookViews>
  <sheets>
    <sheet name="Copyright" sheetId="9" r:id="rId1"/>
    <sheet name="Instructions" sheetId="10" r:id="rId2"/>
    <sheet name="Raw Data" sheetId="1" r:id="rId3"/>
    <sheet name="Cohort 1" sheetId="2" r:id="rId4"/>
    <sheet name="Cohort 2" sheetId="4" r:id="rId5"/>
    <sheet name="Cohort 3" sheetId="3" r:id="rId6"/>
    <sheet name="Output" sheetId="5" r:id="rId7"/>
  </sheets>
  <definedNames>
    <definedName name="Exhibit_01">#REF!</definedName>
    <definedName name="Exhibit_02">#REF!</definedName>
    <definedName name="Exhibit_03">#REF!</definedName>
    <definedName name="Exhibit_04">#REF!</definedName>
    <definedName name="Exhibit_05">#REF!</definedName>
    <definedName name="Exhibit_06">#REF!</definedName>
    <definedName name="Exhibit_07">#REF!</definedName>
    <definedName name="Exhibit_08">#REF!</definedName>
    <definedName name="Exhibit_0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3" i="3"/>
  <c r="J4" i="3"/>
  <c r="J5" i="3"/>
  <c r="J6" i="3"/>
  <c r="J7" i="3"/>
  <c r="J8" i="3"/>
  <c r="J9" i="3"/>
  <c r="J10" i="3"/>
  <c r="J11" i="3"/>
  <c r="J12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L4" i="2"/>
  <c r="L5" i="2"/>
  <c r="L6" i="2"/>
  <c r="L7" i="2"/>
  <c r="L8" i="2"/>
  <c r="L9" i="2"/>
  <c r="L10" i="2"/>
  <c r="L11" i="2"/>
  <c r="L12" i="2"/>
  <c r="L3" i="2"/>
  <c r="J6" i="2"/>
  <c r="J7" i="2"/>
  <c r="J8" i="2"/>
  <c r="J9" i="2"/>
  <c r="J10" i="2"/>
  <c r="J11" i="2"/>
  <c r="J12" i="2"/>
  <c r="J5" i="2"/>
  <c r="J4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J23" i="4" l="1"/>
  <c r="L13" i="2"/>
  <c r="J13" i="2"/>
  <c r="K3" i="3"/>
  <c r="J24" i="4"/>
  <c r="L14" i="2" l="1"/>
  <c r="L14" i="3"/>
  <c r="J14" i="3"/>
  <c r="L24" i="4"/>
  <c r="J14" i="2"/>
  <c r="K12" i="2"/>
  <c r="K11" i="2"/>
  <c r="K10" i="2"/>
  <c r="K9" i="2"/>
  <c r="K8" i="2"/>
  <c r="K7" i="2"/>
  <c r="K6" i="2"/>
  <c r="K5" i="2"/>
  <c r="K4" i="2"/>
  <c r="K3" i="2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2" i="3"/>
  <c r="K11" i="3"/>
  <c r="K10" i="3"/>
  <c r="K9" i="3"/>
  <c r="K8" i="3"/>
  <c r="K7" i="3"/>
  <c r="K6" i="3"/>
  <c r="K5" i="3"/>
  <c r="K4" i="3"/>
  <c r="K14" i="2" l="1"/>
  <c r="K14" i="3"/>
  <c r="K24" i="4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4" i="4"/>
  <c r="B5" i="4" s="1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4" i="3"/>
  <c r="I5" i="3" s="1"/>
  <c r="I6" i="3" s="1"/>
  <c r="I7" i="3" s="1"/>
  <c r="I8" i="3" s="1"/>
  <c r="I9" i="3" s="1"/>
  <c r="I10" i="3" s="1"/>
  <c r="I11" i="3" s="1"/>
  <c r="I12" i="3" s="1"/>
  <c r="B6" i="3"/>
  <c r="B9" i="3" s="1"/>
  <c r="B12" i="3" s="1"/>
  <c r="B15" i="3" s="1"/>
  <c r="B18" i="3" s="1"/>
  <c r="B21" i="3" s="1"/>
  <c r="B24" i="3" s="1"/>
  <c r="B27" i="3" s="1"/>
  <c r="B30" i="3" s="1"/>
  <c r="B4" i="3"/>
  <c r="B5" i="3" s="1"/>
  <c r="B8" i="3" s="1"/>
  <c r="B11" i="3" s="1"/>
  <c r="B14" i="3" s="1"/>
  <c r="B17" i="3" s="1"/>
  <c r="B20" i="3" s="1"/>
  <c r="B23" i="3" s="1"/>
  <c r="B26" i="3" s="1"/>
  <c r="B29" i="3" s="1"/>
  <c r="B32" i="3" s="1"/>
  <c r="B14" i="2"/>
  <c r="B17" i="2" s="1"/>
  <c r="B20" i="2" s="1"/>
  <c r="B23" i="2" s="1"/>
  <c r="B26" i="2" s="1"/>
  <c r="B29" i="2" s="1"/>
  <c r="B32" i="2" s="1"/>
  <c r="B13" i="2"/>
  <c r="B16" i="2" s="1"/>
  <c r="B19" i="2" s="1"/>
  <c r="B22" i="2" s="1"/>
  <c r="B25" i="2" s="1"/>
  <c r="B28" i="2" s="1"/>
  <c r="B31" i="2" s="1"/>
  <c r="B12" i="2"/>
  <c r="B15" i="2" s="1"/>
  <c r="B18" i="2" s="1"/>
  <c r="B21" i="2" s="1"/>
  <c r="B24" i="2" s="1"/>
  <c r="B27" i="2" s="1"/>
  <c r="B30" i="2" s="1"/>
  <c r="B7" i="3" l="1"/>
  <c r="B10" i="3" s="1"/>
  <c r="B13" i="3" s="1"/>
  <c r="B16" i="3" s="1"/>
  <c r="B19" i="3" s="1"/>
  <c r="B22" i="3" s="1"/>
  <c r="B25" i="3" s="1"/>
  <c r="B28" i="3" s="1"/>
  <c r="B31" i="3" s="1"/>
  <c r="I15" i="4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37" i="5" l="1"/>
  <c r="B27" i="5"/>
  <c r="B28" i="5"/>
  <c r="I16" i="4"/>
  <c r="B29" i="5"/>
  <c r="B24" i="5"/>
  <c r="B12" i="5"/>
  <c r="B15" i="5"/>
  <c r="B21" i="5"/>
  <c r="B46" i="5"/>
  <c r="D15" i="5"/>
  <c r="B18" i="5"/>
  <c r="B26" i="5"/>
  <c r="B20" i="5"/>
  <c r="B19" i="5"/>
  <c r="B25" i="5"/>
  <c r="B23" i="5"/>
  <c r="B22" i="5"/>
  <c r="B17" i="5"/>
  <c r="B42" i="5"/>
  <c r="B39" i="5"/>
  <c r="B41" i="5"/>
  <c r="B38" i="5"/>
  <c r="B44" i="5"/>
  <c r="B45" i="5"/>
  <c r="B43" i="5"/>
  <c r="B40" i="5"/>
  <c r="B10" i="5"/>
  <c r="D8" i="5"/>
  <c r="B8" i="5"/>
  <c r="D11" i="5"/>
  <c r="D10" i="5"/>
  <c r="B11" i="5"/>
  <c r="B9" i="5"/>
  <c r="D9" i="5"/>
  <c r="D12" i="5"/>
  <c r="D14" i="5"/>
  <c r="B14" i="5"/>
  <c r="D7" i="5"/>
  <c r="B7" i="5"/>
  <c r="B13" i="5"/>
  <c r="C15" i="5" l="1"/>
  <c r="C12" i="5"/>
  <c r="C14" i="5"/>
  <c r="C8" i="5"/>
  <c r="C9" i="5"/>
  <c r="C10" i="5"/>
  <c r="C11" i="5"/>
  <c r="C7" i="5"/>
  <c r="D41" i="5"/>
  <c r="C41" i="5" s="1"/>
  <c r="D26" i="5"/>
  <c r="C26" i="5" s="1"/>
  <c r="D39" i="5"/>
  <c r="C39" i="5" s="1"/>
  <c r="D29" i="5"/>
  <c r="C29" i="5" s="1"/>
  <c r="D38" i="5"/>
  <c r="C38" i="5" s="1"/>
  <c r="D24" i="5"/>
  <c r="C24" i="5" s="1"/>
  <c r="D44" i="5"/>
  <c r="C44" i="5" s="1"/>
  <c r="D21" i="5"/>
  <c r="C21" i="5" s="1"/>
  <c r="L13" i="3"/>
  <c r="D22" i="5"/>
  <c r="C22" i="5" s="1"/>
  <c r="D20" i="5"/>
  <c r="C20" i="5" s="1"/>
  <c r="D23" i="5"/>
  <c r="C23" i="5" s="1"/>
  <c r="D43" i="5"/>
  <c r="C43" i="5" s="1"/>
  <c r="D18" i="5"/>
  <c r="C18" i="5" s="1"/>
  <c r="D45" i="5"/>
  <c r="C45" i="5" s="1"/>
  <c r="D17" i="5"/>
  <c r="C17" i="5" s="1"/>
  <c r="D28" i="5"/>
  <c r="C28" i="5" s="1"/>
  <c r="D42" i="5"/>
  <c r="C42" i="5" s="1"/>
  <c r="D25" i="5"/>
  <c r="C25" i="5" s="1"/>
  <c r="D19" i="5"/>
  <c r="C19" i="5" s="1"/>
  <c r="D27" i="5"/>
  <c r="C27" i="5" s="1"/>
  <c r="D40" i="5"/>
  <c r="C40" i="5" s="1"/>
  <c r="D46" i="5"/>
  <c r="C46" i="5" s="1"/>
  <c r="J13" i="3"/>
  <c r="D37" i="5"/>
  <c r="C37" i="5" s="1"/>
  <c r="B30" i="5"/>
  <c r="I17" i="4"/>
  <c r="G9" i="5"/>
  <c r="K13" i="3" l="1"/>
  <c r="D30" i="5"/>
  <c r="C30" i="5" s="1"/>
  <c r="I9" i="5"/>
  <c r="H9" i="5" s="1"/>
  <c r="D13" i="5"/>
  <c r="G7" i="5"/>
  <c r="B16" i="5"/>
  <c r="C16" i="5" s="1"/>
  <c r="I18" i="4"/>
  <c r="B31" i="5"/>
  <c r="D16" i="5"/>
  <c r="C13" i="5" l="1"/>
  <c r="D31" i="5"/>
  <c r="C31" i="5" s="1"/>
  <c r="I19" i="4"/>
  <c r="B32" i="5"/>
  <c r="I7" i="5"/>
  <c r="H7" i="5" s="1"/>
  <c r="K13" i="2"/>
  <c r="D32" i="5" l="1"/>
  <c r="C32" i="5" s="1"/>
  <c r="I20" i="4"/>
  <c r="B33" i="5"/>
  <c r="D33" i="5" l="1"/>
  <c r="C33" i="5" s="1"/>
  <c r="B34" i="5"/>
  <c r="I21" i="4"/>
  <c r="D34" i="5" l="1"/>
  <c r="C34" i="5" s="1"/>
  <c r="I22" i="4"/>
  <c r="B35" i="5"/>
  <c r="D35" i="5" l="1"/>
  <c r="B36" i="5"/>
  <c r="C35" i="5" l="1"/>
  <c r="D36" i="5"/>
  <c r="D47" i="5" s="1"/>
  <c r="B47" i="5"/>
  <c r="B48" i="5"/>
  <c r="G10" i="5" s="1"/>
  <c r="L23" i="4"/>
  <c r="K23" i="4" s="1"/>
  <c r="G8" i="5"/>
  <c r="D48" i="5" l="1"/>
  <c r="C48" i="5" s="1"/>
  <c r="C36" i="5"/>
  <c r="C47" i="5"/>
  <c r="I8" i="5"/>
  <c r="H8" i="5" s="1"/>
  <c r="I10" i="5" l="1"/>
  <c r="H10" i="5" s="1"/>
</calcChain>
</file>

<file path=xl/sharedStrings.xml><?xml version="1.0" encoding="utf-8"?>
<sst xmlns="http://schemas.openxmlformats.org/spreadsheetml/2006/main" count="82" uniqueCount="41">
  <si>
    <t>SKU</t>
  </si>
  <si>
    <t>Revenue</t>
  </si>
  <si>
    <t>Margin</t>
  </si>
  <si>
    <t>Profits</t>
  </si>
  <si>
    <t>Total Margin</t>
  </si>
  <si>
    <t>Total Revenue</t>
  </si>
  <si>
    <t>Total</t>
  </si>
  <si>
    <t>Average</t>
  </si>
  <si>
    <t>Transaction ID</t>
  </si>
  <si>
    <t>Total Profits</t>
  </si>
  <si>
    <t>Cohort 1</t>
  </si>
  <si>
    <t>Cohort 2</t>
  </si>
  <si>
    <t>Cohort 3</t>
  </si>
  <si>
    <t>Av. Revenue</t>
  </si>
  <si>
    <t>Av. Profits</t>
  </si>
  <si>
    <t>Av. Margin</t>
  </si>
  <si>
    <t>For Calculation</t>
  </si>
  <si>
    <t>Don’t Change</t>
  </si>
  <si>
    <t>Key Output</t>
  </si>
  <si>
    <t>Free Delivery Terms</t>
  </si>
  <si>
    <t>This courseware  was prepared solely as the basis for class discussion. Copyright © 2021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</si>
  <si>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ASSIGNMENT INSTRUCTIONS:</t>
  </si>
  <si>
    <t>In this exercise, you will examine historical transaction by 3 cohorts of consumers. Based on this transactions, you will come up with a recommendation for the free delivery program.</t>
  </si>
  <si>
    <t xml:space="preserve">1. The tabs “Cohort 1”, “Cohort 2”, and “Cohort 3” contain transactions of consumers in three different cohorts. Each transaction details which SKUs were purchased. </t>
  </si>
  <si>
    <t>The following instructions apply for all three tabs, note that the number of transactions differs for each cohort.</t>
  </si>
  <si>
    <r>
      <t xml:space="preserve">1.a. In </t>
    </r>
    <r>
      <rPr>
        <b/>
        <sz val="12"/>
        <color theme="1"/>
        <rFont val="Calibri"/>
        <family val="2"/>
        <scheme val="minor"/>
      </rPr>
      <t>column D</t>
    </r>
    <r>
      <rPr>
        <sz val="12"/>
        <color theme="1"/>
        <rFont val="Calibri"/>
        <family val="2"/>
        <scheme val="minor"/>
      </rPr>
      <t>, import the revenues for each SKU from the "Raw Data" tab. You can use the excel built-in VLOOKUP function, or a combination of the INDEX and MATCH functions.</t>
    </r>
  </si>
  <si>
    <r>
      <t xml:space="preserve">1.b. In </t>
    </r>
    <r>
      <rPr>
        <b/>
        <sz val="12"/>
        <color theme="1"/>
        <rFont val="Calibri"/>
        <family val="2"/>
        <scheme val="minor"/>
      </rPr>
      <t>column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E,</t>
    </r>
    <r>
      <rPr>
        <sz val="12"/>
        <color theme="1"/>
        <rFont val="Calibri"/>
        <family val="2"/>
        <scheme val="minor"/>
      </rPr>
      <t xml:space="preserve"> import the margins for each SKU from the "Raw Data" tab as you did in part 1.a.</t>
    </r>
  </si>
  <si>
    <r>
      <t xml:space="preserve">1.c. In </t>
    </r>
    <r>
      <rPr>
        <b/>
        <sz val="12"/>
        <color theme="1"/>
        <rFont val="Calibri"/>
        <family val="2"/>
        <scheme val="minor"/>
      </rPr>
      <t>column F</t>
    </r>
    <r>
      <rPr>
        <sz val="12"/>
        <color theme="1"/>
        <rFont val="Calibri"/>
        <family val="2"/>
        <scheme val="minor"/>
      </rPr>
      <t>, calculate the profit as a product of revenue and margins for each SKU.</t>
    </r>
  </si>
  <si>
    <t>E-Commerce Analytics for CPG Firms (C): Free Delivery Terms</t>
  </si>
  <si>
    <r>
      <t xml:space="preserve">1.d. In </t>
    </r>
    <r>
      <rPr>
        <b/>
        <sz val="12"/>
        <color theme="1"/>
        <rFont val="Calibri"/>
        <family val="2"/>
        <scheme val="minor"/>
      </rPr>
      <t>column J</t>
    </r>
    <r>
      <rPr>
        <sz val="12"/>
        <color theme="1"/>
        <rFont val="Calibri"/>
        <family val="2"/>
        <scheme val="minor"/>
      </rPr>
      <t>, calculate the total revenue for each transaction id. You can use the excel build-in SUMIFS function to aggregate total revenue by transaction id.</t>
    </r>
  </si>
  <si>
    <r>
      <t xml:space="preserve">1.e. In </t>
    </r>
    <r>
      <rPr>
        <b/>
        <sz val="12"/>
        <color theme="1"/>
        <rFont val="Calibri"/>
        <family val="2"/>
        <scheme val="minor"/>
      </rPr>
      <t>column L</t>
    </r>
    <r>
      <rPr>
        <sz val="12"/>
        <color theme="1"/>
        <rFont val="Calibri"/>
        <family val="2"/>
        <scheme val="minor"/>
      </rPr>
      <t>, calculate the total profit for each transaction id as you did in part 1.d.</t>
    </r>
  </si>
  <si>
    <r>
      <t xml:space="preserve">1.f. Once the above steps are completed, the bottom rows of columns </t>
    </r>
    <r>
      <rPr>
        <b/>
        <sz val="12"/>
        <color theme="1"/>
        <rFont val="Calibri"/>
        <family val="2"/>
        <scheme val="minor"/>
      </rPr>
      <t>J,K,L</t>
    </r>
    <r>
      <rPr>
        <sz val="12"/>
        <color theme="1"/>
        <rFont val="Calibri"/>
        <family val="2"/>
        <scheme val="minor"/>
      </rPr>
      <t xml:space="preserve"> will present the total and average revenues and profits for each cohort.</t>
    </r>
  </si>
  <si>
    <t>2. Once all the above calculations are completed, the "Output" tab will include a table of the statistics for each of the 40 transactions, and a table comparing each of the three cohorts.</t>
  </si>
  <si>
    <t>1.g. It is valuable to review how revenue, margin, and profits fluctuate between transactions within each cohort.</t>
  </si>
  <si>
    <t>2.a. What do you learn by comparing the three cohorts?</t>
  </si>
  <si>
    <t>2.b. What is your recommendation to the account manager?</t>
  </si>
  <si>
    <t>2.c. Assuming you cannot target speciifc cohorts, but rather have to offer the same deal to everyone, what other recommendations would you make?</t>
  </si>
  <si>
    <t>2.d. Are you happy with this analysis? What other data would you like to see to make your recommendations?</t>
  </si>
  <si>
    <t>Courseware 521-714</t>
  </si>
  <si>
    <t>Harvard Business School Exercise 521-080</t>
  </si>
  <si>
    <t>REV: March 26,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</si>
</sst>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0.0%"/>
    <numFmt numFmtId="167" formatCode="_(&quot;$&quot;* #,##0.00000_);_(&quot;$&quot;* \(#,##0.000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Helvetica"/>
      <family val="2"/>
    </font>
    <font>
      <b/>
      <sz val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2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2" applyFont="1"/>
    <xf numFmtId="165" fontId="0" fillId="0" borderId="0" xfId="2" applyNumberFormat="1" applyFont="1"/>
    <xf numFmtId="166" fontId="0" fillId="0" borderId="0" xfId="3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2" borderId="0" xfId="2" applyNumberFormat="1" applyFont="1" applyFill="1"/>
    <xf numFmtId="164" fontId="4" fillId="3" borderId="0" xfId="0" applyNumberFormat="1" applyFont="1" applyFill="1"/>
    <xf numFmtId="164" fontId="0" fillId="2" borderId="0" xfId="2" applyFont="1" applyFill="1"/>
    <xf numFmtId="164" fontId="0" fillId="2" borderId="0" xfId="0" applyNumberForma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66" fontId="0" fillId="0" borderId="0" xfId="0" applyNumberFormat="1"/>
    <xf numFmtId="43" fontId="0" fillId="0" borderId="0" xfId="1" applyFont="1"/>
    <xf numFmtId="167" fontId="0" fillId="0" borderId="0" xfId="0" applyNumberFormat="1"/>
    <xf numFmtId="0" fontId="0" fillId="0" borderId="1" xfId="0" applyBorder="1"/>
    <xf numFmtId="165" fontId="0" fillId="5" borderId="0" xfId="2" applyNumberFormat="1" applyFont="1" applyFill="1"/>
    <xf numFmtId="166" fontId="0" fillId="5" borderId="0" xfId="3" applyNumberFormat="1" applyFont="1" applyFill="1"/>
    <xf numFmtId="165" fontId="0" fillId="5" borderId="0" xfId="0" applyNumberFormat="1" applyFill="1"/>
    <xf numFmtId="0" fontId="0" fillId="5" borderId="0" xfId="0" applyFill="1"/>
    <xf numFmtId="0" fontId="0" fillId="2" borderId="0" xfId="0" applyFill="1"/>
    <xf numFmtId="0" fontId="5" fillId="3" borderId="0" xfId="1" applyNumberFormat="1" applyFont="1" applyFill="1" applyAlignment="1">
      <alignment horizontal="left"/>
    </xf>
    <xf numFmtId="164" fontId="0" fillId="5" borderId="0" xfId="0" applyNumberFormat="1" applyFill="1"/>
    <xf numFmtId="164" fontId="0" fillId="5" borderId="1" xfId="0" applyNumberFormat="1" applyFill="1" applyBorder="1"/>
    <xf numFmtId="166" fontId="0" fillId="5" borderId="1" xfId="3" applyNumberFormat="1" applyFont="1" applyFill="1" applyBorder="1"/>
    <xf numFmtId="0" fontId="0" fillId="5" borderId="0" xfId="0" applyFill="1" applyAlignment="1">
      <alignment horizontal="center"/>
    </xf>
    <xf numFmtId="0" fontId="8" fillId="0" borderId="0" xfId="4"/>
    <xf numFmtId="0" fontId="7" fillId="0" borderId="0" xfId="5" applyFont="1"/>
    <xf numFmtId="0" fontId="2" fillId="0" borderId="0" xfId="5"/>
    <xf numFmtId="9" fontId="0" fillId="2" borderId="0" xfId="3" applyFont="1" applyFill="1"/>
    <xf numFmtId="164" fontId="5" fillId="3" borderId="0" xfId="2" applyFont="1" applyFill="1" applyAlignment="1">
      <alignment horizontal="left"/>
    </xf>
    <xf numFmtId="166" fontId="5" fillId="3" borderId="0" xfId="3" applyNumberFormat="1" applyFont="1" applyFill="1" applyAlignment="1">
      <alignment horizontal="right"/>
    </xf>
    <xf numFmtId="0" fontId="9" fillId="0" borderId="0" xfId="4" applyFont="1" applyAlignment="1">
      <alignment horizontal="left"/>
    </xf>
    <xf numFmtId="0" fontId="8" fillId="0" borderId="0" xfId="4" applyAlignment="1">
      <alignment horizontal="left"/>
    </xf>
    <xf numFmtId="0" fontId="8" fillId="0" borderId="0" xfId="4" applyAlignment="1">
      <alignment horizontal="justify" vertical="top" wrapText="1"/>
    </xf>
    <xf numFmtId="0" fontId="6" fillId="3" borderId="0" xfId="0" applyFont="1" applyFill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3" xfId="5" xr:uid="{00000000-0005-0000-0000-000004000000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"/>
  <sheetViews>
    <sheetView zoomScale="115" zoomScaleNormal="115" workbookViewId="0">
      <selection activeCell="K5" sqref="K5"/>
    </sheetView>
  </sheetViews>
  <sheetFormatPr baseColWidth="10" defaultColWidth="10.83203125" defaultRowHeight="13" x14ac:dyDescent="0.15"/>
  <cols>
    <col min="1" max="3" width="8.83203125" style="28" customWidth="1"/>
    <col min="4" max="4" width="9.83203125" style="28" customWidth="1"/>
    <col min="5" max="256" width="8.83203125" style="28" customWidth="1"/>
    <col min="257" max="16384" width="10.83203125" style="28"/>
  </cols>
  <sheetData>
    <row r="1" spans="1:9" x14ac:dyDescent="0.15">
      <c r="A1" s="34" t="s">
        <v>28</v>
      </c>
      <c r="B1" s="34"/>
      <c r="C1" s="34"/>
      <c r="D1" s="34"/>
      <c r="E1" s="34"/>
      <c r="F1" s="34"/>
      <c r="G1" s="34"/>
      <c r="H1" s="34"/>
      <c r="I1" s="34"/>
    </row>
    <row r="2" spans="1:9" x14ac:dyDescent="0.15">
      <c r="A2" s="35" t="s">
        <v>39</v>
      </c>
      <c r="B2" s="35"/>
      <c r="C2" s="35"/>
      <c r="D2" s="35"/>
    </row>
    <row r="3" spans="1:9" x14ac:dyDescent="0.15">
      <c r="A3" s="35" t="s">
        <v>38</v>
      </c>
      <c r="B3" s="35"/>
      <c r="C3" s="35"/>
      <c r="D3" s="35"/>
    </row>
    <row r="4" spans="1:9" x14ac:dyDescent="0.15">
      <c r="A4" s="28" t="s">
        <v>40</v>
      </c>
    </row>
    <row r="6" spans="1:9" ht="94.5" customHeight="1" x14ac:dyDescent="0.15">
      <c r="A6" s="36" t="s">
        <v>20</v>
      </c>
      <c r="B6" s="36"/>
      <c r="C6" s="36"/>
      <c r="D6" s="36"/>
      <c r="E6" s="36"/>
      <c r="F6" s="36"/>
      <c r="G6" s="36"/>
      <c r="H6" s="36"/>
      <c r="I6" s="36"/>
    </row>
  </sheetData>
  <mergeCells count="4">
    <mergeCell ref="A1:I1"/>
    <mergeCell ref="A2:D2"/>
    <mergeCell ref="A3:D3"/>
    <mergeCell ref="A6:I6"/>
  </mergeCells>
  <pageMargins left="0.75" right="0.75" top="1" bottom="1" header="0.5" footer="0.5"/>
  <pageSetup orientation="portrait"/>
  <headerFooter alignWithMargins="0">
    <oddHeader>&amp;CCopyright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9"/>
  <sheetViews>
    <sheetView zoomScale="120" zoomScaleNormal="120" workbookViewId="0"/>
  </sheetViews>
  <sheetFormatPr baseColWidth="10" defaultColWidth="11" defaultRowHeight="16" x14ac:dyDescent="0.2"/>
  <cols>
    <col min="1" max="16384" width="11" style="30"/>
  </cols>
  <sheetData>
    <row r="2" spans="2:3" x14ac:dyDescent="0.2">
      <c r="B2" s="29" t="s">
        <v>21</v>
      </c>
    </row>
    <row r="3" spans="2:3" x14ac:dyDescent="0.2">
      <c r="B3" s="30" t="s">
        <v>22</v>
      </c>
    </row>
    <row r="5" spans="2:3" x14ac:dyDescent="0.2">
      <c r="B5" s="30" t="s">
        <v>23</v>
      </c>
    </row>
    <row r="6" spans="2:3" x14ac:dyDescent="0.2">
      <c r="B6" s="30" t="s">
        <v>24</v>
      </c>
    </row>
    <row r="7" spans="2:3" x14ac:dyDescent="0.2">
      <c r="C7" s="30" t="s">
        <v>25</v>
      </c>
    </row>
    <row r="8" spans="2:3" x14ac:dyDescent="0.2">
      <c r="C8" s="30" t="s">
        <v>26</v>
      </c>
    </row>
    <row r="9" spans="2:3" x14ac:dyDescent="0.2">
      <c r="C9" s="30" t="s">
        <v>27</v>
      </c>
    </row>
    <row r="10" spans="2:3" x14ac:dyDescent="0.2">
      <c r="C10" s="30" t="s">
        <v>29</v>
      </c>
    </row>
    <row r="11" spans="2:3" x14ac:dyDescent="0.2">
      <c r="C11" s="30" t="s">
        <v>30</v>
      </c>
    </row>
    <row r="12" spans="2:3" x14ac:dyDescent="0.2">
      <c r="C12" s="30" t="s">
        <v>31</v>
      </c>
    </row>
    <row r="13" spans="2:3" x14ac:dyDescent="0.2">
      <c r="C13" s="30" t="s">
        <v>33</v>
      </c>
    </row>
    <row r="15" spans="2:3" x14ac:dyDescent="0.2">
      <c r="B15" s="30" t="s">
        <v>32</v>
      </c>
    </row>
    <row r="16" spans="2:3" x14ac:dyDescent="0.2">
      <c r="C16" s="30" t="s">
        <v>34</v>
      </c>
    </row>
    <row r="17" spans="3:3" x14ac:dyDescent="0.2">
      <c r="C17" s="30" t="s">
        <v>35</v>
      </c>
    </row>
    <row r="18" spans="3:3" x14ac:dyDescent="0.2">
      <c r="C18" s="30" t="s">
        <v>36</v>
      </c>
    </row>
    <row r="19" spans="3:3" x14ac:dyDescent="0.2">
      <c r="C19" s="3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2:D52"/>
  <sheetViews>
    <sheetView workbookViewId="0"/>
  </sheetViews>
  <sheetFormatPr baseColWidth="10" defaultColWidth="8.83203125" defaultRowHeight="15" x14ac:dyDescent="0.2"/>
  <cols>
    <col min="2" max="2" width="8.83203125" style="6"/>
  </cols>
  <sheetData>
    <row r="2" spans="2:4" x14ac:dyDescent="0.2">
      <c r="B2" s="11" t="s">
        <v>0</v>
      </c>
      <c r="C2" s="13" t="s">
        <v>1</v>
      </c>
      <c r="D2" s="13" t="s">
        <v>2</v>
      </c>
    </row>
    <row r="3" spans="2:4" x14ac:dyDescent="0.2">
      <c r="B3" s="6">
        <v>1</v>
      </c>
      <c r="C3" s="3">
        <v>6.3</v>
      </c>
      <c r="D3" s="4">
        <v>2.6353891537537623E-2</v>
      </c>
    </row>
    <row r="4" spans="2:4" x14ac:dyDescent="0.2">
      <c r="B4" s="6">
        <v>2</v>
      </c>
      <c r="C4" s="3">
        <v>10.9</v>
      </c>
      <c r="D4" s="4">
        <v>2.2413307659676753E-3</v>
      </c>
    </row>
    <row r="5" spans="2:4" x14ac:dyDescent="0.2">
      <c r="B5" s="6">
        <v>3</v>
      </c>
      <c r="C5" s="3">
        <v>8.1999999999999993</v>
      </c>
      <c r="D5" s="4">
        <v>6.1894135216362903E-2</v>
      </c>
    </row>
    <row r="6" spans="2:4" x14ac:dyDescent="0.2">
      <c r="B6" s="6">
        <v>4</v>
      </c>
      <c r="C6" s="3">
        <v>31.4</v>
      </c>
      <c r="D6" s="4">
        <v>5.265968121169802E-2</v>
      </c>
    </row>
    <row r="7" spans="2:4" x14ac:dyDescent="0.2">
      <c r="B7" s="6">
        <v>5</v>
      </c>
      <c r="C7" s="3">
        <v>5.3</v>
      </c>
      <c r="D7" s="4">
        <v>8.9496252013262917E-2</v>
      </c>
    </row>
    <row r="8" spans="2:4" x14ac:dyDescent="0.2">
      <c r="B8" s="6">
        <v>6</v>
      </c>
      <c r="C8" s="3">
        <v>8.9</v>
      </c>
      <c r="D8" s="4">
        <v>7.8633135137934022E-3</v>
      </c>
    </row>
    <row r="9" spans="2:4" x14ac:dyDescent="0.2">
      <c r="B9" s="6">
        <v>7</v>
      </c>
      <c r="C9" s="3">
        <v>15.8</v>
      </c>
      <c r="D9" s="4">
        <v>0.27239949070749547</v>
      </c>
    </row>
    <row r="10" spans="2:4" x14ac:dyDescent="0.2">
      <c r="B10" s="6">
        <v>8</v>
      </c>
      <c r="C10" s="3">
        <v>18.8</v>
      </c>
      <c r="D10" s="4">
        <v>0.2754959083617497</v>
      </c>
    </row>
    <row r="11" spans="2:4" x14ac:dyDescent="0.2">
      <c r="B11" s="6">
        <v>9</v>
      </c>
      <c r="C11" s="3">
        <v>8.8000000000000007</v>
      </c>
      <c r="D11" s="4">
        <v>0.20838288108508943</v>
      </c>
    </row>
    <row r="12" spans="2:4" x14ac:dyDescent="0.2">
      <c r="B12" s="6">
        <v>10</v>
      </c>
      <c r="C12" s="3">
        <v>16.2</v>
      </c>
      <c r="D12" s="4">
        <v>0.23734085694550566</v>
      </c>
    </row>
    <row r="13" spans="2:4" x14ac:dyDescent="0.2">
      <c r="B13" s="6">
        <v>11</v>
      </c>
      <c r="C13" s="3">
        <v>16.899999999999999</v>
      </c>
      <c r="D13" s="4">
        <v>0.2464464332104338</v>
      </c>
    </row>
    <row r="14" spans="2:4" x14ac:dyDescent="0.2">
      <c r="B14" s="6">
        <v>12</v>
      </c>
      <c r="C14" s="3">
        <v>9.8000000000000007</v>
      </c>
      <c r="D14" s="4">
        <v>0.10736134795433473</v>
      </c>
    </row>
    <row r="15" spans="2:4" x14ac:dyDescent="0.2">
      <c r="B15" s="6">
        <v>13</v>
      </c>
      <c r="C15" s="3">
        <v>17.8</v>
      </c>
      <c r="D15" s="4">
        <v>0.27989410727251929</v>
      </c>
    </row>
    <row r="16" spans="2:4" x14ac:dyDescent="0.2">
      <c r="B16" s="6">
        <v>14</v>
      </c>
      <c r="C16" s="3">
        <v>11.5</v>
      </c>
      <c r="D16" s="4">
        <v>0.17275785995610143</v>
      </c>
    </row>
    <row r="17" spans="2:4" x14ac:dyDescent="0.2">
      <c r="B17" s="6">
        <v>15</v>
      </c>
      <c r="C17" s="3">
        <v>16.100000000000001</v>
      </c>
      <c r="D17" s="4">
        <v>0.13065904908300094</v>
      </c>
    </row>
    <row r="18" spans="2:4" x14ac:dyDescent="0.2">
      <c r="B18" s="6">
        <v>16</v>
      </c>
      <c r="C18" s="3">
        <v>7.8</v>
      </c>
      <c r="D18" s="4">
        <v>0.1070108279541407</v>
      </c>
    </row>
    <row r="19" spans="2:4" x14ac:dyDescent="0.2">
      <c r="B19" s="6">
        <v>17</v>
      </c>
      <c r="C19" s="3">
        <v>10.4</v>
      </c>
      <c r="D19" s="4">
        <v>1.2886832502462375E-2</v>
      </c>
    </row>
    <row r="20" spans="2:4" x14ac:dyDescent="0.2">
      <c r="B20" s="6">
        <v>18</v>
      </c>
      <c r="C20" s="3">
        <v>16.5</v>
      </c>
      <c r="D20" s="4">
        <v>9.8233832906814686E-2</v>
      </c>
    </row>
    <row r="21" spans="2:4" x14ac:dyDescent="0.2">
      <c r="B21" s="6">
        <v>19</v>
      </c>
      <c r="C21" s="3">
        <v>20</v>
      </c>
      <c r="D21" s="4">
        <v>0.13414443561319364</v>
      </c>
    </row>
    <row r="22" spans="2:4" x14ac:dyDescent="0.2">
      <c r="B22" s="6">
        <v>20</v>
      </c>
      <c r="C22" s="3">
        <v>9.3000000000000007</v>
      </c>
      <c r="D22" s="4">
        <v>0.16886080342920809</v>
      </c>
    </row>
    <row r="23" spans="2:4" x14ac:dyDescent="0.2">
      <c r="B23" s="6">
        <v>21</v>
      </c>
      <c r="C23" s="3">
        <v>6.8</v>
      </c>
      <c r="D23" s="4">
        <v>0.26622997371150298</v>
      </c>
    </row>
    <row r="24" spans="2:4" x14ac:dyDescent="0.2">
      <c r="B24" s="6">
        <v>22</v>
      </c>
      <c r="C24" s="3">
        <v>5.9</v>
      </c>
      <c r="D24" s="4">
        <v>0.15212276340989728</v>
      </c>
    </row>
    <row r="25" spans="2:4" x14ac:dyDescent="0.2">
      <c r="B25" s="6">
        <v>23</v>
      </c>
      <c r="C25" s="3">
        <v>12.1</v>
      </c>
      <c r="D25" s="4">
        <v>0.21640014474048253</v>
      </c>
    </row>
    <row r="26" spans="2:4" x14ac:dyDescent="0.2">
      <c r="B26" s="6">
        <v>24</v>
      </c>
      <c r="C26" s="3">
        <v>6.5</v>
      </c>
      <c r="D26" s="4">
        <v>0.27934554799509426</v>
      </c>
    </row>
    <row r="27" spans="2:4" x14ac:dyDescent="0.2">
      <c r="B27" s="6">
        <v>25</v>
      </c>
      <c r="C27" s="3">
        <v>20.7</v>
      </c>
      <c r="D27" s="4">
        <v>8.669164327619143E-2</v>
      </c>
    </row>
    <row r="28" spans="2:4" x14ac:dyDescent="0.2">
      <c r="B28" s="6">
        <v>26</v>
      </c>
      <c r="C28" s="3">
        <v>12.2</v>
      </c>
      <c r="D28" s="4">
        <v>0.15273026177530968</v>
      </c>
    </row>
    <row r="29" spans="2:4" x14ac:dyDescent="0.2">
      <c r="B29" s="6">
        <v>27</v>
      </c>
      <c r="C29" s="3">
        <v>14.5</v>
      </c>
      <c r="D29" s="4">
        <v>0.195829421008784</v>
      </c>
    </row>
    <row r="30" spans="2:4" x14ac:dyDescent="0.2">
      <c r="B30" s="6">
        <v>28</v>
      </c>
      <c r="C30" s="3">
        <v>18.8</v>
      </c>
      <c r="D30" s="4">
        <v>0.19127954158944538</v>
      </c>
    </row>
    <row r="31" spans="2:4" x14ac:dyDescent="0.2">
      <c r="B31" s="6">
        <v>29</v>
      </c>
      <c r="C31" s="3">
        <v>8.5</v>
      </c>
      <c r="D31" s="4">
        <v>3.5221232245934916E-2</v>
      </c>
    </row>
    <row r="32" spans="2:4" x14ac:dyDescent="0.2">
      <c r="B32" s="6">
        <v>30</v>
      </c>
      <c r="C32" s="3">
        <v>5.6</v>
      </c>
      <c r="D32" s="4">
        <v>0.12338514393920928</v>
      </c>
    </row>
    <row r="33" spans="2:4" x14ac:dyDescent="0.2">
      <c r="B33" s="6">
        <v>31</v>
      </c>
      <c r="C33" s="3">
        <v>8.1</v>
      </c>
      <c r="D33" s="4">
        <v>0.10236009806217575</v>
      </c>
    </row>
    <row r="34" spans="2:4" x14ac:dyDescent="0.2">
      <c r="B34" s="6">
        <v>32</v>
      </c>
      <c r="C34" s="3">
        <v>18.3</v>
      </c>
      <c r="D34" s="4">
        <v>6.8608232474260442E-2</v>
      </c>
    </row>
    <row r="35" spans="2:4" x14ac:dyDescent="0.2">
      <c r="B35" s="6">
        <v>33</v>
      </c>
      <c r="C35" s="3">
        <v>14.9</v>
      </c>
      <c r="D35" s="4">
        <v>0.25337236855008949</v>
      </c>
    </row>
    <row r="36" spans="2:4" x14ac:dyDescent="0.2">
      <c r="B36" s="6">
        <v>34</v>
      </c>
      <c r="C36" s="3">
        <v>20</v>
      </c>
      <c r="D36" s="4">
        <v>0.20018403393513862</v>
      </c>
    </row>
    <row r="37" spans="2:4" x14ac:dyDescent="0.2">
      <c r="B37" s="6">
        <v>35</v>
      </c>
      <c r="C37" s="3">
        <v>8.5</v>
      </c>
      <c r="D37" s="4">
        <v>0.28539833845013862</v>
      </c>
    </row>
    <row r="38" spans="2:4" x14ac:dyDescent="0.2">
      <c r="B38" s="6">
        <v>36</v>
      </c>
      <c r="C38" s="3">
        <v>14.8</v>
      </c>
      <c r="D38" s="4">
        <v>0.10818607871661499</v>
      </c>
    </row>
    <row r="39" spans="2:4" x14ac:dyDescent="0.2">
      <c r="B39" s="6">
        <v>37</v>
      </c>
      <c r="C39" s="3">
        <v>18.399999999999999</v>
      </c>
      <c r="D39" s="4">
        <v>0.27600756638076085</v>
      </c>
    </row>
    <row r="40" spans="2:4" x14ac:dyDescent="0.2">
      <c r="B40" s="6">
        <v>38</v>
      </c>
      <c r="C40" s="3">
        <v>13.8</v>
      </c>
      <c r="D40" s="4">
        <v>0.11330437887437128</v>
      </c>
    </row>
    <row r="41" spans="2:4" x14ac:dyDescent="0.2">
      <c r="B41" s="6">
        <v>39</v>
      </c>
      <c r="C41" s="3">
        <v>17.600000000000001</v>
      </c>
      <c r="D41" s="4">
        <v>0.10162160349220406</v>
      </c>
    </row>
    <row r="42" spans="2:4" x14ac:dyDescent="0.2">
      <c r="B42" s="6">
        <v>40</v>
      </c>
      <c r="C42" s="3">
        <v>11.2</v>
      </c>
      <c r="D42" s="4">
        <v>7.4819156797534814E-3</v>
      </c>
    </row>
    <row r="43" spans="2:4" x14ac:dyDescent="0.2">
      <c r="B43" s="6">
        <v>41</v>
      </c>
      <c r="C43" s="3">
        <v>12.7</v>
      </c>
      <c r="D43" s="4">
        <v>3.031552128712791E-2</v>
      </c>
    </row>
    <row r="44" spans="2:4" x14ac:dyDescent="0.2">
      <c r="B44" s="6">
        <v>42</v>
      </c>
      <c r="C44" s="3">
        <v>5.8</v>
      </c>
      <c r="D44" s="4">
        <v>8.8094059899673324E-2</v>
      </c>
    </row>
    <row r="45" spans="2:4" x14ac:dyDescent="0.2">
      <c r="B45" s="6">
        <v>43</v>
      </c>
      <c r="C45" s="3">
        <v>13.6</v>
      </c>
      <c r="D45" s="4">
        <v>2.2639296461636539E-3</v>
      </c>
    </row>
    <row r="46" spans="2:4" x14ac:dyDescent="0.2">
      <c r="B46" s="6">
        <v>44</v>
      </c>
      <c r="C46" s="3">
        <v>19</v>
      </c>
      <c r="D46" s="4">
        <v>0.11409761790528677</v>
      </c>
    </row>
    <row r="47" spans="2:4" x14ac:dyDescent="0.2">
      <c r="B47" s="6">
        <v>45</v>
      </c>
      <c r="C47" s="3">
        <v>8.9</v>
      </c>
      <c r="D47" s="4">
        <v>0.29126228948066646</v>
      </c>
    </row>
    <row r="48" spans="2:4" x14ac:dyDescent="0.2">
      <c r="B48" s="6">
        <v>46</v>
      </c>
      <c r="C48" s="3">
        <v>14.8</v>
      </c>
      <c r="D48" s="4">
        <v>0.16617034105820172</v>
      </c>
    </row>
    <row r="49" spans="2:4" x14ac:dyDescent="0.2">
      <c r="B49" s="6">
        <v>47</v>
      </c>
      <c r="C49" s="3">
        <v>18.7</v>
      </c>
      <c r="D49" s="4">
        <v>7.4583999711109253E-2</v>
      </c>
    </row>
    <row r="50" spans="2:4" x14ac:dyDescent="0.2">
      <c r="B50" s="6">
        <v>48</v>
      </c>
      <c r="C50" s="3">
        <v>5.0999999999999996</v>
      </c>
      <c r="D50" s="4">
        <v>0.13154577829696612</v>
      </c>
    </row>
    <row r="51" spans="2:4" x14ac:dyDescent="0.2">
      <c r="B51" s="6">
        <v>49</v>
      </c>
      <c r="C51" s="3">
        <v>8.3000000000000007</v>
      </c>
      <c r="D51" s="4">
        <v>0.10645125492457064</v>
      </c>
    </row>
    <row r="52" spans="2:4" x14ac:dyDescent="0.2">
      <c r="B52" s="6">
        <v>50</v>
      </c>
      <c r="C52" s="3">
        <v>7.7</v>
      </c>
      <c r="D52" s="4">
        <v>0.21764643686280236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O32"/>
  <sheetViews>
    <sheetView workbookViewId="0">
      <selection activeCell="O19" sqref="O19"/>
    </sheetView>
  </sheetViews>
  <sheetFormatPr baseColWidth="10" defaultColWidth="8.83203125" defaultRowHeight="15" x14ac:dyDescent="0.2"/>
  <cols>
    <col min="2" max="2" width="13.1640625" style="6" bestFit="1" customWidth="1"/>
    <col min="3" max="3" width="4.5" style="6" bestFit="1" customWidth="1"/>
    <col min="4" max="4" width="8.33203125" bestFit="1" customWidth="1"/>
    <col min="5" max="5" width="7.83203125" bestFit="1" customWidth="1"/>
    <col min="6" max="6" width="6.6640625" bestFit="1" customWidth="1"/>
    <col min="9" max="9" width="13.1640625" style="6" bestFit="1" customWidth="1"/>
    <col min="10" max="10" width="13.1640625" bestFit="1" customWidth="1"/>
    <col min="11" max="11" width="11" bestFit="1" customWidth="1"/>
    <col min="12" max="12" width="11.6640625" bestFit="1" customWidth="1"/>
    <col min="15" max="15" width="13.33203125" bestFit="1" customWidth="1"/>
  </cols>
  <sheetData>
    <row r="2" spans="2:15" x14ac:dyDescent="0.2">
      <c r="B2" s="11" t="s">
        <v>8</v>
      </c>
      <c r="C2" s="11" t="s">
        <v>0</v>
      </c>
      <c r="D2" s="12" t="s">
        <v>1</v>
      </c>
      <c r="E2" s="12" t="s">
        <v>2</v>
      </c>
      <c r="F2" s="12" t="s">
        <v>3</v>
      </c>
      <c r="I2" s="11" t="s">
        <v>8</v>
      </c>
      <c r="J2" s="12" t="s">
        <v>5</v>
      </c>
      <c r="K2" s="12" t="s">
        <v>15</v>
      </c>
      <c r="L2" s="12" t="s">
        <v>9</v>
      </c>
      <c r="O2" s="21" t="s">
        <v>17</v>
      </c>
    </row>
    <row r="3" spans="2:15" x14ac:dyDescent="0.2">
      <c r="B3" s="27">
        <v>1</v>
      </c>
      <c r="C3" s="27">
        <v>17</v>
      </c>
      <c r="D3" s="9">
        <f>VLOOKUP(C3,'Raw Data'!B:C,2,0)</f>
        <v>10.4</v>
      </c>
      <c r="E3" s="31">
        <f>VLOOKUP(C3,'Raw Data'!B:D,3,0)</f>
        <v>1.2886832502462375E-2</v>
      </c>
      <c r="F3" s="10">
        <f>D3*E3</f>
        <v>0.13402305802560871</v>
      </c>
      <c r="I3" s="6">
        <v>1</v>
      </c>
      <c r="J3" s="7">
        <f>SUMIF(B:B,1,D:D)</f>
        <v>49.900000000000006</v>
      </c>
      <c r="K3" s="19">
        <f t="shared" ref="K3:K14" si="0">IFERROR(L3/J3,"")</f>
        <v>0.14244214731550434</v>
      </c>
      <c r="L3" s="7">
        <f>SUMIF(B:B,I3,F:F)</f>
        <v>7.1078631510436665</v>
      </c>
      <c r="O3" s="22" t="s">
        <v>16</v>
      </c>
    </row>
    <row r="4" spans="2:15" x14ac:dyDescent="0.2">
      <c r="B4" s="27">
        <v>1</v>
      </c>
      <c r="C4" s="27">
        <v>25</v>
      </c>
      <c r="D4" s="9">
        <f>VLOOKUP(C4,'Raw Data'!B:C,2,0)</f>
        <v>20.7</v>
      </c>
      <c r="E4" s="31">
        <f>VLOOKUP(C4,'Raw Data'!B:D,3,0)</f>
        <v>8.669164327619143E-2</v>
      </c>
      <c r="F4" s="10">
        <f t="shared" ref="F4:F32" si="1">D4*E4</f>
        <v>1.7945170158171626</v>
      </c>
      <c r="I4" s="6">
        <v>2</v>
      </c>
      <c r="J4" s="7">
        <f>SUMIF(B:B,2,D:D)</f>
        <v>25.1</v>
      </c>
      <c r="K4" s="19">
        <f t="shared" si="0"/>
        <v>0.22340410485942658</v>
      </c>
      <c r="L4" s="7">
        <f t="shared" ref="L4:L12" si="2">SUMIF(B:B,I4,F:F)</f>
        <v>5.6074430319716075</v>
      </c>
      <c r="O4" s="23" t="s">
        <v>18</v>
      </c>
    </row>
    <row r="5" spans="2:15" x14ac:dyDescent="0.2">
      <c r="B5" s="27">
        <v>1</v>
      </c>
      <c r="C5" s="27">
        <v>8</v>
      </c>
      <c r="D5" s="9">
        <f>VLOOKUP(C5,'Raw Data'!B:C,2,0)</f>
        <v>18.8</v>
      </c>
      <c r="E5" s="31">
        <f>VLOOKUP(C5,'Raw Data'!B:D,3,0)</f>
        <v>0.2754959083617497</v>
      </c>
      <c r="F5" s="10">
        <f t="shared" si="1"/>
        <v>5.1793230772008947</v>
      </c>
      <c r="I5" s="6">
        <v>3</v>
      </c>
      <c r="J5" s="7">
        <f>SUMIF(B:B,I5,D:D)</f>
        <v>28.9</v>
      </c>
      <c r="K5" s="19">
        <f t="shared" si="0"/>
        <v>0.15626696370185544</v>
      </c>
      <c r="L5" s="7">
        <f t="shared" si="2"/>
        <v>4.5161152509836224</v>
      </c>
    </row>
    <row r="6" spans="2:15" x14ac:dyDescent="0.2">
      <c r="B6" s="27">
        <v>2</v>
      </c>
      <c r="C6" s="27">
        <v>21</v>
      </c>
      <c r="D6" s="9">
        <f>VLOOKUP(C6,'Raw Data'!B:C,2,0)</f>
        <v>6.8</v>
      </c>
      <c r="E6" s="31">
        <f>VLOOKUP(C6,'Raw Data'!B:D,3,0)</f>
        <v>0.26622997371150298</v>
      </c>
      <c r="F6" s="10">
        <f t="shared" si="1"/>
        <v>1.8103638212382203</v>
      </c>
      <c r="I6" s="6">
        <v>4</v>
      </c>
      <c r="J6" s="7">
        <f t="shared" ref="J6:J12" si="3">SUMIF(B:B,I6,D:D)</f>
        <v>37.6</v>
      </c>
      <c r="K6" s="19">
        <f t="shared" si="0"/>
        <v>0.1649239757389398</v>
      </c>
      <c r="L6" s="7">
        <f t="shared" si="2"/>
        <v>6.2011414877841364</v>
      </c>
    </row>
    <row r="7" spans="2:15" x14ac:dyDescent="0.2">
      <c r="B7" s="27">
        <v>2</v>
      </c>
      <c r="C7" s="27">
        <v>21</v>
      </c>
      <c r="D7" s="9">
        <f>VLOOKUP(C7,'Raw Data'!B:C,2,0)</f>
        <v>6.8</v>
      </c>
      <c r="E7" s="31">
        <f>VLOOKUP(C7,'Raw Data'!B:D,3,0)</f>
        <v>0.26622997371150298</v>
      </c>
      <c r="F7" s="10">
        <f t="shared" si="1"/>
        <v>1.8103638212382203</v>
      </c>
      <c r="I7" s="6">
        <v>5</v>
      </c>
      <c r="J7" s="7">
        <f t="shared" si="3"/>
        <v>38.299999999999997</v>
      </c>
      <c r="K7" s="19">
        <f t="shared" si="0"/>
        <v>8.0437832640138679E-2</v>
      </c>
      <c r="L7" s="7">
        <f t="shared" si="2"/>
        <v>3.0807689901173112</v>
      </c>
    </row>
    <row r="8" spans="2:15" x14ac:dyDescent="0.2">
      <c r="B8" s="27">
        <v>2</v>
      </c>
      <c r="C8" s="27">
        <v>14</v>
      </c>
      <c r="D8" s="9">
        <f>VLOOKUP(C8,'Raw Data'!B:C,2,0)</f>
        <v>11.5</v>
      </c>
      <c r="E8" s="31">
        <f>VLOOKUP(C8,'Raw Data'!B:D,3,0)</f>
        <v>0.17275785995610143</v>
      </c>
      <c r="F8" s="10">
        <f t="shared" si="1"/>
        <v>1.9867153894951666</v>
      </c>
      <c r="I8" s="6">
        <v>6</v>
      </c>
      <c r="J8" s="7">
        <f t="shared" si="3"/>
        <v>49.9</v>
      </c>
      <c r="K8" s="19">
        <f t="shared" si="0"/>
        <v>0.10986370599025561</v>
      </c>
      <c r="L8" s="7">
        <f t="shared" si="2"/>
        <v>5.4821989289137543</v>
      </c>
    </row>
    <row r="9" spans="2:15" x14ac:dyDescent="0.2">
      <c r="B9" s="27">
        <v>3</v>
      </c>
      <c r="C9" s="27">
        <v>6</v>
      </c>
      <c r="D9" s="9">
        <f>VLOOKUP(C9,'Raw Data'!B:C,2,0)</f>
        <v>8.9</v>
      </c>
      <c r="E9" s="31">
        <f>VLOOKUP(C9,'Raw Data'!B:D,3,0)</f>
        <v>7.8633135137934022E-3</v>
      </c>
      <c r="F9" s="10">
        <f t="shared" si="1"/>
        <v>6.9983490272761281E-2</v>
      </c>
      <c r="I9" s="6">
        <v>7</v>
      </c>
      <c r="J9" s="7">
        <f t="shared" si="3"/>
        <v>22.6</v>
      </c>
      <c r="K9" s="19">
        <f t="shared" si="0"/>
        <v>0.17421415229180465</v>
      </c>
      <c r="L9" s="7">
        <f t="shared" si="2"/>
        <v>3.9372398417947854</v>
      </c>
    </row>
    <row r="10" spans="2:15" x14ac:dyDescent="0.2">
      <c r="B10" s="27">
        <v>3</v>
      </c>
      <c r="C10" s="27">
        <v>33</v>
      </c>
      <c r="D10" s="9">
        <f>VLOOKUP(C10,'Raw Data'!B:C,2,0)</f>
        <v>14.9</v>
      </c>
      <c r="E10" s="31">
        <f>VLOOKUP(C10,'Raw Data'!B:D,3,0)</f>
        <v>0.25337236855008949</v>
      </c>
      <c r="F10" s="10">
        <f t="shared" si="1"/>
        <v>3.7752482913963337</v>
      </c>
      <c r="I10" s="6">
        <v>8</v>
      </c>
      <c r="J10" s="7">
        <f t="shared" si="3"/>
        <v>23.5</v>
      </c>
      <c r="K10" s="19">
        <f t="shared" si="0"/>
        <v>9.9818718042781834E-2</v>
      </c>
      <c r="L10" s="7">
        <f t="shared" si="2"/>
        <v>2.345739874005373</v>
      </c>
    </row>
    <row r="11" spans="2:15" x14ac:dyDescent="0.2">
      <c r="B11" s="27">
        <v>3</v>
      </c>
      <c r="C11" s="27">
        <v>48</v>
      </c>
      <c r="D11" s="9">
        <f>VLOOKUP(C11,'Raw Data'!B:C,2,0)</f>
        <v>5.0999999999999996</v>
      </c>
      <c r="E11" s="31">
        <f>VLOOKUP(C11,'Raw Data'!B:D,3,0)</f>
        <v>0.13154577829696612</v>
      </c>
      <c r="F11" s="10">
        <f t="shared" si="1"/>
        <v>0.67088346931452714</v>
      </c>
      <c r="I11" s="6">
        <v>9</v>
      </c>
      <c r="J11" s="7">
        <f t="shared" si="3"/>
        <v>39.4</v>
      </c>
      <c r="K11" s="19">
        <f t="shared" si="0"/>
        <v>0.22611850492470645</v>
      </c>
      <c r="L11" s="7">
        <f t="shared" si="2"/>
        <v>8.9090690940334341</v>
      </c>
    </row>
    <row r="12" spans="2:15" x14ac:dyDescent="0.2">
      <c r="B12" s="27">
        <f>B9+1</f>
        <v>4</v>
      </c>
      <c r="C12" s="27">
        <v>35</v>
      </c>
      <c r="D12" s="9">
        <f>VLOOKUP(C12,'Raw Data'!B:C,2,0)</f>
        <v>8.5</v>
      </c>
      <c r="E12" s="31">
        <f>VLOOKUP(C12,'Raw Data'!B:D,3,0)</f>
        <v>0.28539833845013862</v>
      </c>
      <c r="F12" s="10">
        <f t="shared" si="1"/>
        <v>2.4258858768261784</v>
      </c>
      <c r="I12" s="6">
        <v>10</v>
      </c>
      <c r="J12" s="7">
        <f t="shared" si="3"/>
        <v>38.1</v>
      </c>
      <c r="K12" s="19">
        <f t="shared" si="0"/>
        <v>0.18213750343325916</v>
      </c>
      <c r="L12" s="7">
        <f t="shared" si="2"/>
        <v>6.9394388808071739</v>
      </c>
    </row>
    <row r="13" spans="2:15" x14ac:dyDescent="0.2">
      <c r="B13" s="27">
        <f t="shared" ref="B13:B32" si="4">B10+1</f>
        <v>4</v>
      </c>
      <c r="C13" s="27">
        <v>39</v>
      </c>
      <c r="D13" s="9">
        <f>VLOOKUP(C13,'Raw Data'!B:C,2,0)</f>
        <v>17.600000000000001</v>
      </c>
      <c r="E13" s="31">
        <f>VLOOKUP(C13,'Raw Data'!B:D,3,0)</f>
        <v>0.10162160349220406</v>
      </c>
      <c r="F13" s="10">
        <f t="shared" si="1"/>
        <v>1.7885402214627917</v>
      </c>
      <c r="I13" s="6" t="s">
        <v>6</v>
      </c>
      <c r="J13" s="18">
        <f>SUM(J3:J12)</f>
        <v>353.3</v>
      </c>
      <c r="K13" s="19">
        <f t="shared" si="0"/>
        <v>0.15320412830867497</v>
      </c>
      <c r="L13" s="18">
        <f>SUM(L3:L12)</f>
        <v>54.127018531454866</v>
      </c>
    </row>
    <row r="14" spans="2:15" x14ac:dyDescent="0.2">
      <c r="B14" s="27">
        <f t="shared" si="4"/>
        <v>4</v>
      </c>
      <c r="C14" s="27">
        <v>14</v>
      </c>
      <c r="D14" s="9">
        <f>VLOOKUP(C14,'Raw Data'!B:C,2,0)</f>
        <v>11.5</v>
      </c>
      <c r="E14" s="31">
        <f>VLOOKUP(C14,'Raw Data'!B:D,3,0)</f>
        <v>0.17275785995610143</v>
      </c>
      <c r="F14" s="10">
        <f t="shared" si="1"/>
        <v>1.9867153894951666</v>
      </c>
      <c r="I14" s="6" t="s">
        <v>7</v>
      </c>
      <c r="J14" s="20">
        <f>IFERROR(AVERAGE(J3:J12),"")</f>
        <v>35.33</v>
      </c>
      <c r="K14" s="19">
        <f t="shared" si="0"/>
        <v>0.153204128308675</v>
      </c>
      <c r="L14" s="8">
        <f>IFERROR(AVERAGE(L3:L12),"")</f>
        <v>5.4127018531454869</v>
      </c>
    </row>
    <row r="15" spans="2:15" x14ac:dyDescent="0.2">
      <c r="B15" s="27">
        <f t="shared" si="4"/>
        <v>5</v>
      </c>
      <c r="C15" s="27">
        <v>44</v>
      </c>
      <c r="D15" s="9">
        <f>VLOOKUP(C15,'Raw Data'!B:C,2,0)</f>
        <v>19</v>
      </c>
      <c r="E15" s="31">
        <f>VLOOKUP(C15,'Raw Data'!B:D,3,0)</f>
        <v>0.11409761790528677</v>
      </c>
      <c r="F15" s="10">
        <f t="shared" si="1"/>
        <v>2.1678547402004487</v>
      </c>
    </row>
    <row r="16" spans="2:15" x14ac:dyDescent="0.2">
      <c r="B16" s="27">
        <f t="shared" si="4"/>
        <v>5</v>
      </c>
      <c r="C16" s="27">
        <v>31</v>
      </c>
      <c r="D16" s="9">
        <f>VLOOKUP(C16,'Raw Data'!B:C,2,0)</f>
        <v>8.1</v>
      </c>
      <c r="E16" s="31">
        <f>VLOOKUP(C16,'Raw Data'!B:D,3,0)</f>
        <v>0.10236009806217575</v>
      </c>
      <c r="F16" s="10">
        <f t="shared" si="1"/>
        <v>0.82911679430362351</v>
      </c>
    </row>
    <row r="17" spans="2:6" x14ac:dyDescent="0.2">
      <c r="B17" s="27">
        <f t="shared" si="4"/>
        <v>5</v>
      </c>
      <c r="C17" s="27">
        <v>40</v>
      </c>
      <c r="D17" s="9">
        <f>VLOOKUP(C17,'Raw Data'!B:C,2,0)</f>
        <v>11.2</v>
      </c>
      <c r="E17" s="31">
        <f>VLOOKUP(C17,'Raw Data'!B:D,3,0)</f>
        <v>7.4819156797534814E-3</v>
      </c>
      <c r="F17" s="10">
        <f t="shared" si="1"/>
        <v>8.379745561323898E-2</v>
      </c>
    </row>
    <row r="18" spans="2:6" x14ac:dyDescent="0.2">
      <c r="B18" s="27">
        <f t="shared" si="4"/>
        <v>6</v>
      </c>
      <c r="C18" s="27">
        <v>40</v>
      </c>
      <c r="D18" s="9">
        <f>VLOOKUP(C18,'Raw Data'!B:C,2,0)</f>
        <v>11.2</v>
      </c>
      <c r="E18" s="31">
        <f>VLOOKUP(C18,'Raw Data'!B:D,3,0)</f>
        <v>7.4819156797534814E-3</v>
      </c>
      <c r="F18" s="10">
        <f t="shared" si="1"/>
        <v>8.379745561323898E-2</v>
      </c>
    </row>
    <row r="19" spans="2:6" x14ac:dyDescent="0.2">
      <c r="B19" s="27">
        <f t="shared" si="4"/>
        <v>6</v>
      </c>
      <c r="C19" s="27">
        <v>34</v>
      </c>
      <c r="D19" s="9">
        <f>VLOOKUP(C19,'Raw Data'!B:C,2,0)</f>
        <v>20</v>
      </c>
      <c r="E19" s="31">
        <f>VLOOKUP(C19,'Raw Data'!B:D,3,0)</f>
        <v>0.20018403393513862</v>
      </c>
      <c r="F19" s="10">
        <f t="shared" si="1"/>
        <v>4.0036806787027723</v>
      </c>
    </row>
    <row r="20" spans="2:6" x14ac:dyDescent="0.2">
      <c r="B20" s="27">
        <f t="shared" si="4"/>
        <v>6</v>
      </c>
      <c r="C20" s="27">
        <v>47</v>
      </c>
      <c r="D20" s="9">
        <f>VLOOKUP(C20,'Raw Data'!B:C,2,0)</f>
        <v>18.7</v>
      </c>
      <c r="E20" s="31">
        <f>VLOOKUP(C20,'Raw Data'!B:D,3,0)</f>
        <v>7.4583999711109253E-2</v>
      </c>
      <c r="F20" s="10">
        <f t="shared" si="1"/>
        <v>1.3947207945977429</v>
      </c>
    </row>
    <row r="21" spans="2:6" x14ac:dyDescent="0.2">
      <c r="B21" s="27">
        <f t="shared" si="4"/>
        <v>7</v>
      </c>
      <c r="C21" s="27">
        <v>20</v>
      </c>
      <c r="D21" s="9">
        <f>VLOOKUP(C21,'Raw Data'!B:C,2,0)</f>
        <v>9.3000000000000007</v>
      </c>
      <c r="E21" s="31">
        <f>VLOOKUP(C21,'Raw Data'!B:D,3,0)</f>
        <v>0.16886080342920809</v>
      </c>
      <c r="F21" s="10">
        <f t="shared" si="1"/>
        <v>1.5704054718916354</v>
      </c>
    </row>
    <row r="22" spans="2:6" x14ac:dyDescent="0.2">
      <c r="B22" s="27">
        <f t="shared" si="4"/>
        <v>7</v>
      </c>
      <c r="C22" s="27">
        <v>50</v>
      </c>
      <c r="D22" s="9">
        <f>VLOOKUP(C22,'Raw Data'!B:C,2,0)</f>
        <v>7.7</v>
      </c>
      <c r="E22" s="31">
        <f>VLOOKUP(C22,'Raw Data'!B:D,3,0)</f>
        <v>0.21764643686280236</v>
      </c>
      <c r="F22" s="10">
        <f t="shared" si="1"/>
        <v>1.6758775638435781</v>
      </c>
    </row>
    <row r="23" spans="2:6" x14ac:dyDescent="0.2">
      <c r="B23" s="27">
        <f t="shared" si="4"/>
        <v>7</v>
      </c>
      <c r="C23" s="27">
        <v>30</v>
      </c>
      <c r="D23" s="9">
        <f>VLOOKUP(C23,'Raw Data'!B:C,2,0)</f>
        <v>5.6</v>
      </c>
      <c r="E23" s="31">
        <f>VLOOKUP(C23,'Raw Data'!B:D,3,0)</f>
        <v>0.12338514393920928</v>
      </c>
      <c r="F23" s="10">
        <f t="shared" si="1"/>
        <v>0.69095680605957199</v>
      </c>
    </row>
    <row r="24" spans="2:6" x14ac:dyDescent="0.2">
      <c r="B24" s="27">
        <f t="shared" si="4"/>
        <v>8</v>
      </c>
      <c r="C24" s="27">
        <v>42</v>
      </c>
      <c r="D24" s="9">
        <f>VLOOKUP(C24,'Raw Data'!B:C,2,0)</f>
        <v>5.8</v>
      </c>
      <c r="E24" s="31">
        <f>VLOOKUP(C24,'Raw Data'!B:D,3,0)</f>
        <v>8.8094059899673324E-2</v>
      </c>
      <c r="F24" s="10">
        <f t="shared" si="1"/>
        <v>0.51094554741810527</v>
      </c>
    </row>
    <row r="25" spans="2:6" x14ac:dyDescent="0.2">
      <c r="B25" s="27">
        <f t="shared" si="4"/>
        <v>8</v>
      </c>
      <c r="C25" s="27">
        <v>2</v>
      </c>
      <c r="D25" s="9">
        <f>VLOOKUP(C25,'Raw Data'!B:C,2,0)</f>
        <v>10.9</v>
      </c>
      <c r="E25" s="31">
        <f>VLOOKUP(C25,'Raw Data'!B:D,3,0)</f>
        <v>2.2413307659676753E-3</v>
      </c>
      <c r="F25" s="10">
        <f t="shared" si="1"/>
        <v>2.443050534904766E-2</v>
      </c>
    </row>
    <row r="26" spans="2:6" x14ac:dyDescent="0.2">
      <c r="B26" s="27">
        <f t="shared" si="4"/>
        <v>8</v>
      </c>
      <c r="C26" s="27">
        <v>21</v>
      </c>
      <c r="D26" s="9">
        <f>VLOOKUP(C26,'Raw Data'!B:C,2,0)</f>
        <v>6.8</v>
      </c>
      <c r="E26" s="31">
        <f>VLOOKUP(C26,'Raw Data'!B:D,3,0)</f>
        <v>0.26622997371150298</v>
      </c>
      <c r="F26" s="10">
        <f t="shared" si="1"/>
        <v>1.8103638212382203</v>
      </c>
    </row>
    <row r="27" spans="2:6" x14ac:dyDescent="0.2">
      <c r="B27" s="27">
        <f t="shared" si="4"/>
        <v>9</v>
      </c>
      <c r="C27" s="27">
        <v>14</v>
      </c>
      <c r="D27" s="9">
        <f>VLOOKUP(C27,'Raw Data'!B:C,2,0)</f>
        <v>11.5</v>
      </c>
      <c r="E27" s="31">
        <f>VLOOKUP(C27,'Raw Data'!B:D,3,0)</f>
        <v>0.17275785995610143</v>
      </c>
      <c r="F27" s="10">
        <f t="shared" si="1"/>
        <v>1.9867153894951666</v>
      </c>
    </row>
    <row r="28" spans="2:6" x14ac:dyDescent="0.2">
      <c r="B28" s="27">
        <f t="shared" si="4"/>
        <v>9</v>
      </c>
      <c r="C28" s="27">
        <v>7</v>
      </c>
      <c r="D28" s="9">
        <f>VLOOKUP(C28,'Raw Data'!B:C,2,0)</f>
        <v>15.8</v>
      </c>
      <c r="E28" s="31">
        <f>VLOOKUP(C28,'Raw Data'!B:D,3,0)</f>
        <v>0.27239949070749547</v>
      </c>
      <c r="F28" s="10">
        <f t="shared" si="1"/>
        <v>4.3039119531784289</v>
      </c>
    </row>
    <row r="29" spans="2:6" x14ac:dyDescent="0.2">
      <c r="B29" s="27">
        <f t="shared" si="4"/>
        <v>9</v>
      </c>
      <c r="C29" s="27">
        <v>23</v>
      </c>
      <c r="D29" s="9">
        <f>VLOOKUP(C29,'Raw Data'!B:C,2,0)</f>
        <v>12.1</v>
      </c>
      <c r="E29" s="31">
        <f>VLOOKUP(C29,'Raw Data'!B:D,3,0)</f>
        <v>0.21640014474048253</v>
      </c>
      <c r="F29" s="10">
        <f t="shared" si="1"/>
        <v>2.6184417513598386</v>
      </c>
    </row>
    <row r="30" spans="2:6" x14ac:dyDescent="0.2">
      <c r="B30" s="27">
        <f t="shared" si="4"/>
        <v>10</v>
      </c>
      <c r="C30" s="27">
        <v>11</v>
      </c>
      <c r="D30" s="9">
        <f>VLOOKUP(C30,'Raw Data'!B:C,2,0)</f>
        <v>16.899999999999999</v>
      </c>
      <c r="E30" s="31">
        <f>VLOOKUP(C30,'Raw Data'!B:D,3,0)</f>
        <v>0.2464464332104338</v>
      </c>
      <c r="F30" s="10">
        <f t="shared" si="1"/>
        <v>4.1649447212563313</v>
      </c>
    </row>
    <row r="31" spans="2:6" x14ac:dyDescent="0.2">
      <c r="B31" s="27">
        <f t="shared" si="4"/>
        <v>10</v>
      </c>
      <c r="C31" s="27">
        <v>48</v>
      </c>
      <c r="D31" s="9">
        <f>VLOOKUP(C31,'Raw Data'!B:C,2,0)</f>
        <v>5.0999999999999996</v>
      </c>
      <c r="E31" s="31">
        <f>VLOOKUP(C31,'Raw Data'!B:D,3,0)</f>
        <v>0.13154577829696612</v>
      </c>
      <c r="F31" s="10">
        <f t="shared" si="1"/>
        <v>0.67088346931452714</v>
      </c>
    </row>
    <row r="32" spans="2:6" x14ac:dyDescent="0.2">
      <c r="B32" s="27">
        <f t="shared" si="4"/>
        <v>10</v>
      </c>
      <c r="C32" s="27">
        <v>15</v>
      </c>
      <c r="D32" s="9">
        <f>VLOOKUP(C32,'Raw Data'!B:C,2,0)</f>
        <v>16.100000000000001</v>
      </c>
      <c r="E32" s="31">
        <f>VLOOKUP(C32,'Raw Data'!B:D,3,0)</f>
        <v>0.13065904908300094</v>
      </c>
      <c r="F32" s="10">
        <f t="shared" si="1"/>
        <v>2.1036106902363154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2:O114"/>
  <sheetViews>
    <sheetView workbookViewId="0">
      <selection activeCell="N24" sqref="N24"/>
    </sheetView>
  </sheetViews>
  <sheetFormatPr baseColWidth="10" defaultColWidth="8.83203125" defaultRowHeight="15" x14ac:dyDescent="0.2"/>
  <cols>
    <col min="2" max="2" width="13.1640625" style="6" bestFit="1" customWidth="1"/>
    <col min="3" max="3" width="4.5" style="6" bestFit="1" customWidth="1"/>
    <col min="4" max="4" width="8.33203125" bestFit="1" customWidth="1"/>
    <col min="5" max="5" width="7.83203125" bestFit="1" customWidth="1"/>
    <col min="6" max="6" width="6.6640625" bestFit="1" customWidth="1"/>
    <col min="9" max="9" width="13.1640625" style="6" bestFit="1" customWidth="1"/>
    <col min="10" max="10" width="13.1640625" bestFit="1" customWidth="1"/>
    <col min="11" max="11" width="11" bestFit="1" customWidth="1"/>
    <col min="12" max="12" width="11.6640625" bestFit="1" customWidth="1"/>
    <col min="15" max="15" width="13.33203125" bestFit="1" customWidth="1"/>
  </cols>
  <sheetData>
    <row r="2" spans="2:15" x14ac:dyDescent="0.2">
      <c r="B2" s="11" t="s">
        <v>8</v>
      </c>
      <c r="C2" s="11" t="s">
        <v>0</v>
      </c>
      <c r="D2" s="12" t="s">
        <v>1</v>
      </c>
      <c r="E2" s="12" t="s">
        <v>2</v>
      </c>
      <c r="F2" s="12" t="s">
        <v>3</v>
      </c>
      <c r="I2" s="11" t="s">
        <v>8</v>
      </c>
      <c r="J2" s="12" t="s">
        <v>5</v>
      </c>
      <c r="K2" s="12" t="s">
        <v>15</v>
      </c>
      <c r="L2" s="12" t="s">
        <v>9</v>
      </c>
      <c r="O2" s="21" t="s">
        <v>17</v>
      </c>
    </row>
    <row r="3" spans="2:15" x14ac:dyDescent="0.2">
      <c r="B3" s="27">
        <v>11</v>
      </c>
      <c r="C3" s="27">
        <v>9</v>
      </c>
      <c r="D3" s="9">
        <f>VLOOKUP(C3,'Raw Data'!B:C,2,0)</f>
        <v>8.8000000000000007</v>
      </c>
      <c r="E3" s="31">
        <f>VLOOKUP(C3,'Raw Data'!B:D,3,0)</f>
        <v>0.20838288108508943</v>
      </c>
      <c r="F3" s="10">
        <f>D3*E3</f>
        <v>1.8337693535487871</v>
      </c>
      <c r="I3" s="6">
        <v>11</v>
      </c>
      <c r="J3" s="7">
        <f>SUMIF(B:B,I3,D:D)</f>
        <v>42.4</v>
      </c>
      <c r="K3" s="19">
        <f t="shared" ref="K3:K24" si="0">IFERROR(L3/J3,"")</f>
        <v>0.16518251036657697</v>
      </c>
      <c r="L3" s="7">
        <f>SUMIF(B:B,I3,F:F)</f>
        <v>7.0037384395428637</v>
      </c>
      <c r="O3" s="22" t="s">
        <v>16</v>
      </c>
    </row>
    <row r="4" spans="2:15" x14ac:dyDescent="0.2">
      <c r="B4" s="27">
        <f>B3</f>
        <v>11</v>
      </c>
      <c r="C4" s="27">
        <v>47</v>
      </c>
      <c r="D4" s="9">
        <f>VLOOKUP(C4,'Raw Data'!B:C,2,0)</f>
        <v>18.7</v>
      </c>
      <c r="E4" s="31">
        <f>VLOOKUP(C4,'Raw Data'!B:D,3,0)</f>
        <v>7.4583999711109253E-2</v>
      </c>
      <c r="F4" s="10">
        <f t="shared" ref="F4:F62" si="1">D4*E4</f>
        <v>1.3947207945977429</v>
      </c>
      <c r="I4" s="6">
        <f>I3+1</f>
        <v>12</v>
      </c>
      <c r="J4" s="7">
        <f t="shared" ref="J4:J22" si="2">SUMIF(B:B,I4,D:D)</f>
        <v>53.3</v>
      </c>
      <c r="K4" s="19">
        <f t="shared" si="0"/>
        <v>0.22556342139833088</v>
      </c>
      <c r="L4" s="7">
        <f t="shared" ref="L4:L22" si="3">SUMIF(B:B,I4,F:F)</f>
        <v>12.022530360531036</v>
      </c>
      <c r="O4" s="23" t="s">
        <v>18</v>
      </c>
    </row>
    <row r="5" spans="2:15" x14ac:dyDescent="0.2">
      <c r="B5" s="27">
        <f>B4</f>
        <v>11</v>
      </c>
      <c r="C5" s="27">
        <v>33</v>
      </c>
      <c r="D5" s="9">
        <f>VLOOKUP(C5,'Raw Data'!B:C,2,0)</f>
        <v>14.9</v>
      </c>
      <c r="E5" s="31">
        <f>VLOOKUP(C5,'Raw Data'!B:D,3,0)</f>
        <v>0.25337236855008949</v>
      </c>
      <c r="F5" s="10">
        <f t="shared" si="1"/>
        <v>3.7752482913963337</v>
      </c>
      <c r="I5" s="6">
        <f t="shared" ref="I5:I12" si="4">I4+1</f>
        <v>13</v>
      </c>
      <c r="J5" s="7">
        <f t="shared" si="2"/>
        <v>34.1</v>
      </c>
      <c r="K5" s="19">
        <f t="shared" si="0"/>
        <v>0.13187667274615048</v>
      </c>
      <c r="L5" s="7">
        <f t="shared" si="3"/>
        <v>4.4969945406437315</v>
      </c>
    </row>
    <row r="6" spans="2:15" x14ac:dyDescent="0.2">
      <c r="B6" s="27">
        <f>B3+1</f>
        <v>12</v>
      </c>
      <c r="C6" s="27">
        <v>27</v>
      </c>
      <c r="D6" s="9">
        <f>VLOOKUP(C6,'Raw Data'!B:C,2,0)</f>
        <v>14.5</v>
      </c>
      <c r="E6" s="31">
        <f>VLOOKUP(C6,'Raw Data'!B:D,3,0)</f>
        <v>0.195829421008784</v>
      </c>
      <c r="F6" s="10">
        <f t="shared" si="1"/>
        <v>2.8395266046273679</v>
      </c>
      <c r="I6" s="6">
        <f t="shared" si="4"/>
        <v>14</v>
      </c>
      <c r="J6" s="7">
        <f t="shared" si="2"/>
        <v>36.6</v>
      </c>
      <c r="K6" s="19">
        <f t="shared" si="0"/>
        <v>0.18104014901205051</v>
      </c>
      <c r="L6" s="7">
        <f t="shared" si="3"/>
        <v>6.6260694538410494</v>
      </c>
    </row>
    <row r="7" spans="2:15" x14ac:dyDescent="0.2">
      <c r="B7" s="27">
        <f t="shared" ref="B7:B62" si="5">B4+1</f>
        <v>12</v>
      </c>
      <c r="C7" s="27">
        <v>34</v>
      </c>
      <c r="D7" s="9">
        <f>VLOOKUP(C7,'Raw Data'!B:C,2,0)</f>
        <v>20</v>
      </c>
      <c r="E7" s="31">
        <f>VLOOKUP(C7,'Raw Data'!B:D,3,0)</f>
        <v>0.20018403393513862</v>
      </c>
      <c r="F7" s="10">
        <f t="shared" si="1"/>
        <v>4.0036806787027723</v>
      </c>
      <c r="I7" s="6">
        <f t="shared" si="4"/>
        <v>15</v>
      </c>
      <c r="J7" s="7">
        <f t="shared" si="2"/>
        <v>49.1</v>
      </c>
      <c r="K7" s="19">
        <f t="shared" si="0"/>
        <v>0.25097274205716275</v>
      </c>
      <c r="L7" s="7">
        <f t="shared" si="3"/>
        <v>12.322761635006692</v>
      </c>
    </row>
    <row r="8" spans="2:15" x14ac:dyDescent="0.2">
      <c r="B8" s="27">
        <f t="shared" si="5"/>
        <v>12</v>
      </c>
      <c r="C8" s="27">
        <v>8</v>
      </c>
      <c r="D8" s="9">
        <f>VLOOKUP(C8,'Raw Data'!B:C,2,0)</f>
        <v>18.8</v>
      </c>
      <c r="E8" s="31">
        <f>VLOOKUP(C8,'Raw Data'!B:D,3,0)</f>
        <v>0.2754959083617497</v>
      </c>
      <c r="F8" s="10">
        <f t="shared" si="1"/>
        <v>5.1793230772008947</v>
      </c>
      <c r="I8" s="6">
        <f t="shared" si="4"/>
        <v>16</v>
      </c>
      <c r="J8" s="7">
        <f t="shared" si="2"/>
        <v>19.8</v>
      </c>
      <c r="K8" s="19">
        <f t="shared" si="0"/>
        <v>0.1718271276253388</v>
      </c>
      <c r="L8" s="7">
        <f t="shared" si="3"/>
        <v>3.4021771269817083</v>
      </c>
    </row>
    <row r="9" spans="2:15" x14ac:dyDescent="0.2">
      <c r="B9" s="27">
        <f t="shared" si="5"/>
        <v>13</v>
      </c>
      <c r="C9" s="27">
        <v>30</v>
      </c>
      <c r="D9" s="9">
        <f>VLOOKUP(C9,'Raw Data'!B:C,2,0)</f>
        <v>5.6</v>
      </c>
      <c r="E9" s="31">
        <f>VLOOKUP(C9,'Raw Data'!B:D,3,0)</f>
        <v>0.12338514393920928</v>
      </c>
      <c r="F9" s="10">
        <f t="shared" si="1"/>
        <v>0.69095680605957199</v>
      </c>
      <c r="I9" s="6">
        <f t="shared" si="4"/>
        <v>17</v>
      </c>
      <c r="J9" s="7">
        <f t="shared" si="2"/>
        <v>47.7</v>
      </c>
      <c r="K9" s="19">
        <f t="shared" si="0"/>
        <v>0.22332547949686388</v>
      </c>
      <c r="L9" s="7">
        <f t="shared" si="3"/>
        <v>10.652625372000408</v>
      </c>
    </row>
    <row r="10" spans="2:15" x14ac:dyDescent="0.2">
      <c r="B10" s="27">
        <f t="shared" si="5"/>
        <v>13</v>
      </c>
      <c r="C10" s="27">
        <v>43</v>
      </c>
      <c r="D10" s="9">
        <f>VLOOKUP(C10,'Raw Data'!B:C,2,0)</f>
        <v>13.6</v>
      </c>
      <c r="E10" s="31">
        <f>VLOOKUP(C10,'Raw Data'!B:D,3,0)</f>
        <v>2.2639296461636539E-3</v>
      </c>
      <c r="F10" s="10">
        <f t="shared" si="1"/>
        <v>3.0789443187825692E-2</v>
      </c>
      <c r="I10" s="6">
        <f t="shared" si="4"/>
        <v>18</v>
      </c>
      <c r="J10" s="7">
        <f t="shared" si="2"/>
        <v>37.1</v>
      </c>
      <c r="K10" s="19">
        <f t="shared" si="0"/>
        <v>0.15069111240696509</v>
      </c>
      <c r="L10" s="7">
        <f t="shared" si="3"/>
        <v>5.5906402702984046</v>
      </c>
    </row>
    <row r="11" spans="2:15" x14ac:dyDescent="0.2">
      <c r="B11" s="27">
        <f t="shared" si="5"/>
        <v>13</v>
      </c>
      <c r="C11" s="27">
        <v>33</v>
      </c>
      <c r="D11" s="9">
        <f>VLOOKUP(C11,'Raw Data'!B:C,2,0)</f>
        <v>14.9</v>
      </c>
      <c r="E11" s="31">
        <f>VLOOKUP(C11,'Raw Data'!B:D,3,0)</f>
        <v>0.25337236855008949</v>
      </c>
      <c r="F11" s="10">
        <f t="shared" si="1"/>
        <v>3.7752482913963337</v>
      </c>
      <c r="I11" s="6">
        <f t="shared" si="4"/>
        <v>19</v>
      </c>
      <c r="J11" s="7">
        <f t="shared" si="2"/>
        <v>39.799999999999997</v>
      </c>
      <c r="K11" s="19">
        <f t="shared" si="0"/>
        <v>0.23284890564466015</v>
      </c>
      <c r="L11" s="7">
        <f t="shared" si="3"/>
        <v>9.2673864446574736</v>
      </c>
    </row>
    <row r="12" spans="2:15" x14ac:dyDescent="0.2">
      <c r="B12" s="27">
        <f t="shared" si="5"/>
        <v>14</v>
      </c>
      <c r="C12" s="27">
        <v>11</v>
      </c>
      <c r="D12" s="9">
        <f>VLOOKUP(C12,'Raw Data'!B:C,2,0)</f>
        <v>16.899999999999999</v>
      </c>
      <c r="E12" s="31">
        <f>VLOOKUP(C12,'Raw Data'!B:D,3,0)</f>
        <v>0.2464464332104338</v>
      </c>
      <c r="F12" s="10">
        <f t="shared" si="1"/>
        <v>4.1649447212563313</v>
      </c>
      <c r="I12" s="6">
        <f t="shared" si="4"/>
        <v>20</v>
      </c>
      <c r="J12" s="7">
        <f t="shared" si="2"/>
        <v>30.9</v>
      </c>
      <c r="K12" s="19">
        <f t="shared" si="0"/>
        <v>0.24873870372908025</v>
      </c>
      <c r="L12" s="7">
        <f t="shared" si="3"/>
        <v>7.6860259452285788</v>
      </c>
    </row>
    <row r="13" spans="2:15" x14ac:dyDescent="0.2">
      <c r="B13" s="27">
        <f t="shared" si="5"/>
        <v>14</v>
      </c>
      <c r="C13" s="27">
        <v>38</v>
      </c>
      <c r="D13" s="9">
        <f>VLOOKUP(C13,'Raw Data'!B:C,2,0)</f>
        <v>13.8</v>
      </c>
      <c r="E13" s="31">
        <f>VLOOKUP(C13,'Raw Data'!B:D,3,0)</f>
        <v>0.11330437887437128</v>
      </c>
      <c r="F13" s="10">
        <f t="shared" si="1"/>
        <v>1.5636004284663239</v>
      </c>
      <c r="I13" s="6">
        <f t="shared" ref="I13:I22" si="6">I12+1</f>
        <v>21</v>
      </c>
      <c r="J13" s="7">
        <f t="shared" si="2"/>
        <v>61</v>
      </c>
      <c r="K13" s="19">
        <f t="shared" si="0"/>
        <v>0.12329551429003395</v>
      </c>
      <c r="L13" s="7">
        <f t="shared" si="3"/>
        <v>7.5210263716920709</v>
      </c>
    </row>
    <row r="14" spans="2:15" x14ac:dyDescent="0.2">
      <c r="B14" s="27">
        <f t="shared" si="5"/>
        <v>14</v>
      </c>
      <c r="C14" s="27">
        <v>22</v>
      </c>
      <c r="D14" s="9">
        <f>VLOOKUP(C14,'Raw Data'!B:C,2,0)</f>
        <v>5.9</v>
      </c>
      <c r="E14" s="31">
        <f>VLOOKUP(C14,'Raw Data'!B:D,3,0)</f>
        <v>0.15212276340989728</v>
      </c>
      <c r="F14" s="10">
        <f t="shared" si="1"/>
        <v>0.89752430411839401</v>
      </c>
      <c r="I14" s="6">
        <f t="shared" si="6"/>
        <v>22</v>
      </c>
      <c r="J14" s="7">
        <f t="shared" si="2"/>
        <v>58.7</v>
      </c>
      <c r="K14" s="19">
        <f t="shared" si="0"/>
        <v>0.13767104234351596</v>
      </c>
      <c r="L14" s="7">
        <f t="shared" si="3"/>
        <v>8.0812901855643879</v>
      </c>
    </row>
    <row r="15" spans="2:15" x14ac:dyDescent="0.2">
      <c r="B15" s="27">
        <f t="shared" si="5"/>
        <v>15</v>
      </c>
      <c r="C15" s="27">
        <v>7</v>
      </c>
      <c r="D15" s="9">
        <f>VLOOKUP(C15,'Raw Data'!B:C,2,0)</f>
        <v>15.8</v>
      </c>
      <c r="E15" s="31">
        <f>VLOOKUP(C15,'Raw Data'!B:D,3,0)</f>
        <v>0.27239949070749547</v>
      </c>
      <c r="F15" s="10">
        <f t="shared" si="1"/>
        <v>4.3039119531784289</v>
      </c>
      <c r="I15" s="6">
        <f t="shared" si="6"/>
        <v>23</v>
      </c>
      <c r="J15" s="7">
        <f t="shared" si="2"/>
        <v>23.4</v>
      </c>
      <c r="K15" s="19">
        <f t="shared" si="0"/>
        <v>0.216468653520001</v>
      </c>
      <c r="L15" s="7">
        <f t="shared" si="3"/>
        <v>5.0653664923680228</v>
      </c>
    </row>
    <row r="16" spans="2:15" x14ac:dyDescent="0.2">
      <c r="B16" s="27">
        <f t="shared" si="5"/>
        <v>15</v>
      </c>
      <c r="C16" s="27">
        <v>27</v>
      </c>
      <c r="D16" s="9">
        <f>VLOOKUP(C16,'Raw Data'!B:C,2,0)</f>
        <v>14.5</v>
      </c>
      <c r="E16" s="31">
        <f>VLOOKUP(C16,'Raw Data'!B:D,3,0)</f>
        <v>0.195829421008784</v>
      </c>
      <c r="F16" s="10">
        <f t="shared" si="1"/>
        <v>2.8395266046273679</v>
      </c>
      <c r="I16" s="6">
        <f t="shared" si="6"/>
        <v>24</v>
      </c>
      <c r="J16" s="7">
        <f t="shared" si="2"/>
        <v>29.5</v>
      </c>
      <c r="K16" s="19">
        <f t="shared" si="0"/>
        <v>0.19360046231830411</v>
      </c>
      <c r="L16" s="7">
        <f t="shared" si="3"/>
        <v>5.711213638389971</v>
      </c>
    </row>
    <row r="17" spans="2:12" x14ac:dyDescent="0.2">
      <c r="B17" s="27">
        <f t="shared" si="5"/>
        <v>15</v>
      </c>
      <c r="C17" s="27">
        <v>8</v>
      </c>
      <c r="D17" s="9">
        <f>VLOOKUP(C17,'Raw Data'!B:C,2,0)</f>
        <v>18.8</v>
      </c>
      <c r="E17" s="31">
        <f>VLOOKUP(C17,'Raw Data'!B:D,3,0)</f>
        <v>0.2754959083617497</v>
      </c>
      <c r="F17" s="10">
        <f t="shared" si="1"/>
        <v>5.1793230772008947</v>
      </c>
      <c r="I17" s="6">
        <f t="shared" si="6"/>
        <v>25</v>
      </c>
      <c r="J17" s="7">
        <f t="shared" si="2"/>
        <v>40.700000000000003</v>
      </c>
      <c r="K17" s="19">
        <f t="shared" si="0"/>
        <v>0.12192683627755123</v>
      </c>
      <c r="L17" s="7">
        <f t="shared" si="3"/>
        <v>4.9624222364963355</v>
      </c>
    </row>
    <row r="18" spans="2:12" x14ac:dyDescent="0.2">
      <c r="B18" s="27">
        <f t="shared" si="5"/>
        <v>16</v>
      </c>
      <c r="C18" s="27">
        <v>22</v>
      </c>
      <c r="D18" s="9">
        <f>VLOOKUP(C18,'Raw Data'!B:C,2,0)</f>
        <v>5.9</v>
      </c>
      <c r="E18" s="31">
        <f>VLOOKUP(C18,'Raw Data'!B:D,3,0)</f>
        <v>0.15212276340989728</v>
      </c>
      <c r="F18" s="10">
        <f t="shared" si="1"/>
        <v>0.89752430411839401</v>
      </c>
      <c r="I18" s="6">
        <f t="shared" si="6"/>
        <v>26</v>
      </c>
      <c r="J18" s="7">
        <f t="shared" si="2"/>
        <v>21.799999999999997</v>
      </c>
      <c r="K18" s="19">
        <f t="shared" si="0"/>
        <v>6.1280982179049828E-2</v>
      </c>
      <c r="L18" s="7">
        <f t="shared" si="3"/>
        <v>1.3359254115032861</v>
      </c>
    </row>
    <row r="19" spans="2:12" x14ac:dyDescent="0.2">
      <c r="B19" s="27">
        <f t="shared" si="5"/>
        <v>16</v>
      </c>
      <c r="C19" s="27">
        <v>48</v>
      </c>
      <c r="D19" s="9">
        <f>VLOOKUP(C19,'Raw Data'!B:C,2,0)</f>
        <v>5.0999999999999996</v>
      </c>
      <c r="E19" s="31">
        <f>VLOOKUP(C19,'Raw Data'!B:D,3,0)</f>
        <v>0.13154577829696612</v>
      </c>
      <c r="F19" s="10">
        <f t="shared" si="1"/>
        <v>0.67088346931452714</v>
      </c>
      <c r="I19" s="6">
        <f t="shared" si="6"/>
        <v>27</v>
      </c>
      <c r="J19" s="7">
        <f t="shared" si="2"/>
        <v>26.7</v>
      </c>
      <c r="K19" s="19">
        <f t="shared" si="0"/>
        <v>5.2564965413438414E-2</v>
      </c>
      <c r="L19" s="7">
        <f t="shared" si="3"/>
        <v>1.4034845765388055</v>
      </c>
    </row>
    <row r="20" spans="2:12" x14ac:dyDescent="0.2">
      <c r="B20" s="27">
        <f t="shared" si="5"/>
        <v>16</v>
      </c>
      <c r="C20" s="27">
        <v>9</v>
      </c>
      <c r="D20" s="9">
        <f>VLOOKUP(C20,'Raw Data'!B:C,2,0)</f>
        <v>8.8000000000000007</v>
      </c>
      <c r="E20" s="31">
        <f>VLOOKUP(C20,'Raw Data'!B:D,3,0)</f>
        <v>0.20838288108508943</v>
      </c>
      <c r="F20" s="10">
        <f t="shared" si="1"/>
        <v>1.8337693535487871</v>
      </c>
      <c r="I20" s="6">
        <f t="shared" si="6"/>
        <v>28</v>
      </c>
      <c r="J20" s="7">
        <f t="shared" si="2"/>
        <v>30.2</v>
      </c>
      <c r="K20" s="19">
        <f t="shared" si="0"/>
        <v>8.5386233311744206E-2</v>
      </c>
      <c r="L20" s="7">
        <f t="shared" si="3"/>
        <v>2.5786642460146751</v>
      </c>
    </row>
    <row r="21" spans="2:12" x14ac:dyDescent="0.2">
      <c r="B21" s="27">
        <f t="shared" si="5"/>
        <v>17</v>
      </c>
      <c r="C21" s="27">
        <v>20</v>
      </c>
      <c r="D21" s="9">
        <f>VLOOKUP(C21,'Raw Data'!B:C,2,0)</f>
        <v>9.3000000000000007</v>
      </c>
      <c r="E21" s="31">
        <f>VLOOKUP(C21,'Raw Data'!B:D,3,0)</f>
        <v>0.16886080342920809</v>
      </c>
      <c r="F21" s="10">
        <f t="shared" si="1"/>
        <v>1.5704054718916354</v>
      </c>
      <c r="I21" s="6">
        <f t="shared" si="6"/>
        <v>29</v>
      </c>
      <c r="J21" s="7">
        <f t="shared" si="2"/>
        <v>34.799999999999997</v>
      </c>
      <c r="K21" s="19">
        <f t="shared" si="0"/>
        <v>0.18740055873613126</v>
      </c>
      <c r="L21" s="7">
        <f t="shared" si="3"/>
        <v>6.5215394440173675</v>
      </c>
    </row>
    <row r="22" spans="2:12" x14ac:dyDescent="0.2">
      <c r="B22" s="27">
        <f t="shared" si="5"/>
        <v>17</v>
      </c>
      <c r="C22" s="27">
        <v>34</v>
      </c>
      <c r="D22" s="9">
        <f>VLOOKUP(C22,'Raw Data'!B:C,2,0)</f>
        <v>20</v>
      </c>
      <c r="E22" s="31">
        <f>VLOOKUP(C22,'Raw Data'!B:D,3,0)</f>
        <v>0.20018403393513862</v>
      </c>
      <c r="F22" s="10">
        <f t="shared" si="1"/>
        <v>4.0036806787027723</v>
      </c>
      <c r="I22" s="6">
        <f t="shared" si="6"/>
        <v>30</v>
      </c>
      <c r="J22" s="7">
        <f t="shared" si="2"/>
        <v>47.599999999999994</v>
      </c>
      <c r="K22" s="19">
        <f t="shared" si="0"/>
        <v>0.14883202909065057</v>
      </c>
      <c r="L22" s="7">
        <f t="shared" si="3"/>
        <v>7.0844045847149664</v>
      </c>
    </row>
    <row r="23" spans="2:12" x14ac:dyDescent="0.2">
      <c r="B23" s="27">
        <f t="shared" si="5"/>
        <v>17</v>
      </c>
      <c r="C23" s="27">
        <v>37</v>
      </c>
      <c r="D23" s="9">
        <f>VLOOKUP(C23,'Raw Data'!B:C,2,0)</f>
        <v>18.399999999999999</v>
      </c>
      <c r="E23" s="31">
        <f>VLOOKUP(C23,'Raw Data'!B:D,3,0)</f>
        <v>0.27600756638076085</v>
      </c>
      <c r="F23" s="10">
        <f t="shared" si="1"/>
        <v>5.0785392214059994</v>
      </c>
      <c r="I23" s="6" t="s">
        <v>6</v>
      </c>
      <c r="J23" s="18">
        <f>SUM(J3:J22)</f>
        <v>765.2</v>
      </c>
      <c r="K23" s="19">
        <f t="shared" si="0"/>
        <v>0.16902285255623603</v>
      </c>
      <c r="L23" s="18">
        <f>SUM(L3:L22)</f>
        <v>129.33628677603181</v>
      </c>
    </row>
    <row r="24" spans="2:12" x14ac:dyDescent="0.2">
      <c r="B24" s="27">
        <f t="shared" si="5"/>
        <v>18</v>
      </c>
      <c r="C24" s="27">
        <v>38</v>
      </c>
      <c r="D24" s="9">
        <f>VLOOKUP(C24,'Raw Data'!B:C,2,0)</f>
        <v>13.8</v>
      </c>
      <c r="E24" s="31">
        <f>VLOOKUP(C24,'Raw Data'!B:D,3,0)</f>
        <v>0.11330437887437128</v>
      </c>
      <c r="F24" s="10">
        <f t="shared" si="1"/>
        <v>1.5636004284663239</v>
      </c>
      <c r="I24" s="6" t="s">
        <v>7</v>
      </c>
      <c r="J24" s="20">
        <f>IFERROR(AVERAGE(J3:J22),"")</f>
        <v>38.260000000000005</v>
      </c>
      <c r="K24" s="19">
        <f t="shared" si="0"/>
        <v>0.169022852556236</v>
      </c>
      <c r="L24" s="8">
        <f>IFERROR(AVERAGE(L3:L22),"")</f>
        <v>6.4668143388015906</v>
      </c>
    </row>
    <row r="25" spans="2:12" x14ac:dyDescent="0.2">
      <c r="B25" s="27">
        <f t="shared" si="5"/>
        <v>18</v>
      </c>
      <c r="C25" s="27">
        <v>35</v>
      </c>
      <c r="D25" s="9">
        <f>VLOOKUP(C25,'Raw Data'!B:C,2,0)</f>
        <v>8.5</v>
      </c>
      <c r="E25" s="31">
        <f>VLOOKUP(C25,'Raw Data'!B:D,3,0)</f>
        <v>0.28539833845013862</v>
      </c>
      <c r="F25" s="10">
        <f t="shared" si="1"/>
        <v>2.4258858768261784</v>
      </c>
      <c r="L25" s="16"/>
    </row>
    <row r="26" spans="2:12" x14ac:dyDescent="0.2">
      <c r="B26" s="27">
        <f t="shared" si="5"/>
        <v>18</v>
      </c>
      <c r="C26" s="27">
        <v>36</v>
      </c>
      <c r="D26" s="9">
        <f>VLOOKUP(C26,'Raw Data'!B:C,2,0)</f>
        <v>14.8</v>
      </c>
      <c r="E26" s="31">
        <f>VLOOKUP(C26,'Raw Data'!B:D,3,0)</f>
        <v>0.10818607871661499</v>
      </c>
      <c r="F26" s="10">
        <f t="shared" si="1"/>
        <v>1.6011539650059019</v>
      </c>
    </row>
    <row r="27" spans="2:12" x14ac:dyDescent="0.2">
      <c r="B27" s="27">
        <f t="shared" si="5"/>
        <v>19</v>
      </c>
      <c r="C27" s="27">
        <v>20</v>
      </c>
      <c r="D27" s="9">
        <f>VLOOKUP(C27,'Raw Data'!B:C,2,0)</f>
        <v>9.3000000000000007</v>
      </c>
      <c r="E27" s="31">
        <f>VLOOKUP(C27,'Raw Data'!B:D,3,0)</f>
        <v>0.16886080342920809</v>
      </c>
      <c r="F27" s="10">
        <f t="shared" si="1"/>
        <v>1.5704054718916354</v>
      </c>
    </row>
    <row r="28" spans="2:12" x14ac:dyDescent="0.2">
      <c r="B28" s="27">
        <f t="shared" si="5"/>
        <v>19</v>
      </c>
      <c r="C28" s="27">
        <v>23</v>
      </c>
      <c r="D28" s="9">
        <f>VLOOKUP(C28,'Raw Data'!B:C,2,0)</f>
        <v>12.1</v>
      </c>
      <c r="E28" s="31">
        <f>VLOOKUP(C28,'Raw Data'!B:D,3,0)</f>
        <v>0.21640014474048253</v>
      </c>
      <c r="F28" s="10">
        <f t="shared" si="1"/>
        <v>2.6184417513598386</v>
      </c>
    </row>
    <row r="29" spans="2:12" x14ac:dyDescent="0.2">
      <c r="B29" s="27">
        <f t="shared" si="5"/>
        <v>19</v>
      </c>
      <c r="C29" s="27">
        <v>37</v>
      </c>
      <c r="D29" s="9">
        <f>VLOOKUP(C29,'Raw Data'!B:C,2,0)</f>
        <v>18.399999999999999</v>
      </c>
      <c r="E29" s="31">
        <f>VLOOKUP(C29,'Raw Data'!B:D,3,0)</f>
        <v>0.27600756638076085</v>
      </c>
      <c r="F29" s="10">
        <f t="shared" si="1"/>
        <v>5.0785392214059994</v>
      </c>
    </row>
    <row r="30" spans="2:12" x14ac:dyDescent="0.2">
      <c r="B30" s="27">
        <f t="shared" si="5"/>
        <v>20</v>
      </c>
      <c r="C30" s="27">
        <v>8</v>
      </c>
      <c r="D30" s="9">
        <f>VLOOKUP(C30,'Raw Data'!B:C,2,0)</f>
        <v>18.8</v>
      </c>
      <c r="E30" s="31">
        <f>VLOOKUP(C30,'Raw Data'!B:D,3,0)</f>
        <v>0.2754959083617497</v>
      </c>
      <c r="F30" s="10">
        <f t="shared" si="1"/>
        <v>5.1793230772008947</v>
      </c>
    </row>
    <row r="31" spans="2:12" x14ac:dyDescent="0.2">
      <c r="B31" s="27">
        <f t="shared" si="5"/>
        <v>20</v>
      </c>
      <c r="C31" s="27">
        <v>30</v>
      </c>
      <c r="D31" s="9">
        <f>VLOOKUP(C31,'Raw Data'!B:C,2,0)</f>
        <v>5.6</v>
      </c>
      <c r="E31" s="31">
        <f>VLOOKUP(C31,'Raw Data'!B:D,3,0)</f>
        <v>0.12338514393920928</v>
      </c>
      <c r="F31" s="10">
        <f t="shared" si="1"/>
        <v>0.69095680605957199</v>
      </c>
    </row>
    <row r="32" spans="2:12" x14ac:dyDescent="0.2">
      <c r="B32" s="27">
        <f t="shared" si="5"/>
        <v>20</v>
      </c>
      <c r="C32" s="27">
        <v>24</v>
      </c>
      <c r="D32" s="9">
        <f>VLOOKUP(C32,'Raw Data'!B:C,2,0)</f>
        <v>6.5</v>
      </c>
      <c r="E32" s="31">
        <f>VLOOKUP(C32,'Raw Data'!B:D,3,0)</f>
        <v>0.27934554799509426</v>
      </c>
      <c r="F32" s="10">
        <f t="shared" si="1"/>
        <v>1.8157460619681127</v>
      </c>
    </row>
    <row r="33" spans="2:6" x14ac:dyDescent="0.2">
      <c r="B33" s="27">
        <f t="shared" si="5"/>
        <v>21</v>
      </c>
      <c r="C33" s="27">
        <v>7</v>
      </c>
      <c r="D33" s="9">
        <f>VLOOKUP(C33,'Raw Data'!B:C,2,0)</f>
        <v>15.8</v>
      </c>
      <c r="E33" s="31">
        <f>VLOOKUP(C33,'Raw Data'!B:D,3,0)</f>
        <v>0.27239949070749547</v>
      </c>
      <c r="F33" s="10">
        <f t="shared" si="1"/>
        <v>4.3039119531784289</v>
      </c>
    </row>
    <row r="34" spans="2:6" x14ac:dyDescent="0.2">
      <c r="B34" s="27">
        <f t="shared" si="5"/>
        <v>21</v>
      </c>
      <c r="C34" s="27">
        <v>4</v>
      </c>
      <c r="D34" s="9">
        <f>VLOOKUP(C34,'Raw Data'!B:C,2,0)</f>
        <v>31.4</v>
      </c>
      <c r="E34" s="31">
        <f>VLOOKUP(C34,'Raw Data'!B:D,3,0)</f>
        <v>5.265968121169802E-2</v>
      </c>
      <c r="F34" s="10">
        <f t="shared" si="1"/>
        <v>1.6535139900473177</v>
      </c>
    </row>
    <row r="35" spans="2:6" x14ac:dyDescent="0.2">
      <c r="B35" s="27">
        <f t="shared" si="5"/>
        <v>21</v>
      </c>
      <c r="C35" s="27">
        <v>38</v>
      </c>
      <c r="D35" s="9">
        <f>VLOOKUP(C35,'Raw Data'!B:C,2,0)</f>
        <v>13.8</v>
      </c>
      <c r="E35" s="31">
        <f>VLOOKUP(C35,'Raw Data'!B:D,3,0)</f>
        <v>0.11330437887437128</v>
      </c>
      <c r="F35" s="10">
        <f t="shared" si="1"/>
        <v>1.5636004284663239</v>
      </c>
    </row>
    <row r="36" spans="2:6" x14ac:dyDescent="0.2">
      <c r="B36" s="27">
        <f t="shared" si="5"/>
        <v>22</v>
      </c>
      <c r="C36" s="27">
        <v>47</v>
      </c>
      <c r="D36" s="9">
        <f>VLOOKUP(C36,'Raw Data'!B:C,2,0)</f>
        <v>18.7</v>
      </c>
      <c r="E36" s="31">
        <f>VLOOKUP(C36,'Raw Data'!B:D,3,0)</f>
        <v>7.4583999711109253E-2</v>
      </c>
      <c r="F36" s="10">
        <f t="shared" si="1"/>
        <v>1.3947207945977429</v>
      </c>
    </row>
    <row r="37" spans="2:6" x14ac:dyDescent="0.2">
      <c r="B37" s="27">
        <f t="shared" si="5"/>
        <v>22</v>
      </c>
      <c r="C37" s="27">
        <v>34</v>
      </c>
      <c r="D37" s="9">
        <f>VLOOKUP(C37,'Raw Data'!B:C,2,0)</f>
        <v>20</v>
      </c>
      <c r="E37" s="31">
        <f>VLOOKUP(C37,'Raw Data'!B:D,3,0)</f>
        <v>0.20018403393513862</v>
      </c>
      <c r="F37" s="10">
        <f t="shared" si="1"/>
        <v>4.0036806787027723</v>
      </c>
    </row>
    <row r="38" spans="2:6" x14ac:dyDescent="0.2">
      <c r="B38" s="27">
        <f t="shared" si="5"/>
        <v>22</v>
      </c>
      <c r="C38" s="27">
        <v>19</v>
      </c>
      <c r="D38" s="9">
        <f>VLOOKUP(C38,'Raw Data'!B:C,2,0)</f>
        <v>20</v>
      </c>
      <c r="E38" s="31">
        <f>VLOOKUP(C38,'Raw Data'!B:D,3,0)</f>
        <v>0.13414443561319364</v>
      </c>
      <c r="F38" s="10">
        <f t="shared" si="1"/>
        <v>2.6828887122638729</v>
      </c>
    </row>
    <row r="39" spans="2:6" x14ac:dyDescent="0.2">
      <c r="B39" s="27">
        <f t="shared" si="5"/>
        <v>23</v>
      </c>
      <c r="C39" s="27">
        <v>21</v>
      </c>
      <c r="D39" s="9">
        <f>VLOOKUP(C39,'Raw Data'!B:C,2,0)</f>
        <v>6.8</v>
      </c>
      <c r="E39" s="31">
        <f>VLOOKUP(C39,'Raw Data'!B:D,3,0)</f>
        <v>0.26622997371150298</v>
      </c>
      <c r="F39" s="10">
        <f t="shared" si="1"/>
        <v>1.8103638212382203</v>
      </c>
    </row>
    <row r="40" spans="2:6" x14ac:dyDescent="0.2">
      <c r="B40" s="27">
        <f t="shared" si="5"/>
        <v>23</v>
      </c>
      <c r="C40" s="27">
        <v>31</v>
      </c>
      <c r="D40" s="9">
        <f>VLOOKUP(C40,'Raw Data'!B:C,2,0)</f>
        <v>8.1</v>
      </c>
      <c r="E40" s="31">
        <f>VLOOKUP(C40,'Raw Data'!B:D,3,0)</f>
        <v>0.10236009806217575</v>
      </c>
      <c r="F40" s="10">
        <f t="shared" si="1"/>
        <v>0.82911679430362351</v>
      </c>
    </row>
    <row r="41" spans="2:6" x14ac:dyDescent="0.2">
      <c r="B41" s="27">
        <f t="shared" si="5"/>
        <v>23</v>
      </c>
      <c r="C41" s="27">
        <v>35</v>
      </c>
      <c r="D41" s="9">
        <f>VLOOKUP(C41,'Raw Data'!B:C,2,0)</f>
        <v>8.5</v>
      </c>
      <c r="E41" s="31">
        <f>VLOOKUP(C41,'Raw Data'!B:D,3,0)</f>
        <v>0.28539833845013862</v>
      </c>
      <c r="F41" s="10">
        <f t="shared" si="1"/>
        <v>2.4258858768261784</v>
      </c>
    </row>
    <row r="42" spans="2:6" x14ac:dyDescent="0.2">
      <c r="B42" s="27">
        <f t="shared" si="5"/>
        <v>24</v>
      </c>
      <c r="C42" s="27">
        <v>5</v>
      </c>
      <c r="D42" s="9">
        <f>VLOOKUP(C42,'Raw Data'!B:C,2,0)</f>
        <v>5.3</v>
      </c>
      <c r="E42" s="31">
        <f>VLOOKUP(C42,'Raw Data'!B:D,3,0)</f>
        <v>8.9496252013262917E-2</v>
      </c>
      <c r="F42" s="10">
        <f t="shared" si="1"/>
        <v>0.47433013567029342</v>
      </c>
    </row>
    <row r="43" spans="2:6" x14ac:dyDescent="0.2">
      <c r="B43" s="27">
        <f t="shared" si="5"/>
        <v>24</v>
      </c>
      <c r="C43" s="27">
        <v>23</v>
      </c>
      <c r="D43" s="9">
        <f>VLOOKUP(C43,'Raw Data'!B:C,2,0)</f>
        <v>12.1</v>
      </c>
      <c r="E43" s="31">
        <f>VLOOKUP(C43,'Raw Data'!B:D,3,0)</f>
        <v>0.21640014474048253</v>
      </c>
      <c r="F43" s="10">
        <f t="shared" si="1"/>
        <v>2.6184417513598386</v>
      </c>
    </row>
    <row r="44" spans="2:6" x14ac:dyDescent="0.2">
      <c r="B44" s="27">
        <f t="shared" si="5"/>
        <v>24</v>
      </c>
      <c r="C44" s="27">
        <v>23</v>
      </c>
      <c r="D44" s="9">
        <f>VLOOKUP(C44,'Raw Data'!B:C,2,0)</f>
        <v>12.1</v>
      </c>
      <c r="E44" s="31">
        <f>VLOOKUP(C44,'Raw Data'!B:D,3,0)</f>
        <v>0.21640014474048253</v>
      </c>
      <c r="F44" s="10">
        <f t="shared" si="1"/>
        <v>2.6184417513598386</v>
      </c>
    </row>
    <row r="45" spans="2:6" x14ac:dyDescent="0.2">
      <c r="B45" s="27">
        <f t="shared" si="5"/>
        <v>25</v>
      </c>
      <c r="C45" s="27">
        <v>30</v>
      </c>
      <c r="D45" s="9">
        <f>VLOOKUP(C45,'Raw Data'!B:C,2,0)</f>
        <v>5.6</v>
      </c>
      <c r="E45" s="31">
        <f>VLOOKUP(C45,'Raw Data'!B:D,3,0)</f>
        <v>0.12338514393920928</v>
      </c>
      <c r="F45" s="10">
        <f t="shared" si="1"/>
        <v>0.69095680605957199</v>
      </c>
    </row>
    <row r="46" spans="2:6" x14ac:dyDescent="0.2">
      <c r="B46" s="27">
        <f t="shared" si="5"/>
        <v>25</v>
      </c>
      <c r="C46" s="27">
        <v>15</v>
      </c>
      <c r="D46" s="9">
        <f>VLOOKUP(C46,'Raw Data'!B:C,2,0)</f>
        <v>16.100000000000001</v>
      </c>
      <c r="E46" s="31">
        <f>VLOOKUP(C46,'Raw Data'!B:D,3,0)</f>
        <v>0.13065904908300094</v>
      </c>
      <c r="F46" s="10">
        <f t="shared" si="1"/>
        <v>2.1036106902363154</v>
      </c>
    </row>
    <row r="47" spans="2:6" x14ac:dyDescent="0.2">
      <c r="B47" s="27">
        <f t="shared" si="5"/>
        <v>25</v>
      </c>
      <c r="C47" s="27">
        <v>44</v>
      </c>
      <c r="D47" s="9">
        <f>VLOOKUP(C47,'Raw Data'!B:C,2,0)</f>
        <v>19</v>
      </c>
      <c r="E47" s="31">
        <f>VLOOKUP(C47,'Raw Data'!B:D,3,0)</f>
        <v>0.11409761790528677</v>
      </c>
      <c r="F47" s="10">
        <f t="shared" si="1"/>
        <v>2.1678547402004487</v>
      </c>
    </row>
    <row r="48" spans="2:6" x14ac:dyDescent="0.2">
      <c r="B48" s="27">
        <f t="shared" si="5"/>
        <v>26</v>
      </c>
      <c r="C48" s="27">
        <v>42</v>
      </c>
      <c r="D48" s="9">
        <f>VLOOKUP(C48,'Raw Data'!B:C,2,0)</f>
        <v>5.8</v>
      </c>
      <c r="E48" s="31">
        <f>VLOOKUP(C48,'Raw Data'!B:D,3,0)</f>
        <v>8.8094059899673324E-2</v>
      </c>
      <c r="F48" s="10">
        <f t="shared" si="1"/>
        <v>0.51094554741810527</v>
      </c>
    </row>
    <row r="49" spans="2:6" x14ac:dyDescent="0.2">
      <c r="B49" s="27">
        <f t="shared" si="5"/>
        <v>26</v>
      </c>
      <c r="C49" s="27">
        <v>17</v>
      </c>
      <c r="D49" s="9">
        <f>VLOOKUP(C49,'Raw Data'!B:C,2,0)</f>
        <v>10.4</v>
      </c>
      <c r="E49" s="31">
        <f>VLOOKUP(C49,'Raw Data'!B:D,3,0)</f>
        <v>1.2886832502462375E-2</v>
      </c>
      <c r="F49" s="10">
        <f t="shared" si="1"/>
        <v>0.13402305802560871</v>
      </c>
    </row>
    <row r="50" spans="2:6" x14ac:dyDescent="0.2">
      <c r="B50" s="27">
        <f t="shared" si="5"/>
        <v>26</v>
      </c>
      <c r="C50" s="27">
        <v>30</v>
      </c>
      <c r="D50" s="9">
        <f>VLOOKUP(C50,'Raw Data'!B:C,2,0)</f>
        <v>5.6</v>
      </c>
      <c r="E50" s="31">
        <f>VLOOKUP(C50,'Raw Data'!B:D,3,0)</f>
        <v>0.12338514393920928</v>
      </c>
      <c r="F50" s="10">
        <f t="shared" si="1"/>
        <v>0.69095680605957199</v>
      </c>
    </row>
    <row r="51" spans="2:6" x14ac:dyDescent="0.2">
      <c r="B51" s="27">
        <f t="shared" si="5"/>
        <v>27</v>
      </c>
      <c r="C51" s="27">
        <v>3</v>
      </c>
      <c r="D51" s="9">
        <f>VLOOKUP(C51,'Raw Data'!B:C,2,0)</f>
        <v>8.1999999999999993</v>
      </c>
      <c r="E51" s="31">
        <f>VLOOKUP(C51,'Raw Data'!B:D,3,0)</f>
        <v>6.1894135216362903E-2</v>
      </c>
      <c r="F51" s="10">
        <f t="shared" si="1"/>
        <v>0.50753190877417576</v>
      </c>
    </row>
    <row r="52" spans="2:6" x14ac:dyDescent="0.2">
      <c r="B52" s="27">
        <f t="shared" si="5"/>
        <v>27</v>
      </c>
      <c r="C52" s="27">
        <v>41</v>
      </c>
      <c r="D52" s="9">
        <f>VLOOKUP(C52,'Raw Data'!B:C,2,0)</f>
        <v>12.7</v>
      </c>
      <c r="E52" s="31">
        <f>VLOOKUP(C52,'Raw Data'!B:D,3,0)</f>
        <v>3.031552128712791E-2</v>
      </c>
      <c r="F52" s="10">
        <f t="shared" si="1"/>
        <v>0.38500712034652446</v>
      </c>
    </row>
    <row r="53" spans="2:6" x14ac:dyDescent="0.2">
      <c r="B53" s="27">
        <f t="shared" si="5"/>
        <v>27</v>
      </c>
      <c r="C53" s="27">
        <v>42</v>
      </c>
      <c r="D53" s="9">
        <f>VLOOKUP(C53,'Raw Data'!B:C,2,0)</f>
        <v>5.8</v>
      </c>
      <c r="E53" s="31">
        <f>VLOOKUP(C53,'Raw Data'!B:D,3,0)</f>
        <v>8.8094059899673324E-2</v>
      </c>
      <c r="F53" s="10">
        <f t="shared" si="1"/>
        <v>0.51094554741810527</v>
      </c>
    </row>
    <row r="54" spans="2:6" x14ac:dyDescent="0.2">
      <c r="B54" s="27">
        <f t="shared" si="5"/>
        <v>28</v>
      </c>
      <c r="C54" s="27">
        <v>3</v>
      </c>
      <c r="D54" s="9">
        <f>VLOOKUP(C54,'Raw Data'!B:C,2,0)</f>
        <v>8.1999999999999993</v>
      </c>
      <c r="E54" s="31">
        <f>VLOOKUP(C54,'Raw Data'!B:D,3,0)</f>
        <v>6.1894135216362903E-2</v>
      </c>
      <c r="F54" s="10">
        <f t="shared" si="1"/>
        <v>0.50753190877417576</v>
      </c>
    </row>
    <row r="55" spans="2:6" x14ac:dyDescent="0.2">
      <c r="B55" s="27">
        <f t="shared" si="5"/>
        <v>28</v>
      </c>
      <c r="C55" s="27">
        <v>3</v>
      </c>
      <c r="D55" s="9">
        <f>VLOOKUP(C55,'Raw Data'!B:C,2,0)</f>
        <v>8.1999999999999993</v>
      </c>
      <c r="E55" s="31">
        <f>VLOOKUP(C55,'Raw Data'!B:D,3,0)</f>
        <v>6.1894135216362903E-2</v>
      </c>
      <c r="F55" s="10">
        <f t="shared" si="1"/>
        <v>0.50753190877417576</v>
      </c>
    </row>
    <row r="56" spans="2:6" x14ac:dyDescent="0.2">
      <c r="B56" s="27">
        <f t="shared" si="5"/>
        <v>28</v>
      </c>
      <c r="C56" s="27">
        <v>38</v>
      </c>
      <c r="D56" s="9">
        <f>VLOOKUP(C56,'Raw Data'!B:C,2,0)</f>
        <v>13.8</v>
      </c>
      <c r="E56" s="31">
        <f>VLOOKUP(C56,'Raw Data'!B:D,3,0)</f>
        <v>0.11330437887437128</v>
      </c>
      <c r="F56" s="10">
        <f t="shared" si="1"/>
        <v>1.5636004284663239</v>
      </c>
    </row>
    <row r="57" spans="2:6" x14ac:dyDescent="0.2">
      <c r="B57" s="27">
        <f t="shared" si="5"/>
        <v>29</v>
      </c>
      <c r="C57" s="27">
        <v>16</v>
      </c>
      <c r="D57" s="9">
        <f>VLOOKUP(C57,'Raw Data'!B:C,2,0)</f>
        <v>7.8</v>
      </c>
      <c r="E57" s="31">
        <f>VLOOKUP(C57,'Raw Data'!B:D,3,0)</f>
        <v>0.1070108279541407</v>
      </c>
      <c r="F57" s="10">
        <f t="shared" si="1"/>
        <v>0.83468445804229741</v>
      </c>
    </row>
    <row r="58" spans="2:6" x14ac:dyDescent="0.2">
      <c r="B58" s="27">
        <f t="shared" si="5"/>
        <v>29</v>
      </c>
      <c r="C58" s="27">
        <v>3</v>
      </c>
      <c r="D58" s="9">
        <f>VLOOKUP(C58,'Raw Data'!B:C,2,0)</f>
        <v>8.1999999999999993</v>
      </c>
      <c r="E58" s="31">
        <f>VLOOKUP(C58,'Raw Data'!B:D,3,0)</f>
        <v>6.1894135216362903E-2</v>
      </c>
      <c r="F58" s="10">
        <f t="shared" si="1"/>
        <v>0.50753190877417576</v>
      </c>
    </row>
    <row r="59" spans="2:6" x14ac:dyDescent="0.2">
      <c r="B59" s="27">
        <f t="shared" si="5"/>
        <v>29</v>
      </c>
      <c r="C59" s="27">
        <v>8</v>
      </c>
      <c r="D59" s="9">
        <f>VLOOKUP(C59,'Raw Data'!B:C,2,0)</f>
        <v>18.8</v>
      </c>
      <c r="E59" s="31">
        <f>VLOOKUP(C59,'Raw Data'!B:D,3,0)</f>
        <v>0.2754959083617497</v>
      </c>
      <c r="F59" s="10">
        <f t="shared" si="1"/>
        <v>5.1793230772008947</v>
      </c>
    </row>
    <row r="60" spans="2:6" x14ac:dyDescent="0.2">
      <c r="B60" s="27">
        <f t="shared" si="5"/>
        <v>30</v>
      </c>
      <c r="C60" s="27">
        <v>41</v>
      </c>
      <c r="D60" s="9">
        <f>VLOOKUP(C60,'Raw Data'!B:C,2,0)</f>
        <v>12.7</v>
      </c>
      <c r="E60" s="31">
        <f>VLOOKUP(C60,'Raw Data'!B:D,3,0)</f>
        <v>3.031552128712791E-2</v>
      </c>
      <c r="F60" s="10">
        <f t="shared" si="1"/>
        <v>0.38500712034652446</v>
      </c>
    </row>
    <row r="61" spans="2:6" x14ac:dyDescent="0.2">
      <c r="B61" s="27">
        <f t="shared" si="5"/>
        <v>30</v>
      </c>
      <c r="C61" s="27">
        <v>37</v>
      </c>
      <c r="D61" s="9">
        <f>VLOOKUP(C61,'Raw Data'!B:C,2,0)</f>
        <v>18.399999999999999</v>
      </c>
      <c r="E61" s="31">
        <f>VLOOKUP(C61,'Raw Data'!B:D,3,0)</f>
        <v>0.27600756638076085</v>
      </c>
      <c r="F61" s="10">
        <f t="shared" si="1"/>
        <v>5.0785392214059994</v>
      </c>
    </row>
    <row r="62" spans="2:6" x14ac:dyDescent="0.2">
      <c r="B62" s="27">
        <f t="shared" si="5"/>
        <v>30</v>
      </c>
      <c r="C62" s="27">
        <v>18</v>
      </c>
      <c r="D62" s="9">
        <f>VLOOKUP(C62,'Raw Data'!B:C,2,0)</f>
        <v>16.5</v>
      </c>
      <c r="E62" s="31">
        <f>VLOOKUP(C62,'Raw Data'!B:D,3,0)</f>
        <v>9.8233832906814686E-2</v>
      </c>
      <c r="F62" s="10">
        <f t="shared" si="1"/>
        <v>1.6208582429624423</v>
      </c>
    </row>
    <row r="63" spans="2:6" x14ac:dyDescent="0.2">
      <c r="D63" s="2"/>
      <c r="E63" s="4"/>
      <c r="F63" s="1"/>
    </row>
    <row r="64" spans="2:6" x14ac:dyDescent="0.2">
      <c r="D64" s="2"/>
      <c r="E64" s="4"/>
      <c r="F64" s="1"/>
    </row>
    <row r="65" spans="4:6" x14ac:dyDescent="0.2">
      <c r="D65" s="2"/>
      <c r="E65" s="4"/>
      <c r="F65" s="1"/>
    </row>
    <row r="66" spans="4:6" x14ac:dyDescent="0.2">
      <c r="D66" s="2"/>
      <c r="E66" s="4"/>
      <c r="F66" s="1"/>
    </row>
    <row r="67" spans="4:6" x14ac:dyDescent="0.2">
      <c r="D67" s="2"/>
      <c r="E67" s="4"/>
      <c r="F67" s="1"/>
    </row>
    <row r="68" spans="4:6" x14ac:dyDescent="0.2">
      <c r="D68" s="2"/>
      <c r="E68" s="4"/>
      <c r="F68" s="1"/>
    </row>
    <row r="69" spans="4:6" x14ac:dyDescent="0.2">
      <c r="D69" s="2"/>
      <c r="E69" s="4"/>
      <c r="F69" s="1"/>
    </row>
    <row r="70" spans="4:6" x14ac:dyDescent="0.2">
      <c r="D70" s="2"/>
      <c r="E70" s="4"/>
      <c r="F70" s="1"/>
    </row>
    <row r="71" spans="4:6" x14ac:dyDescent="0.2">
      <c r="D71" s="2"/>
      <c r="E71" s="4"/>
      <c r="F71" s="1"/>
    </row>
    <row r="72" spans="4:6" x14ac:dyDescent="0.2">
      <c r="D72" s="2"/>
      <c r="E72" s="4"/>
      <c r="F72" s="1"/>
    </row>
    <row r="73" spans="4:6" x14ac:dyDescent="0.2">
      <c r="D73" s="2"/>
      <c r="E73" s="4"/>
      <c r="F73" s="1"/>
    </row>
    <row r="74" spans="4:6" x14ac:dyDescent="0.2">
      <c r="D74" s="2"/>
      <c r="E74" s="4"/>
      <c r="F74" s="1"/>
    </row>
    <row r="75" spans="4:6" x14ac:dyDescent="0.2">
      <c r="D75" s="2"/>
      <c r="E75" s="4"/>
      <c r="F75" s="1"/>
    </row>
    <row r="76" spans="4:6" x14ac:dyDescent="0.2">
      <c r="D76" s="2"/>
      <c r="E76" s="4"/>
      <c r="F76" s="1"/>
    </row>
    <row r="77" spans="4:6" x14ac:dyDescent="0.2">
      <c r="D77" s="2"/>
      <c r="E77" s="4"/>
      <c r="F77" s="1"/>
    </row>
    <row r="78" spans="4:6" x14ac:dyDescent="0.2">
      <c r="D78" s="2"/>
      <c r="E78" s="4"/>
      <c r="F78" s="1"/>
    </row>
    <row r="79" spans="4:6" x14ac:dyDescent="0.2">
      <c r="D79" s="2"/>
      <c r="E79" s="4"/>
      <c r="F79" s="1"/>
    </row>
    <row r="80" spans="4:6" x14ac:dyDescent="0.2">
      <c r="D80" s="2"/>
      <c r="E80" s="4"/>
      <c r="F80" s="1"/>
    </row>
    <row r="81" spans="4:6" x14ac:dyDescent="0.2">
      <c r="D81" s="2"/>
      <c r="E81" s="4"/>
      <c r="F81" s="1"/>
    </row>
    <row r="82" spans="4:6" x14ac:dyDescent="0.2">
      <c r="D82" s="2"/>
      <c r="E82" s="4"/>
      <c r="F82" s="1"/>
    </row>
    <row r="83" spans="4:6" x14ac:dyDescent="0.2">
      <c r="D83" s="2"/>
      <c r="E83" s="4"/>
      <c r="F83" s="1"/>
    </row>
    <row r="84" spans="4:6" x14ac:dyDescent="0.2">
      <c r="D84" s="2"/>
      <c r="E84" s="4"/>
      <c r="F84" s="1"/>
    </row>
    <row r="85" spans="4:6" x14ac:dyDescent="0.2">
      <c r="D85" s="2"/>
      <c r="E85" s="4"/>
      <c r="F85" s="1"/>
    </row>
    <row r="86" spans="4:6" x14ac:dyDescent="0.2">
      <c r="D86" s="2"/>
      <c r="E86" s="4"/>
      <c r="F86" s="1"/>
    </row>
    <row r="87" spans="4:6" x14ac:dyDescent="0.2">
      <c r="D87" s="2"/>
      <c r="E87" s="4"/>
      <c r="F87" s="1"/>
    </row>
    <row r="88" spans="4:6" x14ac:dyDescent="0.2">
      <c r="D88" s="2"/>
      <c r="E88" s="4"/>
      <c r="F88" s="1"/>
    </row>
    <row r="89" spans="4:6" x14ac:dyDescent="0.2">
      <c r="D89" s="2"/>
      <c r="E89" s="4"/>
      <c r="F89" s="1"/>
    </row>
    <row r="90" spans="4:6" x14ac:dyDescent="0.2">
      <c r="D90" s="2"/>
      <c r="E90" s="4"/>
      <c r="F90" s="1"/>
    </row>
    <row r="91" spans="4:6" x14ac:dyDescent="0.2">
      <c r="D91" s="2"/>
      <c r="E91" s="4"/>
      <c r="F91" s="1"/>
    </row>
    <row r="92" spans="4:6" x14ac:dyDescent="0.2">
      <c r="D92" s="2"/>
      <c r="E92" s="4"/>
      <c r="F92" s="1"/>
    </row>
    <row r="93" spans="4:6" x14ac:dyDescent="0.2">
      <c r="D93" s="2"/>
      <c r="E93" s="4"/>
      <c r="F93" s="1"/>
    </row>
    <row r="94" spans="4:6" x14ac:dyDescent="0.2">
      <c r="D94" s="2"/>
      <c r="E94" s="4"/>
      <c r="F94" s="1"/>
    </row>
    <row r="95" spans="4:6" x14ac:dyDescent="0.2">
      <c r="D95" s="2"/>
      <c r="E95" s="4"/>
      <c r="F95" s="1"/>
    </row>
    <row r="96" spans="4:6" x14ac:dyDescent="0.2">
      <c r="D96" s="2"/>
      <c r="E96" s="4"/>
      <c r="F96" s="1"/>
    </row>
    <row r="97" spans="4:6" x14ac:dyDescent="0.2">
      <c r="D97" s="2"/>
      <c r="E97" s="4"/>
      <c r="F97" s="1"/>
    </row>
    <row r="98" spans="4:6" x14ac:dyDescent="0.2">
      <c r="D98" s="2"/>
      <c r="E98" s="4"/>
      <c r="F98" s="1"/>
    </row>
    <row r="99" spans="4:6" x14ac:dyDescent="0.2">
      <c r="D99" s="2"/>
      <c r="E99" s="4"/>
      <c r="F99" s="1"/>
    </row>
    <row r="100" spans="4:6" x14ac:dyDescent="0.2">
      <c r="D100" s="2"/>
      <c r="E100" s="4"/>
      <c r="F100" s="1"/>
    </row>
    <row r="101" spans="4:6" x14ac:dyDescent="0.2">
      <c r="D101" s="2"/>
      <c r="E101" s="4"/>
      <c r="F101" s="1"/>
    </row>
    <row r="102" spans="4:6" x14ac:dyDescent="0.2">
      <c r="D102" s="2"/>
      <c r="E102" s="4"/>
      <c r="F102" s="1"/>
    </row>
    <row r="103" spans="4:6" x14ac:dyDescent="0.2">
      <c r="D103" s="2"/>
      <c r="E103" s="4"/>
      <c r="F103" s="1"/>
    </row>
    <row r="104" spans="4:6" x14ac:dyDescent="0.2">
      <c r="D104" s="2"/>
      <c r="E104" s="4"/>
      <c r="F104" s="1"/>
    </row>
    <row r="105" spans="4:6" x14ac:dyDescent="0.2">
      <c r="D105" s="2"/>
      <c r="E105" s="4"/>
      <c r="F105" s="1"/>
    </row>
    <row r="106" spans="4:6" x14ac:dyDescent="0.2">
      <c r="D106" s="2"/>
      <c r="E106" s="4"/>
      <c r="F106" s="1"/>
    </row>
    <row r="107" spans="4:6" x14ac:dyDescent="0.2">
      <c r="D107" s="2"/>
      <c r="E107" s="4"/>
      <c r="F107" s="1"/>
    </row>
    <row r="108" spans="4:6" x14ac:dyDescent="0.2">
      <c r="D108" s="2"/>
      <c r="E108" s="4"/>
      <c r="F108" s="1"/>
    </row>
    <row r="109" spans="4:6" x14ac:dyDescent="0.2">
      <c r="D109" s="2"/>
      <c r="E109" s="4"/>
      <c r="F109" s="1"/>
    </row>
    <row r="110" spans="4:6" x14ac:dyDescent="0.2">
      <c r="D110" s="2"/>
      <c r="E110" s="4"/>
      <c r="F110" s="1"/>
    </row>
    <row r="111" spans="4:6" x14ac:dyDescent="0.2">
      <c r="D111" s="2"/>
      <c r="E111" s="4"/>
      <c r="F111" s="1"/>
    </row>
    <row r="112" spans="4:6" x14ac:dyDescent="0.2">
      <c r="D112" s="2"/>
      <c r="E112" s="4"/>
      <c r="F112" s="1"/>
    </row>
    <row r="113" spans="4:6" x14ac:dyDescent="0.2">
      <c r="D113" s="2"/>
      <c r="E113" s="4"/>
      <c r="F113" s="1"/>
    </row>
    <row r="114" spans="4:6" x14ac:dyDescent="0.2">
      <c r="D114" s="2"/>
      <c r="E114" s="4"/>
      <c r="F1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O32"/>
  <sheetViews>
    <sheetView workbookViewId="0">
      <selection activeCell="N14" sqref="N14"/>
    </sheetView>
  </sheetViews>
  <sheetFormatPr baseColWidth="10" defaultColWidth="8.83203125" defaultRowHeight="15" x14ac:dyDescent="0.2"/>
  <cols>
    <col min="2" max="2" width="13.1640625" style="6" bestFit="1" customWidth="1"/>
    <col min="3" max="3" width="4.5" style="6" bestFit="1" customWidth="1"/>
    <col min="4" max="4" width="8.33203125" bestFit="1" customWidth="1"/>
    <col min="5" max="5" width="7.83203125" bestFit="1" customWidth="1"/>
    <col min="6" max="6" width="6.6640625" bestFit="1" customWidth="1"/>
    <col min="9" max="9" width="13.1640625" style="6" bestFit="1" customWidth="1"/>
    <col min="10" max="10" width="13.1640625" bestFit="1" customWidth="1"/>
    <col min="11" max="11" width="11" bestFit="1" customWidth="1"/>
    <col min="12" max="12" width="11.6640625" bestFit="1" customWidth="1"/>
    <col min="15" max="15" width="13.33203125" bestFit="1" customWidth="1"/>
  </cols>
  <sheetData>
    <row r="2" spans="2:15" x14ac:dyDescent="0.2">
      <c r="B2" s="11" t="s">
        <v>8</v>
      </c>
      <c r="C2" s="11" t="s">
        <v>0</v>
      </c>
      <c r="D2" s="12" t="s">
        <v>1</v>
      </c>
      <c r="E2" s="12" t="s">
        <v>2</v>
      </c>
      <c r="F2" s="12" t="s">
        <v>3</v>
      </c>
      <c r="I2" s="11" t="s">
        <v>8</v>
      </c>
      <c r="J2" s="12" t="s">
        <v>5</v>
      </c>
      <c r="K2" s="12" t="s">
        <v>15</v>
      </c>
      <c r="L2" s="12" t="s">
        <v>9</v>
      </c>
      <c r="O2" s="21" t="s">
        <v>17</v>
      </c>
    </row>
    <row r="3" spans="2:15" x14ac:dyDescent="0.2">
      <c r="B3" s="27">
        <v>31</v>
      </c>
      <c r="C3" s="27">
        <v>47</v>
      </c>
      <c r="D3" s="9">
        <f>VLOOKUP(C3,'Raw Data'!B:C,2,0)</f>
        <v>18.7</v>
      </c>
      <c r="E3" s="31">
        <f>VLOOKUP(C3,'Raw Data'!B:D,3,0)</f>
        <v>7.4583999711109253E-2</v>
      </c>
      <c r="F3" s="10">
        <f>D3*E3</f>
        <v>1.3947207945977429</v>
      </c>
      <c r="I3" s="6">
        <v>31</v>
      </c>
      <c r="J3" s="7">
        <f>SUMIF(B:B,I3,D:D)</f>
        <v>33.4</v>
      </c>
      <c r="K3" s="19">
        <f>IFERROR(L3/J3,"")</f>
        <v>0.13466768617945449</v>
      </c>
      <c r="L3" s="7">
        <f>SUMIF(B:B,I3,F:F)</f>
        <v>4.4979007183937796</v>
      </c>
      <c r="O3" s="22" t="s">
        <v>16</v>
      </c>
    </row>
    <row r="4" spans="2:15" x14ac:dyDescent="0.2">
      <c r="B4" s="27">
        <f>B3</f>
        <v>31</v>
      </c>
      <c r="C4" s="27">
        <v>42</v>
      </c>
      <c r="D4" s="9">
        <f>VLOOKUP(C4,'Raw Data'!B:C,2,0)</f>
        <v>5.8</v>
      </c>
      <c r="E4" s="31">
        <f>VLOOKUP(C4,'Raw Data'!B:D,3,0)</f>
        <v>8.8094059899673324E-2</v>
      </c>
      <c r="F4" s="10">
        <f t="shared" ref="F4:F32" si="0">D4*E4</f>
        <v>0.51094554741810527</v>
      </c>
      <c r="I4" s="6">
        <f>I3+1</f>
        <v>32</v>
      </c>
      <c r="J4" s="7">
        <f t="shared" ref="J4:J12" si="1">SUMIF(B:B,I4,D:D)</f>
        <v>53.599999999999994</v>
      </c>
      <c r="K4" s="19">
        <f t="shared" ref="K4:K14" si="2">IFERROR(L4/J4,"")</f>
        <v>0.21737107780932416</v>
      </c>
      <c r="L4" s="7">
        <f t="shared" ref="L4:L12" si="3">SUMIF(B:B,I4,F:F)</f>
        <v>11.651089770579773</v>
      </c>
      <c r="O4" s="23" t="s">
        <v>18</v>
      </c>
    </row>
    <row r="5" spans="2:15" x14ac:dyDescent="0.2">
      <c r="B5" s="27">
        <f>B4</f>
        <v>31</v>
      </c>
      <c r="C5" s="27">
        <v>45</v>
      </c>
      <c r="D5" s="9">
        <f>VLOOKUP(C5,'Raw Data'!B:C,2,0)</f>
        <v>8.9</v>
      </c>
      <c r="E5" s="31">
        <f>VLOOKUP(C5,'Raw Data'!B:D,3,0)</f>
        <v>0.29126228948066646</v>
      </c>
      <c r="F5" s="10">
        <f t="shared" si="0"/>
        <v>2.5922343763779314</v>
      </c>
      <c r="I5" s="6">
        <f t="shared" ref="I5:I12" si="4">I4+1</f>
        <v>33</v>
      </c>
      <c r="J5" s="7">
        <f t="shared" si="1"/>
        <v>43.9</v>
      </c>
      <c r="K5" s="19">
        <f t="shared" si="2"/>
        <v>0.13953283038177633</v>
      </c>
      <c r="L5" s="7">
        <f t="shared" si="3"/>
        <v>6.1254912537599804</v>
      </c>
    </row>
    <row r="6" spans="2:15" x14ac:dyDescent="0.2">
      <c r="B6" s="27">
        <f>B3+1</f>
        <v>32</v>
      </c>
      <c r="C6" s="27">
        <v>8</v>
      </c>
      <c r="D6" s="9">
        <f>VLOOKUP(C6,'Raw Data'!B:C,2,0)</f>
        <v>18.8</v>
      </c>
      <c r="E6" s="31">
        <f>VLOOKUP(C6,'Raw Data'!B:D,3,0)</f>
        <v>0.2754959083617497</v>
      </c>
      <c r="F6" s="10">
        <f t="shared" si="0"/>
        <v>5.1793230772008947</v>
      </c>
      <c r="I6" s="6">
        <f t="shared" si="4"/>
        <v>34</v>
      </c>
      <c r="J6" s="7">
        <f t="shared" si="1"/>
        <v>43.5</v>
      </c>
      <c r="K6" s="19">
        <f t="shared" si="2"/>
        <v>0.23003936962183241</v>
      </c>
      <c r="L6" s="7">
        <f t="shared" si="3"/>
        <v>10.00671257854971</v>
      </c>
    </row>
    <row r="7" spans="2:15" x14ac:dyDescent="0.2">
      <c r="B7" s="27">
        <f t="shared" ref="B7:B32" si="5">B4+1</f>
        <v>32</v>
      </c>
      <c r="C7" s="27">
        <v>44</v>
      </c>
      <c r="D7" s="9">
        <f>VLOOKUP(C7,'Raw Data'!B:C,2,0)</f>
        <v>19</v>
      </c>
      <c r="E7" s="31">
        <f>VLOOKUP(C7,'Raw Data'!B:D,3,0)</f>
        <v>0.11409761790528677</v>
      </c>
      <c r="F7" s="10">
        <f t="shared" si="0"/>
        <v>2.1678547402004487</v>
      </c>
      <c r="I7" s="6">
        <f t="shared" si="4"/>
        <v>35</v>
      </c>
      <c r="J7" s="7">
        <f t="shared" si="1"/>
        <v>28.3</v>
      </c>
      <c r="K7" s="19">
        <f t="shared" si="2"/>
        <v>9.1272650510613812E-2</v>
      </c>
      <c r="L7" s="7">
        <f t="shared" si="3"/>
        <v>2.5830160094503709</v>
      </c>
    </row>
    <row r="8" spans="2:15" x14ac:dyDescent="0.2">
      <c r="B8" s="27">
        <f t="shared" si="5"/>
        <v>32</v>
      </c>
      <c r="C8" s="27">
        <v>7</v>
      </c>
      <c r="D8" s="9">
        <f>VLOOKUP(C8,'Raw Data'!B:C,2,0)</f>
        <v>15.8</v>
      </c>
      <c r="E8" s="31">
        <f>VLOOKUP(C8,'Raw Data'!B:D,3,0)</f>
        <v>0.27239949070749547</v>
      </c>
      <c r="F8" s="10">
        <f t="shared" si="0"/>
        <v>4.3039119531784289</v>
      </c>
      <c r="I8" s="6">
        <f t="shared" si="4"/>
        <v>36</v>
      </c>
      <c r="J8" s="7">
        <f t="shared" si="1"/>
        <v>36.700000000000003</v>
      </c>
      <c r="K8" s="19">
        <f t="shared" si="2"/>
        <v>0.20040683305444995</v>
      </c>
      <c r="L8" s="7">
        <f t="shared" si="3"/>
        <v>7.3549307730983138</v>
      </c>
    </row>
    <row r="9" spans="2:15" x14ac:dyDescent="0.2">
      <c r="B9" s="27">
        <f t="shared" si="5"/>
        <v>33</v>
      </c>
      <c r="C9" s="27">
        <v>1</v>
      </c>
      <c r="D9" s="9">
        <f>VLOOKUP(C9,'Raw Data'!B:C,2,0)</f>
        <v>6.3</v>
      </c>
      <c r="E9" s="31">
        <f>VLOOKUP(C9,'Raw Data'!B:D,3,0)</f>
        <v>2.6353891537537623E-2</v>
      </c>
      <c r="F9" s="10">
        <f t="shared" si="0"/>
        <v>0.16602951668648702</v>
      </c>
      <c r="I9" s="6">
        <f t="shared" si="4"/>
        <v>37</v>
      </c>
      <c r="J9" s="7">
        <f t="shared" si="1"/>
        <v>60.2</v>
      </c>
      <c r="K9" s="19">
        <f t="shared" si="2"/>
        <v>0.12443461831061257</v>
      </c>
      <c r="L9" s="7">
        <f t="shared" si="3"/>
        <v>7.4909640222988774</v>
      </c>
    </row>
    <row r="10" spans="2:15" x14ac:dyDescent="0.2">
      <c r="B10" s="27">
        <f t="shared" si="5"/>
        <v>33</v>
      </c>
      <c r="C10" s="27">
        <v>25</v>
      </c>
      <c r="D10" s="9">
        <f>VLOOKUP(C10,'Raw Data'!B:C,2,0)</f>
        <v>20.7</v>
      </c>
      <c r="E10" s="31">
        <f>VLOOKUP(C10,'Raw Data'!B:D,3,0)</f>
        <v>8.669164327619143E-2</v>
      </c>
      <c r="F10" s="10">
        <f t="shared" si="0"/>
        <v>1.7945170158171626</v>
      </c>
      <c r="I10" s="6">
        <f t="shared" si="4"/>
        <v>38</v>
      </c>
      <c r="J10" s="7">
        <f t="shared" si="1"/>
        <v>24</v>
      </c>
      <c r="K10" s="19">
        <f t="shared" si="2"/>
        <v>0.21248704341302438</v>
      </c>
      <c r="L10" s="7">
        <f t="shared" si="3"/>
        <v>5.0996890419125851</v>
      </c>
    </row>
    <row r="11" spans="2:15" x14ac:dyDescent="0.2">
      <c r="B11" s="27">
        <f t="shared" si="5"/>
        <v>33</v>
      </c>
      <c r="C11" s="27">
        <v>11</v>
      </c>
      <c r="D11" s="9">
        <f>VLOOKUP(C11,'Raw Data'!B:C,2,0)</f>
        <v>16.899999999999999</v>
      </c>
      <c r="E11" s="31">
        <f>VLOOKUP(C11,'Raw Data'!B:D,3,0)</f>
        <v>0.2464464332104338</v>
      </c>
      <c r="F11" s="10">
        <f t="shared" si="0"/>
        <v>4.1649447212563313</v>
      </c>
      <c r="I11" s="6">
        <f t="shared" si="4"/>
        <v>39</v>
      </c>
      <c r="J11" s="7">
        <f t="shared" si="1"/>
        <v>49.7</v>
      </c>
      <c r="K11" s="19">
        <f t="shared" si="2"/>
        <v>0.18873406308058366</v>
      </c>
      <c r="L11" s="7">
        <f t="shared" si="3"/>
        <v>9.3800829351050083</v>
      </c>
    </row>
    <row r="12" spans="2:15" x14ac:dyDescent="0.2">
      <c r="B12" s="27">
        <f t="shared" si="5"/>
        <v>34</v>
      </c>
      <c r="C12" s="27">
        <v>12</v>
      </c>
      <c r="D12" s="9">
        <f>VLOOKUP(C12,'Raw Data'!B:C,2,0)</f>
        <v>9.8000000000000007</v>
      </c>
      <c r="E12" s="31">
        <f>VLOOKUP(C12,'Raw Data'!B:D,3,0)</f>
        <v>0.10736134795433473</v>
      </c>
      <c r="F12" s="10">
        <f t="shared" si="0"/>
        <v>1.0521412099524805</v>
      </c>
      <c r="I12" s="6">
        <f t="shared" si="4"/>
        <v>40</v>
      </c>
      <c r="J12" s="7">
        <f t="shared" si="1"/>
        <v>62.3</v>
      </c>
      <c r="K12" s="19">
        <f t="shared" si="2"/>
        <v>7.8836981995246219E-2</v>
      </c>
      <c r="L12" s="7">
        <f t="shared" si="3"/>
        <v>4.9115439783038388</v>
      </c>
    </row>
    <row r="13" spans="2:15" x14ac:dyDescent="0.2">
      <c r="B13" s="27">
        <f t="shared" si="5"/>
        <v>34</v>
      </c>
      <c r="C13" s="27">
        <v>8</v>
      </c>
      <c r="D13" s="9">
        <f>VLOOKUP(C13,'Raw Data'!B:C,2,0)</f>
        <v>18.8</v>
      </c>
      <c r="E13" s="31">
        <f>VLOOKUP(C13,'Raw Data'!B:D,3,0)</f>
        <v>0.2754959083617497</v>
      </c>
      <c r="F13" s="10">
        <f t="shared" si="0"/>
        <v>5.1793230772008947</v>
      </c>
      <c r="I13" s="6" t="s">
        <v>6</v>
      </c>
      <c r="J13" s="18">
        <f>SUM(J3:J12)</f>
        <v>435.6</v>
      </c>
      <c r="K13" s="19">
        <f t="shared" si="2"/>
        <v>0.15863503462225031</v>
      </c>
      <c r="L13" s="18">
        <f>SUM(L3:L12)</f>
        <v>69.101421081452244</v>
      </c>
    </row>
    <row r="14" spans="2:15" x14ac:dyDescent="0.2">
      <c r="B14" s="27">
        <f t="shared" si="5"/>
        <v>34</v>
      </c>
      <c r="C14" s="27">
        <v>33</v>
      </c>
      <c r="D14" s="9">
        <f>VLOOKUP(C14,'Raw Data'!B:C,2,0)</f>
        <v>14.9</v>
      </c>
      <c r="E14" s="31">
        <f>VLOOKUP(C14,'Raw Data'!B:D,3,0)</f>
        <v>0.25337236855008949</v>
      </c>
      <c r="F14" s="10">
        <f t="shared" si="0"/>
        <v>3.7752482913963337</v>
      </c>
      <c r="I14" s="6" t="s">
        <v>7</v>
      </c>
      <c r="J14" s="20">
        <f>IFERROR(AVERAGE(J3:J12),"")</f>
        <v>43.56</v>
      </c>
      <c r="K14" s="19">
        <f t="shared" si="2"/>
        <v>0.15863503462225034</v>
      </c>
      <c r="L14" s="8">
        <f>IFERROR(AVERAGE(L3:L12),"")</f>
        <v>6.9101421081452248</v>
      </c>
    </row>
    <row r="15" spans="2:15" x14ac:dyDescent="0.2">
      <c r="B15" s="27">
        <f t="shared" si="5"/>
        <v>35</v>
      </c>
      <c r="C15" s="27">
        <v>36</v>
      </c>
      <c r="D15" s="9">
        <f>VLOOKUP(C15,'Raw Data'!B:C,2,0)</f>
        <v>14.8</v>
      </c>
      <c r="E15" s="31">
        <f>VLOOKUP(C15,'Raw Data'!B:D,3,0)</f>
        <v>0.10818607871661499</v>
      </c>
      <c r="F15" s="10">
        <f t="shared" si="0"/>
        <v>1.6011539650059019</v>
      </c>
      <c r="L15" s="5"/>
    </row>
    <row r="16" spans="2:15" x14ac:dyDescent="0.2">
      <c r="B16" s="27">
        <f t="shared" si="5"/>
        <v>35</v>
      </c>
      <c r="C16" s="27">
        <v>5</v>
      </c>
      <c r="D16" s="9">
        <f>VLOOKUP(C16,'Raw Data'!B:C,2,0)</f>
        <v>5.3</v>
      </c>
      <c r="E16" s="31">
        <f>VLOOKUP(C16,'Raw Data'!B:D,3,0)</f>
        <v>8.9496252013262917E-2</v>
      </c>
      <c r="F16" s="10">
        <f t="shared" si="0"/>
        <v>0.47433013567029342</v>
      </c>
    </row>
    <row r="17" spans="2:6" x14ac:dyDescent="0.2">
      <c r="B17" s="27">
        <f t="shared" si="5"/>
        <v>35</v>
      </c>
      <c r="C17" s="27">
        <v>3</v>
      </c>
      <c r="D17" s="9">
        <f>VLOOKUP(C17,'Raw Data'!B:C,2,0)</f>
        <v>8.1999999999999993</v>
      </c>
      <c r="E17" s="31">
        <f>VLOOKUP(C17,'Raw Data'!B:D,3,0)</f>
        <v>6.1894135216362903E-2</v>
      </c>
      <c r="F17" s="10">
        <f t="shared" si="0"/>
        <v>0.50753190877417576</v>
      </c>
    </row>
    <row r="18" spans="2:6" x14ac:dyDescent="0.2">
      <c r="B18" s="27">
        <f t="shared" si="5"/>
        <v>36</v>
      </c>
      <c r="C18" s="27">
        <v>27</v>
      </c>
      <c r="D18" s="9">
        <f>VLOOKUP(C18,'Raw Data'!B:C,2,0)</f>
        <v>14.5</v>
      </c>
      <c r="E18" s="31">
        <f>VLOOKUP(C18,'Raw Data'!B:D,3,0)</f>
        <v>0.195829421008784</v>
      </c>
      <c r="F18" s="10">
        <f t="shared" si="0"/>
        <v>2.8395266046273679</v>
      </c>
    </row>
    <row r="19" spans="2:6" x14ac:dyDescent="0.2">
      <c r="B19" s="27">
        <f t="shared" si="5"/>
        <v>36</v>
      </c>
      <c r="C19" s="27">
        <v>27</v>
      </c>
      <c r="D19" s="9">
        <f>VLOOKUP(C19,'Raw Data'!B:C,2,0)</f>
        <v>14.5</v>
      </c>
      <c r="E19" s="31">
        <f>VLOOKUP(C19,'Raw Data'!B:D,3,0)</f>
        <v>0.195829421008784</v>
      </c>
      <c r="F19" s="10">
        <f t="shared" si="0"/>
        <v>2.8395266046273679</v>
      </c>
    </row>
    <row r="20" spans="2:6" x14ac:dyDescent="0.2">
      <c r="B20" s="27">
        <f t="shared" si="5"/>
        <v>36</v>
      </c>
      <c r="C20" s="27">
        <v>50</v>
      </c>
      <c r="D20" s="9">
        <f>VLOOKUP(C20,'Raw Data'!B:C,2,0)</f>
        <v>7.7</v>
      </c>
      <c r="E20" s="31">
        <f>VLOOKUP(C20,'Raw Data'!B:D,3,0)</f>
        <v>0.21764643686280236</v>
      </c>
      <c r="F20" s="10">
        <f t="shared" si="0"/>
        <v>1.6758775638435781</v>
      </c>
    </row>
    <row r="21" spans="2:6" x14ac:dyDescent="0.2">
      <c r="B21" s="27">
        <f t="shared" si="5"/>
        <v>37</v>
      </c>
      <c r="C21" s="27">
        <v>34</v>
      </c>
      <c r="D21" s="9">
        <f>VLOOKUP(C21,'Raw Data'!B:C,2,0)</f>
        <v>20</v>
      </c>
      <c r="E21" s="31">
        <f>VLOOKUP(C21,'Raw Data'!B:D,3,0)</f>
        <v>0.20018403393513862</v>
      </c>
      <c r="F21" s="10">
        <f t="shared" si="0"/>
        <v>4.0036806787027723</v>
      </c>
    </row>
    <row r="22" spans="2:6" x14ac:dyDescent="0.2">
      <c r="B22" s="27">
        <f t="shared" si="5"/>
        <v>37</v>
      </c>
      <c r="C22" s="27">
        <v>4</v>
      </c>
      <c r="D22" s="9">
        <f>VLOOKUP(C22,'Raw Data'!B:C,2,0)</f>
        <v>31.4</v>
      </c>
      <c r="E22" s="31">
        <f>VLOOKUP(C22,'Raw Data'!B:D,3,0)</f>
        <v>5.265968121169802E-2</v>
      </c>
      <c r="F22" s="10">
        <f t="shared" si="0"/>
        <v>1.6535139900473177</v>
      </c>
    </row>
    <row r="23" spans="2:6" x14ac:dyDescent="0.2">
      <c r="B23" s="27">
        <f t="shared" si="5"/>
        <v>37</v>
      </c>
      <c r="C23" s="27">
        <v>9</v>
      </c>
      <c r="D23" s="9">
        <f>VLOOKUP(C23,'Raw Data'!B:C,2,0)</f>
        <v>8.8000000000000007</v>
      </c>
      <c r="E23" s="31">
        <f>VLOOKUP(C23,'Raw Data'!B:D,3,0)</f>
        <v>0.20838288108508943</v>
      </c>
      <c r="F23" s="10">
        <f t="shared" si="0"/>
        <v>1.8337693535487871</v>
      </c>
    </row>
    <row r="24" spans="2:6" x14ac:dyDescent="0.2">
      <c r="B24" s="27">
        <f t="shared" si="5"/>
        <v>38</v>
      </c>
      <c r="C24" s="27">
        <v>23</v>
      </c>
      <c r="D24" s="9">
        <f>VLOOKUP(C24,'Raw Data'!B:C,2,0)</f>
        <v>12.1</v>
      </c>
      <c r="E24" s="31">
        <f>VLOOKUP(C24,'Raw Data'!B:D,3,0)</f>
        <v>0.21640014474048253</v>
      </c>
      <c r="F24" s="10">
        <f t="shared" si="0"/>
        <v>2.6184417513598386</v>
      </c>
    </row>
    <row r="25" spans="2:6" x14ac:dyDescent="0.2">
      <c r="B25" s="27">
        <f t="shared" si="5"/>
        <v>38</v>
      </c>
      <c r="C25" s="27">
        <v>21</v>
      </c>
      <c r="D25" s="9">
        <f>VLOOKUP(C25,'Raw Data'!B:C,2,0)</f>
        <v>6.8</v>
      </c>
      <c r="E25" s="31">
        <f>VLOOKUP(C25,'Raw Data'!B:D,3,0)</f>
        <v>0.26622997371150298</v>
      </c>
      <c r="F25" s="10">
        <f t="shared" si="0"/>
        <v>1.8103638212382203</v>
      </c>
    </row>
    <row r="26" spans="2:6" x14ac:dyDescent="0.2">
      <c r="B26" s="27">
        <f t="shared" si="5"/>
        <v>38</v>
      </c>
      <c r="C26" s="27">
        <v>48</v>
      </c>
      <c r="D26" s="9">
        <f>VLOOKUP(C26,'Raw Data'!B:C,2,0)</f>
        <v>5.0999999999999996</v>
      </c>
      <c r="E26" s="31">
        <f>VLOOKUP(C26,'Raw Data'!B:D,3,0)</f>
        <v>0.13154577829696612</v>
      </c>
      <c r="F26" s="10">
        <f t="shared" si="0"/>
        <v>0.67088346931452714</v>
      </c>
    </row>
    <row r="27" spans="2:6" x14ac:dyDescent="0.2">
      <c r="B27" s="27">
        <f t="shared" si="5"/>
        <v>39</v>
      </c>
      <c r="C27" s="27">
        <v>33</v>
      </c>
      <c r="D27" s="9">
        <f>VLOOKUP(C27,'Raw Data'!B:C,2,0)</f>
        <v>14.9</v>
      </c>
      <c r="E27" s="31">
        <f>VLOOKUP(C27,'Raw Data'!B:D,3,0)</f>
        <v>0.25337236855008949</v>
      </c>
      <c r="F27" s="10">
        <f t="shared" si="0"/>
        <v>3.7752482913963337</v>
      </c>
    </row>
    <row r="28" spans="2:6" x14ac:dyDescent="0.2">
      <c r="B28" s="27">
        <f t="shared" si="5"/>
        <v>39</v>
      </c>
      <c r="C28" s="27">
        <v>36</v>
      </c>
      <c r="D28" s="9">
        <f>VLOOKUP(C28,'Raw Data'!B:C,2,0)</f>
        <v>14.8</v>
      </c>
      <c r="E28" s="31">
        <f>VLOOKUP(C28,'Raw Data'!B:D,3,0)</f>
        <v>0.10818607871661499</v>
      </c>
      <c r="F28" s="10">
        <f t="shared" si="0"/>
        <v>1.6011539650059019</v>
      </c>
    </row>
    <row r="29" spans="2:6" x14ac:dyDescent="0.2">
      <c r="B29" s="27">
        <f t="shared" si="5"/>
        <v>39</v>
      </c>
      <c r="C29" s="27">
        <v>34</v>
      </c>
      <c r="D29" s="9">
        <f>VLOOKUP(C29,'Raw Data'!B:C,2,0)</f>
        <v>20</v>
      </c>
      <c r="E29" s="31">
        <f>VLOOKUP(C29,'Raw Data'!B:D,3,0)</f>
        <v>0.20018403393513862</v>
      </c>
      <c r="F29" s="10">
        <f t="shared" si="0"/>
        <v>4.0036806787027723</v>
      </c>
    </row>
    <row r="30" spans="2:6" x14ac:dyDescent="0.2">
      <c r="B30" s="27">
        <f t="shared" si="5"/>
        <v>40</v>
      </c>
      <c r="C30" s="27">
        <v>26</v>
      </c>
      <c r="D30" s="9">
        <f>VLOOKUP(C30,'Raw Data'!B:C,2,0)</f>
        <v>12.2</v>
      </c>
      <c r="E30" s="31">
        <f>VLOOKUP(C30,'Raw Data'!B:D,3,0)</f>
        <v>0.15273026177530968</v>
      </c>
      <c r="F30" s="10">
        <f t="shared" si="0"/>
        <v>1.863309193658778</v>
      </c>
    </row>
    <row r="31" spans="2:6" x14ac:dyDescent="0.2">
      <c r="B31" s="27">
        <f t="shared" si="5"/>
        <v>40</v>
      </c>
      <c r="C31" s="27">
        <v>4</v>
      </c>
      <c r="D31" s="9">
        <f>VLOOKUP(C31,'Raw Data'!B:C,2,0)</f>
        <v>31.4</v>
      </c>
      <c r="E31" s="31">
        <f>VLOOKUP(C31,'Raw Data'!B:D,3,0)</f>
        <v>5.265968121169802E-2</v>
      </c>
      <c r="F31" s="10">
        <f t="shared" si="0"/>
        <v>1.6535139900473177</v>
      </c>
    </row>
    <row r="32" spans="2:6" x14ac:dyDescent="0.2">
      <c r="B32" s="27">
        <f t="shared" si="5"/>
        <v>40</v>
      </c>
      <c r="C32" s="27">
        <v>47</v>
      </c>
      <c r="D32" s="9">
        <f>VLOOKUP(C32,'Raw Data'!B:C,2,0)</f>
        <v>18.7</v>
      </c>
      <c r="E32" s="31">
        <f>VLOOKUP(C32,'Raw Data'!B:D,3,0)</f>
        <v>7.4583999711109253E-2</v>
      </c>
      <c r="F32" s="10">
        <f t="shared" si="0"/>
        <v>1.3947207945977429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K49"/>
  <sheetViews>
    <sheetView tabSelected="1" topLeftCell="A2" workbookViewId="0">
      <selection activeCell="H27" sqref="H27"/>
    </sheetView>
  </sheetViews>
  <sheetFormatPr baseColWidth="10" defaultColWidth="8.83203125" defaultRowHeight="15" x14ac:dyDescent="0.2"/>
  <cols>
    <col min="1" max="2" width="13.1640625" bestFit="1" customWidth="1"/>
    <col min="3" max="3" width="11" bestFit="1" customWidth="1"/>
    <col min="4" max="4" width="11.6640625" bestFit="1" customWidth="1"/>
    <col min="6" max="6" width="23.6640625" bestFit="1" customWidth="1"/>
    <col min="7" max="8" width="12.1640625" customWidth="1"/>
    <col min="9" max="9" width="12.6640625" customWidth="1"/>
    <col min="11" max="11" width="13.33203125" bestFit="1" customWidth="1"/>
  </cols>
  <sheetData>
    <row r="2" spans="1:11" ht="26" customHeight="1" x14ac:dyDescent="0.2">
      <c r="A2" s="37" t="s">
        <v>19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  <row r="6" spans="1:11" x14ac:dyDescent="0.2">
      <c r="A6" s="11" t="s">
        <v>8</v>
      </c>
      <c r="B6" s="12" t="s">
        <v>5</v>
      </c>
      <c r="C6" s="12" t="s">
        <v>15</v>
      </c>
      <c r="D6" s="12" t="s">
        <v>4</v>
      </c>
      <c r="G6" s="12" t="s">
        <v>13</v>
      </c>
      <c r="H6" s="12" t="s">
        <v>15</v>
      </c>
      <c r="I6" s="12" t="s">
        <v>14</v>
      </c>
      <c r="K6" s="21" t="s">
        <v>17</v>
      </c>
    </row>
    <row r="7" spans="1:11" x14ac:dyDescent="0.2">
      <c r="A7" s="6">
        <v>1</v>
      </c>
      <c r="B7" s="3">
        <f>'Cohort 1'!J3</f>
        <v>49.900000000000006</v>
      </c>
      <c r="C7" s="19">
        <f t="shared" ref="C7:C48" si="0">IFERROR(D7/B7,"")</f>
        <v>0.14244214731550434</v>
      </c>
      <c r="D7" s="3">
        <f>'Cohort 1'!L3</f>
        <v>7.1078631510436665</v>
      </c>
      <c r="F7" t="s">
        <v>10</v>
      </c>
      <c r="G7" s="24">
        <f>'Cohort 1'!J14</f>
        <v>35.33</v>
      </c>
      <c r="H7" s="19">
        <f>IFERROR(I7/G7,"")</f>
        <v>0.153204128308675</v>
      </c>
      <c r="I7" s="24">
        <f>'Cohort 1'!L14</f>
        <v>5.4127018531454869</v>
      </c>
      <c r="K7" s="23" t="s">
        <v>18</v>
      </c>
    </row>
    <row r="8" spans="1:11" x14ac:dyDescent="0.2">
      <c r="A8" s="6">
        <f>A7+1</f>
        <v>2</v>
      </c>
      <c r="B8" s="3">
        <f>'Cohort 1'!J4</f>
        <v>25.1</v>
      </c>
      <c r="C8" s="19">
        <f t="shared" si="0"/>
        <v>0.22340410485942658</v>
      </c>
      <c r="D8" s="3">
        <f>'Cohort 1'!L4</f>
        <v>5.6074430319716075</v>
      </c>
      <c r="F8" t="s">
        <v>11</v>
      </c>
      <c r="G8" s="24">
        <f>'Cohort 2'!J24</f>
        <v>38.260000000000005</v>
      </c>
      <c r="H8" s="19">
        <f t="shared" ref="H8:H10" si="1">IFERROR(I8/G8,"")</f>
        <v>0.169022852556236</v>
      </c>
      <c r="I8" s="24">
        <f>'Cohort 2'!L24</f>
        <v>6.4668143388015906</v>
      </c>
    </row>
    <row r="9" spans="1:11" x14ac:dyDescent="0.2">
      <c r="A9" s="6">
        <f t="shared" ref="A9:A46" si="2">A8+1</f>
        <v>3</v>
      </c>
      <c r="B9" s="3">
        <f>'Cohort 1'!J5</f>
        <v>28.9</v>
      </c>
      <c r="C9" s="19">
        <f t="shared" si="0"/>
        <v>0.15626696370185544</v>
      </c>
      <c r="D9" s="3">
        <f>'Cohort 1'!L5</f>
        <v>4.5161152509836224</v>
      </c>
      <c r="F9" s="17" t="s">
        <v>12</v>
      </c>
      <c r="G9" s="25">
        <f>'Cohort 3'!J14</f>
        <v>43.56</v>
      </c>
      <c r="H9" s="26">
        <f t="shared" si="1"/>
        <v>0.15863503462225034</v>
      </c>
      <c r="I9" s="25">
        <f>'Cohort 3'!L14</f>
        <v>6.9101421081452248</v>
      </c>
    </row>
    <row r="10" spans="1:11" x14ac:dyDescent="0.2">
      <c r="A10" s="6">
        <f t="shared" si="2"/>
        <v>4</v>
      </c>
      <c r="B10" s="3">
        <f>'Cohort 1'!J6</f>
        <v>37.6</v>
      </c>
      <c r="C10" s="19">
        <f t="shared" si="0"/>
        <v>0.1649239757389398</v>
      </c>
      <c r="D10" s="3">
        <f>'Cohort 1'!L6</f>
        <v>6.2011414877841364</v>
      </c>
      <c r="F10" t="s">
        <v>6</v>
      </c>
      <c r="G10" s="32">
        <f>B48</f>
        <v>38.852500000000006</v>
      </c>
      <c r="H10" s="33">
        <f t="shared" si="1"/>
        <v>0.1625151060993108</v>
      </c>
      <c r="I10" s="32">
        <f>D48</f>
        <v>6.3141181597234741</v>
      </c>
    </row>
    <row r="11" spans="1:11" x14ac:dyDescent="0.2">
      <c r="A11" s="6">
        <f t="shared" si="2"/>
        <v>5</v>
      </c>
      <c r="B11" s="3">
        <f>'Cohort 1'!J7</f>
        <v>38.299999999999997</v>
      </c>
      <c r="C11" s="19">
        <f t="shared" si="0"/>
        <v>8.0437832640138679E-2</v>
      </c>
      <c r="D11" s="3">
        <f>'Cohort 1'!L7</f>
        <v>3.0807689901173112</v>
      </c>
      <c r="G11" s="1"/>
      <c r="H11" s="1"/>
    </row>
    <row r="12" spans="1:11" x14ac:dyDescent="0.2">
      <c r="A12" s="6">
        <f t="shared" si="2"/>
        <v>6</v>
      </c>
      <c r="B12" s="3">
        <f>'Cohort 1'!J8</f>
        <v>49.9</v>
      </c>
      <c r="C12" s="19">
        <f t="shared" si="0"/>
        <v>0.10986370599025561</v>
      </c>
      <c r="D12" s="3">
        <f>'Cohort 1'!L8</f>
        <v>5.4821989289137543</v>
      </c>
    </row>
    <row r="13" spans="1:11" x14ac:dyDescent="0.2">
      <c r="A13" s="6">
        <f t="shared" si="2"/>
        <v>7</v>
      </c>
      <c r="B13" s="3">
        <f>'Cohort 1'!J9</f>
        <v>22.6</v>
      </c>
      <c r="C13" s="19">
        <f t="shared" si="0"/>
        <v>0.17421415229180465</v>
      </c>
      <c r="D13" s="3">
        <f>'Cohort 1'!L9</f>
        <v>3.9372398417947854</v>
      </c>
    </row>
    <row r="14" spans="1:11" x14ac:dyDescent="0.2">
      <c r="A14" s="6">
        <f t="shared" si="2"/>
        <v>8</v>
      </c>
      <c r="B14" s="3">
        <f>'Cohort 1'!J10</f>
        <v>23.5</v>
      </c>
      <c r="C14" s="19">
        <f t="shared" si="0"/>
        <v>9.9818718042781834E-2</v>
      </c>
      <c r="D14" s="3">
        <f>'Cohort 1'!L10</f>
        <v>2.345739874005373</v>
      </c>
    </row>
    <row r="15" spans="1:11" x14ac:dyDescent="0.2">
      <c r="A15" s="6">
        <f t="shared" si="2"/>
        <v>9</v>
      </c>
      <c r="B15" s="3">
        <f>'Cohort 1'!J11</f>
        <v>39.4</v>
      </c>
      <c r="C15" s="19">
        <f t="shared" si="0"/>
        <v>0.22611850492470645</v>
      </c>
      <c r="D15" s="3">
        <f>'Cohort 1'!L11</f>
        <v>8.9090690940334341</v>
      </c>
    </row>
    <row r="16" spans="1:11" x14ac:dyDescent="0.2">
      <c r="A16" s="6">
        <f t="shared" si="2"/>
        <v>10</v>
      </c>
      <c r="B16" s="3">
        <f>'Cohort 1'!J12</f>
        <v>38.1</v>
      </c>
      <c r="C16" s="19">
        <f t="shared" si="0"/>
        <v>0.18213750343325916</v>
      </c>
      <c r="D16" s="3">
        <f>'Cohort 1'!L12</f>
        <v>6.9394388808071739</v>
      </c>
    </row>
    <row r="17" spans="1:4" x14ac:dyDescent="0.2">
      <c r="A17" s="6">
        <f t="shared" si="2"/>
        <v>11</v>
      </c>
      <c r="B17" s="3">
        <f>'Cohort 2'!J3</f>
        <v>42.4</v>
      </c>
      <c r="C17" s="19">
        <f t="shared" si="0"/>
        <v>0.16518251036657697</v>
      </c>
      <c r="D17" s="3">
        <f>'Cohort 2'!L3</f>
        <v>7.0037384395428637</v>
      </c>
    </row>
    <row r="18" spans="1:4" x14ac:dyDescent="0.2">
      <c r="A18" s="6">
        <f t="shared" si="2"/>
        <v>12</v>
      </c>
      <c r="B18" s="3">
        <f>'Cohort 2'!J4</f>
        <v>53.3</v>
      </c>
      <c r="C18" s="19">
        <f t="shared" si="0"/>
        <v>0.22556342139833088</v>
      </c>
      <c r="D18" s="3">
        <f>'Cohort 2'!L4</f>
        <v>12.022530360531036</v>
      </c>
    </row>
    <row r="19" spans="1:4" x14ac:dyDescent="0.2">
      <c r="A19" s="6">
        <f t="shared" si="2"/>
        <v>13</v>
      </c>
      <c r="B19" s="3">
        <f>'Cohort 2'!J5</f>
        <v>34.1</v>
      </c>
      <c r="C19" s="19">
        <f t="shared" si="0"/>
        <v>0.13187667274615048</v>
      </c>
      <c r="D19" s="3">
        <f>'Cohort 2'!L5</f>
        <v>4.4969945406437315</v>
      </c>
    </row>
    <row r="20" spans="1:4" x14ac:dyDescent="0.2">
      <c r="A20" s="6">
        <f t="shared" si="2"/>
        <v>14</v>
      </c>
      <c r="B20" s="3">
        <f>'Cohort 2'!J6</f>
        <v>36.6</v>
      </c>
      <c r="C20" s="19">
        <f t="shared" si="0"/>
        <v>0.18104014901205051</v>
      </c>
      <c r="D20" s="3">
        <f>'Cohort 2'!L6</f>
        <v>6.6260694538410494</v>
      </c>
    </row>
    <row r="21" spans="1:4" x14ac:dyDescent="0.2">
      <c r="A21" s="6">
        <f t="shared" si="2"/>
        <v>15</v>
      </c>
      <c r="B21" s="3">
        <f>'Cohort 2'!J7</f>
        <v>49.1</v>
      </c>
      <c r="C21" s="19">
        <f t="shared" si="0"/>
        <v>0.25097274205716275</v>
      </c>
      <c r="D21" s="3">
        <f>'Cohort 2'!L7</f>
        <v>12.322761635006692</v>
      </c>
    </row>
    <row r="22" spans="1:4" x14ac:dyDescent="0.2">
      <c r="A22" s="6">
        <f t="shared" si="2"/>
        <v>16</v>
      </c>
      <c r="B22" s="3">
        <f>'Cohort 2'!J8</f>
        <v>19.8</v>
      </c>
      <c r="C22" s="19">
        <f t="shared" si="0"/>
        <v>0.1718271276253388</v>
      </c>
      <c r="D22" s="3">
        <f>'Cohort 2'!L8</f>
        <v>3.4021771269817083</v>
      </c>
    </row>
    <row r="23" spans="1:4" x14ac:dyDescent="0.2">
      <c r="A23" s="6">
        <f t="shared" si="2"/>
        <v>17</v>
      </c>
      <c r="B23" s="3">
        <f>'Cohort 2'!J9</f>
        <v>47.7</v>
      </c>
      <c r="C23" s="19">
        <f t="shared" si="0"/>
        <v>0.22332547949686388</v>
      </c>
      <c r="D23" s="3">
        <f>'Cohort 2'!L9</f>
        <v>10.652625372000408</v>
      </c>
    </row>
    <row r="24" spans="1:4" x14ac:dyDescent="0.2">
      <c r="A24" s="6">
        <f t="shared" si="2"/>
        <v>18</v>
      </c>
      <c r="B24" s="3">
        <f>'Cohort 2'!J10</f>
        <v>37.1</v>
      </c>
      <c r="C24" s="19">
        <f t="shared" si="0"/>
        <v>0.15069111240696509</v>
      </c>
      <c r="D24" s="3">
        <f>'Cohort 2'!L10</f>
        <v>5.5906402702984046</v>
      </c>
    </row>
    <row r="25" spans="1:4" x14ac:dyDescent="0.2">
      <c r="A25" s="6">
        <f t="shared" si="2"/>
        <v>19</v>
      </c>
      <c r="B25" s="3">
        <f>'Cohort 2'!J11</f>
        <v>39.799999999999997</v>
      </c>
      <c r="C25" s="19">
        <f t="shared" si="0"/>
        <v>0.23284890564466015</v>
      </c>
      <c r="D25" s="3">
        <f>'Cohort 2'!L11</f>
        <v>9.2673864446574736</v>
      </c>
    </row>
    <row r="26" spans="1:4" x14ac:dyDescent="0.2">
      <c r="A26" s="6">
        <f t="shared" si="2"/>
        <v>20</v>
      </c>
      <c r="B26" s="3">
        <f>'Cohort 2'!J12</f>
        <v>30.9</v>
      </c>
      <c r="C26" s="19">
        <f t="shared" si="0"/>
        <v>0.24873870372908025</v>
      </c>
      <c r="D26" s="3">
        <f>'Cohort 2'!L12</f>
        <v>7.6860259452285788</v>
      </c>
    </row>
    <row r="27" spans="1:4" x14ac:dyDescent="0.2">
      <c r="A27" s="6">
        <f t="shared" si="2"/>
        <v>21</v>
      </c>
      <c r="B27" s="3">
        <f>'Cohort 2'!J13</f>
        <v>61</v>
      </c>
      <c r="C27" s="19">
        <f t="shared" si="0"/>
        <v>0.12329551429003395</v>
      </c>
      <c r="D27" s="3">
        <f>'Cohort 2'!L13</f>
        <v>7.5210263716920709</v>
      </c>
    </row>
    <row r="28" spans="1:4" x14ac:dyDescent="0.2">
      <c r="A28" s="6">
        <f t="shared" si="2"/>
        <v>22</v>
      </c>
      <c r="B28" s="3">
        <f>'Cohort 2'!J14</f>
        <v>58.7</v>
      </c>
      <c r="C28" s="19">
        <f t="shared" si="0"/>
        <v>0.13767104234351596</v>
      </c>
      <c r="D28" s="3">
        <f>'Cohort 2'!L14</f>
        <v>8.0812901855643879</v>
      </c>
    </row>
    <row r="29" spans="1:4" x14ac:dyDescent="0.2">
      <c r="A29" s="6">
        <f t="shared" si="2"/>
        <v>23</v>
      </c>
      <c r="B29" s="3">
        <f>'Cohort 2'!J15</f>
        <v>23.4</v>
      </c>
      <c r="C29" s="19">
        <f t="shared" si="0"/>
        <v>0.216468653520001</v>
      </c>
      <c r="D29" s="3">
        <f>'Cohort 2'!L15</f>
        <v>5.0653664923680228</v>
      </c>
    </row>
    <row r="30" spans="1:4" x14ac:dyDescent="0.2">
      <c r="A30" s="6">
        <f t="shared" si="2"/>
        <v>24</v>
      </c>
      <c r="B30" s="3">
        <f>'Cohort 2'!J16</f>
        <v>29.5</v>
      </c>
      <c r="C30" s="19">
        <f t="shared" si="0"/>
        <v>0.19360046231830411</v>
      </c>
      <c r="D30" s="3">
        <f>'Cohort 2'!L16</f>
        <v>5.711213638389971</v>
      </c>
    </row>
    <row r="31" spans="1:4" x14ac:dyDescent="0.2">
      <c r="A31" s="6">
        <f t="shared" si="2"/>
        <v>25</v>
      </c>
      <c r="B31" s="3">
        <f>'Cohort 2'!J17</f>
        <v>40.700000000000003</v>
      </c>
      <c r="C31" s="19">
        <f t="shared" si="0"/>
        <v>0.12192683627755123</v>
      </c>
      <c r="D31" s="3">
        <f>'Cohort 2'!L17</f>
        <v>4.9624222364963355</v>
      </c>
    </row>
    <row r="32" spans="1:4" x14ac:dyDescent="0.2">
      <c r="A32" s="6">
        <f t="shared" si="2"/>
        <v>26</v>
      </c>
      <c r="B32" s="3">
        <f>'Cohort 2'!J18</f>
        <v>21.799999999999997</v>
      </c>
      <c r="C32" s="19">
        <f t="shared" si="0"/>
        <v>6.1280982179049828E-2</v>
      </c>
      <c r="D32" s="3">
        <f>'Cohort 2'!L18</f>
        <v>1.3359254115032861</v>
      </c>
    </row>
    <row r="33" spans="1:5" x14ac:dyDescent="0.2">
      <c r="A33" s="6">
        <f t="shared" si="2"/>
        <v>27</v>
      </c>
      <c r="B33" s="3">
        <f>'Cohort 2'!J19</f>
        <v>26.7</v>
      </c>
      <c r="C33" s="19">
        <f t="shared" si="0"/>
        <v>5.2564965413438414E-2</v>
      </c>
      <c r="D33" s="3">
        <f>'Cohort 2'!L19</f>
        <v>1.4034845765388055</v>
      </c>
    </row>
    <row r="34" spans="1:5" x14ac:dyDescent="0.2">
      <c r="A34" s="6">
        <f t="shared" si="2"/>
        <v>28</v>
      </c>
      <c r="B34" s="3">
        <f>'Cohort 2'!J20</f>
        <v>30.2</v>
      </c>
      <c r="C34" s="19">
        <f t="shared" si="0"/>
        <v>8.5386233311744206E-2</v>
      </c>
      <c r="D34" s="3">
        <f>'Cohort 2'!L20</f>
        <v>2.5786642460146751</v>
      </c>
    </row>
    <row r="35" spans="1:5" x14ac:dyDescent="0.2">
      <c r="A35" s="6">
        <f t="shared" si="2"/>
        <v>29</v>
      </c>
      <c r="B35" s="3">
        <f>'Cohort 2'!J21</f>
        <v>34.799999999999997</v>
      </c>
      <c r="C35" s="19">
        <f t="shared" si="0"/>
        <v>0.18740055873613126</v>
      </c>
      <c r="D35" s="3">
        <f>'Cohort 2'!L21</f>
        <v>6.5215394440173675</v>
      </c>
    </row>
    <row r="36" spans="1:5" x14ac:dyDescent="0.2">
      <c r="A36" s="6">
        <f t="shared" si="2"/>
        <v>30</v>
      </c>
      <c r="B36" s="3">
        <f>'Cohort 2'!J22</f>
        <v>47.599999999999994</v>
      </c>
      <c r="C36" s="19">
        <f t="shared" si="0"/>
        <v>0.14883202909065057</v>
      </c>
      <c r="D36" s="3">
        <f>'Cohort 2'!L22</f>
        <v>7.0844045847149664</v>
      </c>
    </row>
    <row r="37" spans="1:5" x14ac:dyDescent="0.2">
      <c r="A37" s="6">
        <f t="shared" si="2"/>
        <v>31</v>
      </c>
      <c r="B37" s="3">
        <f>'Cohort 3'!J3</f>
        <v>33.4</v>
      </c>
      <c r="C37" s="19">
        <f t="shared" si="0"/>
        <v>0.13466768617945449</v>
      </c>
      <c r="D37" s="3">
        <f>'Cohort 3'!L3</f>
        <v>4.4979007183937796</v>
      </c>
    </row>
    <row r="38" spans="1:5" x14ac:dyDescent="0.2">
      <c r="A38" s="6">
        <f t="shared" si="2"/>
        <v>32</v>
      </c>
      <c r="B38" s="3">
        <f>'Cohort 3'!J4</f>
        <v>53.599999999999994</v>
      </c>
      <c r="C38" s="19">
        <f t="shared" si="0"/>
        <v>0.21737107780932416</v>
      </c>
      <c r="D38" s="3">
        <f>'Cohort 3'!L4</f>
        <v>11.651089770579773</v>
      </c>
    </row>
    <row r="39" spans="1:5" x14ac:dyDescent="0.2">
      <c r="A39" s="6">
        <f t="shared" si="2"/>
        <v>33</v>
      </c>
      <c r="B39" s="3">
        <f>'Cohort 3'!J5</f>
        <v>43.9</v>
      </c>
      <c r="C39" s="19">
        <f t="shared" si="0"/>
        <v>0.13953283038177633</v>
      </c>
      <c r="D39" s="3">
        <f>'Cohort 3'!L5</f>
        <v>6.1254912537599804</v>
      </c>
    </row>
    <row r="40" spans="1:5" x14ac:dyDescent="0.2">
      <c r="A40" s="6">
        <f t="shared" si="2"/>
        <v>34</v>
      </c>
      <c r="B40" s="3">
        <f>'Cohort 3'!J6</f>
        <v>43.5</v>
      </c>
      <c r="C40" s="19">
        <f t="shared" si="0"/>
        <v>0.23003936962183241</v>
      </c>
      <c r="D40" s="3">
        <f>'Cohort 3'!L6</f>
        <v>10.00671257854971</v>
      </c>
    </row>
    <row r="41" spans="1:5" x14ac:dyDescent="0.2">
      <c r="A41" s="6">
        <f t="shared" si="2"/>
        <v>35</v>
      </c>
      <c r="B41" s="3">
        <f>'Cohort 3'!J7</f>
        <v>28.3</v>
      </c>
      <c r="C41" s="19">
        <f t="shared" si="0"/>
        <v>9.1272650510613812E-2</v>
      </c>
      <c r="D41" s="3">
        <f>'Cohort 3'!L7</f>
        <v>2.5830160094503709</v>
      </c>
    </row>
    <row r="42" spans="1:5" x14ac:dyDescent="0.2">
      <c r="A42" s="6">
        <f t="shared" si="2"/>
        <v>36</v>
      </c>
      <c r="B42" s="3">
        <f>'Cohort 3'!J8</f>
        <v>36.700000000000003</v>
      </c>
      <c r="C42" s="19">
        <f t="shared" si="0"/>
        <v>0.20040683305444995</v>
      </c>
      <c r="D42" s="3">
        <f>'Cohort 3'!L8</f>
        <v>7.3549307730983138</v>
      </c>
    </row>
    <row r="43" spans="1:5" x14ac:dyDescent="0.2">
      <c r="A43" s="6">
        <f t="shared" si="2"/>
        <v>37</v>
      </c>
      <c r="B43" s="3">
        <f>'Cohort 3'!J9</f>
        <v>60.2</v>
      </c>
      <c r="C43" s="19">
        <f t="shared" si="0"/>
        <v>0.12443461831061257</v>
      </c>
      <c r="D43" s="3">
        <f>'Cohort 3'!L9</f>
        <v>7.4909640222988774</v>
      </c>
    </row>
    <row r="44" spans="1:5" x14ac:dyDescent="0.2">
      <c r="A44" s="6">
        <f t="shared" si="2"/>
        <v>38</v>
      </c>
      <c r="B44" s="3">
        <f>'Cohort 3'!J10</f>
        <v>24</v>
      </c>
      <c r="C44" s="19">
        <f t="shared" si="0"/>
        <v>0.21248704341302438</v>
      </c>
      <c r="D44" s="3">
        <f>'Cohort 3'!L10</f>
        <v>5.0996890419125851</v>
      </c>
    </row>
    <row r="45" spans="1:5" x14ac:dyDescent="0.2">
      <c r="A45" s="6">
        <f t="shared" si="2"/>
        <v>39</v>
      </c>
      <c r="B45" s="3">
        <f>'Cohort 3'!J11</f>
        <v>49.7</v>
      </c>
      <c r="C45" s="19">
        <f t="shared" si="0"/>
        <v>0.18873406308058366</v>
      </c>
      <c r="D45" s="3">
        <f>'Cohort 3'!L11</f>
        <v>9.3800829351050083</v>
      </c>
    </row>
    <row r="46" spans="1:5" x14ac:dyDescent="0.2">
      <c r="A46" s="6">
        <f t="shared" si="2"/>
        <v>40</v>
      </c>
      <c r="B46" s="3">
        <f>'Cohort 3'!J12</f>
        <v>62.3</v>
      </c>
      <c r="C46" s="19">
        <f t="shared" si="0"/>
        <v>7.8836981995246219E-2</v>
      </c>
      <c r="D46" s="3">
        <f>'Cohort 3'!L12</f>
        <v>4.9115439783038388</v>
      </c>
    </row>
    <row r="47" spans="1:5" x14ac:dyDescent="0.2">
      <c r="A47" t="s">
        <v>6</v>
      </c>
      <c r="B47" s="5">
        <f>SUM(B7:B46)</f>
        <v>1554.1000000000001</v>
      </c>
      <c r="C47" s="19">
        <f t="shared" si="0"/>
        <v>0.16251510609931083</v>
      </c>
      <c r="D47" s="5">
        <f>SUM(D7:D46)</f>
        <v>252.56472638893896</v>
      </c>
      <c r="E47" s="1"/>
    </row>
    <row r="48" spans="1:5" x14ac:dyDescent="0.2">
      <c r="A48" t="s">
        <v>7</v>
      </c>
      <c r="B48" s="5">
        <f>AVERAGE(B7:B46)</f>
        <v>38.852500000000006</v>
      </c>
      <c r="C48" s="19">
        <f t="shared" si="0"/>
        <v>0.1625151060993108</v>
      </c>
      <c r="D48" s="8">
        <f>AVERAGE(D7:D46)</f>
        <v>6.3141181597234741</v>
      </c>
    </row>
    <row r="49" spans="2:3" x14ac:dyDescent="0.2">
      <c r="B49" s="15"/>
      <c r="C49" s="14"/>
    </row>
  </sheetData>
  <mergeCells count="1">
    <mergeCell ref="A2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6b55150f-59e3-4f3c-af9f-f294171861f4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59632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521714c2_revised (1).xlsx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766753</RISPersonID>
    <MetaInfo xmlns="http://schemas.microsoft.com/sharepoint/v3" xsi:nil="true"/>
    <ContentTypeId xmlns="http://schemas.microsoft.com/sharepoint/v3">0x00041BB9609029574BB48B0D67EE7C5EF0</ContentTypeId>
  </documentManagement>
</p:properties>
</file>

<file path=customXml/itemProps1.xml><?xml version="1.0" encoding="utf-8"?>
<ds:datastoreItem xmlns:ds="http://schemas.openxmlformats.org/officeDocument/2006/customXml" ds:itemID="{163F9A3F-D098-4F39-8D5C-B5CFED71F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55571-93AF-43DB-8127-2A2760BF10F8}">
  <ds:schemaRefs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60B91B04-2990-4B57-B48B-0D67EE7C5EF0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Copyright</vt:lpstr>
      <vt:lpstr>Instructions</vt:lpstr>
      <vt:lpstr>Raw Data</vt:lpstr>
      <vt:lpstr>Cohort 1</vt:lpstr>
      <vt:lpstr>Cohort 2</vt:lpstr>
      <vt:lpstr>Cohort 3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521714c2_revised (1)_c762dcbc-c1b6-4111-81fd-7e9c7022588b.xlsx</dc:title>
  <dc:creator>Lisitsyn, Fedor</dc:creator>
  <cp:lastModifiedBy>davishdiamonds@outlook.com</cp:lastModifiedBy>
  <dcterms:created xsi:type="dcterms:W3CDTF">2020-09-25T18:28:30Z</dcterms:created>
  <dcterms:modified xsi:type="dcterms:W3CDTF">2023-04-11T01:57:05Z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0x010100A1492D3520D0264F90FBB072617878E2</vt:lpwstr>
  </property>
</Properties>
</file>