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hyu\Downloads\"/>
    </mc:Choice>
  </mc:AlternateContent>
  <xr:revisionPtr revIDLastSave="0" documentId="13_ncr:1_{F29F0520-4B2F-46C0-8CE2-06AAC917B03A}" xr6:coauthVersionLast="47" xr6:coauthVersionMax="47" xr10:uidLastSave="{00000000-0000-0000-0000-000000000000}"/>
  <bookViews>
    <workbookView xWindow="-98" yWindow="-98" windowWidth="19396" windowHeight="12196" tabRatio="512" activeTab="1" xr2:uid="{00000000-000D-0000-FFFF-FFFF00000000}"/>
  </bookViews>
  <sheets>
    <sheet name="Sommaire" sheetId="1" r:id="rId1"/>
    <sheet name=" Epuration M L" sheetId="9" r:id="rId2"/>
    <sheet name="Epuration Boufarik" sheetId="10" r:id="rId3"/>
    <sheet name="Epuration Beni Mered" sheetId="11" r:id="rId4"/>
    <sheet name="Collecte des eaux" sheetId="3" r:id="rId5"/>
    <sheet name="Maintenance" sheetId="4" r:id="rId6"/>
    <sheet name="Coûts d'exploitation" sheetId="5" r:id="rId7"/>
    <sheet name="CHIFFRE D'AFFAIRE" sheetId="6" r:id="rId8"/>
    <sheet name="PLAN D'ACTION" sheetId="7" r:id="rId9"/>
  </sheets>
  <externalReferences>
    <externalReference r:id="rId10"/>
  </externalReferences>
  <definedNames>
    <definedName name="_xlnm._FilterDatabase" localSheetId="4" hidden="1">'Collecte des eaux'!$B$45:$B$64</definedName>
    <definedName name="_Toc125337610" localSheetId="0">Sommaire!$D$8</definedName>
    <definedName name="NB_Jour" localSheetId="1">[1]Sommaire!#REF!</definedName>
    <definedName name="NB_Jour" localSheetId="2">[1]Sommaire!#REF!</definedName>
    <definedName name="NB_Jour">Sommaire!#REF!</definedName>
    <definedName name="Nom_mois" localSheetId="1">[1]Sommaire!#REF!</definedName>
    <definedName name="Nom_mois" localSheetId="2">[1]Sommaire!#REF!</definedName>
    <definedName name="Nom_mois">Sommaire!#REF!</definedName>
    <definedName name="_xlnm.Print_Area" localSheetId="1">' Epuration M L'!$A$2:$FN$109</definedName>
    <definedName name="_xlnm.Print_Area" localSheetId="7">'CHIFFRE D''AFFAIRE'!$A$4:$H$11</definedName>
    <definedName name="_xlnm.Print_Area" localSheetId="6">'Coûts d''exploitation'!$A$1:$P$115</definedName>
    <definedName name="_xlnm.Print_Area" localSheetId="2">'Epuration Boufarik'!$A$2:$FN$96</definedName>
    <definedName name="_xlnm.Print_Area" localSheetId="5">Maintenance!$A$1:$K$78</definedName>
  </definedNames>
  <calcPr calcId="191029"/>
</workbook>
</file>

<file path=xl/calcChain.xml><?xml version="1.0" encoding="utf-8"?>
<calcChain xmlns="http://schemas.openxmlformats.org/spreadsheetml/2006/main">
  <c r="H45" i="3" l="1"/>
  <c r="J45" i="3"/>
  <c r="H46" i="3"/>
  <c r="J46" i="3"/>
  <c r="H47" i="3"/>
  <c r="J47" i="3"/>
  <c r="H48" i="3"/>
  <c r="J48" i="3"/>
  <c r="H49" i="3"/>
  <c r="J49" i="3"/>
  <c r="H50" i="3"/>
  <c r="J50" i="3"/>
  <c r="H51" i="3"/>
  <c r="J51" i="3"/>
  <c r="H52" i="3"/>
  <c r="J52" i="3"/>
  <c r="H53" i="3"/>
  <c r="J53" i="3"/>
  <c r="H54" i="3"/>
  <c r="J54" i="3"/>
  <c r="H55" i="3"/>
  <c r="J55" i="3"/>
  <c r="H56" i="3"/>
  <c r="J56" i="3"/>
  <c r="H57" i="3"/>
  <c r="J57" i="3"/>
  <c r="H58" i="3"/>
  <c r="J58" i="3"/>
  <c r="H59" i="3"/>
  <c r="J59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L45" i="5" l="1"/>
  <c r="F82" i="10" l="1"/>
  <c r="C26" i="10"/>
  <c r="K15" i="10"/>
  <c r="C28" i="10" s="1"/>
  <c r="K14" i="10"/>
  <c r="L44" i="5" l="1"/>
  <c r="L42" i="5"/>
  <c r="L47" i="5"/>
  <c r="C28" i="9"/>
  <c r="C26" i="9"/>
  <c r="C25" i="11" l="1"/>
  <c r="C23" i="11"/>
  <c r="H48" i="5" l="1"/>
  <c r="I48" i="5"/>
  <c r="J48" i="5"/>
  <c r="K48" i="5"/>
  <c r="L48" i="5"/>
  <c r="M48" i="5"/>
  <c r="N48" i="5"/>
  <c r="O48" i="5"/>
  <c r="H42" i="5"/>
  <c r="E30" i="3"/>
  <c r="E112" i="3" l="1"/>
  <c r="C78" i="11" l="1"/>
  <c r="E20" i="5" l="1"/>
  <c r="G47" i="5"/>
  <c r="E47" i="5"/>
  <c r="G43" i="5"/>
  <c r="G45" i="10" l="1"/>
  <c r="H45" i="10"/>
  <c r="I45" i="10"/>
  <c r="G43" i="10"/>
  <c r="C87" i="9"/>
  <c r="C82" i="10" l="1"/>
  <c r="G58" i="10"/>
  <c r="L79" i="5" l="1"/>
  <c r="G52" i="10" l="1"/>
  <c r="I52" i="10"/>
  <c r="G51" i="10"/>
  <c r="H40" i="11"/>
  <c r="G53" i="10" l="1"/>
  <c r="H38" i="11"/>
  <c r="G72" i="5" l="1"/>
  <c r="P72" i="5" s="1"/>
  <c r="G46" i="5"/>
  <c r="F47" i="5"/>
  <c r="P47" i="5" s="1"/>
  <c r="F43" i="5"/>
  <c r="F46" i="5"/>
  <c r="E42" i="5"/>
  <c r="E45" i="5"/>
  <c r="F45" i="5"/>
  <c r="H39" i="11" l="1"/>
  <c r="F22" i="5" l="1"/>
  <c r="F21" i="5"/>
  <c r="F20" i="5"/>
  <c r="G44" i="10"/>
  <c r="I43" i="10" l="1"/>
  <c r="H70" i="5"/>
  <c r="H69" i="5"/>
  <c r="H68" i="5"/>
  <c r="H67" i="5"/>
  <c r="H66" i="5"/>
  <c r="H65" i="5"/>
  <c r="H64" i="5"/>
  <c r="H63" i="5"/>
  <c r="H62" i="5"/>
  <c r="H61" i="5"/>
  <c r="H60" i="5"/>
  <c r="F58" i="10" l="1"/>
  <c r="J66" i="4" l="1"/>
  <c r="J56" i="4"/>
  <c r="F42" i="5" l="1"/>
  <c r="G42" i="5"/>
  <c r="E22" i="5"/>
  <c r="P42" i="5" l="1"/>
  <c r="F54" i="11"/>
  <c r="I51" i="10" l="1"/>
  <c r="I53" i="10" s="1"/>
  <c r="P71" i="5" l="1"/>
  <c r="I44" i="10" l="1"/>
  <c r="H44" i="10"/>
  <c r="J43" i="10"/>
  <c r="H43" i="10" l="1"/>
  <c r="J44" i="10"/>
  <c r="H46" i="11" l="1"/>
  <c r="J38" i="11" l="1"/>
  <c r="I38" i="11"/>
  <c r="H46" i="9"/>
  <c r="G54" i="11" l="1"/>
  <c r="J52" i="10" l="1"/>
  <c r="H52" i="10"/>
  <c r="J51" i="10"/>
  <c r="H51" i="10"/>
  <c r="H55" i="9"/>
  <c r="J45" i="10"/>
  <c r="H47" i="9" l="1"/>
  <c r="F44" i="5" l="1"/>
  <c r="F48" i="5" s="1"/>
  <c r="E46" i="5"/>
  <c r="P46" i="5" s="1"/>
  <c r="E21" i="5"/>
  <c r="E23" i="5" s="1"/>
  <c r="C22" i="5"/>
  <c r="D112" i="3"/>
  <c r="J67" i="4" s="1"/>
  <c r="H74" i="4" l="1"/>
  <c r="R14" i="11" l="1"/>
  <c r="J46" i="9" l="1"/>
  <c r="I46" i="9" l="1"/>
  <c r="P11" i="5" l="1"/>
  <c r="D20" i="5" l="1"/>
  <c r="H70" i="3" l="1"/>
  <c r="I70" i="3"/>
  <c r="K70" i="3"/>
  <c r="M23" i="5" l="1"/>
  <c r="H56" i="4" l="1"/>
  <c r="R14" i="9"/>
  <c r="H65" i="4" l="1"/>
  <c r="H72" i="4" l="1"/>
  <c r="J40" i="11" l="1"/>
  <c r="H66" i="4" l="1"/>
  <c r="H64" i="4"/>
  <c r="H63" i="4"/>
  <c r="H62" i="4"/>
  <c r="H61" i="4"/>
  <c r="H60" i="4"/>
  <c r="H59" i="4"/>
  <c r="H58" i="4"/>
  <c r="H57" i="4"/>
  <c r="J72" i="4"/>
  <c r="J73" i="4"/>
  <c r="J74" i="4"/>
  <c r="H67" i="4" l="1"/>
  <c r="I39" i="11" l="1"/>
  <c r="J39" i="11"/>
  <c r="D1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1" i="3"/>
  <c r="E10" i="3" l="1"/>
  <c r="D35" i="3"/>
  <c r="J70" i="3" s="1"/>
  <c r="H73" i="4"/>
  <c r="J57" i="4" l="1"/>
  <c r="J58" i="4"/>
  <c r="J59" i="4"/>
  <c r="J60" i="4"/>
  <c r="J61" i="4"/>
  <c r="J62" i="4"/>
  <c r="J63" i="4"/>
  <c r="J64" i="4"/>
  <c r="J65" i="4"/>
  <c r="C20" i="5" l="1"/>
  <c r="H48" i="9"/>
  <c r="C23" i="5" l="1"/>
  <c r="P20" i="5"/>
  <c r="D21" i="5"/>
  <c r="P21" i="5" l="1"/>
  <c r="F23" i="5"/>
  <c r="L46" i="9" l="1"/>
  <c r="G45" i="5" l="1"/>
  <c r="P45" i="5" s="1"/>
  <c r="Q45" i="5" l="1"/>
  <c r="G44" i="5"/>
  <c r="G48" i="5" s="1"/>
  <c r="E44" i="5"/>
  <c r="P44" i="5" s="1"/>
  <c r="E43" i="5"/>
  <c r="P43" i="5" l="1"/>
  <c r="P48" i="5" s="1"/>
  <c r="E48" i="5"/>
  <c r="I47" i="11"/>
  <c r="I46" i="11"/>
  <c r="J46" i="11"/>
  <c r="K46" i="11"/>
  <c r="K51" i="10"/>
  <c r="K43" i="10"/>
  <c r="H54" i="9" l="1"/>
  <c r="G23" i="5" l="1"/>
  <c r="H23" i="5"/>
  <c r="I23" i="5"/>
  <c r="J23" i="5"/>
  <c r="K23" i="5"/>
  <c r="L23" i="5"/>
  <c r="N23" i="5"/>
  <c r="O23" i="5"/>
  <c r="J73" i="5"/>
  <c r="K73" i="5"/>
  <c r="L73" i="5"/>
  <c r="M73" i="5"/>
  <c r="N73" i="5"/>
  <c r="O73" i="5"/>
  <c r="I73" i="5"/>
  <c r="F73" i="5"/>
  <c r="E73" i="5"/>
  <c r="F112" i="3" l="1"/>
  <c r="G63" i="5"/>
  <c r="P63" i="5" s="1"/>
  <c r="G16" i="6" l="1"/>
  <c r="I13" i="5"/>
  <c r="D22" i="5"/>
  <c r="P22" i="5" l="1"/>
  <c r="D23" i="5"/>
  <c r="P23" i="5" s="1"/>
  <c r="I40" i="11"/>
  <c r="K40" i="11"/>
  <c r="M40" i="11"/>
  <c r="L40" i="11"/>
  <c r="N40" i="11"/>
  <c r="O40" i="11"/>
  <c r="P40" i="11"/>
  <c r="Q40" i="11"/>
  <c r="N70" i="3" l="1"/>
  <c r="M70" i="3"/>
  <c r="L70" i="3"/>
  <c r="G65" i="5" l="1"/>
  <c r="P65" i="5" s="1"/>
  <c r="G66" i="5"/>
  <c r="P66" i="5" s="1"/>
  <c r="D67" i="4" l="1"/>
  <c r="G68" i="5"/>
  <c r="P68" i="5" s="1"/>
  <c r="G69" i="5"/>
  <c r="P69" i="5" s="1"/>
  <c r="G70" i="5"/>
  <c r="P70" i="5" s="1"/>
  <c r="G67" i="5"/>
  <c r="P67" i="5" s="1"/>
  <c r="G64" i="5"/>
  <c r="P64" i="5" s="1"/>
  <c r="G61" i="5"/>
  <c r="P61" i="5" s="1"/>
  <c r="G62" i="5"/>
  <c r="P62" i="5" s="1"/>
  <c r="G60" i="5"/>
  <c r="O13" i="5"/>
  <c r="L13" i="5"/>
  <c r="K13" i="5"/>
  <c r="P60" i="5" l="1"/>
  <c r="G73" i="5"/>
  <c r="R14" i="10"/>
  <c r="O48" i="11" l="1"/>
  <c r="Q47" i="11"/>
  <c r="P47" i="11"/>
  <c r="N47" i="11"/>
  <c r="M47" i="11"/>
  <c r="L47" i="11"/>
  <c r="K47" i="11"/>
  <c r="J47" i="11"/>
  <c r="H47" i="11"/>
  <c r="Q46" i="11"/>
  <c r="P46" i="11"/>
  <c r="N46" i="11"/>
  <c r="M46" i="11"/>
  <c r="L46" i="11"/>
  <c r="P48" i="11" l="1"/>
  <c r="M48" i="11"/>
  <c r="K48" i="11"/>
  <c r="I48" i="11"/>
  <c r="H48" i="11"/>
  <c r="J48" i="11"/>
  <c r="L48" i="11"/>
  <c r="N48" i="11"/>
  <c r="Q48" i="11"/>
  <c r="O53" i="10" l="1"/>
  <c r="Q52" i="10"/>
  <c r="P52" i="10"/>
  <c r="N52" i="10"/>
  <c r="M52" i="10"/>
  <c r="L52" i="10"/>
  <c r="K52" i="10"/>
  <c r="Q51" i="10"/>
  <c r="P51" i="10"/>
  <c r="N51" i="10"/>
  <c r="M51" i="10"/>
  <c r="L51" i="10"/>
  <c r="H53" i="10"/>
  <c r="Q45" i="10"/>
  <c r="P45" i="10"/>
  <c r="O45" i="10"/>
  <c r="N45" i="10"/>
  <c r="M45" i="10"/>
  <c r="L45" i="10"/>
  <c r="K45" i="10"/>
  <c r="P44" i="10"/>
  <c r="B1" i="10"/>
  <c r="C1" i="10" s="1"/>
  <c r="K47" i="9"/>
  <c r="P46" i="9"/>
  <c r="E13" i="5"/>
  <c r="F13" i="5"/>
  <c r="G13" i="5"/>
  <c r="H13" i="5"/>
  <c r="J13" i="5"/>
  <c r="M13" i="5"/>
  <c r="N13" i="5"/>
  <c r="B1" i="9"/>
  <c r="C1" i="9" s="1"/>
  <c r="N47" i="9"/>
  <c r="I48" i="9"/>
  <c r="J48" i="9"/>
  <c r="K48" i="9"/>
  <c r="L48" i="9"/>
  <c r="M48" i="9"/>
  <c r="N48" i="9"/>
  <c r="O48" i="9"/>
  <c r="P48" i="9"/>
  <c r="Q48" i="9"/>
  <c r="I54" i="9"/>
  <c r="J54" i="9"/>
  <c r="K54" i="9"/>
  <c r="L54" i="9"/>
  <c r="M54" i="9"/>
  <c r="N54" i="9"/>
  <c r="P54" i="9"/>
  <c r="Q54" i="9"/>
  <c r="I55" i="9"/>
  <c r="J55" i="9"/>
  <c r="K55" i="9"/>
  <c r="L55" i="9"/>
  <c r="M55" i="9"/>
  <c r="N55" i="9"/>
  <c r="P55" i="9"/>
  <c r="Q55" i="9"/>
  <c r="O56" i="9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1" i="3"/>
  <c r="E32" i="3"/>
  <c r="E33" i="3"/>
  <c r="E34" i="3"/>
  <c r="I35" i="3"/>
  <c r="H35" i="3"/>
  <c r="B1" i="3"/>
  <c r="L44" i="10"/>
  <c r="Q44" i="10"/>
  <c r="L43" i="10"/>
  <c r="K44" i="10"/>
  <c r="Q43" i="10"/>
  <c r="N43" i="10"/>
  <c r="P43" i="10"/>
  <c r="M44" i="10"/>
  <c r="N44" i="10"/>
  <c r="P13" i="5" l="1"/>
  <c r="K56" i="9"/>
  <c r="M56" i="9"/>
  <c r="N56" i="9"/>
  <c r="Q56" i="9"/>
  <c r="J56" i="9"/>
  <c r="P56" i="9"/>
  <c r="H56" i="9"/>
  <c r="J47" i="9"/>
  <c r="I56" i="9"/>
  <c r="K46" i="9"/>
  <c r="Q46" i="9"/>
  <c r="M46" i="9"/>
  <c r="N46" i="9"/>
  <c r="L56" i="9"/>
  <c r="M47" i="9"/>
  <c r="I47" i="9"/>
  <c r="Q47" i="9"/>
  <c r="L47" i="9"/>
  <c r="P47" i="9"/>
  <c r="E115" i="5"/>
  <c r="E35" i="3"/>
  <c r="J53" i="10"/>
  <c r="L53" i="10"/>
  <c r="N53" i="10"/>
  <c r="Q53" i="10"/>
  <c r="P53" i="10"/>
  <c r="M53" i="10"/>
  <c r="K53" i="10"/>
  <c r="M43" i="10"/>
  <c r="H73" i="5"/>
  <c r="P73" i="5" s="1"/>
  <c r="E114" i="5" l="1"/>
  <c r="E113" i="5" l="1"/>
</calcChain>
</file>

<file path=xl/sharedStrings.xml><?xml version="1.0" encoding="utf-8"?>
<sst xmlns="http://schemas.openxmlformats.org/spreadsheetml/2006/main" count="1540" uniqueCount="629">
  <si>
    <t>ONA</t>
  </si>
  <si>
    <t xml:space="preserve"> </t>
  </si>
  <si>
    <t xml:space="preserve">SOMMAIRE </t>
  </si>
  <si>
    <t>I- Epuration</t>
  </si>
  <si>
    <t>II- Collecte des eaux usées</t>
  </si>
  <si>
    <t>IV- Coûts d’exploitation</t>
  </si>
  <si>
    <t>III- Maintenance et consommation d’énergie</t>
  </si>
  <si>
    <t>Office National de l’Assainissement</t>
  </si>
  <si>
    <t>Direction de l’Exploitation et de la Maintenance</t>
  </si>
  <si>
    <t>Unité</t>
  </si>
  <si>
    <t xml:space="preserve">Lieu de rejet </t>
  </si>
  <si>
    <t>Débit moyen</t>
  </si>
  <si>
    <t>MES</t>
  </si>
  <si>
    <t>(mg/l)</t>
  </si>
  <si>
    <t>DCO</t>
  </si>
  <si>
    <t>T</t>
  </si>
  <si>
    <t>(°C)</t>
  </si>
  <si>
    <t>pH</t>
  </si>
  <si>
    <t>Nota :</t>
  </si>
  <si>
    <t>(*) Les analyses sont à réaliser sur les échantillons journaliers moyens à l’entrée et à la sortie.</t>
  </si>
  <si>
    <t>(*)  A défaut de préleveurs automatiques, l’échantillonnage doit être effectué conformément aux procédures ONA :</t>
  </si>
  <si>
    <t xml:space="preserve">     D’après le décret n° 06-141 du 19/04/2006</t>
  </si>
  <si>
    <t>. Procédure DEM 0901 (échantillonnage eaux usées pour analyses)</t>
  </si>
  <si>
    <t>. Procédure DEM 0902 (échantillonnage de boues pour analyses)</t>
  </si>
  <si>
    <t>Paramètres</t>
  </si>
  <si>
    <t>(Kg/j)</t>
  </si>
  <si>
    <t>Charge Entrée STEP (Eau brute)</t>
  </si>
  <si>
    <t>Charge Sortie STEP (Eau épurée)</t>
  </si>
  <si>
    <t>(Kg/mois)</t>
  </si>
  <si>
    <t>Charges Sortie STEP (Eau épurée)</t>
  </si>
  <si>
    <t>Charge de pollution éliminée</t>
  </si>
  <si>
    <t>STEP</t>
  </si>
  <si>
    <t>Périmètre irrigué</t>
  </si>
  <si>
    <t>Superficie du Périmètre (ha)</t>
  </si>
  <si>
    <t>Type de culture</t>
  </si>
  <si>
    <t>Concessionnaire</t>
  </si>
  <si>
    <t>Date de l’arrêt</t>
  </si>
  <si>
    <t>Motif de l’arrêt</t>
  </si>
  <si>
    <t>Impact de l’arrêt</t>
  </si>
  <si>
    <t>Actions entreprises pour la remise en état de la STEP</t>
  </si>
  <si>
    <t>Date prévisionnelle de remise en service</t>
  </si>
  <si>
    <t>Communes</t>
  </si>
  <si>
    <t>(**) - Visitables : galeries, ovoïdes, dalot et canalisations dont le diamètre : Ø ≥ 1 500 mm.</t>
  </si>
  <si>
    <t xml:space="preserve">      - Non visitable dont le diamètre : Ø &lt; 1 500 mm.</t>
  </si>
  <si>
    <t>Interventions</t>
  </si>
  <si>
    <t>Exploitation</t>
  </si>
  <si>
    <t>Nombre de Réclamations *</t>
  </si>
  <si>
    <t>Nombre d’interventions</t>
  </si>
  <si>
    <t>Nombre de regards curés</t>
  </si>
  <si>
    <t>Nombre de branchements réalisés</t>
  </si>
  <si>
    <t xml:space="preserve">Nota : </t>
  </si>
  <si>
    <t>. * réclamations : y compris celles enregistrées au niveau de : DHW, APC, sureté interne …</t>
  </si>
  <si>
    <t xml:space="preserve">3) CARACTERISTIQUES TECHNIQUES DES SR </t>
  </si>
  <si>
    <t>UNITE</t>
  </si>
  <si>
    <t>Nom de la SR</t>
  </si>
  <si>
    <t>Localisation de la Station de Relevage</t>
  </si>
  <si>
    <t>Année de Mise en service</t>
  </si>
  <si>
    <t>SR</t>
  </si>
  <si>
    <t>Nature d’intervention</t>
  </si>
  <si>
    <t>Causes</t>
  </si>
  <si>
    <t>Préventive</t>
  </si>
  <si>
    <t>Curative</t>
  </si>
  <si>
    <t>Observations</t>
  </si>
  <si>
    <t>Station de Relevage</t>
  </si>
  <si>
    <t>Effectif  affecté  aux STEP</t>
  </si>
  <si>
    <t>Effectif  affecté aux centres</t>
  </si>
  <si>
    <t>Effectif  affecté aux Stations de relevage</t>
  </si>
  <si>
    <t>Total Effectifs Unité</t>
  </si>
  <si>
    <t>Centre</t>
  </si>
  <si>
    <t>Moyens</t>
  </si>
  <si>
    <t>Total</t>
  </si>
  <si>
    <t xml:space="preserve">Energie Réactive en Kvarh </t>
  </si>
  <si>
    <t xml:space="preserve">Station de relevage </t>
  </si>
  <si>
    <t>Nombre de Regards</t>
  </si>
  <si>
    <t xml:space="preserve">4) ETAT  DES SR A L’ARRÊTS DU MOIS </t>
  </si>
  <si>
    <t>1) BILAN DES INTERVENTIONS DE MAINTENANCE DES EQUIPEMENTS</t>
  </si>
  <si>
    <t>PMD en Kw</t>
  </si>
  <si>
    <t>PMA en Kw</t>
  </si>
  <si>
    <t>3) FRAIS D’EXPLOITATION DES CENTRES</t>
  </si>
  <si>
    <t xml:space="preserve">2) RENDEMENTS EPURATOIRES </t>
  </si>
  <si>
    <t xml:space="preserve">3) CHARGES DE POLLUTION  ELIMINEE </t>
  </si>
  <si>
    <t xml:space="preserve">1) ETAT DES OUVRAGES DE COLLECTE DES EAUX USEES </t>
  </si>
  <si>
    <t>5)  COMMENTAIRES ET FAITS MARQUANTS DE « LA COLLECTE »</t>
  </si>
  <si>
    <t>6) RATIOS D’EXPLOITATION</t>
  </si>
  <si>
    <t>4) FRAIS D’EXPLOITATION DES SR</t>
  </si>
  <si>
    <t>1) EFFECTIFS OPERATIONNELS</t>
  </si>
  <si>
    <t>2) FRAIS D’EXPLOITATION DES STEP</t>
  </si>
  <si>
    <t>Cadre</t>
  </si>
  <si>
    <t>Maîtrise</t>
  </si>
  <si>
    <t>Exécution</t>
  </si>
  <si>
    <t xml:space="preserve">Pièces de rechanges </t>
  </si>
  <si>
    <r>
      <t>Volume épuré du mois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 xml:space="preserve">) : </t>
    </r>
  </si>
  <si>
    <r>
      <t>DBO</t>
    </r>
    <r>
      <rPr>
        <b/>
        <vertAlign val="subscript"/>
        <sz val="12"/>
        <color indexed="8"/>
        <rFont val="Arial Narrow"/>
        <family val="2"/>
      </rPr>
      <t>5</t>
    </r>
  </si>
  <si>
    <r>
      <t>N-NH</t>
    </r>
    <r>
      <rPr>
        <b/>
        <vertAlign val="subscript"/>
        <sz val="12"/>
        <color indexed="8"/>
        <rFont val="Arial Narrow"/>
        <family val="2"/>
      </rPr>
      <t>4</t>
    </r>
  </si>
  <si>
    <r>
      <t>Volume d'eaux épurées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>/mois)</t>
    </r>
  </si>
  <si>
    <r>
      <t>Volume réutilisé       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>/mois)</t>
    </r>
  </si>
  <si>
    <r>
      <t>Taux de consommation Kwh/m</t>
    </r>
    <r>
      <rPr>
        <b/>
        <vertAlign val="superscript"/>
        <sz val="12"/>
        <color indexed="8"/>
        <rFont val="Arial Narrow"/>
        <family val="2"/>
      </rPr>
      <t>3</t>
    </r>
  </si>
  <si>
    <r>
      <t>R1 (coût du m</t>
    </r>
    <r>
      <rPr>
        <b/>
        <vertAlign val="superscript"/>
        <sz val="12"/>
        <color indexed="8"/>
        <rFont val="Arial Narrow"/>
        <family val="2"/>
      </rPr>
      <t xml:space="preserve">3 </t>
    </r>
    <r>
      <rPr>
        <b/>
        <sz val="12"/>
        <color indexed="8"/>
        <rFont val="Arial Narrow"/>
        <family val="2"/>
      </rPr>
      <t>épuré) en DA/m</t>
    </r>
    <r>
      <rPr>
        <b/>
        <vertAlign val="superscript"/>
        <sz val="12"/>
        <color indexed="8"/>
        <rFont val="Arial Narrow"/>
        <family val="2"/>
      </rPr>
      <t>3</t>
    </r>
  </si>
  <si>
    <r>
      <t>R2 (coût du m</t>
    </r>
    <r>
      <rPr>
        <b/>
        <vertAlign val="superscript"/>
        <sz val="12"/>
        <color indexed="8"/>
        <rFont val="Arial Narrow"/>
        <family val="2"/>
      </rPr>
      <t xml:space="preserve">3 </t>
    </r>
    <r>
      <rPr>
        <b/>
        <sz val="12"/>
        <color indexed="8"/>
        <rFont val="Arial Narrow"/>
        <family val="2"/>
      </rPr>
      <t>relevé) en DA/m</t>
    </r>
    <r>
      <rPr>
        <b/>
        <vertAlign val="superscript"/>
        <sz val="12"/>
        <color indexed="8"/>
        <rFont val="Arial Narrow"/>
        <family val="2"/>
      </rPr>
      <t>3</t>
    </r>
  </si>
  <si>
    <r>
      <t>R3 (coût du m</t>
    </r>
    <r>
      <rPr>
        <b/>
        <vertAlign val="superscript"/>
        <sz val="12"/>
        <color indexed="8"/>
        <rFont val="Arial Narrow"/>
        <family val="2"/>
      </rPr>
      <t xml:space="preserve">3 </t>
    </r>
    <r>
      <rPr>
        <b/>
        <sz val="12"/>
        <color indexed="8"/>
        <rFont val="Arial Narrow"/>
        <family val="2"/>
      </rPr>
      <t>collecté) en DA/m</t>
    </r>
    <r>
      <rPr>
        <b/>
        <vertAlign val="superscript"/>
        <sz val="12"/>
        <color indexed="8"/>
        <rFont val="Arial Narrow"/>
        <family val="2"/>
      </rPr>
      <t>3</t>
    </r>
  </si>
  <si>
    <t xml:space="preserve">  au niveau des cinq (05) labos régionaux de l’ANRH. Résultats à transmettre sous forme de tableau.</t>
  </si>
  <si>
    <t xml:space="preserve">  A défaut d’un pont bascule à la sortie de la STEP, le volume des boues sera estimé en nombre de bennes par le volume de la benne.</t>
  </si>
  <si>
    <t>HMT (m)</t>
  </si>
  <si>
    <t>Nombre de Pompes (N+1)</t>
  </si>
  <si>
    <t>Energie Active en Kwh</t>
  </si>
  <si>
    <t>Effectif  affecté au Siège de l’unité</t>
  </si>
  <si>
    <t>Achat petit Equipements</t>
  </si>
  <si>
    <t>Achat Matériels et outillages</t>
  </si>
  <si>
    <t>Prestations et réparations à l’exterieur</t>
  </si>
  <si>
    <t>Produits chimiques
traitement</t>
  </si>
  <si>
    <t>Réactifs
de laboratoires</t>
  </si>
  <si>
    <t>4 : Coûts des produits chimiques et traitement en DA</t>
  </si>
  <si>
    <t>Carburants et lubrifiants</t>
  </si>
  <si>
    <t>EPI</t>
  </si>
  <si>
    <t>Quincaillerie, robinetterie outillages, …</t>
  </si>
  <si>
    <t>5 : Autres frais d’exploitation en DA</t>
  </si>
  <si>
    <t xml:space="preserve">3 : Frais de maintenance matériaux et matériel en DA
</t>
  </si>
  <si>
    <t>1 : Frais du personnel (salaires et charges) en DA</t>
  </si>
  <si>
    <t>2 : Frais de maintenance matériaux et matériel en DA</t>
  </si>
  <si>
    <t>3 : Autres frais d’exploitation en DA</t>
  </si>
  <si>
    <t>4 : Autres frais d’exploitation en DA</t>
  </si>
  <si>
    <t>♦ Frais de maintenance matériaux et matériel :</t>
  </si>
  <si>
    <t>♦ Frais d’énergie (électricité et gaz), facture (n-1)</t>
  </si>
  <si>
    <t>♦ Carburant (groupe électrogène ; camion…..) et lubrifiants</t>
  </si>
  <si>
    <t>♦ EPI</t>
  </si>
  <si>
    <t>♦ Quincaillerie, robinetterie outillages, …</t>
  </si>
  <si>
    <t>♦ Carburant.</t>
  </si>
  <si>
    <t>♦ Matériaux (ciment, barre, pelle, pioche …..).</t>
  </si>
  <si>
    <t>♦ Coûts des produits chimiques (chlorure ferrique) et réactifs pour analyses et Polymères et autres additifs </t>
  </si>
  <si>
    <t>♦ Prestations sous traitées (location engins ; évacuation des boues, transport du personnel ; etc.…….) </t>
  </si>
  <si>
    <t>♦ Carburants et lubrifiants.</t>
  </si>
  <si>
    <t>NTK</t>
  </si>
  <si>
    <t>Siccité moyenne (%) à la sortie de la déshydratation</t>
  </si>
  <si>
    <r>
      <t>Déchets solides et refus des dégrilleurs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>/mois)</t>
    </r>
  </si>
  <si>
    <t>Linéaire de réseau curé (ml)</t>
  </si>
  <si>
    <t>Taux de curage (%)</t>
  </si>
  <si>
    <r>
      <t>Volume collecté (m</t>
    </r>
    <r>
      <rPr>
        <b/>
        <vertAlign val="superscript"/>
        <sz val="12"/>
        <rFont val="Arial Narrow"/>
        <family val="2"/>
      </rPr>
      <t>3</t>
    </r>
    <r>
      <rPr>
        <b/>
        <sz val="12"/>
        <rFont val="Arial Narrow"/>
        <family val="2"/>
      </rPr>
      <t>)</t>
    </r>
  </si>
  <si>
    <r>
      <t>Déchets évacués (m</t>
    </r>
    <r>
      <rPr>
        <b/>
        <vertAlign val="superscript"/>
        <sz val="12"/>
        <rFont val="Arial Narrow"/>
        <family val="2"/>
      </rPr>
      <t>3</t>
    </r>
    <r>
      <rPr>
        <b/>
        <sz val="12"/>
        <rFont val="Arial Narrow"/>
        <family val="2"/>
      </rPr>
      <t>)</t>
    </r>
  </si>
  <si>
    <t>Regards réalisés (unité)</t>
  </si>
  <si>
    <t>Débit Nominal (l/s) des (N) pompes</t>
  </si>
  <si>
    <t>JANVIER 2014</t>
  </si>
  <si>
    <t>MARS 2014</t>
  </si>
  <si>
    <t>AVRIL 2014</t>
  </si>
  <si>
    <t>MAI 2014</t>
  </si>
  <si>
    <t>JUIN 2014</t>
  </si>
  <si>
    <t>AOÛT 2014</t>
  </si>
  <si>
    <t>SEPTEMBRE 2014</t>
  </si>
  <si>
    <t>OCTOBRE 2014</t>
  </si>
  <si>
    <t>NOVEMBRE 2014</t>
  </si>
  <si>
    <t>DÉCEMBRE 2014</t>
  </si>
  <si>
    <t>1.Bilan de l’auto-surveillance</t>
  </si>
  <si>
    <t>2.Rendements épuratoires</t>
  </si>
  <si>
    <t>3.Charges de pollution éliminée</t>
  </si>
  <si>
    <t>4.Suivi des boues</t>
  </si>
  <si>
    <t>1.Etat des ouvrages de collecte des eaux usées</t>
  </si>
  <si>
    <t xml:space="preserve">2.Bilan d’exploitation des  réseaux d’assainissement </t>
  </si>
  <si>
    <t>3.Caractéristiques techniques des SR</t>
  </si>
  <si>
    <t xml:space="preserve">4.Etat des Stations de relevage à l’arrêt </t>
  </si>
  <si>
    <t>1.Bilan des interventions de maintenance des équipements</t>
  </si>
  <si>
    <t>2.Consommation  de l’énergie électrique par les STEP</t>
  </si>
  <si>
    <t>3.Consommation de l’énergie électrique  par les SR</t>
  </si>
  <si>
    <t xml:space="preserve">1.Effectifs opérationnels </t>
  </si>
  <si>
    <t>2.Frais d’exploitation  des STEP</t>
  </si>
  <si>
    <t xml:space="preserve">3.Frais d’exploitation  des réseaux </t>
  </si>
  <si>
    <t>4.Frais d’exploitation  des SR</t>
  </si>
  <si>
    <t>5.Moyens d’intervention</t>
  </si>
  <si>
    <t xml:space="preserve">6.Ratios d’exploitation </t>
  </si>
  <si>
    <t>TOTAL</t>
  </si>
  <si>
    <t>1) BILAN DE L’AUTO-SURVEILLANCE</t>
  </si>
  <si>
    <t>Non visitable **</t>
  </si>
  <si>
    <t>2 : Frais d’énergie (électricité et gaz)
Montant de la facture (n-1) en DA</t>
  </si>
  <si>
    <t>3 : Frais de maintenance matériaux et matériel en DA</t>
  </si>
  <si>
    <t>Achats matériels et matériaux</t>
  </si>
  <si>
    <t>DAIP</t>
  </si>
  <si>
    <t>Achat PDR et petits Equipements</t>
  </si>
  <si>
    <t>Location et Travaux Sous traités</t>
  </si>
  <si>
    <t>♦ Les frais du personnel en salaire et charges seront déterminés sur la base des montants réels de l’unité, y compris les charges du personnel du dispositif DAIP</t>
  </si>
  <si>
    <t>♦ Travaux sous traités (Pose de conduite, branchements, réhabilitation des regards et des conduites,…), Location des engins et locaux ; transport du personnel ; etc.…..).</t>
  </si>
  <si>
    <t>Total Effectifs</t>
  </si>
  <si>
    <t>Effectifs</t>
  </si>
  <si>
    <t xml:space="preserve">Total Unité </t>
  </si>
  <si>
    <t>Total Unité</t>
  </si>
  <si>
    <t>4) BILAN D’EXPLOITATION DES SR</t>
  </si>
  <si>
    <t>Entrée STEP *                  (Eau brute)</t>
  </si>
  <si>
    <t>Sortie STEP *                   (Eau épurée)</t>
  </si>
  <si>
    <t>Paramètres **                           de l’auto-surveillance</t>
  </si>
  <si>
    <r>
      <t xml:space="preserve"> 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>/j)</t>
    </r>
  </si>
  <si>
    <t>(*) l'estimation des boues produites en kg MS sera établie selon la note de procédure de la  DEM du 15/09/2014.</t>
  </si>
  <si>
    <t xml:space="preserve">Total SR </t>
  </si>
  <si>
    <t xml:space="preserve">Total </t>
  </si>
  <si>
    <t>Rendements Épuratoires (%)</t>
  </si>
  <si>
    <t>Nbr d'analyses/ mois (Eau épurée)</t>
  </si>
  <si>
    <t>Procédé d'épuration</t>
  </si>
  <si>
    <t>Date de transfert à l'ONA</t>
  </si>
  <si>
    <t>Date de mise en service</t>
  </si>
  <si>
    <t>Débit nominal en (m3/j)</t>
  </si>
  <si>
    <t>Impact final (Protection)</t>
  </si>
  <si>
    <r>
      <t>N-NO</t>
    </r>
    <r>
      <rPr>
        <b/>
        <vertAlign val="subscript"/>
        <sz val="12"/>
        <color indexed="8"/>
        <rFont val="Arial Narrow"/>
        <family val="2"/>
      </rPr>
      <t>2</t>
    </r>
  </si>
  <si>
    <r>
      <t>N-NO</t>
    </r>
    <r>
      <rPr>
        <b/>
        <vertAlign val="subscript"/>
        <sz val="12"/>
        <color indexed="8"/>
        <rFont val="Arial Narrow"/>
        <family val="2"/>
      </rPr>
      <t>3</t>
    </r>
  </si>
  <si>
    <t>NT</t>
  </si>
  <si>
    <t xml:space="preserve">By-pass </t>
  </si>
  <si>
    <t xml:space="preserve">Volume By-passé </t>
  </si>
  <si>
    <r>
      <t>Volume brut du mois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 xml:space="preserve">) : </t>
    </r>
  </si>
  <si>
    <r>
      <t>N-NO</t>
    </r>
    <r>
      <rPr>
        <b/>
        <sz val="9"/>
        <color indexed="8"/>
        <rFont val="Arial Narrow"/>
        <family val="2"/>
      </rPr>
      <t>3</t>
    </r>
  </si>
  <si>
    <t>PT</t>
  </si>
  <si>
    <t xml:space="preserve">Salinité </t>
  </si>
  <si>
    <t>Conductivité</t>
  </si>
  <si>
    <r>
      <t>O</t>
    </r>
    <r>
      <rPr>
        <b/>
        <sz val="8"/>
        <color indexed="8"/>
        <rFont val="Arial Narrow"/>
        <family val="2"/>
      </rPr>
      <t xml:space="preserve"> 2 </t>
    </r>
    <r>
      <rPr>
        <b/>
        <sz val="12"/>
        <color indexed="8"/>
        <rFont val="Arial Narrow"/>
        <family val="2"/>
      </rPr>
      <t>dissous</t>
    </r>
  </si>
  <si>
    <t>Nbr de jours by-passés</t>
  </si>
  <si>
    <t>Capacité en (Eq/hab)</t>
  </si>
  <si>
    <t xml:space="preserve">  Nbr d'analyses / mois (Eau brute)</t>
  </si>
  <si>
    <r>
      <t>N-NO</t>
    </r>
    <r>
      <rPr>
        <b/>
        <sz val="10"/>
        <color indexed="8"/>
        <rFont val="Arial Narrow"/>
        <family val="2"/>
      </rPr>
      <t>2</t>
    </r>
  </si>
  <si>
    <t>(µS/cm)</t>
  </si>
  <si>
    <t>(*) A défaut de débimètre à l'entrée et ou à la sortie des eaux, il y a lieu d'augmenter ou de diminuer le débit  de:  5%</t>
  </si>
  <si>
    <t>6) SUIVI DES PRODUITS DE L’EPURATION</t>
  </si>
  <si>
    <t xml:space="preserve">7) REUTILISATION DES EAUX USEES EPUREES  </t>
  </si>
  <si>
    <t xml:space="preserve">8)  ETAT  DES STEP A L’ARRÊT  </t>
  </si>
  <si>
    <t>Quantité de la chaux (kg)</t>
  </si>
  <si>
    <t>Quantité de polymère   
 (kg)</t>
  </si>
  <si>
    <t>6.Suivi des sous produits de l’épuration</t>
  </si>
  <si>
    <t>7.Réutilisation des eaux usées épurées</t>
  </si>
  <si>
    <t xml:space="preserve">8.Etat des STEP à l’arrêt </t>
  </si>
  <si>
    <r>
      <t xml:space="preserve">9.Commentaires et Faits Marquants </t>
    </r>
    <r>
      <rPr>
        <b/>
        <vertAlign val="superscript"/>
        <sz val="14"/>
        <color indexed="18"/>
        <rFont val="Arial Narrow"/>
        <family val="2"/>
      </rPr>
      <t>«</t>
    </r>
    <r>
      <rPr>
        <b/>
        <sz val="14"/>
        <color indexed="18"/>
        <rFont val="Arial Narrow"/>
        <family val="2"/>
      </rPr>
      <t> Epuration </t>
    </r>
    <r>
      <rPr>
        <b/>
        <vertAlign val="superscript"/>
        <sz val="14"/>
        <color indexed="18"/>
        <rFont val="Arial Narrow"/>
        <family val="2"/>
      </rPr>
      <t>»</t>
    </r>
  </si>
  <si>
    <t>MVS des boues Produites (mg/l)</t>
  </si>
  <si>
    <t xml:space="preserve">Quantité de chlorure ferrique (kg) </t>
  </si>
  <si>
    <t>Autres produits chimiques</t>
  </si>
  <si>
    <r>
      <t>PO</t>
    </r>
    <r>
      <rPr>
        <b/>
        <vertAlign val="subscript"/>
        <sz val="14"/>
        <color indexed="8"/>
        <rFont val="Arial Narrow"/>
        <family val="2"/>
      </rPr>
      <t xml:space="preserve">4 </t>
    </r>
    <r>
      <rPr>
        <b/>
        <vertAlign val="superscript"/>
        <sz val="14"/>
        <color indexed="8"/>
        <rFont val="Arial Narrow"/>
        <family val="2"/>
      </rPr>
      <t>-3</t>
    </r>
    <r>
      <rPr>
        <b/>
        <vertAlign val="subscript"/>
        <sz val="14"/>
        <color indexed="8"/>
        <rFont val="Arial Narrow"/>
        <family val="2"/>
      </rPr>
      <t xml:space="preserve"> </t>
    </r>
  </si>
  <si>
    <t>STEP  à l’arrêt</t>
  </si>
  <si>
    <t>(**) Si les valeurs des paramètres de l'auto-surveillance dépassent les limites de rejet, il y a lieu de justifier et d'argumenter ces écarts,</t>
  </si>
  <si>
    <t>5) SUIVI DES PRODUITS CHIMIQUES UTILISES,</t>
  </si>
  <si>
    <r>
      <t>Sables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>/mois)</t>
    </r>
  </si>
  <si>
    <r>
      <t>Huiles Net Graisses  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>/mois)</t>
    </r>
  </si>
  <si>
    <t xml:space="preserve">5.Suivi des produits chimiques </t>
  </si>
  <si>
    <r>
      <t xml:space="preserve">6.Commentaires et Faits Marquants </t>
    </r>
    <r>
      <rPr>
        <b/>
        <vertAlign val="superscript"/>
        <sz val="14"/>
        <color indexed="18"/>
        <rFont val="Arial Narrow"/>
        <family val="2"/>
      </rPr>
      <t>«</t>
    </r>
    <r>
      <rPr>
        <b/>
        <sz val="14"/>
        <color indexed="18"/>
        <rFont val="Arial Narrow"/>
        <family val="2"/>
      </rPr>
      <t> Collecte </t>
    </r>
    <r>
      <rPr>
        <b/>
        <vertAlign val="superscript"/>
        <sz val="14"/>
        <color indexed="18"/>
        <rFont val="Arial Narrow"/>
        <family val="2"/>
      </rPr>
      <t>»</t>
    </r>
  </si>
  <si>
    <t>Centres d'assainssement</t>
  </si>
  <si>
    <t xml:space="preserve">Communes Transférées </t>
  </si>
  <si>
    <t>Petits Travaux  de Renouvellement  et réhabilitation</t>
  </si>
  <si>
    <t>Pose de Conduites (ml)</t>
  </si>
  <si>
    <t xml:space="preserve">.  Pour déterminer le volume collecté il y a lieu de se référer à la note référence N°173/ONA/DG/09  </t>
  </si>
  <si>
    <t>(a renseigner obligatoirement )</t>
  </si>
  <si>
    <t>5.Suivi du patrimoine géré (SIG)</t>
  </si>
  <si>
    <t xml:space="preserve">9) COMMENTAIRES ET FAITS MARQUANTS « EPURATION » </t>
  </si>
  <si>
    <t>( à renseigner obligatoirement y compris les  travaux de maintenance assurés et tout dysfonctionnement constaté durant le mois)</t>
  </si>
  <si>
    <t>Coûts directs * en dinars</t>
  </si>
  <si>
    <t>Désignation de l’opération</t>
  </si>
  <si>
    <t>Montant des prestations sous traitées pour chaque SR : (Location des engins et locaux ; transport du personnel ; etc.…..).</t>
  </si>
  <si>
    <t>5) MOYENS MATERIELS ROULANTS D’INTERVENTION DISPONIBLES ET FONCTIONNELS DE L'UNITE</t>
  </si>
  <si>
    <r>
      <t>-</t>
    </r>
    <r>
      <rPr>
        <sz val="7"/>
        <color indexed="18"/>
        <rFont val="Times New Roman"/>
        <family val="1"/>
      </rPr>
      <t xml:space="preserve">      </t>
    </r>
    <r>
      <rPr>
        <b/>
        <u/>
        <sz val="14"/>
        <color indexed="18"/>
        <rFont val="Arial Narrow"/>
        <family val="2"/>
      </rPr>
      <t>Autres frais d’exploitation par STEP :</t>
    </r>
  </si>
  <si>
    <r>
      <t xml:space="preserve">♦ </t>
    </r>
    <r>
      <rPr>
        <b/>
        <sz val="12"/>
        <color indexed="18"/>
        <rFont val="Arial Narrow"/>
        <family val="2"/>
      </rPr>
      <t>Les frais du personnel en salaire et charges seront déterminés sur la base des montants réels de l’unité, y compris les charges du personnel du dispositif DAIP</t>
    </r>
  </si>
  <si>
    <r>
      <t xml:space="preserve">♦ </t>
    </r>
    <r>
      <rPr>
        <b/>
        <sz val="12"/>
        <color indexed="18"/>
        <rFont val="Arial Narrow"/>
        <family val="2"/>
      </rPr>
      <t>Frais de maintenance matériaux et matériel : Montant des prestations et réparations sous traitées pour chaque centre : (réparations à l’extérieur des organes moteurs et pièces.</t>
    </r>
  </si>
  <si>
    <r>
      <t>-</t>
    </r>
    <r>
      <rPr>
        <sz val="7"/>
        <color indexed="18"/>
        <rFont val="Arial Narrow"/>
        <family val="2"/>
      </rPr>
      <t xml:space="preserve">       </t>
    </r>
    <r>
      <rPr>
        <b/>
        <u/>
        <sz val="14"/>
        <color indexed="18"/>
        <rFont val="Arial Narrow"/>
        <family val="2"/>
      </rPr>
      <t>Autres frais d’exploitation par les centres :</t>
    </r>
  </si>
  <si>
    <r>
      <t>-</t>
    </r>
    <r>
      <rPr>
        <sz val="7"/>
        <color indexed="18"/>
        <rFont val="Arial Narrow"/>
        <family val="2"/>
      </rPr>
      <t xml:space="preserve">      </t>
    </r>
    <r>
      <rPr>
        <b/>
        <u/>
        <sz val="14"/>
        <color indexed="18"/>
        <rFont val="Arial Narrow"/>
        <family val="2"/>
      </rPr>
      <t>Autres frais d’exploitation par les SR:</t>
    </r>
  </si>
  <si>
    <r>
      <t xml:space="preserve">(*) Valeurs limites des paramètres des rejets : </t>
    </r>
    <r>
      <rPr>
        <sz val="12"/>
        <color indexed="18"/>
        <rFont val="Arial Narrow"/>
        <family val="2"/>
      </rPr>
      <t xml:space="preserve">DBO5 : 35 à 40 mg/l    </t>
    </r>
    <r>
      <rPr>
        <b/>
        <sz val="12"/>
        <color indexed="18"/>
        <rFont val="Arial Narrow"/>
        <family val="2"/>
      </rPr>
      <t xml:space="preserve">/  </t>
    </r>
    <r>
      <rPr>
        <sz val="12"/>
        <color indexed="18"/>
        <rFont val="Arial Narrow"/>
        <family val="2"/>
      </rPr>
      <t xml:space="preserve">  DCO : 120 à 130 mg/l   </t>
    </r>
    <r>
      <rPr>
        <b/>
        <sz val="12"/>
        <color indexed="18"/>
        <rFont val="Arial Narrow"/>
        <family val="2"/>
      </rPr>
      <t>/</t>
    </r>
    <r>
      <rPr>
        <sz val="12"/>
        <color indexed="18"/>
        <rFont val="Arial Narrow"/>
        <family val="2"/>
      </rPr>
      <t xml:space="preserve">  MES : 35 à 40 mg/l</t>
    </r>
  </si>
  <si>
    <r>
      <t xml:space="preserve">Recherche des métaux lourds dans les boues : Analyse obligatoire </t>
    </r>
    <r>
      <rPr>
        <b/>
        <sz val="12"/>
        <color indexed="18"/>
        <rFont val="Arial Narrow"/>
        <family val="2"/>
      </rPr>
      <t>au moins une fois / An</t>
    </r>
    <r>
      <rPr>
        <sz val="12"/>
        <color indexed="18"/>
        <rFont val="Arial Narrow"/>
        <family val="2"/>
      </rPr>
      <t xml:space="preserve">. Au niveau du labo central de la DG ou </t>
    </r>
  </si>
  <si>
    <r>
      <t xml:space="preserve"> </t>
    </r>
    <r>
      <rPr>
        <b/>
        <u/>
        <sz val="12"/>
        <color indexed="18"/>
        <rFont val="Arial Narrow"/>
        <family val="2"/>
      </rPr>
      <t>Référence </t>
    </r>
    <r>
      <rPr>
        <b/>
        <sz val="12"/>
        <color indexed="18"/>
        <rFont val="Arial Narrow"/>
        <family val="2"/>
      </rPr>
      <t>: Note  N°02/DEM/ONA/DG</t>
    </r>
  </si>
  <si>
    <t>Puissance installée (Kw)</t>
  </si>
  <si>
    <t>Centre des SR         (si existe)</t>
  </si>
  <si>
    <t>Destination des eaux relevées</t>
  </si>
  <si>
    <t>Equipement</t>
  </si>
  <si>
    <t>Linéaire total en (Km)</t>
  </si>
  <si>
    <t>Centre Blida</t>
  </si>
  <si>
    <t>Blida</t>
  </si>
  <si>
    <t>Beni Mered</t>
  </si>
  <si>
    <t>Ouled Yaich</t>
  </si>
  <si>
    <t>Bouarfa</t>
  </si>
  <si>
    <t>Chréa</t>
  </si>
  <si>
    <t>Centre L'arbaa</t>
  </si>
  <si>
    <t>L'arbaa</t>
  </si>
  <si>
    <t>Bouinan</t>
  </si>
  <si>
    <t>Chebli</t>
  </si>
  <si>
    <t>Meftah</t>
  </si>
  <si>
    <t>Bougara</t>
  </si>
  <si>
    <t>Djebabra</t>
  </si>
  <si>
    <t>Sohane</t>
  </si>
  <si>
    <t>Hammam Melouane</t>
  </si>
  <si>
    <t>Ouled Slama</t>
  </si>
  <si>
    <t>Centre Boufarik</t>
  </si>
  <si>
    <t>Soumàa</t>
  </si>
  <si>
    <t>Guerrouaou</t>
  </si>
  <si>
    <t>Oued El Alleug</t>
  </si>
  <si>
    <t>Centre Oued Djer</t>
  </si>
  <si>
    <t>Chiffa</t>
  </si>
  <si>
    <t>Ain Roumana</t>
  </si>
  <si>
    <t>El Affroun</t>
  </si>
  <si>
    <t>Boufarik</t>
  </si>
  <si>
    <t>Beni Tamou</t>
  </si>
  <si>
    <t>Ben Khellil</t>
  </si>
  <si>
    <t>Oued Djer</t>
  </si>
  <si>
    <t>Mouzaia</t>
  </si>
  <si>
    <t>Benazzout</t>
  </si>
  <si>
    <t>Vers station centrale</t>
  </si>
  <si>
    <t>BLIDA</t>
  </si>
  <si>
    <t>UNITE DE : BLIDA</t>
  </si>
  <si>
    <t>ALGER</t>
  </si>
  <si>
    <t>BENAZOUT</t>
  </si>
  <si>
    <t>Station Benazzout</t>
  </si>
  <si>
    <t>Station Bouarfa</t>
  </si>
  <si>
    <t>Centre de Boufarik</t>
  </si>
  <si>
    <t>Centre de Oued djer</t>
  </si>
  <si>
    <t>motopompe</t>
  </si>
  <si>
    <t>camion à benne</t>
  </si>
  <si>
    <t>camion double cabine</t>
  </si>
  <si>
    <t>Treuil</t>
  </si>
  <si>
    <t>Retrochargeur</t>
  </si>
  <si>
    <t>Groupe Electrogène</t>
  </si>
  <si>
    <t>Compresseur ENMTP</t>
  </si>
  <si>
    <t>Camion d'auscultation caméra</t>
  </si>
  <si>
    <t>Véhicules PICK UP</t>
  </si>
  <si>
    <t>Camion Grue</t>
  </si>
  <si>
    <t>-</t>
  </si>
  <si>
    <t>Linéaire total en Km*</t>
  </si>
  <si>
    <t xml:space="preserve">                       UNITE DE: BLIDA</t>
  </si>
  <si>
    <t>Hai Ben Azzout</t>
  </si>
  <si>
    <t>Rapport Q/P (%)</t>
  </si>
  <si>
    <t>Nombre d'abonnés***</t>
  </si>
  <si>
    <t>(***) ADE Blida</t>
  </si>
  <si>
    <t>Centre de l'arbaa</t>
  </si>
  <si>
    <r>
      <t>Volumes Relevés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>/mois)</t>
    </r>
  </si>
  <si>
    <r>
      <t>Déchets extraits (m</t>
    </r>
    <r>
      <rPr>
        <b/>
        <vertAlign val="superscript"/>
        <sz val="12"/>
        <color indexed="8"/>
        <rFont val="Arial Narrow"/>
        <family val="2"/>
      </rPr>
      <t>3</t>
    </r>
    <r>
      <rPr>
        <b/>
        <sz val="12"/>
        <color indexed="8"/>
        <rFont val="Arial Narrow"/>
        <family val="2"/>
      </rPr>
      <t>/mois)</t>
    </r>
  </si>
  <si>
    <t>Energie consommée (Kwh/mois)</t>
  </si>
  <si>
    <t>Combiné hydrocureur</t>
  </si>
  <si>
    <t xml:space="preserve">Montant de la facture en DA du mois </t>
  </si>
  <si>
    <t>Zone</t>
  </si>
  <si>
    <t>Motifs de l’arrêt</t>
  </si>
  <si>
    <t>Actions entreprises pour la remise en état de la SR</t>
  </si>
  <si>
    <t>Centre Bougara</t>
  </si>
  <si>
    <t>Centre Larbaa</t>
  </si>
  <si>
    <t>Larbaa</t>
  </si>
  <si>
    <t>Centre de Bougara</t>
  </si>
  <si>
    <t>Benkhlil</t>
  </si>
  <si>
    <t>Haouch Moubarak</t>
  </si>
  <si>
    <t>camion hydro</t>
  </si>
  <si>
    <t>Haouch Moubarak *</t>
  </si>
  <si>
    <t>Station Haouch Moubarak</t>
  </si>
  <si>
    <t>01Avril 2012</t>
  </si>
  <si>
    <t>01 Décembre 2012</t>
  </si>
  <si>
    <t>01 Janvier 2016</t>
  </si>
  <si>
    <t>Bouarfa, la route vers Hai Driouech, Rive gauche de Oued Sidi Kbir</t>
  </si>
  <si>
    <t>/</t>
  </si>
  <si>
    <t xml:space="preserve"> Centre de Blida    </t>
  </si>
  <si>
    <t>STEP Beni Mered</t>
  </si>
  <si>
    <t>Step Magtaa Lazreg</t>
  </si>
  <si>
    <t>preserver les eaux de l'oued</t>
  </si>
  <si>
    <t>camion double cabine a benne</t>
  </si>
  <si>
    <t>Taux d’utilisation des capacités installées (%):</t>
  </si>
  <si>
    <t>Zone : Alger</t>
  </si>
  <si>
    <t>Unité : Blida</t>
  </si>
  <si>
    <t>Nombre de Camion</t>
  </si>
  <si>
    <t>Chiffre d'Affaires des Hydrocureurs</t>
  </si>
  <si>
    <t>Facturation</t>
  </si>
  <si>
    <t>Encaissement</t>
  </si>
  <si>
    <t>Reste à Encaisser</t>
  </si>
  <si>
    <t>Observation</t>
  </si>
  <si>
    <t>N°</t>
  </si>
  <si>
    <t>Intitulé du Projet</t>
  </si>
  <si>
    <t>Montant du Contrat (DA)</t>
  </si>
  <si>
    <t>Taux d'Avancement</t>
  </si>
  <si>
    <t>Rester à Encaisser</t>
  </si>
  <si>
    <t xml:space="preserve">Magtaa Lazreg  </t>
  </si>
  <si>
    <t>OFFICE NATIONAL DE L'ASSAINISSEMENT</t>
  </si>
  <si>
    <t xml:space="preserve">  Tableau N°01 : Chiffre d'affaire ( camions hydro )</t>
  </si>
  <si>
    <t xml:space="preserve">   Tableau N°02 : chiffre d'affaire plan de charges ( Projets )</t>
  </si>
  <si>
    <t>*</t>
  </si>
  <si>
    <t>Quantité de boues produites</t>
  </si>
  <si>
    <t>Volume de boues produites (M3/Mois)</t>
  </si>
  <si>
    <t>Poids en matière sèche                 (Kg MS)/mois</t>
  </si>
  <si>
    <t>produit estimées (théorique)           Kg MS/mois</t>
  </si>
  <si>
    <t>Quantité valorisée     Kg MS/mois</t>
  </si>
  <si>
    <t>Type de valorisation</t>
  </si>
  <si>
    <t>Nom del'agriculteur ou de la société</t>
  </si>
  <si>
    <t>conditions de suivi (*)</t>
  </si>
  <si>
    <t>Quantité stockée         (kg  MS)/Mois</t>
  </si>
  <si>
    <t>Quantité évacuée à la décharge  (KgMS/Mois)</t>
  </si>
  <si>
    <t>Analyses effectuées (**)</t>
  </si>
  <si>
    <t>Devenir des boues</t>
  </si>
  <si>
    <t>4) VALORISATION DES BOUES DE L'EPURATION</t>
  </si>
  <si>
    <t>en cas de valorisation : (*)préciser convention / engagement et transmettre à la DG</t>
  </si>
  <si>
    <t xml:space="preserve">                (**) transmettre les résultats d'analyses des metaux lourds et bacteriologiques</t>
  </si>
  <si>
    <t>Magtaa lazreg</t>
  </si>
  <si>
    <t xml:space="preserve">                                                                      ETATS DE REALISATIONS DU CHIFFRE D'AFFAIRES</t>
  </si>
  <si>
    <t>1+1</t>
  </si>
  <si>
    <t>vers le reseau d'assainissement</t>
  </si>
  <si>
    <t xml:space="preserve"> haouche moubarek ,larbaa</t>
  </si>
  <si>
    <t>Step Boufarik</t>
  </si>
  <si>
    <t xml:space="preserve">Step monobloc Magtaa Lazreg                                     </t>
  </si>
  <si>
    <t>Boues Activées à faible charge</t>
  </si>
  <si>
    <t>Oued El harrach</t>
  </si>
  <si>
    <t>Réhabilitation du réseau d'assainissement de la clinique de la commune de Oued Djer</t>
  </si>
  <si>
    <t>Contentieux</t>
  </si>
  <si>
    <t>(DA)</t>
  </si>
  <si>
    <t>encaisser (DA)</t>
  </si>
  <si>
    <t>Bensalah</t>
  </si>
  <si>
    <t>Bourari</t>
  </si>
  <si>
    <t>collecteur Bouinan vers STEP Benchaabane</t>
  </si>
  <si>
    <t>SR Ain Aicha</t>
  </si>
  <si>
    <t>Benchaabbane</t>
  </si>
  <si>
    <t>Oued Lakhel</t>
  </si>
  <si>
    <t xml:space="preserve">Boues Activées </t>
  </si>
  <si>
    <t>Ain AICHA</t>
  </si>
  <si>
    <t>Station Ain AICHA</t>
  </si>
  <si>
    <t>Ain Aicha</t>
  </si>
  <si>
    <t>3)  CONSOMMATION MENSUELLE D’ENERGIE ELECTRIQUE DES STEP</t>
  </si>
  <si>
    <t xml:space="preserve">espace vert </t>
  </si>
  <si>
    <t>espace vert de la STEP</t>
  </si>
  <si>
    <t>HAOUCH MOUBARAK</t>
  </si>
  <si>
    <t>2) CONSOMMATION MENSUELLE D’ENERGIE ELECTRIQUE DES STATIONS DE RELEVAGE</t>
  </si>
  <si>
    <t>Boue activée</t>
  </si>
  <si>
    <t>BENI MERED</t>
  </si>
  <si>
    <t>Beni mered</t>
  </si>
  <si>
    <t xml:space="preserve">arrosage du gazon </t>
  </si>
  <si>
    <t>OUED BENI MERED</t>
  </si>
  <si>
    <t>PR 22 bis</t>
  </si>
  <si>
    <t>PR 22</t>
  </si>
  <si>
    <t>PR 18</t>
  </si>
  <si>
    <t>PR centrale</t>
  </si>
  <si>
    <t>Joinville</t>
  </si>
  <si>
    <t>3+1</t>
  </si>
  <si>
    <t>vers STEP Beni Mered</t>
  </si>
  <si>
    <t>vers PR 22</t>
  </si>
  <si>
    <t>vers PR18</t>
  </si>
  <si>
    <t>Haouch Omar</t>
  </si>
  <si>
    <t>SIDI El Kebir</t>
  </si>
  <si>
    <t>Paramètres de l’auto-surveillance</t>
  </si>
  <si>
    <t>Poids en matière sèche  (Kg MS)/mois</t>
  </si>
  <si>
    <t>SR Beni Mered 22</t>
  </si>
  <si>
    <t>SR Beni Mered 18</t>
  </si>
  <si>
    <t>SR centrale</t>
  </si>
  <si>
    <t>Beni Mered 22</t>
  </si>
  <si>
    <t>Beni Mered 18</t>
  </si>
  <si>
    <t>centrale  ( joinville)</t>
  </si>
  <si>
    <t>MINISTERE DE L'HYDRAULIQUE</t>
  </si>
  <si>
    <r>
      <t>Nota:</t>
    </r>
    <r>
      <rPr>
        <sz val="12"/>
        <color indexed="18"/>
        <rFont val="Arial Narrow"/>
        <family val="2"/>
      </rPr>
      <t xml:space="preserve"> </t>
    </r>
  </si>
  <si>
    <t>SR Ouled yaich22 bis</t>
  </si>
  <si>
    <t>Ouled Yaich 22bis</t>
  </si>
  <si>
    <t>BOUARFA</t>
  </si>
  <si>
    <t>NB : SR Sidi El kebir presence d'un indu occupant</t>
  </si>
  <si>
    <t>preserver les eaux de l'oued ELHARRACHE</t>
  </si>
  <si>
    <t>2+1</t>
  </si>
  <si>
    <t>4+1</t>
  </si>
  <si>
    <t>vers la STEP Boufarik</t>
  </si>
  <si>
    <t>Vers SR Bourari</t>
  </si>
  <si>
    <t>SR Sidi elkbir</t>
  </si>
  <si>
    <t>4+2</t>
  </si>
  <si>
    <t>Vers SR Sidi Kbir</t>
  </si>
  <si>
    <t>presence d'un indu occupant</t>
  </si>
  <si>
    <t xml:space="preserve">Suite à l'arrêt de la SR Sidi El kebir </t>
  </si>
  <si>
    <t>Sidi elkbir</t>
  </si>
  <si>
    <t>SR ouled yaiche 22 bis</t>
  </si>
  <si>
    <t xml:space="preserve">autour de la station  </t>
  </si>
  <si>
    <t>nettoyage général</t>
  </si>
  <si>
    <r>
      <t xml:space="preserve">société </t>
    </r>
    <r>
      <rPr>
        <b/>
        <sz val="12"/>
        <color rgb="FF000000"/>
        <rFont val="Arial Narrow"/>
        <family val="2"/>
      </rPr>
      <t>CET</t>
    </r>
  </si>
  <si>
    <t>CET</t>
  </si>
  <si>
    <t>BFK</t>
  </si>
  <si>
    <t>Haouch lefred (omar)</t>
  </si>
  <si>
    <t>Haouch Lefred(Omar)</t>
  </si>
  <si>
    <t xml:space="preserve">        Metidja  hadaik </t>
  </si>
  <si>
    <t>Magtaa Lazrag</t>
  </si>
  <si>
    <t xml:space="preserve">              les forets </t>
  </si>
  <si>
    <t>Camion aspirateur</t>
  </si>
  <si>
    <t xml:space="preserve">                     probablement d’une huilerie d’olive (Fragments d’olives …)</t>
  </si>
  <si>
    <t>* Nettoyage de la sortie du  bassin</t>
  </si>
  <si>
    <t>Population Raccordées 2024 (Hab *)</t>
  </si>
  <si>
    <t>bob cat</t>
  </si>
  <si>
    <t>Camion ampliroll k120</t>
  </si>
  <si>
    <t>visitabe</t>
  </si>
  <si>
    <t>Unité de Blida</t>
  </si>
  <si>
    <t>1.5</t>
  </si>
  <si>
    <t>arrosage du gazon et plante nettoyage de la Deshydratation</t>
  </si>
  <si>
    <t>Espace vert de la step         1,5 ha</t>
  </si>
  <si>
    <t>Nettoyage</t>
  </si>
  <si>
    <t>STEP Boufarik</t>
  </si>
  <si>
    <t xml:space="preserve">                 2-  Nous reçevons chaque jours des effluents industriels non conforme depuis le PR 18 et le PR 22  chargés en : </t>
  </si>
  <si>
    <t xml:space="preserve">                                                                   - Huile de couleur verdâtre parfois rouge brune avec une quantité considérable en déchets provenant                    </t>
  </si>
  <si>
    <t>SR Sidi El kebir à l'arret a cause d'une presence d'un indu occupant</t>
  </si>
  <si>
    <t>BeniTamou</t>
  </si>
  <si>
    <t xml:space="preserve">            - Eaux industrielles mousseuses très chargées des couleurs noire, rouge, mauve,rouge brune et vert jaunatre.</t>
  </si>
  <si>
    <t>Aire de stockage saturée</t>
  </si>
  <si>
    <t>defaut au niveau des 2 variateurs de vitesse des pompes</t>
  </si>
  <si>
    <t xml:space="preserve">deverssement des eaux </t>
  </si>
  <si>
    <t>Mini hydorcureuse</t>
  </si>
  <si>
    <t>Camionnette CHERY</t>
  </si>
  <si>
    <t>Système d’extinction d’incendie</t>
  </si>
  <si>
    <t>STEP boufarik</t>
  </si>
  <si>
    <t xml:space="preserve">1- Le sous-dimensionnement du réseau collecteur (toutes eaux)  affecte le processus </t>
  </si>
  <si>
    <t>Nécessité l'intervention de l'entreprise ETAH</t>
  </si>
  <si>
    <t>(*) DRE Blida: lineaire en kilometres du reseau d'assainissement total par commune arrêté au 30/06/2024</t>
  </si>
  <si>
    <t>NB : SR Sidi El kebir à l'arret a cause d'une presence d'un indu occupant/SR bouarfa a l'arret a cause de l'arret de sidi elkbir/</t>
  </si>
  <si>
    <t xml:space="preserve">            - Eaux mousseuses de couleur blanchatre chargées des détergents industriels </t>
  </si>
  <si>
    <t xml:space="preserve">            - Eaux des eaux noir chargée en graisse</t>
  </si>
  <si>
    <t xml:space="preserve">STEP Beni Mered </t>
  </si>
  <si>
    <t>* Nettoyage des sondes US et  Redox</t>
  </si>
  <si>
    <t>* Nettoyage des dégrilleurs</t>
  </si>
  <si>
    <t>* Nettoyage de la bache a graisse</t>
  </si>
  <si>
    <t xml:space="preserve">* Nettoyage la gouloutte  </t>
  </si>
  <si>
    <t>Décanteur primaire</t>
  </si>
  <si>
    <t xml:space="preserve">* Nettoyage de l'arrivé </t>
  </si>
  <si>
    <t xml:space="preserve">* Nettoyage la goulotte du bassin </t>
  </si>
  <si>
    <t xml:space="preserve">Décanteur secondaire </t>
  </si>
  <si>
    <t xml:space="preserve">* Nettoyage l'arrivé </t>
  </si>
  <si>
    <t>Epaississeur</t>
  </si>
  <si>
    <t>Ben Salah</t>
  </si>
  <si>
    <t>déssoudage manchon de la conduite de refoulement</t>
  </si>
  <si>
    <t>14/07/2024</t>
  </si>
  <si>
    <t>nécessite soudage d'un nouveau manchon</t>
  </si>
  <si>
    <t>Haouch Omar à l'arrêt à cause d'un defaut au niveau des 2 variateurs de vitesse des pompes submersible</t>
  </si>
  <si>
    <t>Groupe electrogene</t>
  </si>
  <si>
    <t>fuite au niveau de la bride du collecteur de recirculation de la file n° 03</t>
  </si>
  <si>
    <t xml:space="preserve">Projet arrosage du gason de l'autoroute Est-Ouest </t>
  </si>
  <si>
    <t xml:space="preserve">Deshydratation mecanique </t>
  </si>
  <si>
    <t>Verification de bon fonctionnement du groupe electrogene N°2 et N°1</t>
  </si>
  <si>
    <t>* Vérification générale de la  STEP</t>
  </si>
  <si>
    <t>SR bouarfa a l'arret acause de l'arrêt de SR sidi elkbir</t>
  </si>
  <si>
    <t xml:space="preserve">  un dysfonctionnement des pompes de recirculation et extraction des boues </t>
  </si>
  <si>
    <t xml:space="preserve">                /</t>
  </si>
  <si>
    <t>Centre Bouinan</t>
  </si>
  <si>
    <t>Prétraitment Degrilleurs</t>
  </si>
  <si>
    <t>* Nettoyage de la sonde</t>
  </si>
  <si>
    <t>* Nettoyage des sondes Ox et  Redox</t>
  </si>
  <si>
    <t xml:space="preserve">* Nettoyage de la sonde </t>
  </si>
  <si>
    <t xml:space="preserve">Station </t>
  </si>
  <si>
    <t>Mise en marche des groupes électrogènes</t>
  </si>
  <si>
    <t>Coupure d'electricité</t>
  </si>
  <si>
    <t xml:space="preserve">Laveur à sable </t>
  </si>
  <si>
    <t>Verification de l'etat de fonctionnement des moto reducteurs</t>
  </si>
  <si>
    <t>supervision</t>
  </si>
  <si>
    <t>PR 22 BIS</t>
  </si>
  <si>
    <t>RAS</t>
  </si>
  <si>
    <t>Haouch errih</t>
  </si>
  <si>
    <t>centre Larbaa</t>
  </si>
  <si>
    <t>centre Bougara</t>
  </si>
  <si>
    <t>centre Blida</t>
  </si>
  <si>
    <t>Haouch Errih</t>
  </si>
  <si>
    <t>Haouch Errih ,Meftah</t>
  </si>
  <si>
    <t>MES           (Kg/mois)</t>
  </si>
  <si>
    <t>MES             (Kg/j)</t>
  </si>
  <si>
    <t>centre Bouinan</t>
  </si>
  <si>
    <t xml:space="preserve">MOIS de Decembre 2024    </t>
  </si>
  <si>
    <t>MOISDecembre 2024</t>
  </si>
  <si>
    <t>MOIS de Decembre 2024</t>
  </si>
  <si>
    <t>mois de Decembre 2024</t>
  </si>
  <si>
    <t xml:space="preserve">20/11/2024 09H00 au 09H40             </t>
  </si>
  <si>
    <t xml:space="preserve">05/12/2024   10H13 au 10H 39       </t>
  </si>
  <si>
    <t>14/12/2024                                         06H00 au 11H00                                  16H49 au 16H57                                    20H46 au 20H58</t>
  </si>
  <si>
    <t xml:space="preserve">        Degrilleur fin</t>
  </si>
  <si>
    <t>Reparation de cable  de gaudet</t>
  </si>
  <si>
    <t>Changement de capteur de proximité</t>
  </si>
  <si>
    <t xml:space="preserve">Pont dessableur deshuileur N°2 </t>
  </si>
  <si>
    <t xml:space="preserve">Changement de la roue libre </t>
  </si>
  <si>
    <t xml:space="preserve">Toutes les vannes </t>
  </si>
  <si>
    <t xml:space="preserve">Graissage et manipulation des vannes </t>
  </si>
  <si>
    <t xml:space="preserve">Vidange et entretien </t>
  </si>
  <si>
    <t xml:space="preserve">Eau potable </t>
  </si>
  <si>
    <t xml:space="preserve">Changement d'une partie de  tuyau d'aspiration de la pompe de forage </t>
  </si>
  <si>
    <t>Decanteur primaire N°2</t>
  </si>
  <si>
    <t xml:space="preserve">Debouchage de la conduite d'aspiration des bpoues </t>
  </si>
  <si>
    <t>Decanteur primaireN°3</t>
  </si>
  <si>
    <t xml:space="preserve">Mise en service de pont racleur </t>
  </si>
  <si>
    <t>Mise en arret de pont N°2 pour travaux d'entretien</t>
  </si>
  <si>
    <t>Poste tous  flottants</t>
  </si>
  <si>
    <t xml:space="preserve">Reglage et entretien des poires de niveau </t>
  </si>
  <si>
    <t>Entretien des bus  de la table N°2</t>
  </si>
  <si>
    <t>Entretien de la bache polymere</t>
  </si>
  <si>
    <t>Poste toutes eaux et boues</t>
  </si>
  <si>
    <t>Entretien de la sonde ultra 100</t>
  </si>
  <si>
    <t xml:space="preserve">/ </t>
  </si>
  <si>
    <t>Verification de l'etat des regards de chemins de cable (en cours)</t>
  </si>
  <si>
    <t>Vérification de l'etat des caméras en cours</t>
  </si>
  <si>
    <t>intervention de  l'automaticien de la zone d'Alger</t>
  </si>
  <si>
    <t>Verification de l'etat de planard</t>
  </si>
  <si>
    <t xml:space="preserve">Probleme de connexion de lapplication PC vue avec l'automate </t>
  </si>
  <si>
    <t>PR BOURARI</t>
  </si>
  <si>
    <t>poste de relevage</t>
  </si>
  <si>
    <t>démarrage de SR</t>
  </si>
  <si>
    <t>SR en Arrêt</t>
  </si>
  <si>
    <t>PR AIN AICHA</t>
  </si>
  <si>
    <t>local sonalgaz</t>
  </si>
  <si>
    <t xml:space="preserve">intervention et changement déflecteur </t>
  </si>
  <si>
    <t>changement d'extrémité</t>
  </si>
  <si>
    <t>coupure de courant au niveau de local sonalgaz</t>
  </si>
  <si>
    <t>armoire électrique</t>
  </si>
  <si>
    <t xml:space="preserve">maintenance de PR et préparation pour le redémarrage après l'inondation </t>
  </si>
  <si>
    <t>inondation de PR</t>
  </si>
  <si>
    <t>PR HAOUCH RIH</t>
  </si>
  <si>
    <t>mise en sevice de SR</t>
  </si>
  <si>
    <t xml:space="preserve">nouvelle reception </t>
  </si>
  <si>
    <t xml:space="preserve">groupe electrogène </t>
  </si>
  <si>
    <t>recupérer les batteries de groupe PR22 BIS et remontage dans le groupe de PR22</t>
  </si>
  <si>
    <t xml:space="preserve">recupérer les batteries de l'onduleur de PR22 BIS et remontage dans le l'onduleur de PR22 </t>
  </si>
  <si>
    <t>les batteries de groupe et onduleur de PR 22 est defecteux</t>
  </si>
  <si>
    <t>PR BEN SALAH</t>
  </si>
  <si>
    <t xml:space="preserve">montage deux nouvelles batteries </t>
  </si>
  <si>
    <t>remplire le reservoire de groupe par 40L de gazoil</t>
  </si>
  <si>
    <t>serrage et depoussierrage de l'armoire electrique</t>
  </si>
  <si>
    <t>groupe electrogène hors service</t>
  </si>
  <si>
    <t>mise le groupe electrogène en service</t>
  </si>
  <si>
    <t>poste transformateur</t>
  </si>
  <si>
    <t>changement le silicagèle de transformateur</t>
  </si>
  <si>
    <t>efficacité silicagèle est reduite</t>
  </si>
  <si>
    <t xml:space="preserve">nettoyage poste transformateur par un sous_traitant </t>
  </si>
  <si>
    <t>prévetive</t>
  </si>
  <si>
    <t>05/12/2024           09:46 à 10:00            de 13:00 à  14:16</t>
  </si>
  <si>
    <t>coupure electrique</t>
  </si>
  <si>
    <t>le jour même</t>
  </si>
  <si>
    <t>arrêt de la STEP</t>
  </si>
  <si>
    <t>NB Factures SONELGAZ NON PARVENUES</t>
  </si>
  <si>
    <t xml:space="preserve">NB: factures SONELGAZ NON PARVENUES </t>
  </si>
  <si>
    <t xml:space="preserve">* Reglage sonde redox </t>
  </si>
  <si>
    <t xml:space="preserve">* Remplacement des charbons </t>
  </si>
  <si>
    <t>* Reglage des chaines des degrilleurs 2;3</t>
  </si>
  <si>
    <t>Prétraitment Dessableur /Deshuileur</t>
  </si>
  <si>
    <t>Bassin d'aération</t>
  </si>
  <si>
    <t xml:space="preserve">* Déblocage pompe a vide </t>
  </si>
  <si>
    <t xml:space="preserve">* Nettoyages des voiries et deshèrbage </t>
  </si>
  <si>
    <t>* contrôle armoire AE23 (demarage herse)</t>
  </si>
  <si>
    <t>* contrôle  AE SONLGAZ</t>
  </si>
  <si>
    <t>* Entretien TGBT</t>
  </si>
  <si>
    <t>intervention  par sous traitant SONALGAZ</t>
  </si>
  <si>
    <t>SR 22 Bis à l'arrêt depuis les inondations du 25/10/2024</t>
  </si>
  <si>
    <t xml:space="preserve">                 3- La déshydratation des boues est à l'arret a cause du panne de la pompe d'eau industrielle.</t>
  </si>
  <si>
    <t xml:space="preserve">                 4- La pompe n° 2 de la bache de mélange des boues est en panne </t>
  </si>
  <si>
    <t>18/12/2024     10:35 à 17:00</t>
  </si>
  <si>
    <t>25/12/2024  de 11:30 à 11:45</t>
  </si>
  <si>
    <r>
      <rPr>
        <b/>
        <sz val="12"/>
        <color theme="1"/>
        <rFont val="Arial Narrow"/>
        <family val="2"/>
      </rPr>
      <t xml:space="preserve">28/12/2024  </t>
    </r>
    <r>
      <rPr>
        <sz val="12"/>
        <color theme="1"/>
        <rFont val="Arial Narrow"/>
        <family val="2"/>
      </rPr>
      <t xml:space="preserve"> 07H43 au 13H 30       </t>
    </r>
  </si>
  <si>
    <t>Copure d'electricité</t>
  </si>
  <si>
    <t>marche de groupe électrogène</t>
  </si>
  <si>
    <t>Nombre d'interventions préventives  679</t>
  </si>
  <si>
    <t xml:space="preserve">                    Nombre d'avaloirs curée 190</t>
  </si>
  <si>
    <t>Nombre d'interventions curatives    902</t>
  </si>
  <si>
    <t>37843,,2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</si>
</sst>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_-* #,##0.00_-;\-* #,##0.00_-;_-* &quot;-&quot;??_-;_-@_-"/>
    <numFmt numFmtId="166" formatCode="00"/>
    <numFmt numFmtId="167" formatCode="0.0"/>
    <numFmt numFmtId="168" formatCode="#,##0.0"/>
    <numFmt numFmtId="169" formatCode="_-* #,##0\ _€_-;\-* #,##0\ _€_-;_-* &quot;-&quot;??\ _€_-;_-@_-"/>
    <numFmt numFmtId="170" formatCode="#,##0.00000_ ;\-#,##0.00000\ "/>
    <numFmt numFmtId="171" formatCode="#,##0.000000"/>
  </numFmts>
  <fonts count="1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Arial Narrow"/>
      <family val="2"/>
    </font>
    <font>
      <sz val="12"/>
      <color indexed="8"/>
      <name val="Arial Narrow"/>
      <family val="2"/>
    </font>
    <font>
      <sz val="12"/>
      <color indexed="8"/>
      <name val="Arial Narrow"/>
      <family val="2"/>
    </font>
    <font>
      <b/>
      <sz val="14"/>
      <color indexed="8"/>
      <name val="Arial Narrow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8"/>
      <name val="Calibri"/>
      <family val="2"/>
    </font>
    <font>
      <b/>
      <sz val="12"/>
      <color indexed="8"/>
      <name val="Arial Narrow"/>
      <family val="2"/>
    </font>
    <font>
      <sz val="12"/>
      <color indexed="9"/>
      <name val="Arial Narrow"/>
      <family val="2"/>
    </font>
    <font>
      <b/>
      <u/>
      <sz val="12"/>
      <color indexed="8"/>
      <name val="Arial Narrow"/>
      <family val="2"/>
    </font>
    <font>
      <b/>
      <vertAlign val="superscript"/>
      <sz val="12"/>
      <color indexed="8"/>
      <name val="Arial Narrow"/>
      <family val="2"/>
    </font>
    <font>
      <b/>
      <sz val="12"/>
      <name val="Arial Narrow"/>
      <family val="2"/>
    </font>
    <font>
      <b/>
      <vertAlign val="subscript"/>
      <sz val="12"/>
      <color indexed="8"/>
      <name val="Arial Narrow"/>
      <family val="2"/>
    </font>
    <font>
      <b/>
      <sz val="12"/>
      <color indexed="10"/>
      <name val="Arial Narrow"/>
      <family val="2"/>
    </font>
    <font>
      <sz val="12"/>
      <name val="Arial Narrow"/>
      <family val="2"/>
    </font>
    <font>
      <sz val="11"/>
      <color indexed="8"/>
      <name val="Arial Narrow"/>
      <family val="2"/>
    </font>
    <font>
      <b/>
      <sz val="12"/>
      <color indexed="54"/>
      <name val="Arial Narrow"/>
      <family val="2"/>
    </font>
    <font>
      <i/>
      <sz val="12"/>
      <color indexed="9"/>
      <name val="Arial Narrow"/>
      <family val="2"/>
    </font>
    <font>
      <b/>
      <vertAlign val="superscript"/>
      <sz val="12"/>
      <name val="Arial Narrow"/>
      <family val="2"/>
    </font>
    <font>
      <b/>
      <u/>
      <sz val="12"/>
      <color indexed="62"/>
      <name val="Arial Narrow"/>
      <family val="2"/>
    </font>
    <font>
      <b/>
      <u/>
      <sz val="12"/>
      <name val="Arial Narrow"/>
      <family val="2"/>
    </font>
    <font>
      <b/>
      <sz val="14"/>
      <color indexed="56"/>
      <name val="Arial Narrow"/>
      <family val="2"/>
    </font>
    <font>
      <sz val="14"/>
      <color indexed="8"/>
      <name val="Arial Narrow"/>
      <family val="2"/>
    </font>
    <font>
      <b/>
      <sz val="12"/>
      <color indexed="54"/>
      <name val="Arial Narrow"/>
      <family val="2"/>
    </font>
    <font>
      <b/>
      <sz val="13"/>
      <color indexed="8"/>
      <name val="Arial Narrow"/>
      <family val="2"/>
    </font>
    <font>
      <b/>
      <sz val="13"/>
      <name val="Arial Narrow"/>
      <family val="2"/>
    </font>
    <font>
      <sz val="16"/>
      <color indexed="8"/>
      <name val="Arial Narrow"/>
      <family val="2"/>
    </font>
    <font>
      <b/>
      <sz val="16"/>
      <color indexed="56"/>
      <name val="Arial Narrow"/>
      <family val="2"/>
    </font>
    <font>
      <b/>
      <sz val="16"/>
      <color indexed="8"/>
      <name val="Arial Narrow"/>
      <family val="2"/>
    </font>
    <font>
      <u/>
      <sz val="16"/>
      <color indexed="8"/>
      <name val="Arial Narrow"/>
      <family val="2"/>
    </font>
    <font>
      <b/>
      <sz val="14"/>
      <color indexed="60"/>
      <name val="Arial Narrow"/>
      <family val="2"/>
    </font>
    <font>
      <sz val="10"/>
      <name val="Arial Narrow"/>
      <family val="2"/>
    </font>
    <font>
      <b/>
      <sz val="12"/>
      <color indexed="17"/>
      <name val="Arial Narrow"/>
      <family val="2"/>
    </font>
    <font>
      <b/>
      <sz val="14"/>
      <color indexed="10"/>
      <name val="Arial Narrow"/>
      <family val="2"/>
    </font>
    <font>
      <sz val="11"/>
      <color indexed="18"/>
      <name val="Arial Narrow"/>
      <family val="2"/>
    </font>
    <font>
      <sz val="12"/>
      <color indexed="18"/>
      <name val="Arial Narrow"/>
      <family val="2"/>
    </font>
    <font>
      <b/>
      <sz val="12"/>
      <color indexed="18"/>
      <name val="Arial Narrow"/>
      <family val="2"/>
    </font>
    <font>
      <b/>
      <sz val="14"/>
      <color indexed="18"/>
      <name val="Arial Narrow"/>
      <family val="2"/>
    </font>
    <font>
      <b/>
      <sz val="16"/>
      <color indexed="18"/>
      <name val="Arial Narrow"/>
      <family val="2"/>
    </font>
    <font>
      <b/>
      <u/>
      <sz val="16"/>
      <color indexed="18"/>
      <name val="Arial Narrow"/>
      <family val="2"/>
    </font>
    <font>
      <b/>
      <vertAlign val="superscript"/>
      <sz val="14"/>
      <color indexed="18"/>
      <name val="Arial Narrow"/>
      <family val="2"/>
    </font>
    <font>
      <b/>
      <sz val="18"/>
      <color indexed="18"/>
      <name val="Calibri"/>
      <family val="2"/>
    </font>
    <font>
      <b/>
      <sz val="9"/>
      <color indexed="8"/>
      <name val="Arial Narrow"/>
      <family val="2"/>
    </font>
    <font>
      <b/>
      <sz val="8"/>
      <color indexed="8"/>
      <name val="Arial Narrow"/>
      <family val="2"/>
    </font>
    <font>
      <b/>
      <sz val="16"/>
      <color indexed="62"/>
      <name val="Arial Narrow"/>
      <family val="2"/>
    </font>
    <font>
      <b/>
      <sz val="10"/>
      <color indexed="8"/>
      <name val="Arial Narrow"/>
      <family val="2"/>
    </font>
    <font>
      <b/>
      <vertAlign val="subscript"/>
      <sz val="14"/>
      <color indexed="8"/>
      <name val="Arial Narrow"/>
      <family val="2"/>
    </font>
    <font>
      <b/>
      <vertAlign val="superscript"/>
      <sz val="14"/>
      <color indexed="8"/>
      <name val="Arial Narrow"/>
      <family val="2"/>
    </font>
    <font>
      <b/>
      <sz val="16"/>
      <color indexed="10"/>
      <name val="Arial Narrow"/>
      <family val="2"/>
    </font>
    <font>
      <sz val="14"/>
      <color indexed="18"/>
      <name val="Arial"/>
      <family val="2"/>
    </font>
    <font>
      <sz val="7"/>
      <color indexed="18"/>
      <name val="Times New Roman"/>
      <family val="1"/>
    </font>
    <font>
      <b/>
      <u/>
      <sz val="14"/>
      <color indexed="18"/>
      <name val="Arial Narrow"/>
      <family val="2"/>
    </font>
    <font>
      <sz val="7"/>
      <color indexed="18"/>
      <name val="Arial Narrow"/>
      <family val="2"/>
    </font>
    <font>
      <sz val="14"/>
      <color indexed="18"/>
      <name val="Arial Narrow"/>
      <family val="2"/>
    </font>
    <font>
      <b/>
      <sz val="9"/>
      <color indexed="18"/>
      <name val="Arial Narrow"/>
      <family val="2"/>
    </font>
    <font>
      <b/>
      <u/>
      <sz val="12"/>
      <color indexed="18"/>
      <name val="Arial Narrow"/>
      <family val="2"/>
    </font>
    <font>
      <b/>
      <sz val="14"/>
      <name val="Arial Narrow"/>
      <family val="2"/>
    </font>
    <font>
      <sz val="11"/>
      <name val="Arial Narrow"/>
      <family val="2"/>
    </font>
    <font>
      <sz val="12"/>
      <color indexed="54"/>
      <name val="Arial Narrow"/>
      <family val="2"/>
    </font>
    <font>
      <sz val="14"/>
      <name val="Arial Narrow"/>
      <family val="2"/>
    </font>
    <font>
      <b/>
      <sz val="18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theme="1"/>
      <name val="Arial Narrow"/>
      <family val="2"/>
    </font>
    <font>
      <b/>
      <u/>
      <sz val="16"/>
      <color theme="1"/>
      <name val="Arial"/>
      <family val="2"/>
    </font>
    <font>
      <sz val="11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8"/>
      <color theme="1"/>
      <name val="Arial Narrow"/>
      <family val="2"/>
    </font>
    <font>
      <sz val="1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4"/>
      <name val="Arial Narrow"/>
      <family val="2"/>
    </font>
    <font>
      <sz val="12"/>
      <color theme="4"/>
      <name val="Arial Narrow"/>
      <family val="2"/>
    </font>
    <font>
      <b/>
      <sz val="12"/>
      <color rgb="FFFF0000"/>
      <name val="Arial Narrow"/>
      <family val="2"/>
    </font>
    <font>
      <sz val="12"/>
      <color rgb="FF000000"/>
      <name val="Calibri"/>
      <family val="2"/>
      <scheme val="minor"/>
    </font>
    <font>
      <sz val="12"/>
      <color rgb="FF000000"/>
      <name val="Arial Narrow"/>
      <family val="2"/>
    </font>
    <font>
      <sz val="14"/>
      <color rgb="FF000000"/>
      <name val="Arial Narrow"/>
      <family val="2"/>
    </font>
    <font>
      <b/>
      <u/>
      <sz val="16"/>
      <color theme="1"/>
      <name val="Arial Narrow"/>
      <family val="2"/>
    </font>
    <font>
      <sz val="12"/>
      <color rgb="FF000000"/>
      <name val="Calibri"/>
      <family val="2"/>
    </font>
    <font>
      <b/>
      <sz val="14"/>
      <color theme="1"/>
      <name val="Arial Narrow"/>
      <family val="2"/>
    </font>
    <font>
      <b/>
      <sz val="16"/>
      <color theme="3"/>
      <name val="Arial Narrow"/>
      <family val="2"/>
    </font>
    <font>
      <b/>
      <sz val="14"/>
      <color rgb="FFFF0000"/>
      <name val="Arial Narrow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8"/>
      <color rgb="FF1F4A7E"/>
      <name val="Cambria"/>
      <family val="1"/>
    </font>
    <font>
      <sz val="11"/>
      <name val="Calibri"/>
      <family val="2"/>
    </font>
    <font>
      <b/>
      <sz val="16"/>
      <name val="Arial Narrow"/>
      <family val="2"/>
    </font>
    <font>
      <sz val="11"/>
      <color rgb="FFFF0000"/>
      <name val="Palatino Linotype"/>
      <family val="1"/>
    </font>
    <font>
      <sz val="11"/>
      <name val="Calibri"/>
      <family val="2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b/>
      <sz val="16"/>
      <color indexed="56"/>
      <name val="Times New Roman"/>
      <family val="1"/>
    </font>
    <font>
      <sz val="11"/>
      <name val="Calibri"/>
      <family val="2"/>
    </font>
    <font>
      <sz val="12"/>
      <color rgb="FFFF0000"/>
      <name val="Arial Narrow"/>
      <family val="2"/>
    </font>
    <font>
      <sz val="14"/>
      <color indexed="8"/>
      <name val="Times New Roman"/>
      <family val="1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16"/>
      <color rgb="FFFF0000"/>
      <name val="Arial Narrow"/>
      <family val="2"/>
    </font>
    <font>
      <sz val="12"/>
      <color indexed="8"/>
      <name val="Calibri"/>
      <family val="2"/>
    </font>
    <font>
      <sz val="11"/>
      <color theme="1"/>
      <name val="Arial"/>
      <family val="2"/>
    </font>
    <font>
      <b/>
      <sz val="18"/>
      <color rgb="FFFF0000"/>
      <name val="Arial Narrow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5FF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8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1">
    <xf numFmtId="0" fontId="0" fillId="0" borderId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" fillId="0" borderId="0"/>
    <xf numFmtId="0" fontId="66" fillId="0" borderId="0"/>
    <xf numFmtId="0" fontId="67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100" fillId="0" borderId="0">
      <alignment vertical="center"/>
    </xf>
    <xf numFmtId="165" fontId="101" fillId="0" borderId="0">
      <alignment vertical="top"/>
      <protection locked="0"/>
    </xf>
    <xf numFmtId="0" fontId="102" fillId="0" borderId="0">
      <alignment vertical="top"/>
      <protection locked="0"/>
    </xf>
    <xf numFmtId="0" fontId="6" fillId="0" borderId="0">
      <protection locked="0"/>
    </xf>
    <xf numFmtId="0" fontId="6" fillId="0" borderId="0">
      <protection locked="0"/>
    </xf>
    <xf numFmtId="165" fontId="101" fillId="0" borderId="0">
      <alignment vertical="top"/>
      <protection locked="0"/>
    </xf>
    <xf numFmtId="0" fontId="103" fillId="0" borderId="0">
      <alignment vertical="center"/>
    </xf>
    <xf numFmtId="165" fontId="101" fillId="0" borderId="0">
      <alignment vertical="top"/>
      <protection locked="0"/>
    </xf>
    <xf numFmtId="0" fontId="106" fillId="0" borderId="0">
      <alignment vertical="center"/>
    </xf>
    <xf numFmtId="9" fontId="1" fillId="0" borderId="0" applyFont="0" applyFill="0" applyBorder="0" applyAlignment="0" applyProtection="0"/>
    <xf numFmtId="0" fontId="100" fillId="0" borderId="0">
      <alignment vertical="center"/>
    </xf>
    <xf numFmtId="0" fontId="100" fillId="0" borderId="0">
      <alignment vertical="center"/>
    </xf>
    <xf numFmtId="0" fontId="112" fillId="0" borderId="0">
      <alignment vertical="center"/>
    </xf>
  </cellStyleXfs>
  <cellXfs count="1197">
    <xf numFmtId="0" fontId="0" fillId="0" borderId="0" xfId="0"/>
    <xf numFmtId="0" fontId="13" fillId="0" borderId="0" xfId="0" applyFont="1" applyAlignment="1">
      <alignment horizontal="center" vertic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0" fillId="0" borderId="0" xfId="0" applyFont="1" applyAlignment="1">
      <alignment vertical="center"/>
    </xf>
    <xf numFmtId="3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0" fontId="4" fillId="0" borderId="0" xfId="0" applyFont="1" applyAlignment="1">
      <alignment vertical="center"/>
    </xf>
    <xf numFmtId="0" fontId="19" fillId="0" borderId="0" xfId="0" applyFont="1"/>
    <xf numFmtId="4" fontId="4" fillId="0" borderId="0" xfId="0" applyNumberFormat="1" applyFont="1"/>
    <xf numFmtId="0" fontId="10" fillId="0" borderId="0" xfId="0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99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0" fontId="4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left"/>
    </xf>
    <xf numFmtId="4" fontId="24" fillId="0" borderId="0" xfId="0" applyNumberFormat="1" applyFont="1" applyAlignment="1">
      <alignment horizontal="left"/>
    </xf>
    <xf numFmtId="3" fontId="24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166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4" fontId="10" fillId="0" borderId="0" xfId="0" applyNumberFormat="1" applyFont="1"/>
    <xf numFmtId="0" fontId="10" fillId="0" borderId="0" xfId="0" applyFont="1" applyAlignment="1">
      <alignment vertical="top" wrapText="1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166" fontId="21" fillId="0" borderId="0" xfId="0" applyNumberFormat="1" applyFont="1" applyAlignment="1">
      <alignment horizontal="left" wrapText="1"/>
    </xf>
    <xf numFmtId="4" fontId="21" fillId="0" borderId="0" xfId="0" applyNumberFormat="1" applyFont="1" applyAlignment="1">
      <alignment horizontal="left" wrapText="1"/>
    </xf>
    <xf numFmtId="3" fontId="21" fillId="0" borderId="0" xfId="0" applyNumberFormat="1" applyFont="1" applyAlignment="1">
      <alignment horizontal="left" wrapText="1"/>
    </xf>
    <xf numFmtId="4" fontId="9" fillId="0" borderId="0" xfId="0" applyNumberFormat="1" applyFont="1"/>
    <xf numFmtId="4" fontId="1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3" fontId="19" fillId="0" borderId="0" xfId="0" applyNumberFormat="1" applyFont="1"/>
    <xf numFmtId="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3" fontId="3" fillId="0" borderId="0" xfId="0" applyNumberFormat="1" applyFont="1"/>
    <xf numFmtId="166" fontId="3" fillId="0" borderId="0" xfId="0" applyNumberFormat="1" applyFont="1"/>
    <xf numFmtId="10" fontId="3" fillId="0" borderId="0" xfId="0" applyNumberFormat="1" applyFont="1"/>
    <xf numFmtId="0" fontId="28" fillId="0" borderId="0" xfId="0" applyFont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 wrapText="1"/>
    </xf>
    <xf numFmtId="0" fontId="20" fillId="0" borderId="0" xfId="0" applyFont="1"/>
    <xf numFmtId="49" fontId="20" fillId="0" borderId="0" xfId="0" applyNumberFormat="1" applyFont="1"/>
    <xf numFmtId="0" fontId="31" fillId="0" borderId="0" xfId="0" applyFont="1" applyAlignment="1">
      <alignment horizontal="left" vertical="center" indent="10"/>
    </xf>
    <xf numFmtId="3" fontId="18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2" fillId="0" borderId="0" xfId="367" applyFont="1" applyFill="1" applyBorder="1" applyAlignment="1">
      <alignment vertical="center" wrapText="1"/>
    </xf>
    <xf numFmtId="0" fontId="32" fillId="0" borderId="0" xfId="367" applyFont="1" applyFill="1" applyBorder="1" applyAlignment="1">
      <alignment horizontal="left" vertical="center"/>
    </xf>
    <xf numFmtId="0" fontId="32" fillId="0" borderId="0" xfId="367" applyFont="1" applyFill="1" applyBorder="1" applyAlignment="1">
      <alignment vertical="center"/>
    </xf>
    <xf numFmtId="0" fontId="34" fillId="0" borderId="0" xfId="0" applyFont="1"/>
    <xf numFmtId="4" fontId="19" fillId="0" borderId="1" xfId="0" applyNumberFormat="1" applyFont="1" applyBorder="1" applyAlignment="1" applyProtection="1">
      <alignment horizontal="center" vertical="center" wrapText="1"/>
      <protection locked="0"/>
    </xf>
    <xf numFmtId="166" fontId="10" fillId="0" borderId="1" xfId="0" applyNumberFormat="1" applyFont="1" applyBorder="1" applyAlignment="1" applyProtection="1">
      <alignment horizontal="left" vertical="center" indent="1"/>
      <protection locked="0"/>
    </xf>
    <xf numFmtId="166" fontId="10" fillId="0" borderId="1" xfId="0" applyNumberFormat="1" applyFont="1" applyBorder="1" applyAlignment="1" applyProtection="1">
      <alignment horizontal="left" vertical="center" wrapText="1" indent="1"/>
      <protection locked="0"/>
    </xf>
    <xf numFmtId="3" fontId="19" fillId="0" borderId="1" xfId="0" applyNumberFormat="1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6" fillId="3" borderId="0" xfId="0" applyFont="1" applyFill="1" applyAlignment="1" applyProtection="1">
      <alignment horizontal="center" vertical="center" wrapText="1"/>
      <protection locked="0"/>
    </xf>
    <xf numFmtId="0" fontId="18" fillId="0" borderId="0" xfId="0" applyFont="1"/>
    <xf numFmtId="4" fontId="10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 applyProtection="1">
      <alignment horizontal="center" vertical="center" wrapText="1"/>
      <protection locked="0"/>
    </xf>
    <xf numFmtId="0" fontId="16" fillId="3" borderId="0" xfId="0" applyFont="1" applyFill="1" applyAlignment="1" applyProtection="1">
      <alignment horizontal="center" vertical="center" wrapText="1"/>
      <protection locked="0"/>
    </xf>
    <xf numFmtId="0" fontId="38" fillId="0" borderId="0" xfId="0" applyFont="1" applyAlignment="1">
      <alignment horizontal="right" vertical="center"/>
    </xf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justify"/>
    </xf>
    <xf numFmtId="0" fontId="40" fillId="0" borderId="0" xfId="0" applyFont="1" applyAlignment="1">
      <alignment horizontal="justify"/>
    </xf>
    <xf numFmtId="0" fontId="42" fillId="0" borderId="0" xfId="0" applyFont="1" applyAlignment="1">
      <alignment horizontal="justify"/>
    </xf>
    <xf numFmtId="0" fontId="42" fillId="0" borderId="0" xfId="0" applyFont="1" applyAlignment="1">
      <alignment horizontal="center"/>
    </xf>
    <xf numFmtId="0" fontId="43" fillId="0" borderId="0" xfId="0" applyFont="1"/>
    <xf numFmtId="0" fontId="42" fillId="0" borderId="0" xfId="0" applyFont="1"/>
    <xf numFmtId="0" fontId="42" fillId="0" borderId="0" xfId="0" applyFont="1" applyAlignment="1">
      <alignment horizontal="left" indent="5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 indent="8"/>
    </xf>
    <xf numFmtId="17" fontId="38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49" fillId="0" borderId="0" xfId="0" applyFont="1" applyAlignment="1">
      <alignment vertical="center"/>
    </xf>
    <xf numFmtId="0" fontId="41" fillId="0" borderId="0" xfId="0" applyFont="1" applyAlignment="1">
      <alignment horizontal="left" vertical="center" indent="1"/>
    </xf>
    <xf numFmtId="166" fontId="40" fillId="0" borderId="0" xfId="0" applyNumberFormat="1" applyFont="1"/>
    <xf numFmtId="0" fontId="41" fillId="0" borderId="0" xfId="0" applyFont="1"/>
    <xf numFmtId="166" fontId="40" fillId="0" borderId="0" xfId="0" applyNumberFormat="1" applyFont="1" applyAlignment="1">
      <alignment horizontal="center" vertical="center"/>
    </xf>
    <xf numFmtId="3" fontId="40" fillId="0" borderId="0" xfId="0" applyNumberFormat="1" applyFont="1" applyAlignment="1">
      <alignment horizontal="center" vertical="center"/>
    </xf>
    <xf numFmtId="10" fontId="40" fillId="0" borderId="0" xfId="0" applyNumberFormat="1" applyFont="1" applyAlignment="1">
      <alignment horizontal="center" vertical="center"/>
    </xf>
    <xf numFmtId="4" fontId="40" fillId="0" borderId="0" xfId="0" applyNumberFormat="1" applyFont="1" applyAlignment="1">
      <alignment horizontal="center" vertical="center"/>
    </xf>
    <xf numFmtId="168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4" fontId="40" fillId="0" borderId="0" xfId="0" applyNumberFormat="1" applyFont="1"/>
    <xf numFmtId="3" fontId="40" fillId="0" borderId="0" xfId="0" applyNumberFormat="1" applyFont="1"/>
    <xf numFmtId="0" fontId="4" fillId="0" borderId="0" xfId="0" applyFont="1" applyAlignment="1">
      <alignment horizontal="center"/>
    </xf>
    <xf numFmtId="0" fontId="10" fillId="0" borderId="2" xfId="0" applyFont="1" applyBorder="1" applyAlignment="1" applyProtection="1">
      <alignment horizontal="center" vertical="center" wrapText="1"/>
      <protection locked="0"/>
    </xf>
    <xf numFmtId="4" fontId="41" fillId="0" borderId="0" xfId="0" applyNumberFormat="1" applyFont="1" applyAlignment="1">
      <alignment horizontal="center" vertical="center" wrapText="1"/>
    </xf>
    <xf numFmtId="3" fontId="41" fillId="0" borderId="0" xfId="0" applyNumberFormat="1" applyFont="1" applyAlignment="1">
      <alignment horizontal="center" vertical="center" wrapText="1"/>
    </xf>
    <xf numFmtId="0" fontId="54" fillId="0" borderId="0" xfId="0" applyFont="1" applyAlignment="1">
      <alignment horizontal="left" vertical="center" indent="1"/>
    </xf>
    <xf numFmtId="0" fontId="42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 indent="1"/>
    </xf>
    <xf numFmtId="0" fontId="41" fillId="0" borderId="0" xfId="0" applyFont="1" applyAlignment="1">
      <alignment horizontal="center" vertical="center" wrapText="1"/>
    </xf>
    <xf numFmtId="0" fontId="58" fillId="0" borderId="0" xfId="0" applyFont="1" applyAlignment="1">
      <alignment horizontal="left" vertical="center" indent="2"/>
    </xf>
    <xf numFmtId="0" fontId="59" fillId="0" borderId="0" xfId="0" applyFont="1"/>
    <xf numFmtId="0" fontId="60" fillId="0" borderId="0" xfId="0" applyFont="1"/>
    <xf numFmtId="0" fontId="40" fillId="0" borderId="0" xfId="0" applyFont="1" applyAlignment="1">
      <alignment horizontal="left" indent="2"/>
    </xf>
    <xf numFmtId="0" fontId="10" fillId="0" borderId="3" xfId="0" applyFont="1" applyBorder="1" applyAlignment="1" applyProtection="1">
      <alignment vertical="center" wrapText="1"/>
      <protection locked="0"/>
    </xf>
    <xf numFmtId="0" fontId="10" fillId="0" borderId="1" xfId="0" applyFont="1" applyBorder="1" applyAlignment="1" applyProtection="1">
      <alignment vertical="center" wrapText="1"/>
      <protection locked="0"/>
    </xf>
    <xf numFmtId="0" fontId="10" fillId="0" borderId="4" xfId="0" applyFont="1" applyBorder="1" applyAlignment="1" applyProtection="1">
      <alignment vertical="center" wrapText="1"/>
      <protection locked="0"/>
    </xf>
    <xf numFmtId="166" fontId="10" fillId="0" borderId="1" xfId="0" applyNumberFormat="1" applyFont="1" applyBorder="1" applyAlignment="1" applyProtection="1">
      <alignment horizontal="left" vertical="center"/>
      <protection locked="0"/>
    </xf>
    <xf numFmtId="17" fontId="16" fillId="0" borderId="1" xfId="0" applyNumberFormat="1" applyFont="1" applyBorder="1" applyAlignment="1" applyProtection="1">
      <alignment horizontal="center" vertical="center"/>
      <protection locked="0"/>
    </xf>
    <xf numFmtId="166" fontId="16" fillId="0" borderId="1" xfId="0" applyNumberFormat="1" applyFont="1" applyBorder="1" applyAlignment="1" applyProtection="1">
      <alignment horizontal="center" vertical="center"/>
      <protection locked="0"/>
    </xf>
    <xf numFmtId="168" fontId="16" fillId="0" borderId="1" xfId="0" applyNumberFormat="1" applyFont="1" applyBorder="1" applyAlignment="1" applyProtection="1">
      <alignment horizontal="center" vertical="center"/>
      <protection locked="0"/>
    </xf>
    <xf numFmtId="3" fontId="16" fillId="0" borderId="1" xfId="0" applyNumberFormat="1" applyFont="1" applyBorder="1" applyAlignment="1" applyProtection="1">
      <alignment horizontal="center" vertical="center"/>
      <protection locked="0"/>
    </xf>
    <xf numFmtId="166" fontId="10" fillId="0" borderId="1" xfId="0" applyNumberFormat="1" applyFont="1" applyBorder="1" applyAlignment="1" applyProtection="1">
      <alignment horizontal="left" vertical="center" wrapText="1"/>
      <protection locked="0"/>
    </xf>
    <xf numFmtId="4" fontId="29" fillId="0" borderId="0" xfId="0" applyNumberFormat="1" applyFont="1" applyAlignment="1">
      <alignment horizontal="center" vertical="center" wrapText="1"/>
    </xf>
    <xf numFmtId="0" fontId="27" fillId="0" borderId="0" xfId="0" applyFont="1"/>
    <xf numFmtId="4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27" fillId="0" borderId="0" xfId="0" applyNumberFormat="1" applyFont="1"/>
    <xf numFmtId="0" fontId="16" fillId="0" borderId="1" xfId="0" applyFont="1" applyBorder="1" applyAlignment="1" applyProtection="1">
      <alignment horizontal="center" vertical="center" wrapText="1"/>
      <protection locked="0"/>
    </xf>
    <xf numFmtId="4" fontId="19" fillId="3" borderId="1" xfId="0" applyNumberFormat="1" applyFont="1" applyFill="1" applyBorder="1" applyAlignment="1">
      <alignment horizontal="center" vertical="center" wrapText="1"/>
    </xf>
    <xf numFmtId="4" fontId="1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3" fillId="0" borderId="0" xfId="367" applyFont="1" applyFill="1" applyBorder="1" applyAlignment="1">
      <alignment vertical="center" wrapText="1"/>
    </xf>
    <xf numFmtId="0" fontId="4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4" fontId="10" fillId="3" borderId="1" xfId="0" applyNumberFormat="1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center" vertical="center"/>
    </xf>
    <xf numFmtId="0" fontId="32" fillId="3" borderId="0" xfId="367" applyFont="1" applyFill="1" applyBorder="1" applyAlignment="1">
      <alignment horizontal="left" vertical="center"/>
    </xf>
    <xf numFmtId="0" fontId="10" fillId="3" borderId="1" xfId="0" applyFont="1" applyFill="1" applyBorder="1" applyAlignment="1" applyProtection="1">
      <alignment horizontal="left" vertical="center" wrapText="1" inden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4" fontId="10" fillId="3" borderId="1" xfId="0" applyNumberFormat="1" applyFont="1" applyFill="1" applyBorder="1" applyAlignment="1" applyProtection="1">
      <alignment horizontal="center" vertical="center"/>
      <protection locked="0"/>
    </xf>
    <xf numFmtId="3" fontId="10" fillId="3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vertical="center" wrapText="1"/>
    </xf>
    <xf numFmtId="3" fontId="10" fillId="3" borderId="0" xfId="0" applyNumberFormat="1" applyFont="1" applyFill="1" applyAlignment="1">
      <alignment vertical="center" wrapText="1"/>
    </xf>
    <xf numFmtId="0" fontId="41" fillId="3" borderId="0" xfId="0" applyFont="1" applyFill="1"/>
    <xf numFmtId="0" fontId="40" fillId="3" borderId="0" xfId="0" applyFont="1" applyFill="1"/>
    <xf numFmtId="3" fontId="40" fillId="3" borderId="0" xfId="0" applyNumberFormat="1" applyFont="1" applyFill="1"/>
    <xf numFmtId="1" fontId="40" fillId="3" borderId="0" xfId="0" applyNumberFormat="1" applyFont="1" applyFill="1"/>
    <xf numFmtId="2" fontId="40" fillId="3" borderId="0" xfId="0" applyNumberFormat="1" applyFont="1" applyFill="1"/>
    <xf numFmtId="0" fontId="40" fillId="3" borderId="0" xfId="0" applyFont="1" applyFill="1" applyAlignment="1">
      <alignment horizontal="left" vertical="center" indent="3"/>
    </xf>
    <xf numFmtId="0" fontId="40" fillId="3" borderId="0" xfId="0" applyFont="1" applyFill="1" applyAlignment="1">
      <alignment horizontal="left" vertical="center" indent="2"/>
    </xf>
    <xf numFmtId="0" fontId="40" fillId="3" borderId="0" xfId="0" applyFont="1" applyFill="1" applyAlignment="1">
      <alignment vertical="center"/>
    </xf>
    <xf numFmtId="0" fontId="40" fillId="3" borderId="0" xfId="0" applyFont="1" applyFill="1" applyAlignment="1">
      <alignment horizontal="left" indent="2"/>
    </xf>
    <xf numFmtId="10" fontId="35" fillId="3" borderId="0" xfId="0" applyNumberFormat="1" applyFont="1" applyFill="1" applyAlignment="1">
      <alignment horizontal="center" vertical="center" wrapText="1"/>
    </xf>
    <xf numFmtId="0" fontId="10" fillId="3" borderId="0" xfId="0" applyFont="1" applyFill="1"/>
    <xf numFmtId="0" fontId="18" fillId="3" borderId="0" xfId="367" applyFont="1" applyFill="1" applyBorder="1" applyAlignment="1">
      <alignment horizontal="left" vertical="center"/>
    </xf>
    <xf numFmtId="0" fontId="3" fillId="0" borderId="5" xfId="0" applyFont="1" applyBorder="1"/>
    <xf numFmtId="166" fontId="3" fillId="0" borderId="5" xfId="0" applyNumberFormat="1" applyFont="1" applyBorder="1"/>
    <xf numFmtId="4" fontId="3" fillId="0" borderId="5" xfId="0" applyNumberFormat="1" applyFont="1" applyBorder="1"/>
    <xf numFmtId="3" fontId="3" fillId="0" borderId="5" xfId="0" applyNumberFormat="1" applyFont="1" applyBorder="1"/>
    <xf numFmtId="0" fontId="21" fillId="0" borderId="6" xfId="0" applyFont="1" applyBorder="1" applyAlignment="1">
      <alignment horizontal="left" wrapText="1"/>
    </xf>
    <xf numFmtId="3" fontId="3" fillId="0" borderId="7" xfId="0" applyNumberFormat="1" applyFont="1" applyBorder="1"/>
    <xf numFmtId="166" fontId="25" fillId="0" borderId="8" xfId="0" applyNumberFormat="1" applyFont="1" applyBorder="1" applyAlignment="1" applyProtection="1">
      <alignment vertical="center"/>
      <protection locked="0"/>
    </xf>
    <xf numFmtId="0" fontId="19" fillId="0" borderId="9" xfId="0" applyFont="1" applyBorder="1"/>
    <xf numFmtId="4" fontId="19" fillId="0" borderId="9" xfId="0" applyNumberFormat="1" applyFont="1" applyBorder="1"/>
    <xf numFmtId="3" fontId="19" fillId="0" borderId="9" xfId="0" applyNumberFormat="1" applyFont="1" applyBorder="1"/>
    <xf numFmtId="0" fontId="21" fillId="0" borderId="10" xfId="0" applyFont="1" applyBorder="1" applyAlignment="1">
      <alignment horizontal="left" wrapText="1"/>
    </xf>
    <xf numFmtId="0" fontId="3" fillId="0" borderId="11" xfId="0" applyFont="1" applyBorder="1"/>
    <xf numFmtId="0" fontId="4" fillId="3" borderId="0" xfId="0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4" fontId="2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4" fontId="19" fillId="0" borderId="1" xfId="0" applyNumberFormat="1" applyFont="1" applyBorder="1" applyAlignment="1" applyProtection="1">
      <alignment horizontal="center" vertical="center"/>
      <protection locked="0"/>
    </xf>
    <xf numFmtId="4" fontId="29" fillId="5" borderId="1" xfId="0" applyNumberFormat="1" applyFont="1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4" fontId="16" fillId="5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4" fontId="19" fillId="0" borderId="1" xfId="26" applyNumberFormat="1" applyFont="1" applyBorder="1" applyAlignment="1" applyProtection="1">
      <alignment horizontal="center" vertical="center" wrapText="1"/>
      <protection locked="0"/>
    </xf>
    <xf numFmtId="4" fontId="16" fillId="5" borderId="1" xfId="26" applyNumberFormat="1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166" fontId="19" fillId="4" borderId="1" xfId="0" applyNumberFormat="1" applyFont="1" applyFill="1" applyBorder="1" applyAlignment="1" applyProtection="1">
      <alignment horizontal="center" vertical="center" wrapText="1"/>
      <protection locked="0"/>
    </xf>
    <xf numFmtId="166" fontId="16" fillId="5" borderId="1" xfId="0" applyNumberFormat="1" applyFont="1" applyFill="1" applyBorder="1" applyAlignment="1">
      <alignment horizontal="center" vertical="center" wrapText="1"/>
    </xf>
    <xf numFmtId="166" fontId="30" fillId="5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left" indent="2"/>
    </xf>
    <xf numFmtId="0" fontId="2" fillId="0" borderId="15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3" fillId="0" borderId="0" xfId="0" applyFont="1" applyAlignment="1">
      <alignment horizontal="left"/>
    </xf>
    <xf numFmtId="0" fontId="10" fillId="3" borderId="4" xfId="0" applyFont="1" applyFill="1" applyBorder="1" applyAlignment="1" applyProtection="1">
      <alignment horizontal="left" vertical="center" wrapText="1" indent="1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/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 indent="1"/>
    </xf>
    <xf numFmtId="0" fontId="10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6" fillId="7" borderId="3" xfId="0" applyFont="1" applyFill="1" applyBorder="1" applyAlignment="1">
      <alignment horizontal="center" vertical="center" wrapText="1"/>
    </xf>
    <xf numFmtId="3" fontId="16" fillId="7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4" fontId="16" fillId="7" borderId="4" xfId="0" applyNumberFormat="1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166" fontId="10" fillId="7" borderId="4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3" fontId="10" fillId="7" borderId="1" xfId="0" applyNumberFormat="1" applyFont="1" applyFill="1" applyBorder="1" applyAlignment="1">
      <alignment horizontal="center" vertical="center" wrapText="1"/>
    </xf>
    <xf numFmtId="3" fontId="10" fillId="7" borderId="4" xfId="0" applyNumberFormat="1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166" fontId="10" fillId="7" borderId="21" xfId="0" applyNumberFormat="1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4" fontId="10" fillId="7" borderId="21" xfId="0" applyNumberFormat="1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" fontId="10" fillId="9" borderId="1" xfId="0" applyNumberFormat="1" applyFont="1" applyFill="1" applyBorder="1" applyAlignment="1">
      <alignment horizontal="center" vertical="center" wrapText="1"/>
    </xf>
    <xf numFmtId="4" fontId="16" fillId="9" borderId="1" xfId="0" applyNumberFormat="1" applyFont="1" applyFill="1" applyBorder="1" applyAlignment="1">
      <alignment horizontal="center" vertical="center" wrapText="1"/>
    </xf>
    <xf numFmtId="0" fontId="73" fillId="0" borderId="0" xfId="0" applyFont="1"/>
    <xf numFmtId="4" fontId="10" fillId="3" borderId="2" xfId="0" applyNumberFormat="1" applyFont="1" applyFill="1" applyBorder="1" applyAlignment="1">
      <alignment horizontal="center" vertical="center" wrapText="1"/>
    </xf>
    <xf numFmtId="4" fontId="40" fillId="10" borderId="0" xfId="0" applyNumberFormat="1" applyFont="1" applyFill="1"/>
    <xf numFmtId="0" fontId="10" fillId="6" borderId="1" xfId="0" applyFont="1" applyFill="1" applyBorder="1" applyAlignment="1">
      <alignment vertical="center" wrapText="1"/>
    </xf>
    <xf numFmtId="0" fontId="10" fillId="10" borderId="0" xfId="0" applyFont="1" applyFill="1" applyAlignment="1">
      <alignment horizontal="center"/>
    </xf>
    <xf numFmtId="0" fontId="74" fillId="6" borderId="1" xfId="0" applyFont="1" applyFill="1" applyBorder="1" applyAlignment="1">
      <alignment vertical="justify"/>
    </xf>
    <xf numFmtId="0" fontId="74" fillId="0" borderId="0" xfId="0" applyFont="1"/>
    <xf numFmtId="3" fontId="19" fillId="0" borderId="25" xfId="0" applyNumberFormat="1" applyFont="1" applyBorder="1" applyAlignment="1" applyProtection="1">
      <alignment horizontal="center" vertical="center" wrapText="1"/>
      <protection locked="0"/>
    </xf>
    <xf numFmtId="2" fontId="16" fillId="0" borderId="0" xfId="354" applyNumberFormat="1" applyFont="1" applyFill="1" applyBorder="1" applyAlignment="1">
      <alignment horizontal="center" vertical="center" wrapText="1"/>
    </xf>
    <xf numFmtId="2" fontId="16" fillId="4" borderId="1" xfId="26" applyNumberFormat="1" applyFont="1" applyFill="1" applyBorder="1" applyAlignment="1" applyProtection="1">
      <alignment horizontal="center" vertical="center" wrapText="1"/>
      <protection locked="0"/>
    </xf>
    <xf numFmtId="167" fontId="16" fillId="0" borderId="1" xfId="26" applyNumberFormat="1" applyFont="1" applyBorder="1" applyAlignment="1" applyProtection="1">
      <alignment horizontal="center" vertical="center" wrapText="1"/>
      <protection locked="0"/>
    </xf>
    <xf numFmtId="4" fontId="16" fillId="3" borderId="1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left" indent="2"/>
    </xf>
    <xf numFmtId="0" fontId="2" fillId="3" borderId="0" xfId="0" applyFont="1" applyFill="1"/>
    <xf numFmtId="0" fontId="2" fillId="3" borderId="0" xfId="0" applyFont="1" applyFill="1" applyAlignment="1">
      <alignment horizontal="left" indent="2"/>
    </xf>
    <xf numFmtId="0" fontId="21" fillId="0" borderId="0" xfId="0" applyFont="1"/>
    <xf numFmtId="4" fontId="2" fillId="3" borderId="2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Alignment="1">
      <alignment vertical="center" wrapText="1"/>
    </xf>
    <xf numFmtId="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indent="2"/>
    </xf>
    <xf numFmtId="14" fontId="2" fillId="3" borderId="0" xfId="0" applyNumberFormat="1" applyFont="1" applyFill="1"/>
    <xf numFmtId="0" fontId="21" fillId="3" borderId="0" xfId="0" applyFont="1" applyFill="1"/>
    <xf numFmtId="166" fontId="5" fillId="0" borderId="0" xfId="0" applyNumberFormat="1" applyFont="1" applyAlignment="1">
      <alignment vertical="center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 vertical="center" wrapText="1"/>
    </xf>
    <xf numFmtId="0" fontId="26" fillId="3" borderId="0" xfId="367" applyFont="1" applyFill="1" applyBorder="1" applyAlignment="1">
      <alignment horizontal="left" vertical="center"/>
    </xf>
    <xf numFmtId="0" fontId="27" fillId="3" borderId="0" xfId="0" applyFont="1" applyFill="1" applyAlignment="1">
      <alignment horizontal="left"/>
    </xf>
    <xf numFmtId="3" fontId="27" fillId="3" borderId="0" xfId="0" applyNumberFormat="1" applyFont="1" applyFill="1" applyAlignment="1">
      <alignment horizontal="left" vertical="center" wrapText="1"/>
    </xf>
    <xf numFmtId="0" fontId="75" fillId="0" borderId="0" xfId="0" applyFont="1" applyAlignment="1">
      <alignment horizontal="center"/>
    </xf>
    <xf numFmtId="0" fontId="3" fillId="0" borderId="13" xfId="0" applyFont="1" applyBorder="1"/>
    <xf numFmtId="0" fontId="3" fillId="0" borderId="28" xfId="0" applyFont="1" applyBorder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10" fillId="0" borderId="9" xfId="0" applyFont="1" applyBorder="1"/>
    <xf numFmtId="0" fontId="10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 inden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9" fillId="0" borderId="0" xfId="0" applyFont="1" applyAlignment="1" applyProtection="1">
      <alignment horizontal="left" vertical="center" wrapText="1"/>
      <protection locked="0"/>
    </xf>
    <xf numFmtId="14" fontId="2" fillId="0" borderId="0" xfId="0" applyNumberFormat="1" applyFont="1"/>
    <xf numFmtId="0" fontId="6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left" indent="2"/>
    </xf>
    <xf numFmtId="0" fontId="2" fillId="0" borderId="0" xfId="0" applyFont="1" applyAlignment="1">
      <alignment vertical="center"/>
    </xf>
    <xf numFmtId="0" fontId="63" fillId="0" borderId="0" xfId="0" applyFont="1" applyAlignment="1">
      <alignment horizontal="left" vertical="center" indent="2"/>
    </xf>
    <xf numFmtId="0" fontId="63" fillId="0" borderId="0" xfId="0" applyFont="1" applyAlignment="1">
      <alignment horizontal="left" vertical="center" indent="3"/>
    </xf>
    <xf numFmtId="2" fontId="2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 applyProtection="1">
      <alignment horizontal="center" vertical="center" wrapText="1"/>
      <protection locked="0"/>
    </xf>
    <xf numFmtId="2" fontId="2" fillId="3" borderId="2" xfId="353" applyNumberFormat="1" applyFont="1" applyFill="1" applyBorder="1" applyAlignment="1" applyProtection="1">
      <alignment vertical="center" wrapText="1"/>
      <protection locked="0"/>
    </xf>
    <xf numFmtId="9" fontId="80" fillId="0" borderId="1" xfId="0" applyNumberFormat="1" applyFont="1" applyBorder="1" applyAlignment="1">
      <alignment horizontal="center" vertical="center" wrapText="1"/>
    </xf>
    <xf numFmtId="4" fontId="81" fillId="0" borderId="1" xfId="0" applyNumberFormat="1" applyFont="1" applyBorder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83" fillId="7" borderId="28" xfId="0" applyFont="1" applyFill="1" applyBorder="1" applyAlignment="1">
      <alignment horizontal="center" vertical="center"/>
    </xf>
    <xf numFmtId="0" fontId="83" fillId="7" borderId="28" xfId="0" applyFont="1" applyFill="1" applyBorder="1" applyAlignment="1">
      <alignment horizontal="center" wrapText="1"/>
    </xf>
    <xf numFmtId="0" fontId="84" fillId="0" borderId="0" xfId="0" applyFont="1"/>
    <xf numFmtId="0" fontId="79" fillId="0" borderId="0" xfId="0" applyFont="1"/>
    <xf numFmtId="0" fontId="80" fillId="0" borderId="0" xfId="0" applyFont="1"/>
    <xf numFmtId="0" fontId="82" fillId="0" borderId="0" xfId="0" applyFont="1"/>
    <xf numFmtId="0" fontId="85" fillId="0" borderId="0" xfId="0" applyFont="1"/>
    <xf numFmtId="0" fontId="86" fillId="0" borderId="0" xfId="0" applyFont="1"/>
    <xf numFmtId="0" fontId="83" fillId="7" borderId="29" xfId="0" applyFont="1" applyFill="1" applyBorder="1" applyAlignment="1">
      <alignment horizontal="center" wrapText="1"/>
    </xf>
    <xf numFmtId="2" fontId="87" fillId="3" borderId="25" xfId="0" applyNumberFormat="1" applyFont="1" applyFill="1" applyBorder="1" applyAlignment="1">
      <alignment horizontal="center" vertical="center" wrapText="1"/>
    </xf>
    <xf numFmtId="0" fontId="83" fillId="7" borderId="29" xfId="0" applyFont="1" applyFill="1" applyBorder="1" applyAlignment="1">
      <alignment horizontal="center"/>
    </xf>
    <xf numFmtId="0" fontId="88" fillId="0" borderId="0" xfId="0" applyFont="1" applyAlignment="1">
      <alignment horizontal="left" indent="2"/>
    </xf>
    <xf numFmtId="166" fontId="89" fillId="0" borderId="0" xfId="0" applyNumberFormat="1" applyFont="1"/>
    <xf numFmtId="0" fontId="89" fillId="0" borderId="0" xfId="0" applyFont="1"/>
    <xf numFmtId="4" fontId="89" fillId="0" borderId="0" xfId="0" applyNumberFormat="1" applyFont="1"/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166" fontId="10" fillId="3" borderId="0" xfId="0" applyNumberFormat="1" applyFont="1" applyFill="1" applyAlignment="1" applyProtection="1">
      <alignment horizontal="center" vertical="center" wrapText="1"/>
      <protection locked="0"/>
    </xf>
    <xf numFmtId="4" fontId="16" fillId="3" borderId="1" xfId="0" applyNumberFormat="1" applyFont="1" applyFill="1" applyBorder="1" applyAlignment="1" applyProtection="1">
      <alignment horizontal="center" vertical="center"/>
      <protection locked="0"/>
    </xf>
    <xf numFmtId="1" fontId="19" fillId="0" borderId="1" xfId="0" applyNumberFormat="1" applyFont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>
      <alignment horizontal="center"/>
    </xf>
    <xf numFmtId="1" fontId="16" fillId="7" borderId="3" xfId="0" applyNumberFormat="1" applyFont="1" applyFill="1" applyBorder="1" applyAlignment="1">
      <alignment horizontal="center" vertical="center" wrapText="1"/>
    </xf>
    <xf numFmtId="0" fontId="90" fillId="0" borderId="0" xfId="0" applyFont="1" applyAlignment="1">
      <alignment horizontal="left" vertical="center"/>
    </xf>
    <xf numFmtId="0" fontId="10" fillId="3" borderId="33" xfId="0" applyFont="1" applyFill="1" applyBorder="1" applyAlignment="1" applyProtection="1">
      <alignment horizontal="left" vertical="center" wrapText="1" indent="1"/>
      <protection locked="0"/>
    </xf>
    <xf numFmtId="0" fontId="10" fillId="3" borderId="33" xfId="0" applyFont="1" applyFill="1" applyBorder="1" applyAlignment="1" applyProtection="1">
      <alignment horizontal="center" vertical="center"/>
      <protection locked="0"/>
    </xf>
    <xf numFmtId="4" fontId="19" fillId="4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7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  <xf numFmtId="4" fontId="16" fillId="6" borderId="1" xfId="0" applyNumberFormat="1" applyFont="1" applyFill="1" applyBorder="1" applyAlignment="1">
      <alignment horizontal="center" vertical="center" wrapText="1"/>
    </xf>
    <xf numFmtId="0" fontId="83" fillId="7" borderId="39" xfId="0" applyFont="1" applyFill="1" applyBorder="1" applyAlignment="1">
      <alignment horizontal="center" vertical="center" wrapText="1"/>
    </xf>
    <xf numFmtId="0" fontId="83" fillId="7" borderId="39" xfId="0" applyFont="1" applyFill="1" applyBorder="1" applyAlignment="1">
      <alignment horizontal="center" vertical="center"/>
    </xf>
    <xf numFmtId="0" fontId="83" fillId="7" borderId="28" xfId="0" applyFont="1" applyFill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/>
    </xf>
    <xf numFmtId="0" fontId="81" fillId="0" borderId="1" xfId="0" applyFont="1" applyBorder="1" applyAlignment="1">
      <alignment vertical="center" wrapText="1"/>
    </xf>
    <xf numFmtId="0" fontId="81" fillId="0" borderId="1" xfId="0" applyFont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14" fontId="67" fillId="3" borderId="1" xfId="0" applyNumberFormat="1" applyFont="1" applyFill="1" applyBorder="1" applyAlignment="1">
      <alignment horizontal="center" vertical="center" wrapText="1"/>
    </xf>
    <xf numFmtId="14" fontId="19" fillId="3" borderId="1" xfId="0" applyNumberFormat="1" applyFont="1" applyFill="1" applyBorder="1" applyAlignment="1">
      <alignment horizontal="center" vertical="center"/>
    </xf>
    <xf numFmtId="166" fontId="10" fillId="0" borderId="10" xfId="0" applyNumberFormat="1" applyFont="1" applyBorder="1" applyAlignment="1" applyProtection="1">
      <alignment horizontal="left" vertical="center" wrapText="1"/>
      <protection locked="0"/>
    </xf>
    <xf numFmtId="17" fontId="16" fillId="0" borderId="4" xfId="0" applyNumberFormat="1" applyFont="1" applyBorder="1" applyAlignment="1" applyProtection="1">
      <alignment horizontal="center" vertical="center"/>
      <protection locked="0"/>
    </xf>
    <xf numFmtId="166" fontId="16" fillId="0" borderId="4" xfId="0" applyNumberFormat="1" applyFont="1" applyBorder="1" applyAlignment="1" applyProtection="1">
      <alignment horizontal="center" vertical="center"/>
      <protection locked="0"/>
    </xf>
    <xf numFmtId="0" fontId="16" fillId="3" borderId="4" xfId="0" applyFont="1" applyFill="1" applyBorder="1" applyAlignment="1">
      <alignment horizontal="center" vertical="center"/>
    </xf>
    <xf numFmtId="3" fontId="16" fillId="3" borderId="4" xfId="0" applyNumberFormat="1" applyFont="1" applyFill="1" applyBorder="1" applyAlignment="1">
      <alignment horizontal="center" vertical="center"/>
    </xf>
    <xf numFmtId="0" fontId="19" fillId="0" borderId="4" xfId="0" applyFont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>
      <alignment horizontal="center" vertical="center"/>
    </xf>
    <xf numFmtId="3" fontId="16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 wrapText="1" indent="1"/>
    </xf>
    <xf numFmtId="0" fontId="5" fillId="0" borderId="2" xfId="0" applyFont="1" applyBorder="1" applyAlignment="1" applyProtection="1">
      <alignment horizontal="left" vertical="center" indent="1"/>
      <protection locked="0"/>
    </xf>
    <xf numFmtId="0" fontId="5" fillId="0" borderId="12" xfId="0" applyFont="1" applyBorder="1" applyAlignment="1" applyProtection="1">
      <alignment horizontal="left" vertical="center" wrapText="1" indent="1"/>
      <protection locked="0"/>
    </xf>
    <xf numFmtId="14" fontId="16" fillId="0" borderId="1" xfId="0" applyNumberFormat="1" applyFont="1" applyBorder="1" applyAlignment="1" applyProtection="1">
      <alignment horizontal="center" vertical="center"/>
      <protection locked="0"/>
    </xf>
    <xf numFmtId="166" fontId="16" fillId="7" borderId="19" xfId="0" applyNumberFormat="1" applyFont="1" applyFill="1" applyBorder="1" applyAlignment="1">
      <alignment horizontal="center" vertical="center" wrapText="1"/>
    </xf>
    <xf numFmtId="0" fontId="16" fillId="7" borderId="19" xfId="0" applyFont="1" applyFill="1" applyBorder="1" applyAlignment="1">
      <alignment horizontal="center" vertical="center" wrapText="1"/>
    </xf>
    <xf numFmtId="2" fontId="16" fillId="3" borderId="25" xfId="0" applyNumberFormat="1" applyFont="1" applyFill="1" applyBorder="1" applyAlignment="1">
      <alignment horizontal="center" vertical="center" wrapText="1"/>
    </xf>
    <xf numFmtId="0" fontId="3" fillId="10" borderId="0" xfId="0" applyFont="1" applyFill="1"/>
    <xf numFmtId="166" fontId="90" fillId="0" borderId="0" xfId="0" applyNumberFormat="1" applyFont="1" applyAlignment="1">
      <alignment horizontal="center" vertical="center" wrapText="1"/>
    </xf>
    <xf numFmtId="0" fontId="90" fillId="0" borderId="0" xfId="0" applyFont="1" applyAlignment="1">
      <alignment horizontal="center"/>
    </xf>
    <xf numFmtId="170" fontId="32" fillId="3" borderId="0" xfId="367" applyNumberFormat="1" applyFont="1" applyFill="1" applyBorder="1" applyAlignment="1">
      <alignment horizontal="left" vertical="center"/>
    </xf>
    <xf numFmtId="4" fontId="16" fillId="0" borderId="1" xfId="0" applyNumberFormat="1" applyFont="1" applyBorder="1" applyAlignment="1" applyProtection="1">
      <alignment horizontal="center" vertical="center" wrapText="1"/>
      <protection locked="0"/>
    </xf>
    <xf numFmtId="1" fontId="2" fillId="4" borderId="0" xfId="371" applyNumberFormat="1" applyFont="1" applyFill="1" applyAlignment="1">
      <alignment horizontal="center" vertical="center" wrapText="1"/>
      <protection locked="0"/>
    </xf>
    <xf numFmtId="2" fontId="2" fillId="3" borderId="1" xfId="371" applyNumberFormat="1" applyFont="1" applyFill="1" applyBorder="1" applyAlignment="1">
      <alignment horizontal="center" vertical="center" wrapText="1"/>
      <protection locked="0"/>
    </xf>
    <xf numFmtId="1" fontId="92" fillId="4" borderId="0" xfId="371" applyNumberFormat="1" applyFont="1" applyFill="1" applyAlignment="1">
      <alignment horizontal="center" vertical="center" wrapText="1"/>
      <protection locked="0"/>
    </xf>
    <xf numFmtId="1" fontId="67" fillId="0" borderId="0" xfId="371" applyNumberFormat="1" applyFont="1" applyAlignment="1">
      <alignment horizontal="center" vertical="center" wrapText="1"/>
      <protection locked="0"/>
    </xf>
    <xf numFmtId="0" fontId="60" fillId="0" borderId="0" xfId="0" applyFont="1" applyAlignment="1">
      <alignment vertical="top"/>
    </xf>
    <xf numFmtId="0" fontId="3" fillId="0" borderId="53" xfId="0" applyFont="1" applyBorder="1"/>
    <xf numFmtId="166" fontId="10" fillId="0" borderId="7" xfId="0" applyNumberFormat="1" applyFont="1" applyBorder="1" applyAlignment="1" applyProtection="1">
      <alignment horizontal="left" vertical="center" wrapText="1" indent="1"/>
      <protection locked="0"/>
    </xf>
    <xf numFmtId="14" fontId="16" fillId="0" borderId="3" xfId="0" applyNumberFormat="1" applyFont="1" applyBorder="1" applyAlignment="1" applyProtection="1">
      <alignment horizontal="center" vertical="center"/>
      <protection locked="0"/>
    </xf>
    <xf numFmtId="166" fontId="16" fillId="0" borderId="3" xfId="0" applyNumberFormat="1" applyFont="1" applyBorder="1" applyAlignment="1" applyProtection="1">
      <alignment horizontal="center" vertical="center"/>
      <protection locked="0"/>
    </xf>
    <xf numFmtId="0" fontId="16" fillId="3" borderId="3" xfId="0" applyFont="1" applyFill="1" applyBorder="1" applyAlignment="1">
      <alignment horizontal="center" vertical="center"/>
    </xf>
    <xf numFmtId="3" fontId="16" fillId="3" borderId="3" xfId="0" applyNumberFormat="1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 wrapText="1"/>
    </xf>
    <xf numFmtId="171" fontId="40" fillId="3" borderId="0" xfId="0" applyNumberFormat="1" applyFont="1" applyFill="1"/>
    <xf numFmtId="0" fontId="32" fillId="3" borderId="0" xfId="370" applyFont="1" applyFill="1" applyAlignment="1" applyProtection="1">
      <alignment horizontal="left" vertical="center"/>
    </xf>
    <xf numFmtId="4" fontId="19" fillId="10" borderId="1" xfId="26" applyNumberFormat="1" applyFont="1" applyFill="1" applyBorder="1" applyAlignment="1" applyProtection="1">
      <alignment horizontal="center" vertical="center" wrapText="1"/>
      <protection locked="0"/>
    </xf>
    <xf numFmtId="3" fontId="2" fillId="3" borderId="0" xfId="0" applyNumberFormat="1" applyFont="1" applyFill="1" applyAlignment="1">
      <alignment horizontal="center" vertical="center" wrapText="1"/>
    </xf>
    <xf numFmtId="0" fontId="16" fillId="10" borderId="0" xfId="0" applyFont="1" applyFill="1" applyAlignment="1">
      <alignment horizontal="left" vertical="center" wrapText="1" indent="4"/>
    </xf>
    <xf numFmtId="0" fontId="16" fillId="10" borderId="0" xfId="0" applyFont="1" applyFill="1" applyAlignment="1">
      <alignment horizontal="center" vertical="center" wrapText="1"/>
    </xf>
    <xf numFmtId="0" fontId="10" fillId="6" borderId="4" xfId="0" applyFont="1" applyFill="1" applyBorder="1" applyAlignment="1">
      <alignment vertical="center" wrapText="1"/>
    </xf>
    <xf numFmtId="0" fontId="74" fillId="6" borderId="4" xfId="0" applyFont="1" applyFill="1" applyBorder="1" applyAlignment="1">
      <alignment vertical="justify"/>
    </xf>
    <xf numFmtId="2" fontId="5" fillId="3" borderId="1" xfId="353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Alignment="1">
      <alignment horizontal="center" vertical="center" wrapText="1"/>
    </xf>
    <xf numFmtId="3" fontId="19" fillId="0" borderId="3" xfId="0" applyNumberFormat="1" applyFont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 wrapText="1"/>
      <protection locked="0"/>
    </xf>
    <xf numFmtId="3" fontId="19" fillId="0" borderId="57" xfId="0" applyNumberFormat="1" applyFont="1" applyBorder="1" applyAlignment="1" applyProtection="1">
      <alignment horizontal="center" vertical="center" wrapText="1"/>
      <protection locked="0"/>
    </xf>
    <xf numFmtId="3" fontId="19" fillId="0" borderId="21" xfId="0" applyNumberFormat="1" applyFont="1" applyBorder="1" applyAlignment="1" applyProtection="1">
      <alignment horizontal="center" vertical="center" wrapText="1"/>
      <protection locked="0"/>
    </xf>
    <xf numFmtId="3" fontId="19" fillId="0" borderId="22" xfId="0" applyNumberFormat="1" applyFont="1" applyBorder="1" applyAlignment="1" applyProtection="1">
      <alignment horizontal="center" vertical="center" wrapText="1"/>
      <protection locked="0"/>
    </xf>
    <xf numFmtId="3" fontId="19" fillId="0" borderId="26" xfId="0" applyNumberFormat="1" applyFont="1" applyBorder="1" applyAlignment="1" applyProtection="1">
      <alignment horizontal="center" vertical="center" wrapText="1"/>
      <protection locked="0"/>
    </xf>
    <xf numFmtId="3" fontId="19" fillId="0" borderId="27" xfId="0" applyNumberFormat="1" applyFont="1" applyBorder="1" applyAlignment="1" applyProtection="1">
      <alignment horizontal="center" vertical="center" wrapText="1"/>
      <protection locked="0"/>
    </xf>
    <xf numFmtId="3" fontId="19" fillId="0" borderId="4" xfId="0" applyNumberFormat="1" applyFont="1" applyBorder="1" applyAlignment="1" applyProtection="1">
      <alignment horizontal="center" vertical="center" wrapText="1"/>
      <protection locked="0"/>
    </xf>
    <xf numFmtId="3" fontId="19" fillId="0" borderId="17" xfId="0" applyNumberFormat="1" applyFont="1" applyBorder="1" applyAlignment="1" applyProtection="1">
      <alignment horizontal="center" vertical="center" wrapText="1"/>
      <protection locked="0"/>
    </xf>
    <xf numFmtId="3" fontId="19" fillId="0" borderId="60" xfId="0" applyNumberFormat="1" applyFont="1" applyBorder="1" applyAlignment="1" applyProtection="1">
      <alignment horizontal="center" vertical="center" wrapText="1"/>
      <protection locked="0"/>
    </xf>
    <xf numFmtId="3" fontId="19" fillId="0" borderId="12" xfId="0" applyNumberFormat="1" applyFont="1" applyBorder="1" applyAlignment="1" applyProtection="1">
      <alignment horizontal="center" vertical="center" wrapText="1"/>
      <protection locked="0"/>
    </xf>
    <xf numFmtId="3" fontId="19" fillId="0" borderId="63" xfId="0" applyNumberFormat="1" applyFont="1" applyBorder="1" applyAlignment="1" applyProtection="1">
      <alignment horizontal="center" vertical="center" wrapText="1"/>
      <protection locked="0"/>
    </xf>
    <xf numFmtId="3" fontId="19" fillId="0" borderId="7" xfId="0" applyNumberFormat="1" applyFont="1" applyBorder="1" applyAlignment="1" applyProtection="1">
      <alignment horizontal="center" vertical="center" wrapText="1"/>
      <protection locked="0"/>
    </xf>
    <xf numFmtId="3" fontId="19" fillId="0" borderId="10" xfId="0" applyNumberFormat="1" applyFont="1" applyBorder="1" applyAlignment="1" applyProtection="1">
      <alignment horizontal="center" vertical="center" wrapText="1"/>
      <protection locked="0"/>
    </xf>
    <xf numFmtId="3" fontId="19" fillId="10" borderId="1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4" xfId="0" applyFont="1" applyBorder="1" applyAlignment="1" applyProtection="1">
      <alignment vertical="center" wrapText="1"/>
      <protection locked="0"/>
    </xf>
    <xf numFmtId="0" fontId="10" fillId="0" borderId="58" xfId="0" applyFont="1" applyBorder="1" applyAlignment="1" applyProtection="1">
      <alignment vertical="center" wrapText="1"/>
      <protection locked="0"/>
    </xf>
    <xf numFmtId="0" fontId="16" fillId="0" borderId="58" xfId="0" applyFont="1" applyBorder="1" applyAlignment="1" applyProtection="1">
      <alignment vertical="center" wrapText="1"/>
      <protection locked="0"/>
    </xf>
    <xf numFmtId="0" fontId="10" fillId="0" borderId="65" xfId="0" applyFont="1" applyBorder="1" applyAlignment="1" applyProtection="1">
      <alignment vertical="center" wrapText="1"/>
      <protection locked="0"/>
    </xf>
    <xf numFmtId="0" fontId="10" fillId="0" borderId="59" xfId="0" applyFont="1" applyBorder="1" applyAlignment="1" applyProtection="1">
      <alignment vertical="center" wrapText="1"/>
      <protection locked="0"/>
    </xf>
    <xf numFmtId="0" fontId="10" fillId="0" borderId="66" xfId="0" applyFont="1" applyBorder="1" applyAlignment="1" applyProtection="1">
      <alignment vertical="center" wrapText="1"/>
      <protection locked="0"/>
    </xf>
    <xf numFmtId="166" fontId="16" fillId="0" borderId="58" xfId="47" applyNumberFormat="1" applyFont="1" applyBorder="1" applyAlignment="1">
      <alignment horizontal="left" vertical="center" wrapText="1"/>
    </xf>
    <xf numFmtId="3" fontId="19" fillId="0" borderId="61" xfId="0" applyNumberFormat="1" applyFont="1" applyBorder="1" applyAlignment="1" applyProtection="1">
      <alignment horizontal="center" vertical="center" wrapText="1"/>
      <protection locked="0"/>
    </xf>
    <xf numFmtId="3" fontId="19" fillId="0" borderId="2" xfId="0" applyNumberFormat="1" applyFont="1" applyBorder="1" applyAlignment="1" applyProtection="1">
      <alignment horizontal="center" vertical="center" wrapText="1"/>
      <protection locked="0"/>
    </xf>
    <xf numFmtId="3" fontId="19" fillId="0" borderId="67" xfId="0" applyNumberFormat="1" applyFont="1" applyBorder="1" applyAlignment="1" applyProtection="1">
      <alignment horizontal="center" vertical="center" wrapText="1"/>
      <protection locked="0"/>
    </xf>
    <xf numFmtId="3" fontId="19" fillId="0" borderId="11" xfId="0" applyNumberFormat="1" applyFont="1" applyBorder="1" applyAlignment="1" applyProtection="1">
      <alignment horizontal="center" vertical="center" wrapText="1"/>
      <protection locked="0"/>
    </xf>
    <xf numFmtId="3" fontId="19" fillId="0" borderId="8" xfId="0" applyNumberFormat="1" applyFont="1" applyBorder="1" applyAlignment="1" applyProtection="1">
      <alignment horizontal="center" vertical="center" wrapText="1"/>
      <protection locked="0"/>
    </xf>
    <xf numFmtId="4" fontId="19" fillId="0" borderId="22" xfId="99" applyNumberFormat="1" applyFont="1" applyBorder="1" applyAlignment="1">
      <alignment horizontal="center" vertical="center"/>
    </xf>
    <xf numFmtId="168" fontId="19" fillId="0" borderId="25" xfId="99" applyNumberFormat="1" applyFont="1" applyBorder="1" applyAlignment="1">
      <alignment horizontal="center" vertical="center"/>
    </xf>
    <xf numFmtId="4" fontId="19" fillId="0" borderId="27" xfId="99" applyNumberFormat="1" applyFont="1" applyBorder="1" applyAlignment="1">
      <alignment horizontal="center" vertical="center"/>
    </xf>
    <xf numFmtId="4" fontId="19" fillId="0" borderId="25" xfId="99" applyNumberFormat="1" applyFont="1" applyBorder="1" applyAlignment="1">
      <alignment horizontal="center" vertical="center"/>
    </xf>
    <xf numFmtId="4" fontId="19" fillId="0" borderId="57" xfId="0" applyNumberFormat="1" applyFont="1" applyBorder="1" applyAlignment="1" applyProtection="1">
      <alignment horizontal="center" vertical="center" wrapText="1"/>
      <protection locked="0"/>
    </xf>
    <xf numFmtId="4" fontId="19" fillId="0" borderId="25" xfId="0" applyNumberFormat="1" applyFont="1" applyBorder="1" applyAlignment="1" applyProtection="1">
      <alignment horizontal="center" vertical="center" wrapText="1"/>
      <protection locked="0"/>
    </xf>
    <xf numFmtId="3" fontId="16" fillId="7" borderId="33" xfId="0" applyNumberFormat="1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6" fillId="7" borderId="34" xfId="0" applyFont="1" applyFill="1" applyBorder="1" applyAlignment="1">
      <alignment horizontal="center" vertical="center" wrapText="1"/>
    </xf>
    <xf numFmtId="0" fontId="105" fillId="0" borderId="0" xfId="0" applyFont="1"/>
    <xf numFmtId="166" fontId="10" fillId="0" borderId="2" xfId="0" applyNumberFormat="1" applyFont="1" applyBorder="1" applyAlignment="1" applyProtection="1">
      <alignment horizontal="center" vertical="center" wrapText="1"/>
      <protection locked="0"/>
    </xf>
    <xf numFmtId="166" fontId="10" fillId="0" borderId="14" xfId="0" applyNumberFormat="1" applyFont="1" applyBorder="1" applyAlignment="1" applyProtection="1">
      <alignment horizontal="center" vertical="center" wrapText="1"/>
      <protection locked="0"/>
    </xf>
    <xf numFmtId="166" fontId="10" fillId="0" borderId="12" xfId="0" applyNumberFormat="1" applyFont="1" applyBorder="1" applyAlignment="1" applyProtection="1">
      <alignment horizontal="center" vertical="center" wrapText="1"/>
      <protection locked="0"/>
    </xf>
    <xf numFmtId="1" fontId="2" fillId="3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3" fontId="16" fillId="7" borderId="1" xfId="0" applyNumberFormat="1" applyFont="1" applyFill="1" applyBorder="1" applyAlignment="1">
      <alignment horizontal="center" vertical="center" wrapText="1"/>
    </xf>
    <xf numFmtId="0" fontId="19" fillId="12" borderId="0" xfId="0" applyFont="1" applyFill="1"/>
    <xf numFmtId="0" fontId="16" fillId="7" borderId="70" xfId="0" applyFont="1" applyFill="1" applyBorder="1" applyAlignment="1">
      <alignment horizontal="center" vertical="center" wrapText="1"/>
    </xf>
    <xf numFmtId="3" fontId="16" fillId="7" borderId="29" xfId="0" applyNumberFormat="1" applyFont="1" applyFill="1" applyBorder="1" applyAlignment="1">
      <alignment horizontal="center" vertical="center" wrapText="1"/>
    </xf>
    <xf numFmtId="4" fontId="16" fillId="7" borderId="62" xfId="0" applyNumberFormat="1" applyFont="1" applyFill="1" applyBorder="1" applyAlignment="1">
      <alignment horizontal="center" vertical="center" wrapText="1"/>
    </xf>
    <xf numFmtId="4" fontId="16" fillId="0" borderId="0" xfId="0" applyNumberFormat="1" applyFont="1" applyAlignment="1">
      <alignment horizontal="center" vertical="center" wrapText="1"/>
    </xf>
    <xf numFmtId="3" fontId="10" fillId="0" borderId="0" xfId="0" applyNumberFormat="1" applyFont="1" applyAlignment="1">
      <alignment horizontal="center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19" fillId="10" borderId="0" xfId="0" applyFont="1" applyFill="1"/>
    <xf numFmtId="0" fontId="2" fillId="0" borderId="22" xfId="0" applyFont="1" applyBorder="1" applyAlignment="1">
      <alignment horizontal="center" vertical="center"/>
    </xf>
    <xf numFmtId="0" fontId="0" fillId="10" borderId="0" xfId="0" applyFill="1"/>
    <xf numFmtId="4" fontId="19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5" xfId="0" applyFont="1" applyFill="1" applyBorder="1" applyAlignment="1">
      <alignment horizontal="center" vertical="center" wrapText="1"/>
    </xf>
    <xf numFmtId="0" fontId="10" fillId="6" borderId="33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2" fontId="5" fillId="3" borderId="0" xfId="353" applyNumberFormat="1" applyFont="1" applyFill="1" applyAlignment="1" applyProtection="1">
      <alignment horizontal="center" vertical="center" wrapText="1"/>
      <protection locked="0"/>
    </xf>
    <xf numFmtId="4" fontId="82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" fillId="3" borderId="1" xfId="376" applyFont="1" applyFill="1" applyBorder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19" fillId="4" borderId="1" xfId="47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19" fillId="10" borderId="21" xfId="0" applyFont="1" applyFill="1" applyBorder="1" applyAlignment="1" applyProtection="1">
      <alignment horizontal="center" vertical="center" wrapText="1"/>
      <protection locked="0"/>
    </xf>
    <xf numFmtId="0" fontId="19" fillId="10" borderId="26" xfId="0" applyFont="1" applyFill="1" applyBorder="1" applyAlignment="1" applyProtection="1">
      <alignment horizontal="center" vertical="center" wrapText="1"/>
      <protection locked="0"/>
    </xf>
    <xf numFmtId="0" fontId="10" fillId="3" borderId="0" xfId="0" applyFont="1" applyFill="1" applyAlignment="1" applyProtection="1">
      <alignment horizontal="center" vertical="center"/>
      <protection locked="0"/>
    </xf>
    <xf numFmtId="2" fontId="2" fillId="3" borderId="0" xfId="353" applyNumberFormat="1" applyFont="1" applyFill="1" applyAlignment="1" applyProtection="1">
      <alignment horizontal="center" vertical="center" wrapText="1"/>
      <protection locked="0"/>
    </xf>
    <xf numFmtId="4" fontId="16" fillId="10" borderId="0" xfId="0" applyNumberFormat="1" applyFont="1" applyFill="1" applyAlignment="1">
      <alignment horizontal="center" vertical="center" wrapText="1"/>
    </xf>
    <xf numFmtId="3" fontId="10" fillId="10" borderId="0" xfId="0" applyNumberFormat="1" applyFont="1" applyFill="1" applyAlignment="1">
      <alignment horizontal="center" vertical="center" wrapText="1"/>
    </xf>
    <xf numFmtId="2" fontId="2" fillId="3" borderId="2" xfId="371" applyNumberFormat="1" applyFont="1" applyFill="1" applyBorder="1" applyAlignment="1">
      <alignment vertical="center" wrapText="1"/>
      <protection locked="0"/>
    </xf>
    <xf numFmtId="4" fontId="0" fillId="0" borderId="0" xfId="0" applyNumberFormat="1"/>
    <xf numFmtId="169" fontId="61" fillId="3" borderId="12" xfId="0" applyNumberFormat="1" applyFont="1" applyFill="1" applyBorder="1" applyAlignment="1">
      <alignment horizontal="center" vertical="center" wrapText="1"/>
    </xf>
    <xf numFmtId="0" fontId="96" fillId="13" borderId="29" xfId="0" applyFont="1" applyFill="1" applyBorder="1" applyAlignment="1">
      <alignment horizontal="center" wrapText="1"/>
    </xf>
    <xf numFmtId="0" fontId="18" fillId="3" borderId="0" xfId="370" applyFont="1" applyFill="1" applyAlignment="1" applyProtection="1">
      <alignment horizontal="left" vertical="center"/>
    </xf>
    <xf numFmtId="168" fontId="16" fillId="10" borderId="1" xfId="0" applyNumberFormat="1" applyFont="1" applyFill="1" applyBorder="1" applyAlignment="1">
      <alignment horizontal="center" vertical="center"/>
    </xf>
    <xf numFmtId="168" fontId="16" fillId="0" borderId="1" xfId="26" applyNumberFormat="1" applyFont="1" applyBorder="1" applyAlignment="1" applyProtection="1">
      <alignment horizontal="center" vertical="center"/>
      <protection locked="0"/>
    </xf>
    <xf numFmtId="4" fontId="113" fillId="10" borderId="1" xfId="0" applyNumberFormat="1" applyFont="1" applyFill="1" applyBorder="1" applyAlignment="1" applyProtection="1">
      <alignment horizontal="center" vertical="center" wrapText="1"/>
      <protection locked="0"/>
    </xf>
    <xf numFmtId="4" fontId="19" fillId="10" borderId="1" xfId="0" applyNumberFormat="1" applyFont="1" applyFill="1" applyBorder="1" applyAlignment="1" applyProtection="1">
      <alignment horizontal="center" vertical="center"/>
      <protection locked="0"/>
    </xf>
    <xf numFmtId="4" fontId="16" fillId="0" borderId="1" xfId="26" applyNumberFormat="1" applyFont="1" applyBorder="1" applyAlignment="1" applyProtection="1">
      <alignment horizontal="center" vertical="center" wrapText="1"/>
      <protection locked="0"/>
    </xf>
    <xf numFmtId="0" fontId="10" fillId="7" borderId="17" xfId="0" applyFont="1" applyFill="1" applyBorder="1" applyAlignment="1">
      <alignment horizontal="center" vertical="center" wrapText="1"/>
    </xf>
    <xf numFmtId="0" fontId="10" fillId="7" borderId="35" xfId="0" applyFont="1" applyFill="1" applyBorder="1" applyAlignment="1">
      <alignment horizontal="center" vertical="center" wrapText="1"/>
    </xf>
    <xf numFmtId="0" fontId="64" fillId="0" borderId="25" xfId="0" applyFont="1" applyBorder="1" applyAlignment="1">
      <alignment horizontal="center" vertical="center" wrapText="1"/>
    </xf>
    <xf numFmtId="0" fontId="64" fillId="0" borderId="22" xfId="0" applyFont="1" applyBorder="1" applyAlignment="1">
      <alignment horizontal="center" vertical="center" wrapText="1"/>
    </xf>
    <xf numFmtId="10" fontId="19" fillId="3" borderId="24" xfId="0" applyNumberFormat="1" applyFont="1" applyFill="1" applyBorder="1" applyAlignment="1">
      <alignment horizontal="center" vertical="center" wrapText="1"/>
    </xf>
    <xf numFmtId="10" fontId="19" fillId="3" borderId="3" xfId="0" applyNumberFormat="1" applyFont="1" applyFill="1" applyBorder="1" applyAlignment="1">
      <alignment horizontal="center" vertical="center" wrapText="1"/>
    </xf>
    <xf numFmtId="10" fontId="19" fillId="3" borderId="1" xfId="0" applyNumberFormat="1" applyFont="1" applyFill="1" applyBorder="1" applyAlignment="1">
      <alignment horizontal="center" vertical="center" wrapText="1"/>
    </xf>
    <xf numFmtId="4" fontId="19" fillId="0" borderId="24" xfId="99" applyNumberFormat="1" applyFont="1" applyBorder="1" applyAlignment="1">
      <alignment horizontal="center" vertical="center"/>
    </xf>
    <xf numFmtId="10" fontId="19" fillId="3" borderId="19" xfId="0" applyNumberFormat="1" applyFont="1" applyFill="1" applyBorder="1" applyAlignment="1">
      <alignment horizontal="center" vertical="center" wrapText="1"/>
    </xf>
    <xf numFmtId="4" fontId="67" fillId="0" borderId="1" xfId="26" applyNumberFormat="1" applyFont="1" applyBorder="1" applyAlignment="1" applyProtection="1">
      <alignment horizontal="center" vertical="center" wrapText="1"/>
      <protection locked="0"/>
    </xf>
    <xf numFmtId="4" fontId="67" fillId="10" borderId="1" xfId="0" applyNumberFormat="1" applyFont="1" applyFill="1" applyBorder="1" applyAlignment="1" applyProtection="1">
      <alignment horizontal="center" vertical="center" wrapText="1"/>
      <protection locked="0"/>
    </xf>
    <xf numFmtId="2" fontId="19" fillId="3" borderId="1" xfId="371" applyNumberFormat="1" applyFont="1" applyFill="1" applyBorder="1" applyAlignment="1">
      <alignment horizontal="center" vertical="center" wrapText="1"/>
      <protection locked="0"/>
    </xf>
    <xf numFmtId="0" fontId="4" fillId="0" borderId="1" xfId="0" applyFont="1" applyBorder="1"/>
    <xf numFmtId="3" fontId="10" fillId="0" borderId="1" xfId="0" applyNumberFormat="1" applyFont="1" applyBorder="1" applyAlignment="1">
      <alignment horizontal="center"/>
    </xf>
    <xf numFmtId="4" fontId="16" fillId="3" borderId="1" xfId="0" applyNumberFormat="1" applyFont="1" applyFill="1" applyBorder="1" applyAlignment="1" applyProtection="1">
      <alignment horizontal="left" vertical="center"/>
      <protection locked="0"/>
    </xf>
    <xf numFmtId="3" fontId="16" fillId="0" borderId="0" xfId="0" applyNumberFormat="1" applyFont="1" applyAlignment="1">
      <alignment horizontal="center" vertical="center" wrapText="1"/>
    </xf>
    <xf numFmtId="169" fontId="61" fillId="3" borderId="12" xfId="380" applyNumberFormat="1" applyFont="1" applyFill="1" applyBorder="1" applyAlignment="1">
      <alignment horizontal="center" vertical="center" wrapText="1"/>
    </xf>
    <xf numFmtId="2" fontId="96" fillId="0" borderId="12" xfId="380" applyNumberFormat="1" applyFont="1" applyBorder="1" applyAlignment="1">
      <alignment horizontal="center" vertical="center" wrapText="1"/>
    </xf>
    <xf numFmtId="1" fontId="67" fillId="0" borderId="1" xfId="371" applyNumberFormat="1" applyFont="1" applyBorder="1" applyAlignment="1">
      <alignment horizontal="center" vertical="center" wrapText="1"/>
      <protection locked="0"/>
    </xf>
    <xf numFmtId="2" fontId="87" fillId="0" borderId="12" xfId="368" applyNumberFormat="1" applyFont="1" applyBorder="1" applyAlignment="1">
      <alignment horizontal="center" vertical="center" wrapText="1"/>
    </xf>
    <xf numFmtId="0" fontId="18" fillId="10" borderId="0" xfId="0" applyFont="1" applyFill="1" applyAlignment="1">
      <alignment horizontal="left" vertical="center" wrapText="1" indent="4"/>
    </xf>
    <xf numFmtId="0" fontId="2" fillId="0" borderId="0" xfId="368" applyFont="1" applyAlignment="1"/>
    <xf numFmtId="0" fontId="5" fillId="0" borderId="0" xfId="368" applyFont="1" applyAlignment="1">
      <alignment wrapText="1"/>
    </xf>
    <xf numFmtId="1" fontId="2" fillId="0" borderId="0" xfId="368" applyNumberFormat="1" applyFont="1" applyAlignment="1"/>
    <xf numFmtId="2" fontId="2" fillId="0" borderId="0" xfId="368" applyNumberFormat="1" applyFont="1" applyAlignment="1"/>
    <xf numFmtId="1" fontId="92" fillId="4" borderId="1" xfId="371" applyNumberFormat="1" applyFont="1" applyFill="1" applyBorder="1" applyAlignment="1">
      <alignment horizontal="center" vertical="center" wrapText="1"/>
      <protection locked="0"/>
    </xf>
    <xf numFmtId="2" fontId="92" fillId="4" borderId="1" xfId="371" applyNumberFormat="1" applyFont="1" applyFill="1" applyBorder="1" applyAlignment="1">
      <alignment horizontal="center" vertical="center" wrapText="1"/>
      <protection locked="0"/>
    </xf>
    <xf numFmtId="167" fontId="2" fillId="4" borderId="1" xfId="371" applyNumberFormat="1" applyFont="1" applyFill="1" applyBorder="1" applyAlignment="1">
      <alignment horizontal="center" vertical="center" wrapText="1"/>
      <protection locked="0"/>
    </xf>
    <xf numFmtId="1" fontId="19" fillId="4" borderId="1" xfId="371" applyNumberFormat="1" applyFont="1" applyFill="1" applyBorder="1" applyAlignment="1">
      <alignment horizontal="center" vertical="center" wrapText="1"/>
      <protection locked="0"/>
    </xf>
    <xf numFmtId="1" fontId="2" fillId="4" borderId="1" xfId="371" applyNumberFormat="1" applyFont="1" applyFill="1" applyBorder="1" applyAlignment="1">
      <alignment horizontal="center" vertical="center" wrapText="1"/>
      <protection locked="0"/>
    </xf>
    <xf numFmtId="2" fontId="4" fillId="0" borderId="0" xfId="0" applyNumberFormat="1" applyFont="1" applyAlignment="1">
      <alignment horizontal="center"/>
    </xf>
    <xf numFmtId="0" fontId="31" fillId="0" borderId="0" xfId="0" applyFont="1"/>
    <xf numFmtId="1" fontId="31" fillId="4" borderId="0" xfId="371" applyNumberFormat="1" applyFont="1" applyFill="1" applyAlignment="1">
      <alignment horizontal="center" vertical="center" wrapText="1"/>
      <protection locked="0"/>
    </xf>
    <xf numFmtId="0" fontId="33" fillId="0" borderId="0" xfId="0" applyFont="1" applyAlignment="1">
      <alignment horizontal="center" vertical="center" wrapText="1"/>
    </xf>
    <xf numFmtId="4" fontId="19" fillId="0" borderId="17" xfId="0" applyNumberFormat="1" applyFont="1" applyBorder="1" applyAlignment="1" applyProtection="1">
      <alignment horizontal="center" vertical="center" wrapText="1"/>
      <protection locked="0"/>
    </xf>
    <xf numFmtId="3" fontId="16" fillId="8" borderId="72" xfId="0" applyNumberFormat="1" applyFont="1" applyFill="1" applyBorder="1" applyAlignment="1">
      <alignment horizontal="center" vertical="center" wrapText="1"/>
    </xf>
    <xf numFmtId="0" fontId="64" fillId="0" borderId="21" xfId="0" applyFont="1" applyBorder="1" applyAlignment="1">
      <alignment horizontal="center" vertical="center" wrapText="1"/>
    </xf>
    <xf numFmtId="4" fontId="19" fillId="14" borderId="4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/>
    <xf numFmtId="0" fontId="31" fillId="0" borderId="1" xfId="0" applyFont="1" applyBorder="1" applyAlignment="1">
      <alignment horizontal="left" vertical="center" indent="10"/>
    </xf>
    <xf numFmtId="0" fontId="64" fillId="0" borderId="12" xfId="0" applyFont="1" applyBorder="1" applyAlignment="1">
      <alignment vertical="center" wrapText="1"/>
    </xf>
    <xf numFmtId="0" fontId="27" fillId="0" borderId="12" xfId="0" applyFont="1" applyBorder="1" applyAlignment="1">
      <alignment horizontal="left" vertical="center"/>
    </xf>
    <xf numFmtId="0" fontId="27" fillId="0" borderId="12" xfId="0" applyFont="1" applyBorder="1" applyAlignment="1">
      <alignment vertical="center"/>
    </xf>
    <xf numFmtId="168" fontId="19" fillId="0" borderId="49" xfId="99" applyNumberFormat="1" applyFont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/>
    </xf>
    <xf numFmtId="0" fontId="10" fillId="0" borderId="2" xfId="0" applyFont="1" applyBorder="1" applyAlignment="1" applyProtection="1">
      <alignment horizontal="left" vertical="center" wrapText="1"/>
      <protection locked="0"/>
    </xf>
    <xf numFmtId="0" fontId="10" fillId="0" borderId="14" xfId="0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4" fontId="4" fillId="0" borderId="0" xfId="0" applyNumberFormat="1" applyFont="1" applyAlignment="1">
      <alignment horizontal="center"/>
    </xf>
    <xf numFmtId="2" fontId="96" fillId="0" borderId="12" xfId="0" applyNumberFormat="1" applyFont="1" applyBorder="1" applyAlignment="1">
      <alignment horizontal="center" vertical="center" wrapText="1"/>
    </xf>
    <xf numFmtId="2" fontId="19" fillId="4" borderId="1" xfId="371" applyNumberFormat="1" applyFont="1" applyFill="1" applyBorder="1" applyAlignment="1">
      <alignment horizontal="center" vertical="center" wrapText="1"/>
      <protection locked="0"/>
    </xf>
    <xf numFmtId="2" fontId="2" fillId="4" borderId="1" xfId="371" applyNumberFormat="1" applyFont="1" applyFill="1" applyBorder="1" applyAlignment="1">
      <alignment horizontal="center" vertical="center" wrapText="1"/>
      <protection locked="0"/>
    </xf>
    <xf numFmtId="0" fontId="100" fillId="0" borderId="0" xfId="368">
      <alignment vertical="center"/>
    </xf>
    <xf numFmtId="0" fontId="31" fillId="0" borderId="0" xfId="368" applyFont="1" applyAlignment="1">
      <alignment horizontal="left" vertical="center" indent="10"/>
    </xf>
    <xf numFmtId="0" fontId="10" fillId="0" borderId="0" xfId="368" applyFont="1" applyAlignment="1">
      <alignment horizontal="center"/>
    </xf>
    <xf numFmtId="0" fontId="111" fillId="3" borderId="0" xfId="370" applyFont="1" applyFill="1" applyAlignment="1" applyProtection="1">
      <alignment horizontal="left" vertical="center"/>
    </xf>
    <xf numFmtId="4" fontId="16" fillId="7" borderId="3" xfId="0" applyNumberFormat="1" applyFont="1" applyFill="1" applyBorder="1" applyAlignment="1">
      <alignment horizontal="center" vertical="center" wrapText="1"/>
    </xf>
    <xf numFmtId="4" fontId="16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108" fillId="0" borderId="0" xfId="0" applyFont="1"/>
    <xf numFmtId="0" fontId="109" fillId="3" borderId="0" xfId="0" applyFont="1" applyFill="1" applyAlignment="1">
      <alignment horizontal="center" wrapText="1"/>
    </xf>
    <xf numFmtId="0" fontId="109" fillId="3" borderId="0" xfId="0" applyFont="1" applyFill="1" applyAlignment="1">
      <alignment horizontal="left" vertical="center" wrapText="1"/>
    </xf>
    <xf numFmtId="0" fontId="109" fillId="0" borderId="0" xfId="0" applyFont="1" applyAlignment="1">
      <alignment horizontal="left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wrapText="1"/>
    </xf>
    <xf numFmtId="0" fontId="10" fillId="13" borderId="0" xfId="0" applyFont="1" applyFill="1" applyAlignment="1">
      <alignment vertical="center" wrapText="1"/>
    </xf>
    <xf numFmtId="0" fontId="114" fillId="0" borderId="0" xfId="0" applyFont="1"/>
    <xf numFmtId="1" fontId="2" fillId="0" borderId="0" xfId="0" applyNumberFormat="1" applyFont="1" applyAlignment="1" applyProtection="1">
      <alignment horizontal="center" vertical="center"/>
      <protection locked="0"/>
    </xf>
    <xf numFmtId="4" fontId="113" fillId="0" borderId="1" xfId="26" applyNumberFormat="1" applyFont="1" applyBorder="1" applyAlignment="1" applyProtection="1">
      <alignment horizontal="center" vertical="center" wrapText="1"/>
      <protection locked="0"/>
    </xf>
    <xf numFmtId="4" fontId="16" fillId="3" borderId="4" xfId="0" applyNumberFormat="1" applyFont="1" applyFill="1" applyBorder="1" applyAlignment="1" applyProtection="1">
      <alignment horizontal="center" vertical="center"/>
      <protection locked="0"/>
    </xf>
    <xf numFmtId="4" fontId="16" fillId="3" borderId="33" xfId="0" applyNumberFormat="1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3" fontId="16" fillId="3" borderId="1" xfId="0" applyNumberFormat="1" applyFont="1" applyFill="1" applyBorder="1" applyAlignment="1" applyProtection="1">
      <alignment horizontal="center" vertical="center"/>
      <protection locked="0"/>
    </xf>
    <xf numFmtId="3" fontId="16" fillId="3" borderId="4" xfId="0" applyNumberFormat="1" applyFont="1" applyFill="1" applyBorder="1" applyAlignment="1" applyProtection="1">
      <alignment horizontal="center" vertical="center"/>
      <protection locked="0"/>
    </xf>
    <xf numFmtId="3" fontId="16" fillId="3" borderId="33" xfId="0" applyNumberFormat="1" applyFont="1" applyFill="1" applyBorder="1" applyAlignment="1" applyProtection="1">
      <alignment horizontal="center" vertical="center"/>
      <protection locked="0"/>
    </xf>
    <xf numFmtId="4" fontId="33" fillId="7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32" fillId="0" borderId="0" xfId="367" applyFont="1" applyFill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5" fillId="0" borderId="8" xfId="0" applyFont="1" applyBorder="1" applyAlignment="1" applyProtection="1">
      <alignment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166" fontId="10" fillId="0" borderId="12" xfId="0" applyNumberFormat="1" applyFont="1" applyBorder="1" applyAlignment="1" applyProtection="1">
      <alignment horizontal="left" vertical="center" wrapText="1"/>
      <protection locked="0"/>
    </xf>
    <xf numFmtId="0" fontId="10" fillId="0" borderId="33" xfId="0" applyFont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>
      <alignment horizontal="center" vertical="center" wrapText="1"/>
    </xf>
    <xf numFmtId="4" fontId="10" fillId="7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0" fontId="10" fillId="9" borderId="7" xfId="0" applyFont="1" applyFill="1" applyBorder="1" applyAlignment="1">
      <alignment horizontal="center" vertical="center" wrapText="1"/>
    </xf>
    <xf numFmtId="4" fontId="10" fillId="3" borderId="0" xfId="0" applyNumberFormat="1" applyFont="1" applyFill="1" applyAlignment="1" applyProtection="1">
      <alignment horizontal="center" vertical="center"/>
      <protection locked="0"/>
    </xf>
    <xf numFmtId="4" fontId="19" fillId="0" borderId="3" xfId="0" applyNumberFormat="1" applyFont="1" applyBorder="1" applyAlignment="1" applyProtection="1">
      <alignment horizontal="center" vertical="center" wrapText="1"/>
      <protection locked="0"/>
    </xf>
    <xf numFmtId="4" fontId="19" fillId="0" borderId="26" xfId="0" applyNumberFormat="1" applyFont="1" applyBorder="1" applyAlignment="1" applyProtection="1">
      <alignment horizontal="center" vertical="center" wrapText="1"/>
      <protection locked="0"/>
    </xf>
    <xf numFmtId="4" fontId="2" fillId="0" borderId="26" xfId="0" applyNumberFormat="1" applyFont="1" applyBorder="1" applyAlignment="1">
      <alignment horizontal="center" vertical="center" wrapText="1"/>
    </xf>
    <xf numFmtId="10" fontId="19" fillId="3" borderId="26" xfId="0" applyNumberFormat="1" applyFont="1" applyFill="1" applyBorder="1" applyAlignment="1">
      <alignment horizontal="center" vertical="center" wrapText="1"/>
    </xf>
    <xf numFmtId="166" fontId="25" fillId="0" borderId="0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Border="1"/>
    <xf numFmtId="3" fontId="19" fillId="0" borderId="0" xfId="0" applyNumberFormat="1" applyFont="1" applyBorder="1"/>
    <xf numFmtId="166" fontId="16" fillId="0" borderId="15" xfId="0" applyNumberFormat="1" applyFont="1" applyBorder="1" applyAlignment="1" applyProtection="1">
      <alignment vertical="center"/>
      <protection locked="0"/>
    </xf>
    <xf numFmtId="166" fontId="16" fillId="0" borderId="0" xfId="0" applyNumberFormat="1" applyFont="1" applyBorder="1" applyAlignment="1" applyProtection="1">
      <alignment vertical="center"/>
      <protection locked="0"/>
    </xf>
    <xf numFmtId="166" fontId="16" fillId="0" borderId="9" xfId="0" applyNumberFormat="1" applyFont="1" applyBorder="1" applyAlignment="1" applyProtection="1">
      <alignment vertical="center"/>
      <protection locked="0"/>
    </xf>
    <xf numFmtId="0" fontId="32" fillId="3" borderId="0" xfId="370" applyFont="1" applyFill="1" applyAlignment="1" applyProtection="1">
      <alignment horizontal="left" vertical="center"/>
    </xf>
    <xf numFmtId="0" fontId="107" fillId="3" borderId="0" xfId="0" applyFont="1" applyFill="1" applyAlignment="1">
      <alignment horizontal="left" vertical="center" wrapText="1"/>
    </xf>
    <xf numFmtId="0" fontId="107" fillId="0" borderId="0" xfId="0" applyFont="1" applyAlignment="1">
      <alignment vertical="center"/>
    </xf>
    <xf numFmtId="0" fontId="64" fillId="0" borderId="1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64" fillId="0" borderId="26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left" vertical="center" indent="10"/>
    </xf>
    <xf numFmtId="0" fontId="2" fillId="0" borderId="25" xfId="0" applyFont="1" applyBorder="1"/>
    <xf numFmtId="0" fontId="2" fillId="0" borderId="25" xfId="0" applyFont="1" applyBorder="1" applyAlignment="1">
      <alignment horizontal="center" vertical="center"/>
    </xf>
    <xf numFmtId="0" fontId="64" fillId="0" borderId="60" xfId="0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left" vertical="center" indent="10"/>
    </xf>
    <xf numFmtId="0" fontId="2" fillId="0" borderId="12" xfId="0" applyFont="1" applyBorder="1" applyAlignment="1">
      <alignment wrapText="1"/>
    </xf>
    <xf numFmtId="0" fontId="90" fillId="0" borderId="0" xfId="0" applyFont="1" applyBorder="1" applyAlignment="1">
      <alignment vertical="center" wrapText="1"/>
    </xf>
    <xf numFmtId="0" fontId="16" fillId="8" borderId="71" xfId="0" applyFont="1" applyFill="1" applyBorder="1" applyAlignment="1">
      <alignment horizontal="center" vertical="center" wrapText="1"/>
    </xf>
    <xf numFmtId="166" fontId="16" fillId="8" borderId="70" xfId="0" applyNumberFormat="1" applyFont="1" applyFill="1" applyBorder="1" applyAlignment="1">
      <alignment horizontal="center" vertical="center" wrapText="1"/>
    </xf>
    <xf numFmtId="3" fontId="16" fillId="8" borderId="69" xfId="0" applyNumberFormat="1" applyFont="1" applyFill="1" applyBorder="1" applyAlignment="1">
      <alignment horizontal="center" vertical="center" wrapText="1"/>
    </xf>
    <xf numFmtId="4" fontId="16" fillId="8" borderId="72" xfId="0" applyNumberFormat="1" applyFont="1" applyFill="1" applyBorder="1" applyAlignment="1">
      <alignment horizontal="center" vertical="center" wrapText="1"/>
    </xf>
    <xf numFmtId="3" fontId="16" fillId="8" borderId="68" xfId="0" applyNumberFormat="1" applyFont="1" applyFill="1" applyBorder="1" applyAlignment="1">
      <alignment horizontal="center" vertical="center" wrapText="1"/>
    </xf>
    <xf numFmtId="3" fontId="16" fillId="8" borderId="75" xfId="0" applyNumberFormat="1" applyFont="1" applyFill="1" applyBorder="1" applyAlignment="1">
      <alignment horizontal="center" vertical="center" wrapText="1"/>
    </xf>
    <xf numFmtId="4" fontId="19" fillId="0" borderId="12" xfId="0" applyNumberFormat="1" applyFont="1" applyBorder="1" applyAlignment="1" applyProtection="1">
      <alignment horizontal="center" vertical="center" wrapText="1"/>
      <protection locked="0"/>
    </xf>
    <xf numFmtId="4" fontId="2" fillId="0" borderId="12" xfId="0" applyNumberFormat="1" applyFont="1" applyBorder="1" applyAlignment="1">
      <alignment horizontal="center" vertical="center" wrapText="1"/>
    </xf>
    <xf numFmtId="4" fontId="2" fillId="0" borderId="63" xfId="0" applyNumberFormat="1" applyFont="1" applyBorder="1" applyAlignment="1">
      <alignment horizontal="center" vertical="center" wrapText="1"/>
    </xf>
    <xf numFmtId="1" fontId="115" fillId="0" borderId="12" xfId="0" applyNumberFormat="1" applyFont="1" applyFill="1" applyBorder="1" applyAlignment="1">
      <alignment horizontal="center" vertical="center" wrapText="1"/>
    </xf>
    <xf numFmtId="2" fontId="116" fillId="15" borderId="1" xfId="353" applyNumberFormat="1" applyFont="1" applyFill="1" applyBorder="1" applyAlignment="1" applyProtection="1">
      <alignment horizontal="center" vertical="center" wrapText="1"/>
      <protection locked="0"/>
    </xf>
    <xf numFmtId="167" fontId="116" fillId="4" borderId="1" xfId="353" applyNumberFormat="1" applyFont="1" applyFill="1" applyBorder="1" applyAlignment="1" applyProtection="1">
      <alignment horizontal="center" vertical="center" wrapText="1"/>
      <protection locked="0"/>
    </xf>
    <xf numFmtId="2" fontId="116" fillId="4" borderId="1" xfId="353" applyNumberFormat="1" applyFont="1" applyFill="1" applyBorder="1" applyAlignment="1" applyProtection="1">
      <alignment horizontal="center" vertical="center" wrapText="1"/>
      <protection locked="0"/>
    </xf>
    <xf numFmtId="1" fontId="116" fillId="4" borderId="1" xfId="353" applyNumberFormat="1" applyFont="1" applyFill="1" applyBorder="1" applyAlignment="1" applyProtection="1">
      <alignment horizontal="center" vertical="center" wrapText="1"/>
      <protection locked="0"/>
    </xf>
    <xf numFmtId="1" fontId="117" fillId="15" borderId="1" xfId="353" applyNumberFormat="1" applyFont="1" applyFill="1" applyBorder="1" applyAlignment="1" applyProtection="1">
      <alignment horizontal="center" vertical="center" wrapText="1"/>
      <protection locked="0"/>
    </xf>
    <xf numFmtId="0" fontId="116" fillId="15" borderId="1" xfId="353" applyNumberFormat="1" applyFont="1" applyFill="1" applyBorder="1" applyAlignment="1" applyProtection="1">
      <alignment horizontal="center" vertical="center" wrapText="1"/>
      <protection locked="0"/>
    </xf>
    <xf numFmtId="1" fontId="118" fillId="15" borderId="1" xfId="353" applyNumberFormat="1" applyFont="1" applyFill="1" applyBorder="1" applyAlignment="1" applyProtection="1">
      <alignment horizontal="center" vertical="center" wrapText="1"/>
      <protection locked="0"/>
    </xf>
    <xf numFmtId="1" fontId="118" fillId="4" borderId="1" xfId="353" applyNumberFormat="1" applyFont="1" applyFill="1" applyBorder="1" applyAlignment="1" applyProtection="1">
      <alignment horizontal="center" vertical="center" wrapText="1"/>
      <protection locked="0"/>
    </xf>
    <xf numFmtId="1" fontId="117" fillId="4" borderId="1" xfId="353" applyNumberFormat="1" applyFont="1" applyFill="1" applyBorder="1" applyAlignment="1" applyProtection="1">
      <alignment horizontal="center" vertical="center" wrapText="1"/>
      <protection locked="0"/>
    </xf>
    <xf numFmtId="2" fontId="118" fillId="3" borderId="1" xfId="353" applyNumberFormat="1" applyFont="1" applyFill="1" applyBorder="1" applyAlignment="1" applyProtection="1">
      <alignment horizontal="center" vertical="center" wrapText="1"/>
      <protection locked="0"/>
    </xf>
    <xf numFmtId="168" fontId="87" fillId="10" borderId="1" xfId="0" applyNumberFormat="1" applyFont="1" applyFill="1" applyBorder="1" applyAlignment="1" applyProtection="1">
      <alignment horizontal="center" vertical="center"/>
      <protection locked="0"/>
    </xf>
    <xf numFmtId="3" fontId="19" fillId="10" borderId="60" xfId="0" applyNumberFormat="1" applyFont="1" applyFill="1" applyBorder="1" applyAlignment="1" applyProtection="1">
      <alignment horizontal="center" vertical="center" wrapText="1"/>
      <protection locked="0"/>
    </xf>
    <xf numFmtId="10" fontId="19" fillId="10" borderId="24" xfId="0" applyNumberFormat="1" applyFont="1" applyFill="1" applyBorder="1" applyAlignment="1">
      <alignment horizontal="center" vertical="center" wrapText="1"/>
    </xf>
    <xf numFmtId="3" fontId="19" fillId="10" borderId="61" xfId="0" applyNumberFormat="1" applyFont="1" applyFill="1" applyBorder="1" applyAlignment="1" applyProtection="1">
      <alignment horizontal="center" vertical="center" wrapText="1"/>
      <protection locked="0"/>
    </xf>
    <xf numFmtId="10" fontId="19" fillId="10" borderId="1" xfId="0" applyNumberFormat="1" applyFont="1" applyFill="1" applyBorder="1" applyAlignment="1">
      <alignment horizontal="center" vertical="center" wrapText="1"/>
    </xf>
    <xf numFmtId="3" fontId="19" fillId="10" borderId="2" xfId="0" applyNumberFormat="1" applyFont="1" applyFill="1" applyBorder="1" applyAlignment="1" applyProtection="1">
      <alignment horizontal="center" vertical="center" wrapText="1"/>
      <protection locked="0"/>
    </xf>
    <xf numFmtId="2" fontId="19" fillId="10" borderId="49" xfId="99" applyNumberFormat="1" applyFont="1" applyFill="1" applyBorder="1" applyAlignment="1">
      <alignment horizontal="center" vertical="center"/>
    </xf>
    <xf numFmtId="3" fontId="19" fillId="10" borderId="63" xfId="0" applyNumberFormat="1" applyFont="1" applyFill="1" applyBorder="1" applyAlignment="1" applyProtection="1">
      <alignment horizontal="center" vertical="center" wrapText="1"/>
      <protection locked="0"/>
    </xf>
    <xf numFmtId="4" fontId="19" fillId="10" borderId="26" xfId="0" applyNumberFormat="1" applyFont="1" applyFill="1" applyBorder="1" applyAlignment="1" applyProtection="1">
      <alignment horizontal="center" vertical="center" wrapText="1"/>
      <protection locked="0"/>
    </xf>
    <xf numFmtId="10" fontId="19" fillId="10" borderId="19" xfId="0" applyNumberFormat="1" applyFont="1" applyFill="1" applyBorder="1" applyAlignment="1">
      <alignment horizontal="center" vertical="center" wrapText="1"/>
    </xf>
    <xf numFmtId="2" fontId="67" fillId="3" borderId="1" xfId="371" applyNumberFormat="1" applyFont="1" applyFill="1" applyBorder="1" applyAlignment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12" xfId="0" applyFont="1" applyFill="1" applyBorder="1" applyAlignment="1" applyProtection="1">
      <alignment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168" fontId="16" fillId="10" borderId="0" xfId="0" applyNumberFormat="1" applyFont="1" applyFill="1" applyAlignment="1">
      <alignment horizontal="center" vertical="center"/>
    </xf>
    <xf numFmtId="4" fontId="67" fillId="0" borderId="0" xfId="26" applyNumberFormat="1" applyFont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>
      <alignment vertical="center" wrapText="1"/>
    </xf>
    <xf numFmtId="0" fontId="16" fillId="0" borderId="0" xfId="0" applyFont="1" applyAlignment="1">
      <alignment vertical="center"/>
    </xf>
    <xf numFmtId="14" fontId="67" fillId="10" borderId="1" xfId="0" applyNumberFormat="1" applyFont="1" applyFill="1" applyBorder="1" applyAlignment="1">
      <alignment horizontal="left" vertical="center" wrapText="1"/>
    </xf>
    <xf numFmtId="169" fontId="61" fillId="3" borderId="12" xfId="0" applyNumberFormat="1" applyFont="1" applyFill="1" applyBorder="1" applyAlignment="1">
      <alignment horizontal="center" vertical="center" wrapText="1"/>
    </xf>
    <xf numFmtId="0" fontId="10" fillId="0" borderId="64" xfId="0" applyFont="1" applyBorder="1" applyAlignment="1">
      <alignment vertical="center"/>
    </xf>
    <xf numFmtId="4" fontId="19" fillId="10" borderId="21" xfId="0" applyNumberFormat="1" applyFont="1" applyFill="1" applyBorder="1" applyAlignment="1" applyProtection="1">
      <alignment horizontal="center" vertical="center" wrapText="1"/>
      <protection locked="0"/>
    </xf>
    <xf numFmtId="10" fontId="19" fillId="10" borderId="21" xfId="0" applyNumberFormat="1" applyFont="1" applyFill="1" applyBorder="1" applyAlignment="1">
      <alignment horizontal="center" vertical="center" wrapText="1"/>
    </xf>
    <xf numFmtId="2" fontId="19" fillId="10" borderId="52" xfId="99" applyNumberFormat="1" applyFont="1" applyFill="1" applyBorder="1" applyAlignment="1">
      <alignment horizontal="center" vertical="center"/>
    </xf>
    <xf numFmtId="2" fontId="19" fillId="10" borderId="78" xfId="0" applyNumberFormat="1" applyFont="1" applyFill="1" applyBorder="1" applyAlignment="1" applyProtection="1">
      <alignment horizontal="center" vertical="center" wrapText="1"/>
      <protection locked="0"/>
    </xf>
    <xf numFmtId="2" fontId="92" fillId="15" borderId="1" xfId="353" applyNumberFormat="1" applyFont="1" applyFill="1" applyBorder="1" applyAlignment="1" applyProtection="1">
      <alignment horizontal="center" vertical="center" wrapText="1"/>
      <protection locked="0"/>
    </xf>
    <xf numFmtId="0" fontId="120" fillId="0" borderId="0" xfId="368" applyFont="1" applyAlignment="1">
      <alignment horizontal="left"/>
    </xf>
    <xf numFmtId="0" fontId="120" fillId="0" borderId="0" xfId="368" applyFont="1" applyAlignment="1"/>
    <xf numFmtId="0" fontId="5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0" fillId="0" borderId="33" xfId="0" applyFont="1" applyBorder="1" applyAlignment="1" applyProtection="1">
      <alignment horizontal="center" vertical="center" wrapText="1"/>
      <protection locked="0"/>
    </xf>
    <xf numFmtId="166" fontId="10" fillId="0" borderId="12" xfId="0" applyNumberFormat="1" applyFont="1" applyBorder="1" applyAlignment="1" applyProtection="1">
      <alignment horizontal="left" vertical="center" wrapText="1"/>
      <protection locked="0"/>
    </xf>
    <xf numFmtId="0" fontId="64" fillId="0" borderId="1" xfId="0" applyFont="1" applyBorder="1" applyAlignment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166" fontId="10" fillId="0" borderId="2" xfId="0" applyNumberFormat="1" applyFont="1" applyBorder="1" applyAlignment="1" applyProtection="1">
      <alignment horizontal="center" vertical="center" wrapText="1"/>
      <protection locked="0"/>
    </xf>
    <xf numFmtId="166" fontId="10" fillId="0" borderId="14" xfId="0" applyNumberFormat="1" applyFont="1" applyBorder="1" applyAlignment="1" applyProtection="1">
      <alignment horizontal="center" vertical="center" wrapText="1"/>
      <protection locked="0"/>
    </xf>
    <xf numFmtId="166" fontId="10" fillId="0" borderId="12" xfId="0" applyNumberFormat="1" applyFont="1" applyBorder="1" applyAlignment="1" applyProtection="1">
      <alignment horizontal="center" vertical="center" wrapText="1"/>
      <protection locked="0"/>
    </xf>
    <xf numFmtId="4" fontId="10" fillId="3" borderId="0" xfId="0" applyNumberFormat="1" applyFont="1" applyFill="1" applyAlignment="1" applyProtection="1">
      <alignment horizontal="center" vertical="center"/>
      <protection locked="0"/>
    </xf>
    <xf numFmtId="4" fontId="16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 wrapText="1"/>
    </xf>
    <xf numFmtId="0" fontId="121" fillId="0" borderId="0" xfId="0" applyFont="1"/>
    <xf numFmtId="168" fontId="87" fillId="1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 applyProtection="1">
      <alignment horizontal="center" vertical="center"/>
      <protection locked="0"/>
    </xf>
    <xf numFmtId="3" fontId="67" fillId="0" borderId="60" xfId="0" applyNumberFormat="1" applyFont="1" applyBorder="1" applyAlignment="1" applyProtection="1">
      <alignment horizontal="center" vertical="center" wrapText="1"/>
      <protection locked="0"/>
    </xf>
    <xf numFmtId="3" fontId="67" fillId="0" borderId="21" xfId="0" applyNumberFormat="1" applyFont="1" applyBorder="1" applyAlignment="1" applyProtection="1">
      <alignment horizontal="center" vertical="center" wrapText="1"/>
      <protection locked="0"/>
    </xf>
    <xf numFmtId="0" fontId="64" fillId="0" borderId="2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 indent="1"/>
    </xf>
    <xf numFmtId="0" fontId="10" fillId="6" borderId="24" xfId="0" applyFont="1" applyFill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14" fontId="67" fillId="10" borderId="60" xfId="0" applyNumberFormat="1" applyFont="1" applyFill="1" applyBorder="1" applyAlignment="1">
      <alignment horizontal="left" vertical="center" wrapText="1"/>
    </xf>
    <xf numFmtId="0" fontId="64" fillId="0" borderId="1" xfId="0" applyFont="1" applyBorder="1" applyAlignment="1">
      <alignment horizontal="left" vertical="center" wrapText="1"/>
    </xf>
    <xf numFmtId="0" fontId="64" fillId="0" borderId="4" xfId="0" applyFont="1" applyBorder="1" applyAlignment="1">
      <alignment horizontal="center" vertical="center" wrapText="1"/>
    </xf>
    <xf numFmtId="4" fontId="64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1" fillId="0" borderId="20" xfId="0" applyFont="1" applyBorder="1" applyAlignment="1">
      <alignment horizontal="center" vertical="center" wrapText="1"/>
    </xf>
    <xf numFmtId="0" fontId="61" fillId="0" borderId="35" xfId="0" applyFont="1" applyBorder="1" applyAlignment="1">
      <alignment horizontal="center" vertical="center" wrapText="1"/>
    </xf>
    <xf numFmtId="0" fontId="61" fillId="0" borderId="36" xfId="0" applyFont="1" applyBorder="1" applyAlignment="1">
      <alignment horizontal="center" vertical="center" wrapText="1"/>
    </xf>
    <xf numFmtId="0" fontId="61" fillId="0" borderId="36" xfId="0" applyFont="1" applyBorder="1" applyAlignment="1">
      <alignment horizontal="center" vertical="center"/>
    </xf>
    <xf numFmtId="0" fontId="61" fillId="0" borderId="37" xfId="0" applyFont="1" applyBorder="1" applyAlignment="1">
      <alignment horizontal="center" vertical="center" wrapText="1"/>
    </xf>
    <xf numFmtId="0" fontId="61" fillId="0" borderId="1" xfId="0" applyFont="1" applyBorder="1" applyAlignment="1" applyProtection="1">
      <alignment horizontal="center" vertical="center" wrapText="1" readingOrder="1"/>
      <protection locked="0"/>
    </xf>
    <xf numFmtId="0" fontId="0" fillId="0" borderId="0" xfId="0" applyAlignment="1">
      <alignment vertical="distributed"/>
    </xf>
    <xf numFmtId="0" fontId="2" fillId="0" borderId="1" xfId="0" applyFont="1" applyBorder="1" applyAlignment="1">
      <alignment horizontal="center" vertical="distributed"/>
    </xf>
    <xf numFmtId="0" fontId="61" fillId="0" borderId="3" xfId="0" applyFont="1" applyBorder="1" applyAlignment="1" applyProtection="1">
      <alignment horizontal="center" vertical="center" wrapText="1" readingOrder="1"/>
      <protection locked="0"/>
    </xf>
    <xf numFmtId="0" fontId="64" fillId="0" borderId="1" xfId="0" applyFont="1" applyBorder="1" applyAlignment="1">
      <alignment horizontal="left" vertical="top"/>
    </xf>
    <xf numFmtId="0" fontId="6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2" fontId="62" fillId="0" borderId="1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23" fillId="0" borderId="0" xfId="0" applyFont="1"/>
    <xf numFmtId="2" fontId="10" fillId="10" borderId="1" xfId="0" applyNumberFormat="1" applyFont="1" applyFill="1" applyBorder="1" applyAlignment="1">
      <alignment horizontal="left" vertical="center" wrapText="1" indent="1"/>
    </xf>
    <xf numFmtId="169" fontId="61" fillId="3" borderId="12" xfId="0" applyNumberFormat="1" applyFont="1" applyFill="1" applyBorder="1" applyAlignment="1">
      <alignment vertical="center" wrapText="1"/>
    </xf>
    <xf numFmtId="14" fontId="19" fillId="3" borderId="1" xfId="0" applyNumberFormat="1" applyFont="1" applyFill="1" applyBorder="1" applyAlignment="1">
      <alignment horizontal="center" vertical="center" wrapText="1"/>
    </xf>
    <xf numFmtId="14" fontId="19" fillId="3" borderId="4" xfId="0" applyNumberFormat="1" applyFont="1" applyFill="1" applyBorder="1" applyAlignment="1">
      <alignment horizontal="center" vertical="center" wrapText="1"/>
    </xf>
    <xf numFmtId="0" fontId="92" fillId="4" borderId="1" xfId="371" applyFont="1" applyFill="1" applyBorder="1" applyAlignment="1">
      <alignment horizontal="center" vertical="center" wrapText="1"/>
      <protection locked="0"/>
    </xf>
    <xf numFmtId="167" fontId="92" fillId="4" borderId="1" xfId="371" applyNumberFormat="1" applyFont="1" applyFill="1" applyBorder="1" applyAlignment="1">
      <alignment horizontal="center" vertical="center" wrapText="1"/>
      <protection locked="0"/>
    </xf>
    <xf numFmtId="0" fontId="61" fillId="0" borderId="1" xfId="0" applyFont="1" applyFill="1" applyBorder="1" applyAlignment="1">
      <alignment horizontal="center" vertical="center" wrapText="1"/>
    </xf>
    <xf numFmtId="0" fontId="64" fillId="0" borderId="1" xfId="0" applyFont="1" applyFill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" fontId="2" fillId="0" borderId="1" xfId="0" applyNumberFormat="1" applyFont="1" applyBorder="1" applyAlignment="1">
      <alignment horizontal="center" vertical="center" wrapText="1"/>
    </xf>
    <xf numFmtId="1" fontId="19" fillId="0" borderId="12" xfId="0" applyNumberFormat="1" applyFont="1" applyBorder="1" applyAlignment="1" applyProtection="1">
      <alignment horizontal="center" vertical="center" wrapText="1"/>
      <protection locked="0"/>
    </xf>
    <xf numFmtId="166" fontId="16" fillId="7" borderId="3" xfId="0" applyNumberFormat="1" applyFont="1" applyFill="1" applyBorder="1" applyAlignment="1">
      <alignment horizontal="center" vertical="center" wrapText="1"/>
    </xf>
    <xf numFmtId="166" fontId="16" fillId="0" borderId="1" xfId="47" applyNumberFormat="1" applyFont="1" applyBorder="1" applyAlignment="1">
      <alignment horizontal="left" vertical="center" wrapText="1"/>
    </xf>
    <xf numFmtId="10" fontId="16" fillId="8" borderId="68" xfId="0" applyNumberFormat="1" applyFont="1" applyFill="1" applyBorder="1" applyAlignment="1">
      <alignment horizontal="center" vertical="center" wrapText="1"/>
    </xf>
    <xf numFmtId="2" fontId="122" fillId="0" borderId="1" xfId="0" applyNumberFormat="1" applyFont="1" applyBorder="1" applyAlignment="1">
      <alignment horizontal="center" vertical="center"/>
    </xf>
    <xf numFmtId="0" fontId="122" fillId="0" borderId="1" xfId="0" applyFont="1" applyBorder="1" applyAlignment="1">
      <alignment horizontal="center" vertical="center"/>
    </xf>
    <xf numFmtId="14" fontId="1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2" fontId="96" fillId="0" borderId="12" xfId="0" applyNumberFormat="1" applyFont="1" applyBorder="1" applyAlignment="1">
      <alignment horizontal="center" vertical="center" wrapText="1"/>
    </xf>
    <xf numFmtId="0" fontId="107" fillId="0" borderId="0" xfId="0" applyFont="1" applyAlignment="1">
      <alignment vertical="center"/>
    </xf>
    <xf numFmtId="0" fontId="10" fillId="6" borderId="2" xfId="0" applyFont="1" applyFill="1" applyBorder="1" applyAlignment="1">
      <alignment vertical="center" wrapText="1"/>
    </xf>
    <xf numFmtId="0" fontId="10" fillId="6" borderId="12" xfId="0" applyFont="1" applyFill="1" applyBorder="1" applyAlignment="1">
      <alignment vertical="center" wrapText="1"/>
    </xf>
    <xf numFmtId="14" fontId="67" fillId="10" borderId="4" xfId="0" applyNumberFormat="1" applyFont="1" applyFill="1" applyBorder="1" applyAlignment="1">
      <alignment horizontal="left" vertical="center" wrapText="1"/>
    </xf>
    <xf numFmtId="10" fontId="19" fillId="10" borderId="26" xfId="0" applyNumberFormat="1" applyFont="1" applyFill="1" applyBorder="1" applyAlignment="1">
      <alignment horizontal="center" vertical="center" wrapText="1"/>
    </xf>
    <xf numFmtId="3" fontId="19" fillId="10" borderId="67" xfId="0" applyNumberFormat="1" applyFont="1" applyFill="1" applyBorder="1" applyAlignment="1" applyProtection="1">
      <alignment horizontal="center" vertical="center" wrapText="1"/>
      <protection locked="0"/>
    </xf>
    <xf numFmtId="2" fontId="19" fillId="10" borderId="78" xfId="99" applyNumberFormat="1" applyFont="1" applyFill="1" applyBorder="1" applyAlignment="1">
      <alignment horizontal="center" vertical="center"/>
    </xf>
    <xf numFmtId="0" fontId="122" fillId="0" borderId="21" xfId="0" applyFont="1" applyBorder="1" applyAlignment="1">
      <alignment horizontal="center"/>
    </xf>
    <xf numFmtId="0" fontId="122" fillId="0" borderId="26" xfId="0" applyFont="1" applyBorder="1" applyAlignment="1">
      <alignment horizontal="center"/>
    </xf>
    <xf numFmtId="10" fontId="19" fillId="3" borderId="33" xfId="0" applyNumberFormat="1" applyFont="1" applyFill="1" applyBorder="1" applyAlignment="1">
      <alignment horizontal="center" vertical="center" wrapText="1"/>
    </xf>
    <xf numFmtId="0" fontId="122" fillId="0" borderId="21" xfId="0" applyFont="1" applyBorder="1" applyAlignment="1">
      <alignment horizontal="center" vertical="center"/>
    </xf>
    <xf numFmtId="4" fontId="2" fillId="0" borderId="60" xfId="0" applyNumberFormat="1" applyFont="1" applyBorder="1" applyAlignment="1">
      <alignment horizontal="center" vertical="center" wrapText="1"/>
    </xf>
    <xf numFmtId="10" fontId="19" fillId="3" borderId="21" xfId="0" applyNumberFormat="1" applyFont="1" applyFill="1" applyBorder="1" applyAlignment="1">
      <alignment horizontal="center" vertical="center" wrapText="1"/>
    </xf>
    <xf numFmtId="2" fontId="122" fillId="0" borderId="21" xfId="0" applyNumberFormat="1" applyFont="1" applyBorder="1" applyAlignment="1">
      <alignment horizontal="center" vertical="center"/>
    </xf>
    <xf numFmtId="0" fontId="122" fillId="0" borderId="26" xfId="0" applyFont="1" applyBorder="1" applyAlignment="1">
      <alignment horizontal="center" vertical="center"/>
    </xf>
    <xf numFmtId="2" fontId="122" fillId="0" borderId="26" xfId="0" applyNumberFormat="1" applyFont="1" applyBorder="1" applyAlignment="1">
      <alignment horizontal="center" vertical="center"/>
    </xf>
    <xf numFmtId="0" fontId="124" fillId="0" borderId="3" xfId="0" applyFont="1" applyBorder="1" applyAlignment="1">
      <alignment horizontal="center" vertical="center" wrapText="1"/>
    </xf>
    <xf numFmtId="3" fontId="16" fillId="8" borderId="28" xfId="0" applyNumberFormat="1" applyFont="1" applyFill="1" applyBorder="1" applyAlignment="1">
      <alignment horizontal="center" vertical="center" wrapText="1"/>
    </xf>
    <xf numFmtId="0" fontId="124" fillId="0" borderId="0" xfId="0" applyFont="1" applyBorder="1" applyAlignment="1">
      <alignment horizontal="center" vertical="center" wrapText="1"/>
    </xf>
    <xf numFmtId="4" fontId="19" fillId="8" borderId="24" xfId="99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46" fillId="0" borderId="40" xfId="0" applyFont="1" applyBorder="1" applyAlignment="1">
      <alignment horizontal="center"/>
    </xf>
    <xf numFmtId="0" fontId="46" fillId="0" borderId="41" xfId="0" applyFont="1" applyBorder="1" applyAlignment="1">
      <alignment horizontal="center"/>
    </xf>
    <xf numFmtId="0" fontId="46" fillId="0" borderId="42" xfId="0" applyFont="1" applyBorder="1" applyAlignment="1">
      <alignment horizont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center"/>
    </xf>
    <xf numFmtId="0" fontId="46" fillId="0" borderId="43" xfId="0" applyFont="1" applyBorder="1" applyAlignment="1">
      <alignment horizontal="center"/>
    </xf>
    <xf numFmtId="0" fontId="46" fillId="0" borderId="44" xfId="0" applyFont="1" applyBorder="1" applyAlignment="1">
      <alignment horizontal="center"/>
    </xf>
    <xf numFmtId="0" fontId="46" fillId="0" borderId="45" xfId="0" applyFont="1" applyBorder="1" applyAlignment="1">
      <alignment horizontal="center"/>
    </xf>
    <xf numFmtId="0" fontId="44" fillId="0" borderId="0" xfId="0" applyFont="1" applyAlignment="1">
      <alignment horizontal="center" vertical="center"/>
    </xf>
    <xf numFmtId="2" fontId="2" fillId="3" borderId="2" xfId="380" applyNumberFormat="1" applyFont="1" applyFill="1" applyBorder="1" applyAlignment="1" applyProtection="1">
      <alignment horizontal="center" vertical="center" wrapText="1"/>
      <protection locked="0"/>
    </xf>
    <xf numFmtId="2" fontId="2" fillId="3" borderId="14" xfId="380" applyNumberFormat="1" applyFont="1" applyFill="1" applyBorder="1" applyAlignment="1" applyProtection="1">
      <alignment horizontal="center" vertical="center" wrapText="1"/>
      <protection locked="0"/>
    </xf>
    <xf numFmtId="2" fontId="2" fillId="3" borderId="12" xfId="380" applyNumberFormat="1" applyFont="1" applyFill="1" applyBorder="1" applyAlignment="1" applyProtection="1">
      <alignment horizontal="center" vertical="center" wrapText="1"/>
      <protection locked="0"/>
    </xf>
    <xf numFmtId="2" fontId="19" fillId="4" borderId="1" xfId="380" applyNumberFormat="1" applyFont="1" applyFill="1" applyBorder="1" applyAlignment="1" applyProtection="1">
      <alignment horizontal="center" vertical="center" wrapText="1"/>
      <protection locked="0"/>
    </xf>
    <xf numFmtId="0" fontId="19" fillId="4" borderId="1" xfId="38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>
      <alignment horizontal="center" vertical="center" wrapText="1"/>
    </xf>
    <xf numFmtId="0" fontId="2" fillId="3" borderId="2" xfId="380" applyFont="1" applyFill="1" applyBorder="1" applyAlignment="1" applyProtection="1">
      <alignment horizontal="center" vertical="center" wrapText="1"/>
      <protection locked="0"/>
    </xf>
    <xf numFmtId="0" fontId="2" fillId="3" borderId="14" xfId="380" applyFont="1" applyFill="1" applyBorder="1" applyAlignment="1" applyProtection="1">
      <alignment horizontal="center" vertical="center" wrapText="1"/>
      <protection locked="0"/>
    </xf>
    <xf numFmtId="0" fontId="2" fillId="3" borderId="12" xfId="38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>
      <alignment wrapText="1"/>
    </xf>
    <xf numFmtId="2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3" borderId="14" xfId="0" applyNumberFormat="1" applyFont="1" applyFill="1" applyBorder="1" applyAlignment="1" applyProtection="1">
      <alignment horizontal="center" vertical="center" wrapText="1"/>
      <protection locked="0"/>
    </xf>
    <xf numFmtId="2" fontId="2" fillId="3" borderId="12" xfId="0" applyNumberFormat="1" applyFont="1" applyFill="1" applyBorder="1" applyAlignment="1" applyProtection="1">
      <alignment horizontal="center" vertical="center" wrapText="1"/>
      <protection locked="0"/>
    </xf>
    <xf numFmtId="2" fontId="19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2" fontId="98" fillId="3" borderId="9" xfId="353" applyNumberFormat="1" applyFont="1" applyFill="1" applyBorder="1" applyAlignment="1" applyProtection="1">
      <alignment horizontal="center" vertical="center" wrapText="1"/>
      <protection locked="0"/>
    </xf>
    <xf numFmtId="3" fontId="10" fillId="3" borderId="0" xfId="0" applyNumberFormat="1" applyFont="1" applyFill="1" applyAlignment="1">
      <alignment horizontal="center" vertical="center" wrapText="1"/>
    </xf>
    <xf numFmtId="0" fontId="32" fillId="3" borderId="0" xfId="367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0" fillId="6" borderId="12" xfId="0" applyFill="1" applyBorder="1"/>
    <xf numFmtId="2" fontId="61" fillId="3" borderId="2" xfId="0" applyNumberFormat="1" applyFont="1" applyFill="1" applyBorder="1" applyAlignment="1">
      <alignment horizontal="center" vertical="center" wrapText="1"/>
    </xf>
    <xf numFmtId="2" fontId="61" fillId="3" borderId="14" xfId="0" applyNumberFormat="1" applyFont="1" applyFill="1" applyBorder="1" applyAlignment="1">
      <alignment horizontal="center" vertical="center" wrapText="1"/>
    </xf>
    <xf numFmtId="2" fontId="61" fillId="3" borderId="12" xfId="0" applyNumberFormat="1" applyFont="1" applyFill="1" applyBorder="1" applyAlignment="1">
      <alignment horizontal="center" vertical="center" wrapText="1"/>
    </xf>
    <xf numFmtId="169" fontId="61" fillId="3" borderId="2" xfId="0" applyNumberFormat="1" applyFont="1" applyFill="1" applyBorder="1" applyAlignment="1">
      <alignment horizontal="center" vertical="center" wrapText="1"/>
    </xf>
    <xf numFmtId="169" fontId="61" fillId="3" borderId="14" xfId="0" applyNumberFormat="1" applyFont="1" applyFill="1" applyBorder="1" applyAlignment="1">
      <alignment horizontal="center" vertical="center" wrapText="1"/>
    </xf>
    <xf numFmtId="169" fontId="61" fillId="3" borderId="1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8" fillId="3" borderId="0" xfId="0" applyFont="1" applyFill="1" applyAlignment="1">
      <alignment horizont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32" fillId="0" borderId="0" xfId="367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 indent="1"/>
    </xf>
    <xf numFmtId="4" fontId="2" fillId="0" borderId="0" xfId="26" applyNumberFormat="1" applyFont="1" applyAlignment="1" applyProtection="1">
      <alignment horizontal="center" vertical="center"/>
      <protection locked="0"/>
    </xf>
    <xf numFmtId="0" fontId="2" fillId="0" borderId="0" xfId="26" applyFont="1" applyAlignment="1" applyProtection="1">
      <alignment horizontal="center" vertical="center"/>
      <protection locked="0"/>
    </xf>
    <xf numFmtId="3" fontId="2" fillId="0" borderId="0" xfId="26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19" fillId="0" borderId="0" xfId="0" applyFont="1" applyAlignment="1">
      <alignment horizontal="left" vertical="center" wrapText="1" indent="1"/>
    </xf>
    <xf numFmtId="0" fontId="2" fillId="0" borderId="0" xfId="26" applyFont="1" applyAlignment="1" applyProtection="1">
      <alignment horizontal="center" vertical="center" wrapText="1"/>
      <protection locked="0"/>
    </xf>
    <xf numFmtId="1" fontId="2" fillId="0" borderId="0" xfId="26" applyNumberFormat="1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3" fontId="27" fillId="3" borderId="0" xfId="0" applyNumberFormat="1" applyFont="1" applyFill="1" applyAlignment="1">
      <alignment horizontal="left" vertical="center" wrapText="1"/>
    </xf>
    <xf numFmtId="0" fontId="10" fillId="10" borderId="0" xfId="0" applyFont="1" applyFill="1" applyAlignment="1">
      <alignment horizontal="center" vertical="center" wrapText="1"/>
    </xf>
    <xf numFmtId="0" fontId="19" fillId="3" borderId="8" xfId="0" applyFont="1" applyFill="1" applyBorder="1" applyAlignment="1" applyProtection="1">
      <alignment horizontal="center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0" fontId="19" fillId="3" borderId="10" xfId="0" applyFont="1" applyFill="1" applyBorder="1" applyAlignment="1" applyProtection="1">
      <alignment horizontal="center" vertical="center" wrapText="1"/>
      <protection locked="0"/>
    </xf>
    <xf numFmtId="0" fontId="98" fillId="0" borderId="0" xfId="0" applyFont="1" applyAlignment="1">
      <alignment horizontal="left"/>
    </xf>
    <xf numFmtId="0" fontId="19" fillId="3" borderId="1" xfId="0" applyFont="1" applyFill="1" applyBorder="1" applyAlignment="1">
      <alignment horizontal="center" vertical="center" wrapText="1"/>
    </xf>
    <xf numFmtId="0" fontId="95" fillId="0" borderId="1" xfId="0" applyFont="1" applyBorder="1" applyAlignment="1">
      <alignment horizontal="center"/>
    </xf>
    <xf numFmtId="0" fontId="19" fillId="3" borderId="1" xfId="368" applyFont="1" applyFill="1" applyBorder="1" applyAlignment="1" applyProtection="1">
      <alignment horizontal="center" vertical="center" wrapText="1"/>
      <protection locked="0"/>
    </xf>
    <xf numFmtId="0" fontId="95" fillId="0" borderId="1" xfId="368" applyFont="1" applyBorder="1" applyAlignment="1">
      <alignment horizontal="center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14" xfId="0" applyFont="1" applyFill="1" applyBorder="1" applyAlignment="1" applyProtection="1">
      <alignment horizontal="center" vertical="center" wrapText="1"/>
      <protection locked="0"/>
    </xf>
    <xf numFmtId="0" fontId="19" fillId="3" borderId="12" xfId="0" applyFont="1" applyFill="1" applyBorder="1" applyAlignment="1" applyProtection="1">
      <alignment horizontal="center" vertical="center" wrapText="1"/>
      <protection locked="0"/>
    </xf>
    <xf numFmtId="14" fontId="1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horizontal="center" vertical="center" wrapText="1"/>
      <protection locked="0"/>
    </xf>
    <xf numFmtId="14" fontId="62" fillId="0" borderId="0" xfId="353" applyNumberFormat="1" applyFont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0" fontId="33" fillId="0" borderId="0" xfId="0" applyFont="1" applyAlignment="1">
      <alignment horizontal="center" vertical="center"/>
    </xf>
    <xf numFmtId="0" fontId="10" fillId="6" borderId="2" xfId="0" applyFont="1" applyFill="1" applyBorder="1" applyAlignment="1">
      <alignment horizontal="left" vertical="center" wrapText="1" indent="4"/>
    </xf>
    <xf numFmtId="0" fontId="10" fillId="6" borderId="14" xfId="0" applyFont="1" applyFill="1" applyBorder="1" applyAlignment="1">
      <alignment horizontal="left" vertical="center" wrapText="1" indent="4"/>
    </xf>
    <xf numFmtId="0" fontId="10" fillId="6" borderId="12" xfId="0" applyFont="1" applyFill="1" applyBorder="1" applyAlignment="1">
      <alignment horizontal="left" vertical="center" wrapText="1" indent="4"/>
    </xf>
    <xf numFmtId="0" fontId="27" fillId="3" borderId="2" xfId="0" applyFont="1" applyFill="1" applyBorder="1" applyAlignment="1">
      <alignment horizontal="center" vertical="center" wrapText="1"/>
    </xf>
    <xf numFmtId="0" fontId="27" fillId="3" borderId="14" xfId="0" applyFont="1" applyFill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left" vertical="center" wrapText="1" indent="4"/>
    </xf>
    <xf numFmtId="0" fontId="16" fillId="6" borderId="14" xfId="0" applyFont="1" applyFill="1" applyBorder="1" applyAlignment="1">
      <alignment horizontal="left" vertical="center" wrapText="1" indent="4"/>
    </xf>
    <xf numFmtId="14" fontId="16" fillId="3" borderId="46" xfId="0" applyNumberFormat="1" applyFont="1" applyFill="1" applyBorder="1" applyAlignment="1">
      <alignment horizontal="center" vertical="center" wrapText="1"/>
    </xf>
    <xf numFmtId="0" fontId="16" fillId="3" borderId="47" xfId="0" applyFont="1" applyFill="1" applyBorder="1" applyAlignment="1">
      <alignment horizontal="center" vertical="center" wrapText="1"/>
    </xf>
    <xf numFmtId="0" fontId="16" fillId="3" borderId="48" xfId="0" applyFont="1" applyFill="1" applyBorder="1" applyAlignment="1">
      <alignment horizontal="center" vertical="center" wrapText="1"/>
    </xf>
    <xf numFmtId="4" fontId="42" fillId="3" borderId="1" xfId="0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10" fillId="6" borderId="14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 indent="4"/>
    </xf>
    <xf numFmtId="0" fontId="16" fillId="3" borderId="1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left" vertical="center" wrapText="1" indent="4"/>
    </xf>
    <xf numFmtId="0" fontId="18" fillId="6" borderId="12" xfId="0" applyFont="1" applyFill="1" applyBorder="1" applyAlignment="1">
      <alignment horizontal="left" vertical="center" wrapText="1" indent="4"/>
    </xf>
    <xf numFmtId="0" fontId="16" fillId="10" borderId="0" xfId="0" applyFont="1" applyFill="1" applyAlignment="1">
      <alignment horizontal="left" vertical="center" wrapText="1" indent="4"/>
    </xf>
    <xf numFmtId="0" fontId="16" fillId="10" borderId="0" xfId="0" applyFont="1" applyFill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 indent="4"/>
    </xf>
    <xf numFmtId="0" fontId="27" fillId="3" borderId="1" xfId="0" applyFont="1" applyFill="1" applyBorder="1" applyAlignment="1">
      <alignment horizontal="center" vertical="center" wrapText="1"/>
    </xf>
    <xf numFmtId="14" fontId="10" fillId="3" borderId="11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90" fillId="3" borderId="9" xfId="0" applyFont="1" applyFill="1" applyBorder="1" applyAlignment="1">
      <alignment horizontal="center" vertical="center" wrapText="1"/>
    </xf>
    <xf numFmtId="0" fontId="90" fillId="3" borderId="0" xfId="0" applyFont="1" applyFill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 indent="1"/>
    </xf>
    <xf numFmtId="0" fontId="10" fillId="6" borderId="2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center" wrapText="1" indent="1"/>
    </xf>
    <xf numFmtId="2" fontId="2" fillId="3" borderId="2" xfId="353" applyNumberFormat="1" applyFont="1" applyFill="1" applyBorder="1" applyAlignment="1" applyProtection="1">
      <alignment horizontal="center" vertical="center" wrapText="1"/>
      <protection locked="0"/>
    </xf>
    <xf numFmtId="2" fontId="2" fillId="3" borderId="12" xfId="353" applyNumberFormat="1" applyFont="1" applyFill="1" applyBorder="1" applyAlignment="1" applyProtection="1">
      <alignment horizontal="center" vertical="center" wrapText="1"/>
      <protection locked="0"/>
    </xf>
    <xf numFmtId="2" fontId="2" fillId="4" borderId="2" xfId="353" applyNumberFormat="1" applyFont="1" applyFill="1" applyBorder="1" applyAlignment="1" applyProtection="1">
      <alignment horizontal="center" vertical="center" wrapText="1"/>
      <protection locked="0"/>
    </xf>
    <xf numFmtId="2" fontId="2" fillId="4" borderId="14" xfId="353" applyNumberFormat="1" applyFont="1" applyFill="1" applyBorder="1" applyAlignment="1" applyProtection="1">
      <alignment horizontal="center" vertical="center" wrapText="1"/>
      <protection locked="0"/>
    </xf>
    <xf numFmtId="2" fontId="2" fillId="4" borderId="12" xfId="353" applyNumberFormat="1" applyFont="1" applyFill="1" applyBorder="1" applyAlignment="1" applyProtection="1">
      <alignment horizontal="center" vertical="center" wrapText="1"/>
      <protection locked="0"/>
    </xf>
    <xf numFmtId="3" fontId="2" fillId="3" borderId="2" xfId="0" applyNumberFormat="1" applyFont="1" applyFill="1" applyBorder="1" applyAlignment="1">
      <alignment horizontal="center" vertical="center" wrapText="1"/>
    </xf>
    <xf numFmtId="3" fontId="2" fillId="3" borderId="12" xfId="0" applyNumberFormat="1" applyFont="1" applyFill="1" applyBorder="1" applyAlignment="1">
      <alignment horizontal="center" vertical="center" wrapText="1"/>
    </xf>
    <xf numFmtId="169" fontId="2" fillId="3" borderId="2" xfId="0" applyNumberFormat="1" applyFont="1" applyFill="1" applyBorder="1" applyAlignment="1">
      <alignment horizontal="center" vertical="center"/>
    </xf>
    <xf numFmtId="169" fontId="2" fillId="3" borderId="14" xfId="0" applyNumberFormat="1" applyFont="1" applyFill="1" applyBorder="1" applyAlignment="1">
      <alignment horizontal="center" vertical="center"/>
    </xf>
    <xf numFmtId="169" fontId="2" fillId="3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3" borderId="8" xfId="0" applyFont="1" applyFill="1" applyBorder="1" applyAlignment="1">
      <alignment horizontal="center" vertical="center" wrapText="1"/>
    </xf>
    <xf numFmtId="0" fontId="95" fillId="0" borderId="9" xfId="0" applyFont="1" applyBorder="1" applyAlignment="1">
      <alignment horizontal="center"/>
    </xf>
    <xf numFmtId="0" fontId="95" fillId="0" borderId="10" xfId="0" applyFont="1" applyBorder="1" applyAlignment="1">
      <alignment horizontal="center"/>
    </xf>
    <xf numFmtId="0" fontId="19" fillId="3" borderId="8" xfId="368" applyFont="1" applyFill="1" applyBorder="1" applyAlignment="1" applyProtection="1">
      <alignment horizontal="center" vertical="center" wrapText="1"/>
      <protection locked="0"/>
    </xf>
    <xf numFmtId="0" fontId="95" fillId="0" borderId="10" xfId="368" applyFont="1" applyBorder="1" applyAlignment="1">
      <alignment horizontal="center"/>
    </xf>
    <xf numFmtId="14" fontId="19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65" fillId="3" borderId="8" xfId="0" applyFont="1" applyFill="1" applyBorder="1" applyAlignment="1">
      <alignment horizontal="center" vertical="center" wrapText="1"/>
    </xf>
    <xf numFmtId="0" fontId="65" fillId="3" borderId="10" xfId="0" applyFont="1" applyFill="1" applyBorder="1" applyAlignment="1">
      <alignment horizontal="center" vertical="center" wrapText="1"/>
    </xf>
    <xf numFmtId="0" fontId="65" fillId="3" borderId="15" xfId="0" applyFont="1" applyFill="1" applyBorder="1" applyAlignment="1">
      <alignment horizontal="center" vertical="center" wrapText="1"/>
    </xf>
    <xf numFmtId="0" fontId="65" fillId="3" borderId="6" xfId="0" applyFont="1" applyFill="1" applyBorder="1" applyAlignment="1">
      <alignment horizontal="center" vertical="center" wrapText="1"/>
    </xf>
    <xf numFmtId="0" fontId="65" fillId="3" borderId="11" xfId="0" applyFont="1" applyFill="1" applyBorder="1" applyAlignment="1">
      <alignment horizontal="center" vertical="center" wrapText="1"/>
    </xf>
    <xf numFmtId="0" fontId="65" fillId="3" borderId="7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3" fontId="31" fillId="3" borderId="0" xfId="0" applyNumberFormat="1" applyFont="1" applyFill="1" applyAlignment="1">
      <alignment horizontal="center" vertical="center" wrapText="1"/>
    </xf>
    <xf numFmtId="0" fontId="32" fillId="3" borderId="0" xfId="370" applyFont="1" applyFill="1" applyAlignment="1" applyProtection="1">
      <alignment horizontal="left" vertical="center"/>
    </xf>
    <xf numFmtId="0" fontId="10" fillId="6" borderId="56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77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76" xfId="0" applyFont="1" applyFill="1" applyBorder="1" applyAlignment="1">
      <alignment horizontal="center" vertical="center" wrapText="1"/>
    </xf>
    <xf numFmtId="0" fontId="0" fillId="6" borderId="28" xfId="0" applyFill="1" applyBorder="1"/>
    <xf numFmtId="14" fontId="19" fillId="3" borderId="77" xfId="0" applyNumberFormat="1" applyFont="1" applyFill="1" applyBorder="1" applyAlignment="1" applyProtection="1">
      <alignment horizontal="center" vertical="center" wrapText="1"/>
      <protection locked="0"/>
    </xf>
    <xf numFmtId="0" fontId="95" fillId="0" borderId="28" xfId="0" applyFont="1" applyBorder="1" applyAlignment="1">
      <alignment horizontal="center"/>
    </xf>
    <xf numFmtId="14" fontId="19" fillId="3" borderId="25" xfId="0" applyNumberFormat="1" applyFont="1" applyFill="1" applyBorder="1" applyAlignment="1" applyProtection="1">
      <alignment horizontal="center" vertical="center" wrapText="1"/>
      <protection locked="0"/>
    </xf>
    <xf numFmtId="14" fontId="19" fillId="3" borderId="15" xfId="0" applyNumberFormat="1" applyFont="1" applyFill="1" applyBorder="1" applyAlignment="1" applyProtection="1">
      <alignment horizontal="center" vertical="center" wrapText="1"/>
      <protection locked="0"/>
    </xf>
    <xf numFmtId="14" fontId="19" fillId="3" borderId="53" xfId="0" applyNumberFormat="1" applyFont="1" applyFill="1" applyBorder="1" applyAlignment="1" applyProtection="1">
      <alignment horizontal="center" vertical="center" wrapText="1"/>
      <protection locked="0"/>
    </xf>
    <xf numFmtId="0" fontId="31" fillId="3" borderId="0" xfId="0" applyFont="1" applyFill="1" applyAlignment="1">
      <alignment wrapText="1"/>
    </xf>
    <xf numFmtId="0" fontId="19" fillId="10" borderId="2" xfId="0" applyFont="1" applyFill="1" applyBorder="1" applyAlignment="1" applyProtection="1">
      <alignment horizontal="center" vertical="center" wrapText="1"/>
      <protection locked="0"/>
    </xf>
    <xf numFmtId="0" fontId="95" fillId="10" borderId="12" xfId="0" applyFont="1" applyFill="1" applyBorder="1" applyAlignment="1">
      <alignment horizontal="center"/>
    </xf>
    <xf numFmtId="0" fontId="19" fillId="10" borderId="2" xfId="0" applyFont="1" applyFill="1" applyBorder="1" applyAlignment="1" applyProtection="1">
      <alignment horizontal="left" vertical="center" wrapText="1"/>
      <protection locked="0"/>
    </xf>
    <xf numFmtId="0" fontId="95" fillId="10" borderId="14" xfId="0" applyFont="1" applyFill="1" applyBorder="1" applyAlignment="1">
      <alignment horizontal="left"/>
    </xf>
    <xf numFmtId="0" fontId="95" fillId="10" borderId="12" xfId="0" applyFont="1" applyFill="1" applyBorder="1" applyAlignment="1">
      <alignment horizontal="left"/>
    </xf>
    <xf numFmtId="0" fontId="90" fillId="3" borderId="0" xfId="0" applyFont="1" applyFill="1" applyAlignment="1">
      <alignment horizontal="center"/>
    </xf>
    <xf numFmtId="0" fontId="19" fillId="10" borderId="77" xfId="0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0" fontId="19" fillId="10" borderId="7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15" xfId="0" applyFont="1" applyFill="1" applyBorder="1" applyAlignment="1">
      <alignment horizontal="center" vertical="center" wrapText="1"/>
    </xf>
    <xf numFmtId="0" fontId="19" fillId="10" borderId="0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left" vertical="center" wrapText="1"/>
      <protection locked="0"/>
    </xf>
    <xf numFmtId="0" fontId="19" fillId="10" borderId="15" xfId="0" applyFont="1" applyFill="1" applyBorder="1" applyAlignment="1" applyProtection="1">
      <alignment horizontal="left" vertical="center" wrapText="1"/>
      <protection locked="0"/>
    </xf>
    <xf numFmtId="0" fontId="19" fillId="10" borderId="0" xfId="0" applyFont="1" applyFill="1" applyBorder="1" applyAlignment="1" applyProtection="1">
      <alignment horizontal="left" vertical="center" wrapText="1"/>
      <protection locked="0"/>
    </xf>
    <xf numFmtId="0" fontId="19" fillId="10" borderId="6" xfId="0" applyFont="1" applyFill="1" applyBorder="1" applyAlignment="1" applyProtection="1">
      <alignment horizontal="left" vertical="center" wrapText="1"/>
      <protection locked="0"/>
    </xf>
    <xf numFmtId="2" fontId="96" fillId="0" borderId="2" xfId="0" applyNumberFormat="1" applyFont="1" applyBorder="1" applyAlignment="1">
      <alignment horizontal="center" vertical="center" wrapText="1"/>
    </xf>
    <xf numFmtId="2" fontId="96" fillId="0" borderId="14" xfId="0" applyNumberFormat="1" applyFont="1" applyBorder="1" applyAlignment="1">
      <alignment horizontal="center" vertical="center" wrapText="1"/>
    </xf>
    <xf numFmtId="2" fontId="96" fillId="0" borderId="12" xfId="0" applyNumberFormat="1" applyFont="1" applyBorder="1" applyAlignment="1">
      <alignment horizontal="center" vertical="center" wrapText="1"/>
    </xf>
    <xf numFmtId="0" fontId="19" fillId="10" borderId="77" xfId="0" applyFont="1" applyFill="1" applyBorder="1" applyAlignment="1" applyProtection="1">
      <alignment horizontal="center" vertical="center" wrapText="1"/>
      <protection locked="0"/>
    </xf>
    <xf numFmtId="0" fontId="19" fillId="10" borderId="76" xfId="0" applyFont="1" applyFill="1" applyBorder="1" applyAlignment="1" applyProtection="1">
      <alignment horizontal="center" vertical="center" wrapText="1"/>
      <protection locked="0"/>
    </xf>
    <xf numFmtId="0" fontId="19" fillId="10" borderId="77" xfId="0" applyFont="1" applyFill="1" applyBorder="1" applyAlignment="1" applyProtection="1">
      <alignment horizontal="left" vertical="center" wrapText="1"/>
      <protection locked="0"/>
    </xf>
    <xf numFmtId="0" fontId="19" fillId="10" borderId="13" xfId="0" applyFont="1" applyFill="1" applyBorder="1" applyAlignment="1" applyProtection="1">
      <alignment horizontal="left" vertical="center" wrapText="1"/>
      <protection locked="0"/>
    </xf>
    <xf numFmtId="0" fontId="19" fillId="10" borderId="76" xfId="0" applyFont="1" applyFill="1" applyBorder="1" applyAlignment="1" applyProtection="1">
      <alignment horizontal="left" vertical="center" wrapText="1"/>
      <protection locked="0"/>
    </xf>
    <xf numFmtId="14" fontId="19" fillId="3" borderId="13" xfId="376" applyNumberFormat="1" applyFont="1" applyFill="1" applyBorder="1" applyAlignment="1">
      <alignment horizontal="center" vertical="center" wrapText="1"/>
    </xf>
    <xf numFmtId="14" fontId="19" fillId="3" borderId="76" xfId="376" applyNumberFormat="1" applyFont="1" applyFill="1" applyBorder="1" applyAlignment="1">
      <alignment horizontal="center" vertical="center" wrapText="1"/>
    </xf>
    <xf numFmtId="14" fontId="19" fillId="3" borderId="0" xfId="376" applyNumberFormat="1" applyFont="1" applyFill="1" applyBorder="1" applyAlignment="1">
      <alignment horizontal="center" vertical="center" wrapText="1"/>
    </xf>
    <xf numFmtId="14" fontId="19" fillId="3" borderId="6" xfId="376" applyNumberFormat="1" applyFont="1" applyFill="1" applyBorder="1" applyAlignment="1">
      <alignment horizontal="center" vertical="center" wrapText="1"/>
    </xf>
    <xf numFmtId="14" fontId="19" fillId="3" borderId="5" xfId="376" applyNumberFormat="1" applyFont="1" applyFill="1" applyBorder="1" applyAlignment="1">
      <alignment horizontal="center" vertical="center" wrapText="1"/>
    </xf>
    <xf numFmtId="14" fontId="19" fillId="3" borderId="7" xfId="376" applyNumberFormat="1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95" fillId="10" borderId="14" xfId="0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164" fontId="119" fillId="3" borderId="2" xfId="0" applyNumberFormat="1" applyFont="1" applyFill="1" applyBorder="1" applyAlignment="1">
      <alignment horizontal="left" vertical="center" wrapText="1"/>
    </xf>
    <xf numFmtId="164" fontId="119" fillId="3" borderId="14" xfId="0" applyNumberFormat="1" applyFont="1" applyFill="1" applyBorder="1" applyAlignment="1">
      <alignment horizontal="left" vertical="center" wrapText="1"/>
    </xf>
    <xf numFmtId="164" fontId="119" fillId="3" borderId="12" xfId="0" applyNumberFormat="1" applyFont="1" applyFill="1" applyBorder="1" applyAlignment="1">
      <alignment horizontal="left" vertical="center" wrapText="1"/>
    </xf>
    <xf numFmtId="0" fontId="16" fillId="10" borderId="8" xfId="0" applyFont="1" applyFill="1" applyBorder="1" applyAlignment="1">
      <alignment horizontal="left" vertical="center" wrapText="1" indent="4"/>
    </xf>
    <xf numFmtId="0" fontId="16" fillId="10" borderId="9" xfId="0" applyFont="1" applyFill="1" applyBorder="1" applyAlignment="1">
      <alignment horizontal="left" vertical="center" wrapText="1" indent="4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9" fillId="10" borderId="15" xfId="0" applyFont="1" applyFill="1" applyBorder="1" applyAlignment="1" applyProtection="1">
      <alignment horizontal="center" vertical="center" wrapText="1"/>
      <protection locked="0"/>
    </xf>
    <xf numFmtId="0" fontId="19" fillId="10" borderId="6" xfId="0" applyFont="1" applyFill="1" applyBorder="1" applyAlignment="1" applyProtection="1">
      <alignment horizontal="center" vertical="center" wrapText="1"/>
      <protection locked="0"/>
    </xf>
    <xf numFmtId="2" fontId="2" fillId="3" borderId="2" xfId="371" applyNumberFormat="1" applyFont="1" applyFill="1" applyBorder="1" applyAlignment="1">
      <alignment horizontal="center" vertical="center" wrapText="1"/>
      <protection locked="0"/>
    </xf>
    <xf numFmtId="2" fontId="2" fillId="3" borderId="12" xfId="371" applyNumberFormat="1" applyFont="1" applyFill="1" applyBorder="1" applyAlignment="1">
      <alignment horizontal="center" vertical="center" wrapText="1"/>
      <protection locked="0"/>
    </xf>
    <xf numFmtId="2" fontId="117" fillId="13" borderId="2" xfId="0" applyNumberFormat="1" applyFont="1" applyFill="1" applyBorder="1" applyAlignment="1" applyProtection="1">
      <alignment horizontal="center" vertical="center" wrapText="1"/>
      <protection locked="0"/>
    </xf>
    <xf numFmtId="2" fontId="117" fillId="13" borderId="14" xfId="0" applyNumberFormat="1" applyFont="1" applyFill="1" applyBorder="1" applyAlignment="1" applyProtection="1">
      <alignment horizontal="center" vertical="center" wrapText="1"/>
      <protection locked="0"/>
    </xf>
    <xf numFmtId="2" fontId="117" fillId="13" borderId="12" xfId="0" applyNumberFormat="1" applyFont="1" applyFill="1" applyBorder="1" applyAlignment="1" applyProtection="1">
      <alignment horizontal="center" vertical="center" wrapText="1"/>
      <protection locked="0"/>
    </xf>
    <xf numFmtId="2" fontId="118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118" fillId="15" borderId="1" xfId="0" applyFont="1" applyFill="1" applyBorder="1" applyAlignment="1" applyProtection="1">
      <alignment horizontal="center" vertical="center" wrapText="1"/>
      <protection locked="0"/>
    </xf>
    <xf numFmtId="0" fontId="117" fillId="13" borderId="2" xfId="0" applyFont="1" applyFill="1" applyBorder="1" applyAlignment="1" applyProtection="1">
      <alignment horizontal="center" vertical="center" wrapText="1"/>
      <protection locked="0"/>
    </xf>
    <xf numFmtId="0" fontId="117" fillId="13" borderId="14" xfId="0" applyFont="1" applyFill="1" applyBorder="1" applyAlignment="1" applyProtection="1">
      <alignment horizontal="center" vertical="center" wrapText="1"/>
      <protection locked="0"/>
    </xf>
    <xf numFmtId="0" fontId="117" fillId="13" borderId="12" xfId="0" applyFont="1" applyFill="1" applyBorder="1" applyAlignment="1" applyProtection="1">
      <alignment horizontal="center" vertical="center" wrapText="1"/>
      <protection locked="0"/>
    </xf>
    <xf numFmtId="2" fontId="2" fillId="4" borderId="2" xfId="371" applyNumberFormat="1" applyFont="1" applyFill="1" applyBorder="1" applyAlignment="1">
      <alignment horizontal="center" vertical="center" wrapText="1"/>
      <protection locked="0"/>
    </xf>
    <xf numFmtId="2" fontId="2" fillId="4" borderId="14" xfId="371" applyNumberFormat="1" applyFont="1" applyFill="1" applyBorder="1" applyAlignment="1">
      <alignment horizontal="center" vertical="center" wrapText="1"/>
      <protection locked="0"/>
    </xf>
    <xf numFmtId="2" fontId="2" fillId="4" borderId="12" xfId="371" applyNumberFormat="1" applyFont="1" applyFill="1" applyBorder="1" applyAlignment="1">
      <alignment horizontal="center" vertical="center" wrapText="1"/>
      <protection locked="0"/>
    </xf>
    <xf numFmtId="2" fontId="2" fillId="3" borderId="2" xfId="368" applyNumberFormat="1" applyFont="1" applyFill="1" applyBorder="1" applyAlignment="1" applyProtection="1">
      <alignment horizontal="center" vertical="center" wrapText="1"/>
      <protection locked="0"/>
    </xf>
    <xf numFmtId="2" fontId="2" fillId="3" borderId="14" xfId="368" applyNumberFormat="1" applyFont="1" applyFill="1" applyBorder="1" applyAlignment="1" applyProtection="1">
      <alignment horizontal="center" vertical="center" wrapText="1"/>
      <protection locked="0"/>
    </xf>
    <xf numFmtId="2" fontId="2" fillId="3" borderId="12" xfId="368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368" applyFont="1" applyFill="1" applyBorder="1" applyAlignment="1" applyProtection="1">
      <alignment horizontal="center" vertical="center" wrapText="1"/>
      <protection locked="0"/>
    </xf>
    <xf numFmtId="0" fontId="2" fillId="3" borderId="14" xfId="368" applyFont="1" applyFill="1" applyBorder="1" applyAlignment="1" applyProtection="1">
      <alignment horizontal="center" vertical="center" wrapText="1"/>
      <protection locked="0"/>
    </xf>
    <xf numFmtId="0" fontId="2" fillId="3" borderId="12" xfId="368" applyFont="1" applyFill="1" applyBorder="1" applyAlignment="1" applyProtection="1">
      <alignment horizontal="center" vertical="center" wrapText="1"/>
      <protection locked="0"/>
    </xf>
    <xf numFmtId="2" fontId="19" fillId="4" borderId="1" xfId="368" applyNumberFormat="1" applyFont="1" applyFill="1" applyBorder="1" applyAlignment="1" applyProtection="1">
      <alignment horizontal="center" vertical="center" wrapText="1"/>
      <protection locked="0"/>
    </xf>
    <xf numFmtId="0" fontId="19" fillId="4" borderId="1" xfId="368" applyFont="1" applyFill="1" applyBorder="1" applyAlignment="1" applyProtection="1">
      <alignment horizontal="center" vertical="center" wrapText="1"/>
      <protection locked="0"/>
    </xf>
    <xf numFmtId="0" fontId="61" fillId="3" borderId="8" xfId="368" applyFont="1" applyFill="1" applyBorder="1" applyAlignment="1">
      <alignment horizontal="center" vertical="center"/>
    </xf>
    <xf numFmtId="0" fontId="61" fillId="3" borderId="9" xfId="368" applyFont="1" applyFill="1" applyBorder="1" applyAlignment="1">
      <alignment horizontal="center" vertical="center"/>
    </xf>
    <xf numFmtId="0" fontId="61" fillId="3" borderId="10" xfId="368" applyFont="1" applyFill="1" applyBorder="1" applyAlignment="1">
      <alignment horizontal="center" vertical="center"/>
    </xf>
    <xf numFmtId="0" fontId="61" fillId="3" borderId="15" xfId="368" applyFont="1" applyFill="1" applyBorder="1" applyAlignment="1">
      <alignment horizontal="center" vertical="center"/>
    </xf>
    <xf numFmtId="0" fontId="61" fillId="3" borderId="0" xfId="368" applyFont="1" applyFill="1" applyAlignment="1">
      <alignment horizontal="center" vertical="center"/>
    </xf>
    <xf numFmtId="0" fontId="61" fillId="3" borderId="6" xfId="368" applyFont="1" applyFill="1" applyBorder="1" applyAlignment="1">
      <alignment horizontal="center" vertical="center"/>
    </xf>
    <xf numFmtId="0" fontId="61" fillId="3" borderId="11" xfId="368" applyFont="1" applyFill="1" applyBorder="1" applyAlignment="1">
      <alignment horizontal="center" vertical="center"/>
    </xf>
    <xf numFmtId="0" fontId="61" fillId="3" borderId="5" xfId="368" applyFont="1" applyFill="1" applyBorder="1" applyAlignment="1">
      <alignment horizontal="center" vertical="center"/>
    </xf>
    <xf numFmtId="0" fontId="61" fillId="3" borderId="7" xfId="368" applyFont="1" applyFill="1" applyBorder="1" applyAlignment="1">
      <alignment horizontal="center" vertical="center"/>
    </xf>
    <xf numFmtId="0" fontId="95" fillId="0" borderId="12" xfId="0" applyFont="1" applyBorder="1" applyAlignment="1">
      <alignment horizontal="center"/>
    </xf>
    <xf numFmtId="0" fontId="95" fillId="0" borderId="14" xfId="0" applyFont="1" applyBorder="1" applyAlignment="1">
      <alignment horizontal="center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14" fontId="19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99" fillId="0" borderId="12" xfId="0" applyFont="1" applyBorder="1" applyAlignment="1">
      <alignment horizontal="center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64" fillId="3" borderId="8" xfId="0" applyFont="1" applyFill="1" applyBorder="1" applyAlignment="1">
      <alignment horizontal="center" vertical="center" wrapText="1"/>
    </xf>
    <xf numFmtId="0" fontId="64" fillId="3" borderId="10" xfId="0" applyFont="1" applyFill="1" applyBorder="1" applyAlignment="1">
      <alignment horizontal="center" vertical="center" wrapText="1"/>
    </xf>
    <xf numFmtId="0" fontId="64" fillId="3" borderId="11" xfId="0" applyFont="1" applyFill="1" applyBorder="1" applyAlignment="1">
      <alignment horizontal="center" vertical="center" wrapText="1"/>
    </xf>
    <xf numFmtId="0" fontId="64" fillId="3" borderId="7" xfId="0" applyFont="1" applyFill="1" applyBorder="1" applyAlignment="1">
      <alignment horizontal="center" vertical="center" wrapText="1"/>
    </xf>
    <xf numFmtId="0" fontId="2" fillId="0" borderId="2" xfId="368" applyFont="1" applyBorder="1" applyAlignment="1">
      <alignment horizontal="center" vertical="center"/>
    </xf>
    <xf numFmtId="0" fontId="2" fillId="0" borderId="12" xfId="368" applyFont="1" applyBorder="1" applyAlignment="1">
      <alignment horizontal="center" vertical="center"/>
    </xf>
    <xf numFmtId="4" fontId="42" fillId="3" borderId="4" xfId="0" applyNumberFormat="1" applyFont="1" applyFill="1" applyBorder="1" applyAlignment="1">
      <alignment horizontal="center" vertical="center" wrapText="1"/>
    </xf>
    <xf numFmtId="4" fontId="42" fillId="3" borderId="3" xfId="0" applyNumberFormat="1" applyFont="1" applyFill="1" applyBorder="1" applyAlignment="1">
      <alignment horizontal="center" vertical="center" wrapText="1"/>
    </xf>
    <xf numFmtId="0" fontId="107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96" fillId="0" borderId="8" xfId="0" applyNumberFormat="1" applyFont="1" applyBorder="1" applyAlignment="1">
      <alignment horizontal="center" vertical="center" wrapText="1"/>
    </xf>
    <xf numFmtId="2" fontId="96" fillId="0" borderId="9" xfId="0" applyNumberFormat="1" applyFont="1" applyBorder="1" applyAlignment="1">
      <alignment horizontal="center" vertical="center" wrapText="1"/>
    </xf>
    <xf numFmtId="2" fontId="96" fillId="0" borderId="10" xfId="0" applyNumberFormat="1" applyFont="1" applyBorder="1" applyAlignment="1">
      <alignment horizontal="center" vertical="center" wrapText="1"/>
    </xf>
    <xf numFmtId="2" fontId="96" fillId="0" borderId="15" xfId="0" applyNumberFormat="1" applyFont="1" applyBorder="1" applyAlignment="1">
      <alignment horizontal="center" vertical="center" wrapText="1"/>
    </xf>
    <xf numFmtId="2" fontId="96" fillId="0" borderId="0" xfId="0" applyNumberFormat="1" applyFont="1" applyAlignment="1">
      <alignment horizontal="center" vertical="center" wrapText="1"/>
    </xf>
    <xf numFmtId="2" fontId="96" fillId="0" borderId="6" xfId="0" applyNumberFormat="1" applyFont="1" applyBorder="1" applyAlignment="1">
      <alignment horizontal="center" vertical="center" wrapText="1"/>
    </xf>
    <xf numFmtId="2" fontId="96" fillId="0" borderId="11" xfId="0" applyNumberFormat="1" applyFont="1" applyBorder="1" applyAlignment="1">
      <alignment horizontal="center" vertical="center" wrapText="1"/>
    </xf>
    <xf numFmtId="2" fontId="96" fillId="0" borderId="5" xfId="0" applyNumberFormat="1" applyFont="1" applyBorder="1" applyAlignment="1">
      <alignment horizontal="center" vertical="center" wrapText="1"/>
    </xf>
    <xf numFmtId="2" fontId="96" fillId="0" borderId="7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4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12" xfId="0" applyFont="1" applyFill="1" applyBorder="1" applyAlignment="1" applyProtection="1">
      <alignment vertical="center"/>
      <protection locked="0"/>
    </xf>
    <xf numFmtId="0" fontId="107" fillId="0" borderId="0" xfId="0" applyFont="1" applyAlignment="1">
      <alignment horizontal="center" vertical="center"/>
    </xf>
    <xf numFmtId="0" fontId="107" fillId="3" borderId="0" xfId="0" applyFont="1" applyFill="1" applyAlignment="1">
      <alignment horizontal="left" vertical="center" wrapText="1"/>
    </xf>
    <xf numFmtId="0" fontId="107" fillId="0" borderId="0" xfId="0" applyFont="1" applyAlignment="1">
      <alignment vertical="center"/>
    </xf>
    <xf numFmtId="0" fontId="110" fillId="3" borderId="0" xfId="370" applyFont="1" applyFill="1" applyAlignment="1" applyProtection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2" xfId="0" applyFont="1" applyBorder="1" applyAlignment="1" applyProtection="1">
      <alignment vertical="center"/>
      <protection locked="0"/>
    </xf>
    <xf numFmtId="166" fontId="10" fillId="0" borderId="2" xfId="0" applyNumberFormat="1" applyFont="1" applyBorder="1" applyAlignment="1" applyProtection="1">
      <alignment horizontal="left" vertical="center" wrapText="1"/>
      <protection locked="0"/>
    </xf>
    <xf numFmtId="166" fontId="10" fillId="0" borderId="12" xfId="0" applyNumberFormat="1" applyFont="1" applyBorder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0" borderId="12" xfId="0" applyFont="1" applyBorder="1" applyAlignment="1" applyProtection="1">
      <alignment horizontal="left" vertical="center"/>
      <protection locked="0"/>
    </xf>
    <xf numFmtId="0" fontId="90" fillId="0" borderId="9" xfId="0" applyFont="1" applyBorder="1" applyAlignment="1">
      <alignment horizontal="left" vertical="center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7" borderId="61" xfId="0" applyFont="1" applyFill="1" applyBorder="1" applyAlignment="1">
      <alignment horizontal="center" vertical="center" wrapText="1"/>
    </xf>
    <xf numFmtId="0" fontId="10" fillId="7" borderId="60" xfId="0" applyFont="1" applyFill="1" applyBorder="1" applyAlignment="1">
      <alignment horizontal="center" vertical="center" wrapText="1"/>
    </xf>
    <xf numFmtId="0" fontId="19" fillId="0" borderId="15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14" fontId="10" fillId="3" borderId="2" xfId="0" applyNumberFormat="1" applyFont="1" applyFill="1" applyBorder="1" applyAlignment="1">
      <alignment horizontal="center" vertical="center" wrapText="1"/>
    </xf>
    <xf numFmtId="14" fontId="10" fillId="3" borderId="12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33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0" fillId="3" borderId="35" xfId="0" applyFont="1" applyFill="1" applyBorder="1" applyAlignment="1" applyProtection="1">
      <alignment horizontal="center" vertical="center" wrapText="1"/>
      <protection locked="0"/>
    </xf>
    <xf numFmtId="0" fontId="10" fillId="3" borderId="50" xfId="0" applyFont="1" applyFill="1" applyBorder="1" applyAlignment="1" applyProtection="1">
      <alignment horizontal="center" vertical="center" wrapText="1"/>
      <protection locked="0"/>
    </xf>
    <xf numFmtId="0" fontId="10" fillId="3" borderId="36" xfId="0" applyFont="1" applyFill="1" applyBorder="1" applyAlignment="1" applyProtection="1">
      <alignment horizontal="center" vertical="center" wrapText="1"/>
      <protection locked="0"/>
    </xf>
    <xf numFmtId="166" fontId="10" fillId="3" borderId="4" xfId="0" applyNumberFormat="1" applyFont="1" applyFill="1" applyBorder="1" applyAlignment="1" applyProtection="1">
      <alignment horizontal="center" vertical="center" wrapText="1"/>
      <protection locked="0"/>
    </xf>
    <xf numFmtId="166" fontId="10" fillId="3" borderId="33" xfId="0" applyNumberFormat="1" applyFont="1" applyFill="1" applyBorder="1" applyAlignment="1" applyProtection="1">
      <alignment horizontal="center" vertical="center" wrapText="1"/>
      <protection locked="0"/>
    </xf>
    <xf numFmtId="166" fontId="10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2" xfId="0" applyNumberFormat="1" applyFont="1" applyFill="1" applyBorder="1" applyAlignment="1">
      <alignment horizontal="center" vertical="center" wrapText="1"/>
    </xf>
    <xf numFmtId="49" fontId="10" fillId="3" borderId="12" xfId="0" applyNumberFormat="1" applyFont="1" applyFill="1" applyBorder="1" applyAlignment="1">
      <alignment horizontal="center" vertical="center" wrapText="1"/>
    </xf>
    <xf numFmtId="0" fontId="32" fillId="0" borderId="0" xfId="367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4" fontId="10" fillId="7" borderId="4" xfId="0" applyNumberFormat="1" applyFont="1" applyFill="1" applyBorder="1" applyAlignment="1">
      <alignment horizontal="center" vertical="center" wrapText="1"/>
    </xf>
    <xf numFmtId="4" fontId="10" fillId="7" borderId="3" xfId="0" applyNumberFormat="1" applyFont="1" applyFill="1" applyBorder="1" applyAlignment="1">
      <alignment horizontal="center" vertical="center" wrapText="1"/>
    </xf>
    <xf numFmtId="166" fontId="10" fillId="7" borderId="4" xfId="0" applyNumberFormat="1" applyFont="1" applyFill="1" applyBorder="1" applyAlignment="1">
      <alignment horizontal="center" vertical="center" wrapText="1"/>
    </xf>
    <xf numFmtId="166" fontId="10" fillId="7" borderId="3" xfId="0" applyNumberFormat="1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0" borderId="8" xfId="47" applyFont="1" applyBorder="1" applyAlignment="1" applyProtection="1">
      <alignment horizontal="center" vertical="center"/>
      <protection locked="0"/>
    </xf>
    <xf numFmtId="0" fontId="16" fillId="0" borderId="15" xfId="47" applyFont="1" applyBorder="1" applyAlignment="1" applyProtection="1">
      <alignment horizontal="center" vertical="center"/>
      <protection locked="0"/>
    </xf>
    <xf numFmtId="0" fontId="16" fillId="0" borderId="11" xfId="47" applyFont="1" applyBorder="1" applyAlignment="1" applyProtection="1">
      <alignment horizontal="center" vertical="center"/>
      <protection locked="0"/>
    </xf>
    <xf numFmtId="0" fontId="16" fillId="0" borderId="4" xfId="47" applyFont="1" applyBorder="1" applyAlignment="1" applyProtection="1">
      <alignment horizontal="center" vertical="center"/>
      <protection locked="0"/>
    </xf>
    <xf numFmtId="0" fontId="16" fillId="0" borderId="33" xfId="47" applyFont="1" applyBorder="1" applyAlignment="1" applyProtection="1">
      <alignment horizontal="center" vertical="center"/>
      <protection locked="0"/>
    </xf>
    <xf numFmtId="0" fontId="16" fillId="0" borderId="3" xfId="47" applyFont="1" applyBorder="1" applyAlignment="1" applyProtection="1">
      <alignment horizontal="center" vertical="center"/>
      <protection locked="0"/>
    </xf>
    <xf numFmtId="0" fontId="16" fillId="0" borderId="30" xfId="47" applyFont="1" applyBorder="1" applyAlignment="1" applyProtection="1">
      <alignment horizontal="center" vertical="center"/>
      <protection locked="0"/>
    </xf>
    <xf numFmtId="0" fontId="16" fillId="0" borderId="31" xfId="47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90" fillId="0" borderId="0" xfId="0" applyFont="1" applyAlignment="1">
      <alignment horizontal="left" indent="2"/>
    </xf>
    <xf numFmtId="0" fontId="10" fillId="0" borderId="2" xfId="0" applyFont="1" applyBorder="1" applyAlignment="1" applyProtection="1">
      <alignment horizontal="left" vertical="center" wrapText="1" indent="1"/>
      <protection locked="0"/>
    </xf>
    <xf numFmtId="0" fontId="10" fillId="0" borderId="12" xfId="0" applyFont="1" applyBorder="1" applyAlignment="1" applyProtection="1">
      <alignment horizontal="left" vertical="center" wrapText="1" indent="1"/>
      <protection locked="0"/>
    </xf>
    <xf numFmtId="0" fontId="10" fillId="0" borderId="2" xfId="0" applyFont="1" applyBorder="1" applyAlignment="1" applyProtection="1">
      <alignment horizontal="left" vertical="center" indent="1"/>
      <protection locked="0"/>
    </xf>
    <xf numFmtId="0" fontId="10" fillId="0" borderId="12" xfId="0" applyFont="1" applyBorder="1" applyAlignment="1" applyProtection="1">
      <alignment horizontal="left" vertical="center" indent="1"/>
      <protection locked="0"/>
    </xf>
    <xf numFmtId="0" fontId="10" fillId="7" borderId="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6" fillId="7" borderId="71" xfId="0" applyFont="1" applyFill="1" applyBorder="1" applyAlignment="1">
      <alignment horizontal="center" vertical="center" wrapText="1"/>
    </xf>
    <xf numFmtId="0" fontId="16" fillId="7" borderId="73" xfId="0" applyFont="1" applyFill="1" applyBorder="1" applyAlignment="1">
      <alignment horizontal="center" vertical="center" wrapText="1"/>
    </xf>
    <xf numFmtId="0" fontId="16" fillId="7" borderId="72" xfId="0" applyFont="1" applyFill="1" applyBorder="1" applyAlignment="1">
      <alignment horizontal="center" vertical="center" wrapText="1"/>
    </xf>
    <xf numFmtId="0" fontId="87" fillId="0" borderId="39" xfId="47" applyFont="1" applyBorder="1" applyAlignment="1" applyProtection="1">
      <alignment horizontal="center" vertical="center"/>
      <protection locked="0"/>
    </xf>
    <xf numFmtId="0" fontId="87" fillId="0" borderId="30" xfId="47" applyFont="1" applyBorder="1" applyAlignment="1" applyProtection="1">
      <alignment horizontal="center" vertical="center"/>
      <protection locked="0"/>
    </xf>
    <xf numFmtId="0" fontId="87" fillId="0" borderId="31" xfId="47" applyFont="1" applyBorder="1" applyAlignment="1" applyProtection="1">
      <alignment horizontal="center" vertical="center"/>
      <protection locked="0"/>
    </xf>
    <xf numFmtId="0" fontId="16" fillId="0" borderId="39" xfId="47" applyFont="1" applyBorder="1" applyAlignment="1" applyProtection="1">
      <alignment horizontal="center" vertical="center"/>
      <protection locked="0"/>
    </xf>
    <xf numFmtId="166" fontId="16" fillId="7" borderId="39" xfId="0" applyNumberFormat="1" applyFont="1" applyFill="1" applyBorder="1" applyAlignment="1">
      <alignment horizontal="center" vertical="center" wrapText="1"/>
    </xf>
    <xf numFmtId="166" fontId="16" fillId="7" borderId="31" xfId="0" applyNumberFormat="1" applyFont="1" applyFill="1" applyBorder="1" applyAlignment="1">
      <alignment horizontal="center" vertical="center" wrapText="1"/>
    </xf>
    <xf numFmtId="0" fontId="10" fillId="7" borderId="39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166" fontId="90" fillId="0" borderId="0" xfId="0" applyNumberFormat="1" applyFont="1" applyBorder="1" applyAlignment="1" applyProtection="1">
      <alignment horizontal="center" vertical="center"/>
      <protection locked="0"/>
    </xf>
    <xf numFmtId="0" fontId="9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0" fillId="10" borderId="49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3" borderId="49" xfId="0" applyFont="1" applyFill="1" applyBorder="1" applyAlignment="1">
      <alignment horizontal="center" vertical="center" wrapText="1"/>
    </xf>
    <xf numFmtId="0" fontId="10" fillId="7" borderId="52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 applyProtection="1">
      <alignment horizontal="center" vertical="center" wrapText="1"/>
      <protection locked="0"/>
    </xf>
    <xf numFmtId="0" fontId="97" fillId="0" borderId="38" xfId="0" applyFont="1" applyBorder="1" applyAlignment="1" applyProtection="1">
      <alignment horizontal="center" vertical="center" wrapText="1" readingOrder="1"/>
      <protection locked="0"/>
    </xf>
    <xf numFmtId="0" fontId="97" fillId="0" borderId="74" xfId="0" applyFont="1" applyBorder="1" applyAlignment="1" applyProtection="1">
      <alignment horizontal="center" vertical="center" wrapText="1" readingOrder="1"/>
      <protection locked="0"/>
    </xf>
    <xf numFmtId="0" fontId="104" fillId="0" borderId="39" xfId="0" applyFont="1" applyBorder="1" applyAlignment="1" applyProtection="1">
      <alignment horizontal="center" vertical="center" wrapText="1" readingOrder="1"/>
      <protection locked="0"/>
    </xf>
    <xf numFmtId="0" fontId="104" fillId="0" borderId="30" xfId="0" applyFont="1" applyBorder="1" applyAlignment="1" applyProtection="1">
      <alignment horizontal="center" vertical="center" wrapText="1" readingOrder="1"/>
      <protection locked="0"/>
    </xf>
    <xf numFmtId="0" fontId="104" fillId="0" borderId="31" xfId="0" applyFont="1" applyBorder="1" applyAlignment="1" applyProtection="1">
      <alignment horizontal="center" vertical="center" wrapText="1" readingOrder="1"/>
      <protection locked="0"/>
    </xf>
    <xf numFmtId="0" fontId="10" fillId="7" borderId="51" xfId="0" applyFont="1" applyFill="1" applyBorder="1" applyAlignment="1">
      <alignment horizontal="center" vertical="center" wrapText="1"/>
    </xf>
    <xf numFmtId="0" fontId="10" fillId="7" borderId="5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0" fontId="10" fillId="7" borderId="32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7" borderId="53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 wrapText="1"/>
    </xf>
    <xf numFmtId="0" fontId="61" fillId="0" borderId="35" xfId="0" applyFont="1" applyBorder="1" applyAlignment="1">
      <alignment horizontal="center" vertical="center" wrapText="1"/>
    </xf>
    <xf numFmtId="0" fontId="61" fillId="0" borderId="36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33" xfId="0" applyFont="1" applyFill="1" applyBorder="1" applyAlignment="1">
      <alignment horizontal="center" vertical="center" wrapText="1"/>
    </xf>
    <xf numFmtId="0" fontId="10" fillId="7" borderId="56" xfId="0" applyFont="1" applyFill="1" applyBorder="1" applyAlignment="1">
      <alignment horizontal="center" vertical="center" wrapText="1"/>
    </xf>
    <xf numFmtId="0" fontId="10" fillId="7" borderId="50" xfId="0" applyFont="1" applyFill="1" applyBorder="1" applyAlignment="1">
      <alignment horizontal="center" vertical="center" wrapText="1"/>
    </xf>
    <xf numFmtId="0" fontId="61" fillId="0" borderId="54" xfId="0" applyFont="1" applyBorder="1" applyAlignment="1" applyProtection="1">
      <alignment horizontal="center" vertical="center" wrapText="1" readingOrder="1"/>
      <protection locked="0"/>
    </xf>
    <xf numFmtId="0" fontId="61" fillId="0" borderId="32" xfId="0" applyFont="1" applyBorder="1" applyAlignment="1" applyProtection="1">
      <alignment horizontal="center" vertical="center" wrapText="1" readingOrder="1"/>
      <protection locked="0"/>
    </xf>
    <xf numFmtId="0" fontId="12" fillId="9" borderId="4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 applyProtection="1">
      <alignment horizontal="center" vertical="center" wrapText="1"/>
      <protection locked="0"/>
    </xf>
    <xf numFmtId="0" fontId="16" fillId="0" borderId="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4" fontId="10" fillId="9" borderId="2" xfId="0" applyNumberFormat="1" applyFont="1" applyFill="1" applyBorder="1" applyAlignment="1">
      <alignment horizontal="center" vertical="center" wrapText="1"/>
    </xf>
    <xf numFmtId="4" fontId="10" fillId="9" borderId="14" xfId="0" applyNumberFormat="1" applyFont="1" applyFill="1" applyBorder="1" applyAlignment="1">
      <alignment horizontal="center" vertical="center" wrapText="1"/>
    </xf>
    <xf numFmtId="4" fontId="10" fillId="9" borderId="12" xfId="0" applyNumberFormat="1" applyFont="1" applyFill="1" applyBorder="1" applyAlignment="1">
      <alignment horizontal="center" vertical="center" wrapText="1"/>
    </xf>
    <xf numFmtId="4" fontId="10" fillId="9" borderId="1" xfId="0" applyNumberFormat="1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" fontId="10" fillId="9" borderId="2" xfId="0" applyNumberFormat="1" applyFont="1" applyFill="1" applyBorder="1" applyAlignment="1">
      <alignment horizontal="center" vertical="center"/>
    </xf>
    <xf numFmtId="4" fontId="10" fillId="9" borderId="14" xfId="0" applyNumberFormat="1" applyFont="1" applyFill="1" applyBorder="1" applyAlignment="1">
      <alignment horizontal="center" vertical="center"/>
    </xf>
    <xf numFmtId="4" fontId="10" fillId="9" borderId="12" xfId="0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4" fontId="16" fillId="9" borderId="1" xfId="0" applyNumberFormat="1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horizontal="center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166" fontId="10" fillId="0" borderId="2" xfId="0" applyNumberFormat="1" applyFont="1" applyBorder="1" applyAlignment="1" applyProtection="1">
      <alignment horizontal="center" vertical="center" wrapText="1"/>
      <protection locked="0"/>
    </xf>
    <xf numFmtId="166" fontId="10" fillId="0" borderId="14" xfId="0" applyNumberFormat="1" applyFont="1" applyBorder="1" applyAlignment="1" applyProtection="1">
      <alignment horizontal="center" vertical="center" wrapText="1"/>
      <protection locked="0"/>
    </xf>
    <xf numFmtId="166" fontId="10" fillId="0" borderId="12" xfId="0" applyNumberFormat="1" applyFont="1" applyBorder="1" applyAlignment="1" applyProtection="1">
      <alignment horizontal="center" vertical="center" wrapText="1"/>
      <protection locked="0"/>
    </xf>
    <xf numFmtId="4" fontId="10" fillId="9" borderId="4" xfId="0" applyNumberFormat="1" applyFont="1" applyFill="1" applyBorder="1" applyAlignment="1">
      <alignment horizontal="center" vertical="center" wrapText="1"/>
    </xf>
    <xf numFmtId="4" fontId="10" fillId="9" borderId="3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 applyProtection="1">
      <alignment horizontal="left" vertical="center" wrapText="1"/>
      <protection locked="0"/>
    </xf>
    <xf numFmtId="0" fontId="10" fillId="0" borderId="14" xfId="0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4" fontId="10" fillId="3" borderId="0" xfId="0" applyNumberFormat="1" applyFont="1" applyFill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6" fillId="11" borderId="14" xfId="0" applyFont="1" applyFill="1" applyBorder="1" applyAlignment="1">
      <alignment horizontal="center" vertical="center" wrapText="1"/>
    </xf>
    <xf numFmtId="0" fontId="16" fillId="11" borderId="1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left" vertical="center" wrapText="1"/>
      <protection locked="0"/>
    </xf>
    <xf numFmtId="4" fontId="10" fillId="3" borderId="0" xfId="0" applyNumberFormat="1" applyFont="1" applyFill="1" applyAlignment="1" applyProtection="1">
      <alignment horizontal="center" vertical="center"/>
      <protection locked="0"/>
    </xf>
    <xf numFmtId="4" fontId="16" fillId="0" borderId="1" xfId="0" applyNumberFormat="1" applyFont="1" applyBorder="1" applyAlignment="1" applyProtection="1">
      <alignment horizontal="center" vertical="center" wrapText="1"/>
      <protection locked="0"/>
    </xf>
    <xf numFmtId="4" fontId="10" fillId="3" borderId="0" xfId="0" applyNumberFormat="1" applyFont="1" applyFill="1" applyAlignment="1" applyProtection="1">
      <alignment horizontal="center" vertical="center" wrapText="1"/>
      <protection locked="0"/>
    </xf>
    <xf numFmtId="2" fontId="10" fillId="3" borderId="0" xfId="0" applyNumberFormat="1" applyFont="1" applyFill="1" applyAlignment="1" applyProtection="1">
      <alignment horizontal="center" vertical="center" wrapText="1"/>
      <protection locked="0"/>
    </xf>
    <xf numFmtId="0" fontId="10" fillId="11" borderId="1" xfId="0" applyFont="1" applyFill="1" applyBorder="1" applyAlignment="1">
      <alignment horizontal="left" vertical="center" wrapText="1" indent="1"/>
    </xf>
    <xf numFmtId="4" fontId="10" fillId="11" borderId="1" xfId="0" applyNumberFormat="1" applyFont="1" applyFill="1" applyBorder="1" applyAlignment="1">
      <alignment horizontal="center" vertical="center"/>
    </xf>
    <xf numFmtId="0" fontId="87" fillId="0" borderId="2" xfId="0" applyFont="1" applyBorder="1" applyAlignment="1">
      <alignment horizontal="left" vertical="center"/>
    </xf>
    <xf numFmtId="0" fontId="87" fillId="0" borderId="14" xfId="0" applyFont="1" applyBorder="1" applyAlignment="1">
      <alignment horizontal="left" vertical="center"/>
    </xf>
    <xf numFmtId="0" fontId="87" fillId="0" borderId="12" xfId="0" applyFont="1" applyBorder="1" applyAlignment="1">
      <alignment horizontal="left" vertical="center"/>
    </xf>
    <xf numFmtId="4" fontId="16" fillId="0" borderId="2" xfId="0" applyNumberFormat="1" applyFont="1" applyBorder="1" applyAlignment="1" applyProtection="1">
      <alignment horizontal="center" vertical="center" wrapText="1"/>
      <protection locked="0"/>
    </xf>
    <xf numFmtId="4" fontId="16" fillId="0" borderId="14" xfId="0" applyNumberFormat="1" applyFont="1" applyBorder="1" applyAlignment="1" applyProtection="1">
      <alignment horizontal="center" vertical="center" wrapText="1"/>
      <protection locked="0"/>
    </xf>
    <xf numFmtId="4" fontId="16" fillId="0" borderId="12" xfId="0" applyNumberFormat="1" applyFont="1" applyBorder="1" applyAlignment="1" applyProtection="1">
      <alignment horizontal="center" vertical="center" wrapText="1"/>
      <protection locked="0"/>
    </xf>
    <xf numFmtId="0" fontId="73" fillId="0" borderId="39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166" fontId="93" fillId="0" borderId="39" xfId="0" applyNumberFormat="1" applyFont="1" applyBorder="1" applyAlignment="1">
      <alignment horizontal="center" vertical="center" wrapText="1"/>
    </xf>
    <xf numFmtId="166" fontId="76" fillId="0" borderId="30" xfId="0" applyNumberFormat="1" applyFont="1" applyBorder="1" applyAlignment="1">
      <alignment vertical="center"/>
    </xf>
    <xf numFmtId="166" fontId="76" fillId="0" borderId="31" xfId="0" applyNumberFormat="1" applyFont="1" applyBorder="1" applyAlignment="1">
      <alignment vertical="center"/>
    </xf>
    <xf numFmtId="4" fontId="80" fillId="10" borderId="54" xfId="0" applyNumberFormat="1" applyFont="1" applyFill="1" applyBorder="1" applyAlignment="1">
      <alignment horizontal="center" vertical="center" wrapText="1"/>
    </xf>
    <xf numFmtId="4" fontId="80" fillId="10" borderId="28" xfId="0" applyNumberFormat="1" applyFont="1" applyFill="1" applyBorder="1" applyAlignment="1">
      <alignment horizontal="center" vertical="center" wrapText="1"/>
    </xf>
    <xf numFmtId="4" fontId="80" fillId="10" borderId="32" xfId="0" applyNumberFormat="1" applyFont="1" applyFill="1" applyBorder="1" applyAlignment="1">
      <alignment horizontal="center" vertical="center" wrapText="1"/>
    </xf>
    <xf numFmtId="4" fontId="80" fillId="10" borderId="53" xfId="0" applyNumberFormat="1" applyFont="1" applyFill="1" applyBorder="1" applyAlignment="1">
      <alignment horizontal="center" vertical="center" wrapText="1"/>
    </xf>
    <xf numFmtId="4" fontId="80" fillId="10" borderId="38" xfId="0" applyNumberFormat="1" applyFont="1" applyFill="1" applyBorder="1" applyAlignment="1">
      <alignment horizontal="center" vertical="center" wrapText="1"/>
    </xf>
    <xf numFmtId="4" fontId="80" fillId="10" borderId="29" xfId="0" applyNumberFormat="1" applyFont="1" applyFill="1" applyBorder="1" applyAlignment="1">
      <alignment horizontal="center" vertical="center" wrapText="1"/>
    </xf>
    <xf numFmtId="4" fontId="80" fillId="10" borderId="39" xfId="0" applyNumberFormat="1" applyFont="1" applyFill="1" applyBorder="1" applyAlignment="1">
      <alignment horizontal="center" vertical="center" wrapText="1"/>
    </xf>
    <xf numFmtId="4" fontId="80" fillId="10" borderId="30" xfId="0" applyNumberFormat="1" applyFont="1" applyFill="1" applyBorder="1" applyAlignment="1">
      <alignment horizontal="center" vertical="center" wrapText="1"/>
    </xf>
    <xf numFmtId="4" fontId="80" fillId="10" borderId="31" xfId="0" applyNumberFormat="1" applyFont="1" applyFill="1" applyBorder="1" applyAlignment="1">
      <alignment horizontal="center" vertical="center" wrapText="1"/>
    </xf>
    <xf numFmtId="0" fontId="91" fillId="0" borderId="39" xfId="0" applyFont="1" applyBorder="1" applyAlignment="1">
      <alignment horizontal="center"/>
    </xf>
    <xf numFmtId="0" fontId="91" fillId="0" borderId="30" xfId="0" applyFont="1" applyBorder="1" applyAlignment="1">
      <alignment horizontal="center"/>
    </xf>
    <xf numFmtId="0" fontId="91" fillId="0" borderId="31" xfId="0" applyFont="1" applyBorder="1" applyAlignment="1">
      <alignment horizontal="center"/>
    </xf>
    <xf numFmtId="0" fontId="0" fillId="10" borderId="30" xfId="0" applyFill="1" applyBorder="1" applyAlignment="1">
      <alignment vertical="center"/>
    </xf>
    <xf numFmtId="0" fontId="0" fillId="10" borderId="31" xfId="0" applyFill="1" applyBorder="1" applyAlignment="1">
      <alignment vertical="center"/>
    </xf>
    <xf numFmtId="0" fontId="73" fillId="7" borderId="39" xfId="0" applyFont="1" applyFill="1" applyBorder="1" applyAlignment="1">
      <alignment horizontal="center" vertical="center"/>
    </xf>
    <xf numFmtId="0" fontId="0" fillId="7" borderId="31" xfId="0" applyFill="1" applyBorder="1"/>
    <xf numFmtId="0" fontId="83" fillId="7" borderId="39" xfId="0" applyFont="1" applyFill="1" applyBorder="1" applyAlignment="1">
      <alignment horizontal="center" vertical="center" wrapText="1"/>
    </xf>
    <xf numFmtId="0" fontId="83" fillId="7" borderId="31" xfId="0" applyFont="1" applyFill="1" applyBorder="1" applyAlignment="1">
      <alignment horizontal="center" vertical="center" wrapText="1"/>
    </xf>
    <xf numFmtId="0" fontId="83" fillId="7" borderId="54" xfId="0" applyFont="1" applyFill="1" applyBorder="1" applyAlignment="1">
      <alignment horizontal="center" wrapText="1"/>
    </xf>
    <xf numFmtId="0" fontId="83" fillId="7" borderId="28" xfId="0" applyFont="1" applyFill="1" applyBorder="1" applyAlignment="1">
      <alignment horizontal="center" wrapText="1"/>
    </xf>
    <xf numFmtId="0" fontId="83" fillId="7" borderId="39" xfId="0" applyFont="1" applyFill="1" applyBorder="1" applyAlignment="1">
      <alignment horizontal="center" vertical="center"/>
    </xf>
    <xf numFmtId="0" fontId="83" fillId="7" borderId="31" xfId="0" applyFont="1" applyFill="1" applyBorder="1" applyAlignment="1">
      <alignment horizontal="center" vertical="center"/>
    </xf>
    <xf numFmtId="0" fontId="83" fillId="7" borderId="38" xfId="0" applyFont="1" applyFill="1" applyBorder="1" applyAlignment="1">
      <alignment horizontal="center" wrapText="1"/>
    </xf>
    <xf numFmtId="0" fontId="92" fillId="7" borderId="29" xfId="0" applyFont="1" applyFill="1" applyBorder="1" applyAlignment="1">
      <alignment horizontal="center" wrapText="1"/>
    </xf>
    <xf numFmtId="0" fontId="94" fillId="0" borderId="0" xfId="0" applyFont="1" applyAlignment="1">
      <alignment horizontal="center"/>
    </xf>
  </cellXfs>
  <cellStyles count="381">
    <cellStyle name="Milliers 2" xfId="1" xr:uid="{00000000-0005-0000-0000-000000000000}"/>
    <cellStyle name="Milliers 2 2" xfId="2" xr:uid="{00000000-0005-0000-0000-000001000000}"/>
    <cellStyle name="Milliers 2 2 2" xfId="375" xr:uid="{00000000-0005-0000-0000-000002000000}"/>
    <cellStyle name="Milliers 2 3" xfId="3" xr:uid="{00000000-0005-0000-0000-000003000000}"/>
    <cellStyle name="Milliers 2 4" xfId="4" xr:uid="{00000000-0005-0000-0000-000004000000}"/>
    <cellStyle name="Milliers 2 5" xfId="5" xr:uid="{00000000-0005-0000-0000-000005000000}"/>
    <cellStyle name="Milliers 2 6" xfId="6" xr:uid="{00000000-0005-0000-0000-000006000000}"/>
    <cellStyle name="Milliers 2 7" xfId="373" xr:uid="{00000000-0005-0000-0000-000007000000}"/>
    <cellStyle name="Milliers 3" xfId="7" xr:uid="{00000000-0005-0000-0000-000008000000}"/>
    <cellStyle name="Milliers 3 2" xfId="8" xr:uid="{00000000-0005-0000-0000-000009000000}"/>
    <cellStyle name="Milliers 3 3" xfId="9" xr:uid="{00000000-0005-0000-0000-00000A000000}"/>
    <cellStyle name="Milliers 3 4" xfId="10" xr:uid="{00000000-0005-0000-0000-00000B000000}"/>
    <cellStyle name="Milliers 3 5" xfId="11" xr:uid="{00000000-0005-0000-0000-00000C000000}"/>
    <cellStyle name="Milliers 3 6" xfId="12" xr:uid="{00000000-0005-0000-0000-00000D000000}"/>
    <cellStyle name="Milliers 4" xfId="369" xr:uid="{00000000-0005-0000-0000-00000E000000}"/>
    <cellStyle name="Normal" xfId="0" builtinId="0"/>
    <cellStyle name="Normal 10" xfId="13" xr:uid="{00000000-0005-0000-0000-000010000000}"/>
    <cellStyle name="Normal 11" xfId="14" xr:uid="{00000000-0005-0000-0000-000011000000}"/>
    <cellStyle name="Normal 12" xfId="15" xr:uid="{00000000-0005-0000-0000-000012000000}"/>
    <cellStyle name="Normal 13" xfId="16" xr:uid="{00000000-0005-0000-0000-000013000000}"/>
    <cellStyle name="Normal 14" xfId="17" xr:uid="{00000000-0005-0000-0000-000014000000}"/>
    <cellStyle name="Normal 14 2" xfId="18" xr:uid="{00000000-0005-0000-0000-000015000000}"/>
    <cellStyle name="Normal 14 2 2" xfId="19" xr:uid="{00000000-0005-0000-0000-000016000000}"/>
    <cellStyle name="Normal 14 3" xfId="20" xr:uid="{00000000-0005-0000-0000-000017000000}"/>
    <cellStyle name="Normal 15" xfId="21" xr:uid="{00000000-0005-0000-0000-000018000000}"/>
    <cellStyle name="Normal 16" xfId="22" xr:uid="{00000000-0005-0000-0000-000019000000}"/>
    <cellStyle name="Normal 17" xfId="23" xr:uid="{00000000-0005-0000-0000-00001A000000}"/>
    <cellStyle name="Normal 18" xfId="24" xr:uid="{00000000-0005-0000-0000-00001B000000}"/>
    <cellStyle name="Normal 19" xfId="368" xr:uid="{00000000-0005-0000-0000-00001C000000}"/>
    <cellStyle name="Normal 2" xfId="25" xr:uid="{00000000-0005-0000-0000-00001D000000}"/>
    <cellStyle name="Normal 2 10" xfId="26" xr:uid="{00000000-0005-0000-0000-00001E000000}"/>
    <cellStyle name="Normal 2 10 2" xfId="372" xr:uid="{00000000-0005-0000-0000-00001F000000}"/>
    <cellStyle name="Normal 2 100" xfId="27" xr:uid="{00000000-0005-0000-0000-000020000000}"/>
    <cellStyle name="Normal 2 101" xfId="28" xr:uid="{00000000-0005-0000-0000-000021000000}"/>
    <cellStyle name="Normal 2 102" xfId="29" xr:uid="{00000000-0005-0000-0000-000022000000}"/>
    <cellStyle name="Normal 2 103" xfId="30" xr:uid="{00000000-0005-0000-0000-000023000000}"/>
    <cellStyle name="Normal 2 104" xfId="31" xr:uid="{00000000-0005-0000-0000-000024000000}"/>
    <cellStyle name="Normal 2 105" xfId="32" xr:uid="{00000000-0005-0000-0000-000025000000}"/>
    <cellStyle name="Normal 2 106" xfId="33" xr:uid="{00000000-0005-0000-0000-000026000000}"/>
    <cellStyle name="Normal 2 107" xfId="34" xr:uid="{00000000-0005-0000-0000-000027000000}"/>
    <cellStyle name="Normal 2 108" xfId="35" xr:uid="{00000000-0005-0000-0000-000028000000}"/>
    <cellStyle name="Normal 2 109" xfId="36" xr:uid="{00000000-0005-0000-0000-000029000000}"/>
    <cellStyle name="Normal 2 11" xfId="37" xr:uid="{00000000-0005-0000-0000-00002A000000}"/>
    <cellStyle name="Normal 2 110" xfId="38" xr:uid="{00000000-0005-0000-0000-00002B000000}"/>
    <cellStyle name="Normal 2 111" xfId="374" xr:uid="{00000000-0005-0000-0000-00002C000000}"/>
    <cellStyle name="Normal 2 111 2" xfId="378" xr:uid="{00000000-0005-0000-0000-00002D000000}"/>
    <cellStyle name="Normal 2 12" xfId="39" xr:uid="{00000000-0005-0000-0000-00002E000000}"/>
    <cellStyle name="Normal 2 13" xfId="40" xr:uid="{00000000-0005-0000-0000-00002F000000}"/>
    <cellStyle name="Normal 2 14" xfId="41" xr:uid="{00000000-0005-0000-0000-000030000000}"/>
    <cellStyle name="Normal 2 15" xfId="42" xr:uid="{00000000-0005-0000-0000-000031000000}"/>
    <cellStyle name="Normal 2 16" xfId="43" xr:uid="{00000000-0005-0000-0000-000032000000}"/>
    <cellStyle name="Normal 2 17" xfId="44" xr:uid="{00000000-0005-0000-0000-000033000000}"/>
    <cellStyle name="Normal 2 18" xfId="45" xr:uid="{00000000-0005-0000-0000-000034000000}"/>
    <cellStyle name="Normal 2 19" xfId="46" xr:uid="{00000000-0005-0000-0000-000035000000}"/>
    <cellStyle name="Normal 2 2" xfId="47" xr:uid="{00000000-0005-0000-0000-000036000000}"/>
    <cellStyle name="Normal 2 20" xfId="48" xr:uid="{00000000-0005-0000-0000-000037000000}"/>
    <cellStyle name="Normal 2 20 2" xfId="49" xr:uid="{00000000-0005-0000-0000-000038000000}"/>
    <cellStyle name="Normal 2 20 3" xfId="50" xr:uid="{00000000-0005-0000-0000-000039000000}"/>
    <cellStyle name="Normal 2 20 4" xfId="51" xr:uid="{00000000-0005-0000-0000-00003A000000}"/>
    <cellStyle name="Normal 2 20 5" xfId="52" xr:uid="{00000000-0005-0000-0000-00003B000000}"/>
    <cellStyle name="Normal 2 20 6" xfId="53" xr:uid="{00000000-0005-0000-0000-00003C000000}"/>
    <cellStyle name="Normal 2 20 7" xfId="54" xr:uid="{00000000-0005-0000-0000-00003D000000}"/>
    <cellStyle name="Normal 2 21" xfId="55" xr:uid="{00000000-0005-0000-0000-00003E000000}"/>
    <cellStyle name="Normal 2 21 2" xfId="56" xr:uid="{00000000-0005-0000-0000-00003F000000}"/>
    <cellStyle name="Normal 2 21 3" xfId="57" xr:uid="{00000000-0005-0000-0000-000040000000}"/>
    <cellStyle name="Normal 2 21 4" xfId="58" xr:uid="{00000000-0005-0000-0000-000041000000}"/>
    <cellStyle name="Normal 2 21 5" xfId="59" xr:uid="{00000000-0005-0000-0000-000042000000}"/>
    <cellStyle name="Normal 2 21 6" xfId="60" xr:uid="{00000000-0005-0000-0000-000043000000}"/>
    <cellStyle name="Normal 2 21 7" xfId="61" xr:uid="{00000000-0005-0000-0000-000044000000}"/>
    <cellStyle name="Normal 2 22" xfId="62" xr:uid="{00000000-0005-0000-0000-000045000000}"/>
    <cellStyle name="Normal 2 22 2" xfId="63" xr:uid="{00000000-0005-0000-0000-000046000000}"/>
    <cellStyle name="Normal 2 22 3" xfId="64" xr:uid="{00000000-0005-0000-0000-000047000000}"/>
    <cellStyle name="Normal 2 22 4" xfId="65" xr:uid="{00000000-0005-0000-0000-000048000000}"/>
    <cellStyle name="Normal 2 22 5" xfId="66" xr:uid="{00000000-0005-0000-0000-000049000000}"/>
    <cellStyle name="Normal 2 22 6" xfId="67" xr:uid="{00000000-0005-0000-0000-00004A000000}"/>
    <cellStyle name="Normal 2 22 7" xfId="68" xr:uid="{00000000-0005-0000-0000-00004B000000}"/>
    <cellStyle name="Normal 2 23" xfId="69" xr:uid="{00000000-0005-0000-0000-00004C000000}"/>
    <cellStyle name="Normal 2 24" xfId="70" xr:uid="{00000000-0005-0000-0000-00004D000000}"/>
    <cellStyle name="Normal 2 25" xfId="71" xr:uid="{00000000-0005-0000-0000-00004E000000}"/>
    <cellStyle name="Normal 2 26" xfId="72" xr:uid="{00000000-0005-0000-0000-00004F000000}"/>
    <cellStyle name="Normal 2 27" xfId="73" xr:uid="{00000000-0005-0000-0000-000050000000}"/>
    <cellStyle name="Normal 2 28" xfId="74" xr:uid="{00000000-0005-0000-0000-000051000000}"/>
    <cellStyle name="Normal 2 29" xfId="75" xr:uid="{00000000-0005-0000-0000-000052000000}"/>
    <cellStyle name="Normal 2 3" xfId="76" xr:uid="{00000000-0005-0000-0000-000053000000}"/>
    <cellStyle name="Normal 2 30" xfId="77" xr:uid="{00000000-0005-0000-0000-000054000000}"/>
    <cellStyle name="Normal 2 31" xfId="78" xr:uid="{00000000-0005-0000-0000-000055000000}"/>
    <cellStyle name="Normal 2 32" xfId="79" xr:uid="{00000000-0005-0000-0000-000056000000}"/>
    <cellStyle name="Normal 2 33" xfId="80" xr:uid="{00000000-0005-0000-0000-000057000000}"/>
    <cellStyle name="Normal 2 34" xfId="81" xr:uid="{00000000-0005-0000-0000-000058000000}"/>
    <cellStyle name="Normal 2 35" xfId="82" xr:uid="{00000000-0005-0000-0000-000059000000}"/>
    <cellStyle name="Normal 2 36" xfId="83" xr:uid="{00000000-0005-0000-0000-00005A000000}"/>
    <cellStyle name="Normal 2 37" xfId="84" xr:uid="{00000000-0005-0000-0000-00005B000000}"/>
    <cellStyle name="Normal 2 38" xfId="85" xr:uid="{00000000-0005-0000-0000-00005C000000}"/>
    <cellStyle name="Normal 2 39" xfId="86" xr:uid="{00000000-0005-0000-0000-00005D000000}"/>
    <cellStyle name="Normal 2 4" xfId="87" xr:uid="{00000000-0005-0000-0000-00005E000000}"/>
    <cellStyle name="Normal 2 40" xfId="88" xr:uid="{00000000-0005-0000-0000-00005F000000}"/>
    <cellStyle name="Normal 2 41" xfId="89" xr:uid="{00000000-0005-0000-0000-000060000000}"/>
    <cellStyle name="Normal 2 42" xfId="90" xr:uid="{00000000-0005-0000-0000-000061000000}"/>
    <cellStyle name="Normal 2 43" xfId="91" xr:uid="{00000000-0005-0000-0000-000062000000}"/>
    <cellStyle name="Normal 2 44" xfId="92" xr:uid="{00000000-0005-0000-0000-000063000000}"/>
    <cellStyle name="Normal 2 45" xfId="93" xr:uid="{00000000-0005-0000-0000-000064000000}"/>
    <cellStyle name="Normal 2 46" xfId="94" xr:uid="{00000000-0005-0000-0000-000065000000}"/>
    <cellStyle name="Normal 2 47" xfId="95" xr:uid="{00000000-0005-0000-0000-000066000000}"/>
    <cellStyle name="Normal 2 48" xfId="96" xr:uid="{00000000-0005-0000-0000-000067000000}"/>
    <cellStyle name="Normal 2 49" xfId="97" xr:uid="{00000000-0005-0000-0000-000068000000}"/>
    <cellStyle name="Normal 2 5" xfId="98" xr:uid="{00000000-0005-0000-0000-000069000000}"/>
    <cellStyle name="Normal 2 50" xfId="99" xr:uid="{00000000-0005-0000-0000-00006A000000}"/>
    <cellStyle name="Normal 2 51" xfId="100" xr:uid="{00000000-0005-0000-0000-00006B000000}"/>
    <cellStyle name="Normal 2 52" xfId="101" xr:uid="{00000000-0005-0000-0000-00006C000000}"/>
    <cellStyle name="Normal 2 53" xfId="102" xr:uid="{00000000-0005-0000-0000-00006D000000}"/>
    <cellStyle name="Normal 2 54" xfId="103" xr:uid="{00000000-0005-0000-0000-00006E000000}"/>
    <cellStyle name="Normal 2 55" xfId="104" xr:uid="{00000000-0005-0000-0000-00006F000000}"/>
    <cellStyle name="Normal 2 56" xfId="105" xr:uid="{00000000-0005-0000-0000-000070000000}"/>
    <cellStyle name="Normal 2 57" xfId="106" xr:uid="{00000000-0005-0000-0000-000071000000}"/>
    <cellStyle name="Normal 2 58" xfId="107" xr:uid="{00000000-0005-0000-0000-000072000000}"/>
    <cellStyle name="Normal 2 59" xfId="108" xr:uid="{00000000-0005-0000-0000-000073000000}"/>
    <cellStyle name="Normal 2 6" xfId="109" xr:uid="{00000000-0005-0000-0000-000074000000}"/>
    <cellStyle name="Normal 2 60" xfId="110" xr:uid="{00000000-0005-0000-0000-000075000000}"/>
    <cellStyle name="Normal 2 61" xfId="111" xr:uid="{00000000-0005-0000-0000-000076000000}"/>
    <cellStyle name="Normal 2 62" xfId="112" xr:uid="{00000000-0005-0000-0000-000077000000}"/>
    <cellStyle name="Normal 2 63" xfId="113" xr:uid="{00000000-0005-0000-0000-000078000000}"/>
    <cellStyle name="Normal 2 64" xfId="114" xr:uid="{00000000-0005-0000-0000-000079000000}"/>
    <cellStyle name="Normal 2 65" xfId="115" xr:uid="{00000000-0005-0000-0000-00007A000000}"/>
    <cellStyle name="Normal 2 66" xfId="116" xr:uid="{00000000-0005-0000-0000-00007B000000}"/>
    <cellStyle name="Normal 2 67" xfId="117" xr:uid="{00000000-0005-0000-0000-00007C000000}"/>
    <cellStyle name="Normal 2 68" xfId="118" xr:uid="{00000000-0005-0000-0000-00007D000000}"/>
    <cellStyle name="Normal 2 69" xfId="119" xr:uid="{00000000-0005-0000-0000-00007E000000}"/>
    <cellStyle name="Normal 2 7" xfId="120" xr:uid="{00000000-0005-0000-0000-00007F000000}"/>
    <cellStyle name="Normal 2 70" xfId="121" xr:uid="{00000000-0005-0000-0000-000080000000}"/>
    <cellStyle name="Normal 2 71" xfId="122" xr:uid="{00000000-0005-0000-0000-000081000000}"/>
    <cellStyle name="Normal 2 72" xfId="123" xr:uid="{00000000-0005-0000-0000-000082000000}"/>
    <cellStyle name="Normal 2 73" xfId="124" xr:uid="{00000000-0005-0000-0000-000083000000}"/>
    <cellStyle name="Normal 2 74" xfId="125" xr:uid="{00000000-0005-0000-0000-000084000000}"/>
    <cellStyle name="Normal 2 75" xfId="126" xr:uid="{00000000-0005-0000-0000-000085000000}"/>
    <cellStyle name="Normal 2 76" xfId="127" xr:uid="{00000000-0005-0000-0000-000086000000}"/>
    <cellStyle name="Normal 2 77" xfId="128" xr:uid="{00000000-0005-0000-0000-000087000000}"/>
    <cellStyle name="Normal 2 78" xfId="129" xr:uid="{00000000-0005-0000-0000-000088000000}"/>
    <cellStyle name="Normal 2 79" xfId="130" xr:uid="{00000000-0005-0000-0000-000089000000}"/>
    <cellStyle name="Normal 2 8" xfId="131" xr:uid="{00000000-0005-0000-0000-00008A000000}"/>
    <cellStyle name="Normal 2 80" xfId="132" xr:uid="{00000000-0005-0000-0000-00008B000000}"/>
    <cellStyle name="Normal 2 81" xfId="133" xr:uid="{00000000-0005-0000-0000-00008C000000}"/>
    <cellStyle name="Normal 2 82" xfId="134" xr:uid="{00000000-0005-0000-0000-00008D000000}"/>
    <cellStyle name="Normal 2 83" xfId="135" xr:uid="{00000000-0005-0000-0000-00008E000000}"/>
    <cellStyle name="Normal 2 84" xfId="136" xr:uid="{00000000-0005-0000-0000-00008F000000}"/>
    <cellStyle name="Normal 2 85" xfId="137" xr:uid="{00000000-0005-0000-0000-000090000000}"/>
    <cellStyle name="Normal 2 86" xfId="138" xr:uid="{00000000-0005-0000-0000-000091000000}"/>
    <cellStyle name="Normal 2 87" xfId="139" xr:uid="{00000000-0005-0000-0000-000092000000}"/>
    <cellStyle name="Normal 2 88" xfId="140" xr:uid="{00000000-0005-0000-0000-000093000000}"/>
    <cellStyle name="Normal 2 89" xfId="141" xr:uid="{00000000-0005-0000-0000-000094000000}"/>
    <cellStyle name="Normal 2 9" xfId="142" xr:uid="{00000000-0005-0000-0000-000095000000}"/>
    <cellStyle name="Normal 2 90" xfId="143" xr:uid="{00000000-0005-0000-0000-000096000000}"/>
    <cellStyle name="Normal 2 91" xfId="144" xr:uid="{00000000-0005-0000-0000-000097000000}"/>
    <cellStyle name="Normal 2 92" xfId="145" xr:uid="{00000000-0005-0000-0000-000098000000}"/>
    <cellStyle name="Normal 2 93" xfId="146" xr:uid="{00000000-0005-0000-0000-000099000000}"/>
    <cellStyle name="Normal 2 94" xfId="147" xr:uid="{00000000-0005-0000-0000-00009A000000}"/>
    <cellStyle name="Normal 2 95" xfId="148" xr:uid="{00000000-0005-0000-0000-00009B000000}"/>
    <cellStyle name="Normal 2 96" xfId="149" xr:uid="{00000000-0005-0000-0000-00009C000000}"/>
    <cellStyle name="Normal 2 97" xfId="150" xr:uid="{00000000-0005-0000-0000-00009D000000}"/>
    <cellStyle name="Normal 2 98" xfId="151" xr:uid="{00000000-0005-0000-0000-00009E000000}"/>
    <cellStyle name="Normal 2 99" xfId="152" xr:uid="{00000000-0005-0000-0000-00009F000000}"/>
    <cellStyle name="Normal 20" xfId="376" xr:uid="{00000000-0005-0000-0000-0000A0000000}"/>
    <cellStyle name="Normal 20 2" xfId="379" xr:uid="{00000000-0005-0000-0000-0000A1000000}"/>
    <cellStyle name="Normal 21" xfId="380" xr:uid="{00000000-0005-0000-0000-0000A2000000}"/>
    <cellStyle name="Normal 3" xfId="153" xr:uid="{00000000-0005-0000-0000-0000A3000000}"/>
    <cellStyle name="Normal 3 2" xfId="154" xr:uid="{00000000-0005-0000-0000-0000A4000000}"/>
    <cellStyle name="Normal 3 2 2" xfId="155" xr:uid="{00000000-0005-0000-0000-0000A5000000}"/>
    <cellStyle name="Normal 3 3" xfId="156" xr:uid="{00000000-0005-0000-0000-0000A6000000}"/>
    <cellStyle name="Normal 3 5" xfId="157" xr:uid="{00000000-0005-0000-0000-0000A7000000}"/>
    <cellStyle name="Normal 3 6" xfId="158" xr:uid="{00000000-0005-0000-0000-0000A8000000}"/>
    <cellStyle name="Normal 3 7" xfId="159" xr:uid="{00000000-0005-0000-0000-0000A9000000}"/>
    <cellStyle name="Normal 3 8" xfId="160" xr:uid="{00000000-0005-0000-0000-0000AA000000}"/>
    <cellStyle name="Normal 4" xfId="161" xr:uid="{00000000-0005-0000-0000-0000AB000000}"/>
    <cellStyle name="Normal 4 10" xfId="162" xr:uid="{00000000-0005-0000-0000-0000AC000000}"/>
    <cellStyle name="Normal 4 11" xfId="163" xr:uid="{00000000-0005-0000-0000-0000AD000000}"/>
    <cellStyle name="Normal 4 12" xfId="164" xr:uid="{00000000-0005-0000-0000-0000AE000000}"/>
    <cellStyle name="Normal 4 13" xfId="165" xr:uid="{00000000-0005-0000-0000-0000AF000000}"/>
    <cellStyle name="Normal 4 14" xfId="166" xr:uid="{00000000-0005-0000-0000-0000B0000000}"/>
    <cellStyle name="Normal 4 15" xfId="167" xr:uid="{00000000-0005-0000-0000-0000B1000000}"/>
    <cellStyle name="Normal 4 16" xfId="168" xr:uid="{00000000-0005-0000-0000-0000B2000000}"/>
    <cellStyle name="Normal 4 17" xfId="169" xr:uid="{00000000-0005-0000-0000-0000B3000000}"/>
    <cellStyle name="Normal 4 18" xfId="170" xr:uid="{00000000-0005-0000-0000-0000B4000000}"/>
    <cellStyle name="Normal 4 19" xfId="171" xr:uid="{00000000-0005-0000-0000-0000B5000000}"/>
    <cellStyle name="Normal 4 2" xfId="172" xr:uid="{00000000-0005-0000-0000-0000B6000000}"/>
    <cellStyle name="Normal 4 20" xfId="173" xr:uid="{00000000-0005-0000-0000-0000B7000000}"/>
    <cellStyle name="Normal 4 21" xfId="174" xr:uid="{00000000-0005-0000-0000-0000B8000000}"/>
    <cellStyle name="Normal 4 22" xfId="175" xr:uid="{00000000-0005-0000-0000-0000B9000000}"/>
    <cellStyle name="Normal 4 23" xfId="176" xr:uid="{00000000-0005-0000-0000-0000BA000000}"/>
    <cellStyle name="Normal 4 24" xfId="177" xr:uid="{00000000-0005-0000-0000-0000BB000000}"/>
    <cellStyle name="Normal 4 25" xfId="178" xr:uid="{00000000-0005-0000-0000-0000BC000000}"/>
    <cellStyle name="Normal 4 26" xfId="179" xr:uid="{00000000-0005-0000-0000-0000BD000000}"/>
    <cellStyle name="Normal 4 27" xfId="180" xr:uid="{00000000-0005-0000-0000-0000BE000000}"/>
    <cellStyle name="Normal 4 28" xfId="181" xr:uid="{00000000-0005-0000-0000-0000BF000000}"/>
    <cellStyle name="Normal 4 29" xfId="182" xr:uid="{00000000-0005-0000-0000-0000C0000000}"/>
    <cellStyle name="Normal 4 3" xfId="183" xr:uid="{00000000-0005-0000-0000-0000C1000000}"/>
    <cellStyle name="Normal 4 30" xfId="184" xr:uid="{00000000-0005-0000-0000-0000C2000000}"/>
    <cellStyle name="Normal 4 31" xfId="185" xr:uid="{00000000-0005-0000-0000-0000C3000000}"/>
    <cellStyle name="Normal 4 32" xfId="186" xr:uid="{00000000-0005-0000-0000-0000C4000000}"/>
    <cellStyle name="Normal 4 33" xfId="187" xr:uid="{00000000-0005-0000-0000-0000C5000000}"/>
    <cellStyle name="Normal 4 34" xfId="188" xr:uid="{00000000-0005-0000-0000-0000C6000000}"/>
    <cellStyle name="Normal 4 35" xfId="189" xr:uid="{00000000-0005-0000-0000-0000C7000000}"/>
    <cellStyle name="Normal 4 36" xfId="190" xr:uid="{00000000-0005-0000-0000-0000C8000000}"/>
    <cellStyle name="Normal 4 37" xfId="191" xr:uid="{00000000-0005-0000-0000-0000C9000000}"/>
    <cellStyle name="Normal 4 38" xfId="192" xr:uid="{00000000-0005-0000-0000-0000CA000000}"/>
    <cellStyle name="Normal 4 39" xfId="193" xr:uid="{00000000-0005-0000-0000-0000CB000000}"/>
    <cellStyle name="Normal 4 4" xfId="194" xr:uid="{00000000-0005-0000-0000-0000CC000000}"/>
    <cellStyle name="Normal 4 40" xfId="195" xr:uid="{00000000-0005-0000-0000-0000CD000000}"/>
    <cellStyle name="Normal 4 41" xfId="196" xr:uid="{00000000-0005-0000-0000-0000CE000000}"/>
    <cellStyle name="Normal 4 42" xfId="197" xr:uid="{00000000-0005-0000-0000-0000CF000000}"/>
    <cellStyle name="Normal 4 43" xfId="198" xr:uid="{00000000-0005-0000-0000-0000D0000000}"/>
    <cellStyle name="Normal 4 44" xfId="199" xr:uid="{00000000-0005-0000-0000-0000D1000000}"/>
    <cellStyle name="Normal 4 45" xfId="200" xr:uid="{00000000-0005-0000-0000-0000D2000000}"/>
    <cellStyle name="Normal 4 46" xfId="201" xr:uid="{00000000-0005-0000-0000-0000D3000000}"/>
    <cellStyle name="Normal 4 47" xfId="202" xr:uid="{00000000-0005-0000-0000-0000D4000000}"/>
    <cellStyle name="Normal 4 48" xfId="203" xr:uid="{00000000-0005-0000-0000-0000D5000000}"/>
    <cellStyle name="Normal 4 49" xfId="204" xr:uid="{00000000-0005-0000-0000-0000D6000000}"/>
    <cellStyle name="Normal 4 5" xfId="205" xr:uid="{00000000-0005-0000-0000-0000D7000000}"/>
    <cellStyle name="Normal 4 50" xfId="206" xr:uid="{00000000-0005-0000-0000-0000D8000000}"/>
    <cellStyle name="Normal 4 51" xfId="207" xr:uid="{00000000-0005-0000-0000-0000D9000000}"/>
    <cellStyle name="Normal 4 52" xfId="208" xr:uid="{00000000-0005-0000-0000-0000DA000000}"/>
    <cellStyle name="Normal 4 53" xfId="209" xr:uid="{00000000-0005-0000-0000-0000DB000000}"/>
    <cellStyle name="Normal 4 54" xfId="210" xr:uid="{00000000-0005-0000-0000-0000DC000000}"/>
    <cellStyle name="Normal 4 55" xfId="211" xr:uid="{00000000-0005-0000-0000-0000DD000000}"/>
    <cellStyle name="Normal 4 56" xfId="212" xr:uid="{00000000-0005-0000-0000-0000DE000000}"/>
    <cellStyle name="Normal 4 57" xfId="213" xr:uid="{00000000-0005-0000-0000-0000DF000000}"/>
    <cellStyle name="Normal 4 58" xfId="214" xr:uid="{00000000-0005-0000-0000-0000E0000000}"/>
    <cellStyle name="Normal 4 59" xfId="215" xr:uid="{00000000-0005-0000-0000-0000E1000000}"/>
    <cellStyle name="Normal 4 6" xfId="216" xr:uid="{00000000-0005-0000-0000-0000E2000000}"/>
    <cellStyle name="Normal 4 60" xfId="217" xr:uid="{00000000-0005-0000-0000-0000E3000000}"/>
    <cellStyle name="Normal 4 61" xfId="218" xr:uid="{00000000-0005-0000-0000-0000E4000000}"/>
    <cellStyle name="Normal 4 62" xfId="219" xr:uid="{00000000-0005-0000-0000-0000E5000000}"/>
    <cellStyle name="Normal 4 63" xfId="220" xr:uid="{00000000-0005-0000-0000-0000E6000000}"/>
    <cellStyle name="Normal 4 64" xfId="221" xr:uid="{00000000-0005-0000-0000-0000E7000000}"/>
    <cellStyle name="Normal 4 65" xfId="222" xr:uid="{00000000-0005-0000-0000-0000E8000000}"/>
    <cellStyle name="Normal 4 66" xfId="223" xr:uid="{00000000-0005-0000-0000-0000E9000000}"/>
    <cellStyle name="Normal 4 67" xfId="224" xr:uid="{00000000-0005-0000-0000-0000EA000000}"/>
    <cellStyle name="Normal 4 68" xfId="225" xr:uid="{00000000-0005-0000-0000-0000EB000000}"/>
    <cellStyle name="Normal 4 69" xfId="226" xr:uid="{00000000-0005-0000-0000-0000EC000000}"/>
    <cellStyle name="Normal 4 7" xfId="227" xr:uid="{00000000-0005-0000-0000-0000ED000000}"/>
    <cellStyle name="Normal 4 70" xfId="228" xr:uid="{00000000-0005-0000-0000-0000EE000000}"/>
    <cellStyle name="Normal 4 71" xfId="229" xr:uid="{00000000-0005-0000-0000-0000EF000000}"/>
    <cellStyle name="Normal 4 72" xfId="230" xr:uid="{00000000-0005-0000-0000-0000F0000000}"/>
    <cellStyle name="Normal 4 73" xfId="231" xr:uid="{00000000-0005-0000-0000-0000F1000000}"/>
    <cellStyle name="Normal 4 74" xfId="232" xr:uid="{00000000-0005-0000-0000-0000F2000000}"/>
    <cellStyle name="Normal 4 75" xfId="233" xr:uid="{00000000-0005-0000-0000-0000F3000000}"/>
    <cellStyle name="Normal 4 76" xfId="234" xr:uid="{00000000-0005-0000-0000-0000F4000000}"/>
    <cellStyle name="Normal 4 77" xfId="235" xr:uid="{00000000-0005-0000-0000-0000F5000000}"/>
    <cellStyle name="Normal 4 78" xfId="236" xr:uid="{00000000-0005-0000-0000-0000F6000000}"/>
    <cellStyle name="Normal 4 79" xfId="237" xr:uid="{00000000-0005-0000-0000-0000F7000000}"/>
    <cellStyle name="Normal 4 8" xfId="238" xr:uid="{00000000-0005-0000-0000-0000F8000000}"/>
    <cellStyle name="Normal 4 80" xfId="239" xr:uid="{00000000-0005-0000-0000-0000F9000000}"/>
    <cellStyle name="Normal 4 81" xfId="240" xr:uid="{00000000-0005-0000-0000-0000FA000000}"/>
    <cellStyle name="Normal 4 82" xfId="241" xr:uid="{00000000-0005-0000-0000-0000FB000000}"/>
    <cellStyle name="Normal 4 83" xfId="242" xr:uid="{00000000-0005-0000-0000-0000FC000000}"/>
    <cellStyle name="Normal 4 84" xfId="243" xr:uid="{00000000-0005-0000-0000-0000FD000000}"/>
    <cellStyle name="Normal 4 85" xfId="244" xr:uid="{00000000-0005-0000-0000-0000FE000000}"/>
    <cellStyle name="Normal 4 86" xfId="245" xr:uid="{00000000-0005-0000-0000-0000FF000000}"/>
    <cellStyle name="Normal 4 87" xfId="246" xr:uid="{00000000-0005-0000-0000-000000010000}"/>
    <cellStyle name="Normal 4 88" xfId="247" xr:uid="{00000000-0005-0000-0000-000001010000}"/>
    <cellStyle name="Normal 4 89" xfId="248" xr:uid="{00000000-0005-0000-0000-000002010000}"/>
    <cellStyle name="Normal 4 9" xfId="249" xr:uid="{00000000-0005-0000-0000-000003010000}"/>
    <cellStyle name="Normal 4 90" xfId="250" xr:uid="{00000000-0005-0000-0000-000004010000}"/>
    <cellStyle name="Normal 4 91" xfId="251" xr:uid="{00000000-0005-0000-0000-000005010000}"/>
    <cellStyle name="Normal 5" xfId="252" xr:uid="{00000000-0005-0000-0000-000006010000}"/>
    <cellStyle name="Normal 5 10" xfId="253" xr:uid="{00000000-0005-0000-0000-000007010000}"/>
    <cellStyle name="Normal 5 11" xfId="254" xr:uid="{00000000-0005-0000-0000-000008010000}"/>
    <cellStyle name="Normal 5 12" xfId="255" xr:uid="{00000000-0005-0000-0000-000009010000}"/>
    <cellStyle name="Normal 5 13" xfId="256" xr:uid="{00000000-0005-0000-0000-00000A010000}"/>
    <cellStyle name="Normal 5 14" xfId="257" xr:uid="{00000000-0005-0000-0000-00000B010000}"/>
    <cellStyle name="Normal 5 15" xfId="258" xr:uid="{00000000-0005-0000-0000-00000C010000}"/>
    <cellStyle name="Normal 5 16" xfId="259" xr:uid="{00000000-0005-0000-0000-00000D010000}"/>
    <cellStyle name="Normal 5 17" xfId="260" xr:uid="{00000000-0005-0000-0000-00000E010000}"/>
    <cellStyle name="Normal 5 18" xfId="261" xr:uid="{00000000-0005-0000-0000-00000F010000}"/>
    <cellStyle name="Normal 5 19" xfId="262" xr:uid="{00000000-0005-0000-0000-000010010000}"/>
    <cellStyle name="Normal 5 2" xfId="263" xr:uid="{00000000-0005-0000-0000-000011010000}"/>
    <cellStyle name="Normal 5 20" xfId="264" xr:uid="{00000000-0005-0000-0000-000012010000}"/>
    <cellStyle name="Normal 5 21" xfId="265" xr:uid="{00000000-0005-0000-0000-000013010000}"/>
    <cellStyle name="Normal 5 22" xfId="266" xr:uid="{00000000-0005-0000-0000-000014010000}"/>
    <cellStyle name="Normal 5 23" xfId="267" xr:uid="{00000000-0005-0000-0000-000015010000}"/>
    <cellStyle name="Normal 5 24" xfId="268" xr:uid="{00000000-0005-0000-0000-000016010000}"/>
    <cellStyle name="Normal 5 25" xfId="269" xr:uid="{00000000-0005-0000-0000-000017010000}"/>
    <cellStyle name="Normal 5 26" xfId="270" xr:uid="{00000000-0005-0000-0000-000018010000}"/>
    <cellStyle name="Normal 5 27" xfId="271" xr:uid="{00000000-0005-0000-0000-000019010000}"/>
    <cellStyle name="Normal 5 28" xfId="272" xr:uid="{00000000-0005-0000-0000-00001A010000}"/>
    <cellStyle name="Normal 5 29" xfId="273" xr:uid="{00000000-0005-0000-0000-00001B010000}"/>
    <cellStyle name="Normal 5 3" xfId="274" xr:uid="{00000000-0005-0000-0000-00001C010000}"/>
    <cellStyle name="Normal 5 30" xfId="275" xr:uid="{00000000-0005-0000-0000-00001D010000}"/>
    <cellStyle name="Normal 5 31" xfId="276" xr:uid="{00000000-0005-0000-0000-00001E010000}"/>
    <cellStyle name="Normal 5 32" xfId="277" xr:uid="{00000000-0005-0000-0000-00001F010000}"/>
    <cellStyle name="Normal 5 33" xfId="278" xr:uid="{00000000-0005-0000-0000-000020010000}"/>
    <cellStyle name="Normal 5 34" xfId="279" xr:uid="{00000000-0005-0000-0000-000021010000}"/>
    <cellStyle name="Normal 5 35" xfId="280" xr:uid="{00000000-0005-0000-0000-000022010000}"/>
    <cellStyle name="Normal 5 36" xfId="281" xr:uid="{00000000-0005-0000-0000-000023010000}"/>
    <cellStyle name="Normal 5 37" xfId="282" xr:uid="{00000000-0005-0000-0000-000024010000}"/>
    <cellStyle name="Normal 5 38" xfId="283" xr:uid="{00000000-0005-0000-0000-000025010000}"/>
    <cellStyle name="Normal 5 39" xfId="284" xr:uid="{00000000-0005-0000-0000-000026010000}"/>
    <cellStyle name="Normal 5 4" xfId="285" xr:uid="{00000000-0005-0000-0000-000027010000}"/>
    <cellStyle name="Normal 5 40" xfId="286" xr:uid="{00000000-0005-0000-0000-000028010000}"/>
    <cellStyle name="Normal 5 41" xfId="287" xr:uid="{00000000-0005-0000-0000-000029010000}"/>
    <cellStyle name="Normal 5 42" xfId="288" xr:uid="{00000000-0005-0000-0000-00002A010000}"/>
    <cellStyle name="Normal 5 43" xfId="289" xr:uid="{00000000-0005-0000-0000-00002B010000}"/>
    <cellStyle name="Normal 5 44" xfId="290" xr:uid="{00000000-0005-0000-0000-00002C010000}"/>
    <cellStyle name="Normal 5 45" xfId="291" xr:uid="{00000000-0005-0000-0000-00002D010000}"/>
    <cellStyle name="Normal 5 46" xfId="292" xr:uid="{00000000-0005-0000-0000-00002E010000}"/>
    <cellStyle name="Normal 5 47" xfId="293" xr:uid="{00000000-0005-0000-0000-00002F010000}"/>
    <cellStyle name="Normal 5 48" xfId="294" xr:uid="{00000000-0005-0000-0000-000030010000}"/>
    <cellStyle name="Normal 5 49" xfId="295" xr:uid="{00000000-0005-0000-0000-000031010000}"/>
    <cellStyle name="Normal 5 5" xfId="296" xr:uid="{00000000-0005-0000-0000-000032010000}"/>
    <cellStyle name="Normal 5 50" xfId="297" xr:uid="{00000000-0005-0000-0000-000033010000}"/>
    <cellStyle name="Normal 5 51" xfId="298" xr:uid="{00000000-0005-0000-0000-000034010000}"/>
    <cellStyle name="Normal 5 52" xfId="299" xr:uid="{00000000-0005-0000-0000-000035010000}"/>
    <cellStyle name="Normal 5 53" xfId="300" xr:uid="{00000000-0005-0000-0000-000036010000}"/>
    <cellStyle name="Normal 5 54" xfId="301" xr:uid="{00000000-0005-0000-0000-000037010000}"/>
    <cellStyle name="Normal 5 55" xfId="302" xr:uid="{00000000-0005-0000-0000-000038010000}"/>
    <cellStyle name="Normal 5 56" xfId="303" xr:uid="{00000000-0005-0000-0000-000039010000}"/>
    <cellStyle name="Normal 5 57" xfId="304" xr:uid="{00000000-0005-0000-0000-00003A010000}"/>
    <cellStyle name="Normal 5 58" xfId="305" xr:uid="{00000000-0005-0000-0000-00003B010000}"/>
    <cellStyle name="Normal 5 59" xfId="306" xr:uid="{00000000-0005-0000-0000-00003C010000}"/>
    <cellStyle name="Normal 5 6" xfId="307" xr:uid="{00000000-0005-0000-0000-00003D010000}"/>
    <cellStyle name="Normal 5 60" xfId="308" xr:uid="{00000000-0005-0000-0000-00003E010000}"/>
    <cellStyle name="Normal 5 61" xfId="309" xr:uid="{00000000-0005-0000-0000-00003F010000}"/>
    <cellStyle name="Normal 5 62" xfId="310" xr:uid="{00000000-0005-0000-0000-000040010000}"/>
    <cellStyle name="Normal 5 63" xfId="311" xr:uid="{00000000-0005-0000-0000-000041010000}"/>
    <cellStyle name="Normal 5 64" xfId="312" xr:uid="{00000000-0005-0000-0000-000042010000}"/>
    <cellStyle name="Normal 5 65" xfId="313" xr:uid="{00000000-0005-0000-0000-000043010000}"/>
    <cellStyle name="Normal 5 66" xfId="314" xr:uid="{00000000-0005-0000-0000-000044010000}"/>
    <cellStyle name="Normal 5 67" xfId="315" xr:uid="{00000000-0005-0000-0000-000045010000}"/>
    <cellStyle name="Normal 5 68" xfId="316" xr:uid="{00000000-0005-0000-0000-000046010000}"/>
    <cellStyle name="Normal 5 69" xfId="317" xr:uid="{00000000-0005-0000-0000-000047010000}"/>
    <cellStyle name="Normal 5 7" xfId="318" xr:uid="{00000000-0005-0000-0000-000048010000}"/>
    <cellStyle name="Normal 5 70" xfId="319" xr:uid="{00000000-0005-0000-0000-000049010000}"/>
    <cellStyle name="Normal 5 71" xfId="320" xr:uid="{00000000-0005-0000-0000-00004A010000}"/>
    <cellStyle name="Normal 5 72" xfId="321" xr:uid="{00000000-0005-0000-0000-00004B010000}"/>
    <cellStyle name="Normal 5 73" xfId="322" xr:uid="{00000000-0005-0000-0000-00004C010000}"/>
    <cellStyle name="Normal 5 74" xfId="323" xr:uid="{00000000-0005-0000-0000-00004D010000}"/>
    <cellStyle name="Normal 5 75" xfId="324" xr:uid="{00000000-0005-0000-0000-00004E010000}"/>
    <cellStyle name="Normal 5 76" xfId="325" xr:uid="{00000000-0005-0000-0000-00004F010000}"/>
    <cellStyle name="Normal 5 77" xfId="326" xr:uid="{00000000-0005-0000-0000-000050010000}"/>
    <cellStyle name="Normal 5 78" xfId="327" xr:uid="{00000000-0005-0000-0000-000051010000}"/>
    <cellStyle name="Normal 5 79" xfId="328" xr:uid="{00000000-0005-0000-0000-000052010000}"/>
    <cellStyle name="Normal 5 8" xfId="329" xr:uid="{00000000-0005-0000-0000-000053010000}"/>
    <cellStyle name="Normal 5 80" xfId="330" xr:uid="{00000000-0005-0000-0000-000054010000}"/>
    <cellStyle name="Normal 5 81" xfId="331" xr:uid="{00000000-0005-0000-0000-000055010000}"/>
    <cellStyle name="Normal 5 82" xfId="332" xr:uid="{00000000-0005-0000-0000-000056010000}"/>
    <cellStyle name="Normal 5 83" xfId="333" xr:uid="{00000000-0005-0000-0000-000057010000}"/>
    <cellStyle name="Normal 5 84" xfId="334" xr:uid="{00000000-0005-0000-0000-000058010000}"/>
    <cellStyle name="Normal 5 85" xfId="335" xr:uid="{00000000-0005-0000-0000-000059010000}"/>
    <cellStyle name="Normal 5 9" xfId="336" xr:uid="{00000000-0005-0000-0000-00005A010000}"/>
    <cellStyle name="Normal 6" xfId="337" xr:uid="{00000000-0005-0000-0000-00005B010000}"/>
    <cellStyle name="Normal 6 11" xfId="338" xr:uid="{00000000-0005-0000-0000-00005C010000}"/>
    <cellStyle name="Normal 6 12" xfId="339" xr:uid="{00000000-0005-0000-0000-00005D010000}"/>
    <cellStyle name="Normal 6 13" xfId="340" xr:uid="{00000000-0005-0000-0000-00005E010000}"/>
    <cellStyle name="Normal 6 18" xfId="341" xr:uid="{00000000-0005-0000-0000-00005F010000}"/>
    <cellStyle name="Normal 6 19" xfId="342" xr:uid="{00000000-0005-0000-0000-000060010000}"/>
    <cellStyle name="Normal 6 2" xfId="343" xr:uid="{00000000-0005-0000-0000-000061010000}"/>
    <cellStyle name="Normal 6 20" xfId="344" xr:uid="{00000000-0005-0000-0000-000062010000}"/>
    <cellStyle name="Normal 6 22" xfId="345" xr:uid="{00000000-0005-0000-0000-000063010000}"/>
    <cellStyle name="Normal 6 7" xfId="346" xr:uid="{00000000-0005-0000-0000-000064010000}"/>
    <cellStyle name="Normal 7" xfId="347" xr:uid="{00000000-0005-0000-0000-000065010000}"/>
    <cellStyle name="Normal 7 5" xfId="348" xr:uid="{00000000-0005-0000-0000-000066010000}"/>
    <cellStyle name="Normal 7 6" xfId="349" xr:uid="{00000000-0005-0000-0000-000067010000}"/>
    <cellStyle name="Normal 7 7" xfId="350" xr:uid="{00000000-0005-0000-0000-000068010000}"/>
    <cellStyle name="Normal 8" xfId="351" xr:uid="{00000000-0005-0000-0000-000069010000}"/>
    <cellStyle name="Normal 9" xfId="352" xr:uid="{00000000-0005-0000-0000-00006A010000}"/>
    <cellStyle name="Normal_Classeur rapport" xfId="353" xr:uid="{00000000-0005-0000-0000-00006B010000}"/>
    <cellStyle name="Normal_Classeur rapport 2" xfId="371" xr:uid="{00000000-0005-0000-0000-00006C010000}"/>
    <cellStyle name="Pourcentage" xfId="354" builtinId="5"/>
    <cellStyle name="Pourcentage 2" xfId="355" xr:uid="{00000000-0005-0000-0000-00006E010000}"/>
    <cellStyle name="Pourcentage 2 2" xfId="356" xr:uid="{00000000-0005-0000-0000-00006F010000}"/>
    <cellStyle name="Pourcentage 2 3" xfId="357" xr:uid="{00000000-0005-0000-0000-000070010000}"/>
    <cellStyle name="Pourcentage 2 4" xfId="358" xr:uid="{00000000-0005-0000-0000-000071010000}"/>
    <cellStyle name="Pourcentage 2 5" xfId="359" xr:uid="{00000000-0005-0000-0000-000072010000}"/>
    <cellStyle name="Pourcentage 2 6" xfId="360" xr:uid="{00000000-0005-0000-0000-000073010000}"/>
    <cellStyle name="Pourcentage 3" xfId="361" xr:uid="{00000000-0005-0000-0000-000074010000}"/>
    <cellStyle name="Pourcentage 3 2" xfId="362" xr:uid="{00000000-0005-0000-0000-000075010000}"/>
    <cellStyle name="Pourcentage 3 3" xfId="363" xr:uid="{00000000-0005-0000-0000-000076010000}"/>
    <cellStyle name="Pourcentage 3 4" xfId="364" xr:uid="{00000000-0005-0000-0000-000077010000}"/>
    <cellStyle name="Pourcentage 3 5" xfId="365" xr:uid="{00000000-0005-0000-0000-000078010000}"/>
    <cellStyle name="Pourcentage 3 6" xfId="366" xr:uid="{00000000-0005-0000-0000-000079010000}"/>
    <cellStyle name="Pourcentage 4" xfId="377" xr:uid="{00000000-0005-0000-0000-00007A010000}"/>
    <cellStyle name="Titre" xfId="367" builtinId="15"/>
    <cellStyle name="Titre 2" xfId="370" xr:uid="{00000000-0005-0000-0000-00007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</xdr:col>
      <xdr:colOff>609600</xdr:colOff>
      <xdr:row>7</xdr:row>
      <xdr:rowOff>47625</xdr:rowOff>
    </xdr:to>
    <xdr:grpSp>
      <xdr:nvGrpSpPr>
        <xdr:cNvPr id="30820" name="Group 4">
          <a:extLst>
            <a:ext uri="{FF2B5EF4-FFF2-40B4-BE49-F238E27FC236}">
              <a16:creationId xmlns:a16="http://schemas.microsoft.com/office/drawing/2014/main" id="{00000000-0008-0000-0000-000064780000}"/>
            </a:ext>
          </a:extLst>
        </xdr:cNvPr>
        <xdr:cNvGrpSpPr>
          <a:grpSpLocks/>
        </xdr:cNvGrpSpPr>
      </xdr:nvGrpSpPr>
      <xdr:grpSpPr bwMode="auto">
        <a:xfrm>
          <a:off x="0" y="85725"/>
          <a:ext cx="1649413" cy="1247775"/>
          <a:chOff x="3008" y="2338"/>
          <a:chExt cx="6911" cy="3813"/>
        </a:xfrm>
      </xdr:grpSpPr>
      <xdr:pic>
        <xdr:nvPicPr>
          <xdr:cNvPr id="30823" name="Picture 6">
            <a:extLst>
              <a:ext uri="{FF2B5EF4-FFF2-40B4-BE49-F238E27FC236}">
                <a16:creationId xmlns:a16="http://schemas.microsoft.com/office/drawing/2014/main" id="{00000000-0008-0000-0000-0000677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4463" y="2338"/>
            <a:ext cx="4267" cy="34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08" y="5261"/>
            <a:ext cx="6911" cy="89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1">
              <a:defRPr sz="1000"/>
            </a:pPr>
            <a:r>
              <a:rPr lang="fr-FR" sz="900" b="1" i="0" strike="noStrike">
                <a:solidFill>
                  <a:srgbClr val="0000FF"/>
                </a:solidFill>
                <a:latin typeface="Times New Roman"/>
                <a:cs typeface="Times New Roman"/>
              </a:rPr>
              <a:t>Office National de l’Assainissement</a:t>
            </a:r>
            <a:endParaRPr lang="fr-FR" sz="1100" b="1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defRPr sz="1000"/>
            </a:pPr>
            <a:r>
              <a:rPr lang="fr-FR" sz="900" b="1" i="0" strike="noStrike">
                <a:solidFill>
                  <a:srgbClr val="0000FF"/>
                </a:solidFill>
                <a:latin typeface="Times New Roman"/>
                <a:cs typeface="Times New Roman"/>
              </a:rPr>
              <a:t>Direction de l’Exploitation et de la Maintenance</a:t>
            </a:r>
          </a:p>
        </xdr:txBody>
      </xdr:sp>
    </xdr:grpSp>
    <xdr:clientData/>
  </xdr:twoCellAnchor>
  <xdr:twoCellAnchor editAs="oneCell">
    <xdr:from>
      <xdr:col>0</xdr:col>
      <xdr:colOff>285750</xdr:colOff>
      <xdr:row>11</xdr:row>
      <xdr:rowOff>133350</xdr:rowOff>
    </xdr:from>
    <xdr:to>
      <xdr:col>3</xdr:col>
      <xdr:colOff>752475</xdr:colOff>
      <xdr:row>14</xdr:row>
      <xdr:rowOff>180975</xdr:rowOff>
    </xdr:to>
    <xdr:pic>
      <xdr:nvPicPr>
        <xdr:cNvPr id="30821" name="Image 6">
          <a:extLst>
            <a:ext uri="{FF2B5EF4-FFF2-40B4-BE49-F238E27FC236}">
              <a16:creationId xmlns:a16="http://schemas.microsoft.com/office/drawing/2014/main" id="{00000000-0008-0000-0000-000065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b="30670"/>
        <a:stretch>
          <a:fillRect/>
        </a:stretch>
      </xdr:blipFill>
      <xdr:spPr bwMode="auto">
        <a:xfrm>
          <a:off x="285750" y="2438400"/>
          <a:ext cx="31623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476250</xdr:colOff>
      <xdr:row>59</xdr:row>
      <xdr:rowOff>76200</xdr:rowOff>
    </xdr:from>
    <xdr:to>
      <xdr:col>7</xdr:col>
      <xdr:colOff>9525</xdr:colOff>
      <xdr:row>62</xdr:row>
      <xdr:rowOff>0</xdr:rowOff>
    </xdr:to>
    <xdr:pic>
      <xdr:nvPicPr>
        <xdr:cNvPr id="30822" name="Image 8">
          <a:extLst>
            <a:ext uri="{FF2B5EF4-FFF2-40B4-BE49-F238E27FC236}">
              <a16:creationId xmlns:a16="http://schemas.microsoft.com/office/drawing/2014/main" id="{00000000-0008-0000-0000-0000667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695825" y="9953625"/>
          <a:ext cx="156210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tyn/Desktop/bilan%20ao&#251;t%202020/blida%20Bilan-dExploitation%20aout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Epuration"/>
      <sheetName val="Collecte des eaux"/>
      <sheetName val="Maintenance"/>
      <sheetName val="Coûts d'exploitation"/>
      <sheetName val="CHIFFRE D'AFFAIRE"/>
      <sheetName val="PLAN D'AC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00B0F0"/>
  </sheetPr>
  <dimension ref="A1:M129"/>
  <sheetViews>
    <sheetView showGridLines="0" view="pageBreakPreview" topLeftCell="A87" zoomScale="60" workbookViewId="0">
      <selection activeCell="C29" sqref="C29:G29"/>
    </sheetView>
  </sheetViews>
  <sheetFormatPr baseColWidth="10" defaultColWidth="0" defaultRowHeight="13.5" zeroHeight="1" x14ac:dyDescent="0.35"/>
  <cols>
    <col min="1" max="1" width="14.59765625" style="82" customWidth="1"/>
    <col min="2" max="2" width="11.3984375" style="82" customWidth="1"/>
    <col min="3" max="3" width="14.3984375" style="82" customWidth="1"/>
    <col min="4" max="5" width="11.3984375" style="82" customWidth="1"/>
    <col min="6" max="6" width="11.73046875" style="82" customWidth="1"/>
    <col min="7" max="7" width="18.73046875" style="82" customWidth="1"/>
    <col min="8" max="8" width="0.1328125" style="82" customWidth="1"/>
    <col min="9" max="11" width="11.3984375" style="58" hidden="1" customWidth="1"/>
    <col min="12" max="13" width="13.59765625" style="58" hidden="1" customWidth="1"/>
    <col min="14" max="16384" width="11.3984375" style="58" hidden="1"/>
  </cols>
  <sheetData>
    <row r="1" spans="1:8" x14ac:dyDescent="0.35"/>
    <row r="2" spans="1:8" ht="15" x14ac:dyDescent="0.4">
      <c r="A2" s="83"/>
    </row>
    <row r="3" spans="1:8" x14ac:dyDescent="0.35"/>
    <row r="4" spans="1:8" x14ac:dyDescent="0.35"/>
    <row r="5" spans="1:8" ht="15" x14ac:dyDescent="0.4">
      <c r="A5" s="84" t="s">
        <v>1</v>
      </c>
    </row>
    <row r="6" spans="1:8" ht="15" x14ac:dyDescent="0.4">
      <c r="A6" s="84"/>
      <c r="D6" s="713" t="s">
        <v>430</v>
      </c>
      <c r="E6" s="713"/>
      <c r="F6" s="713"/>
      <c r="G6" s="713"/>
      <c r="H6" s="713"/>
    </row>
    <row r="7" spans="1:8" ht="15" x14ac:dyDescent="0.4">
      <c r="A7" s="85"/>
      <c r="D7" s="713" t="s">
        <v>7</v>
      </c>
      <c r="E7" s="713"/>
      <c r="F7" s="713"/>
      <c r="G7" s="713"/>
      <c r="H7" s="713"/>
    </row>
    <row r="8" spans="1:8" ht="15" x14ac:dyDescent="0.4">
      <c r="A8" s="85"/>
      <c r="D8" s="713" t="s">
        <v>0</v>
      </c>
      <c r="E8" s="713"/>
      <c r="F8" s="713"/>
      <c r="G8" s="713"/>
      <c r="H8" s="713"/>
    </row>
    <row r="9" spans="1:8" ht="15" x14ac:dyDescent="0.4">
      <c r="A9" s="84"/>
    </row>
    <row r="10" spans="1:8" ht="15" x14ac:dyDescent="0.4">
      <c r="A10" s="85"/>
    </row>
    <row r="11" spans="1:8" ht="15" x14ac:dyDescent="0.4">
      <c r="A11" s="85"/>
    </row>
    <row r="12" spans="1:8" ht="15" x14ac:dyDescent="0.4">
      <c r="A12" s="85"/>
    </row>
    <row r="13" spans="1:8" ht="15" x14ac:dyDescent="0.4">
      <c r="A13" s="85"/>
    </row>
    <row r="14" spans="1:8" ht="15" x14ac:dyDescent="0.4">
      <c r="A14" s="85"/>
    </row>
    <row r="15" spans="1:8" ht="15" x14ac:dyDescent="0.4">
      <c r="A15" s="85"/>
    </row>
    <row r="16" spans="1:8" ht="15" x14ac:dyDescent="0.4">
      <c r="A16" s="85"/>
    </row>
    <row r="17" spans="1:7" ht="15" x14ac:dyDescent="0.4">
      <c r="A17" s="85"/>
    </row>
    <row r="18" spans="1:7" ht="15" x14ac:dyDescent="0.4">
      <c r="A18" s="85"/>
    </row>
    <row r="19" spans="1:7" ht="15" x14ac:dyDescent="0.4">
      <c r="A19" s="85"/>
    </row>
    <row r="20" spans="1:7" ht="15" x14ac:dyDescent="0.4">
      <c r="A20" s="85"/>
    </row>
    <row r="21" spans="1:7" ht="15" x14ac:dyDescent="0.4">
      <c r="A21" s="85"/>
    </row>
    <row r="22" spans="1:7" ht="15" x14ac:dyDescent="0.4">
      <c r="A22" s="85"/>
    </row>
    <row r="23" spans="1:7" ht="15" x14ac:dyDescent="0.4">
      <c r="A23" s="85"/>
    </row>
    <row r="24" spans="1:7" ht="15" x14ac:dyDescent="0.4">
      <c r="A24" s="85"/>
    </row>
    <row r="25" spans="1:7" ht="15" x14ac:dyDescent="0.4">
      <c r="A25" s="85"/>
    </row>
    <row r="26" spans="1:7" ht="15" x14ac:dyDescent="0.4">
      <c r="A26" s="85"/>
    </row>
    <row r="27" spans="1:7" ht="15" x14ac:dyDescent="0.4">
      <c r="A27" s="85"/>
    </row>
    <row r="28" spans="1:7" ht="23.25" x14ac:dyDescent="0.7">
      <c r="A28" s="85"/>
      <c r="C28" s="714" t="s">
        <v>292</v>
      </c>
      <c r="D28" s="715"/>
      <c r="E28" s="715"/>
      <c r="F28" s="715"/>
      <c r="G28" s="716"/>
    </row>
    <row r="29" spans="1:7" ht="23.25" x14ac:dyDescent="0.7">
      <c r="A29" s="85"/>
      <c r="C29" s="719" t="s">
        <v>536</v>
      </c>
      <c r="D29" s="720"/>
      <c r="E29" s="720"/>
      <c r="F29" s="720"/>
      <c r="G29" s="721"/>
    </row>
    <row r="30" spans="1:7" ht="15" x14ac:dyDescent="0.4">
      <c r="A30" s="85"/>
    </row>
    <row r="31" spans="1:7" ht="15" x14ac:dyDescent="0.4">
      <c r="A31" s="85"/>
    </row>
    <row r="32" spans="1:7" ht="15" x14ac:dyDescent="0.4">
      <c r="A32" s="85"/>
    </row>
    <row r="33" spans="1:12" ht="15" x14ac:dyDescent="0.4">
      <c r="A33" s="85"/>
    </row>
    <row r="34" spans="1:12" ht="15" x14ac:dyDescent="0.4">
      <c r="A34" s="85"/>
    </row>
    <row r="35" spans="1:12" ht="15" x14ac:dyDescent="0.4">
      <c r="A35" s="85"/>
    </row>
    <row r="36" spans="1:12" ht="15" x14ac:dyDescent="0.4">
      <c r="A36" s="85"/>
    </row>
    <row r="37" spans="1:12" ht="15" x14ac:dyDescent="0.4">
      <c r="A37" s="85"/>
    </row>
    <row r="38" spans="1:12" ht="15" x14ac:dyDescent="0.4">
      <c r="A38" s="85"/>
      <c r="L38" s="59" t="s">
        <v>140</v>
      </c>
    </row>
    <row r="39" spans="1:12" ht="15" x14ac:dyDescent="0.4">
      <c r="A39" s="85"/>
      <c r="L39" s="59" t="s">
        <v>141</v>
      </c>
    </row>
    <row r="40" spans="1:12" ht="15" x14ac:dyDescent="0.4">
      <c r="A40" s="85"/>
      <c r="L40" s="59" t="s">
        <v>142</v>
      </c>
    </row>
    <row r="41" spans="1:12" ht="17.649999999999999" x14ac:dyDescent="0.5">
      <c r="A41" s="86"/>
      <c r="L41" s="59" t="s">
        <v>143</v>
      </c>
    </row>
    <row r="42" spans="1:12" x14ac:dyDescent="0.35">
      <c r="L42" s="59" t="s">
        <v>144</v>
      </c>
    </row>
    <row r="43" spans="1:12" x14ac:dyDescent="0.35">
      <c r="F43" s="58"/>
      <c r="G43" s="58"/>
      <c r="H43" s="58"/>
      <c r="L43" s="59" t="s">
        <v>145</v>
      </c>
    </row>
    <row r="44" spans="1:12" x14ac:dyDescent="0.35">
      <c r="L44" s="59" t="s">
        <v>146</v>
      </c>
    </row>
    <row r="45" spans="1:12" x14ac:dyDescent="0.35">
      <c r="L45" s="59" t="s">
        <v>147</v>
      </c>
    </row>
    <row r="46" spans="1:12" x14ac:dyDescent="0.35">
      <c r="L46" s="59" t="s">
        <v>148</v>
      </c>
    </row>
    <row r="47" spans="1:12" ht="3" customHeight="1" x14ac:dyDescent="0.35">
      <c r="L47" s="59" t="s">
        <v>149</v>
      </c>
    </row>
    <row r="50" spans="1:8" ht="3.75" hidden="1" customHeight="1" x14ac:dyDescent="0.35"/>
    <row r="60" spans="1:8" x14ac:dyDescent="0.35"/>
    <row r="61" spans="1:8" x14ac:dyDescent="0.35"/>
    <row r="62" spans="1:8" ht="17.649999999999999" x14ac:dyDescent="0.5">
      <c r="A62" s="718" t="s">
        <v>7</v>
      </c>
      <c r="B62" s="718"/>
      <c r="C62" s="718"/>
      <c r="D62" s="718"/>
      <c r="E62" s="718"/>
      <c r="F62" s="718"/>
      <c r="G62" s="718"/>
      <c r="H62" s="718"/>
    </row>
    <row r="63" spans="1:8" ht="17.649999999999999" x14ac:dyDescent="0.5">
      <c r="A63" s="718" t="s">
        <v>8</v>
      </c>
      <c r="B63" s="718"/>
      <c r="C63" s="718"/>
      <c r="D63" s="718"/>
      <c r="E63" s="718"/>
      <c r="F63" s="718"/>
      <c r="G63" s="718"/>
      <c r="H63" s="718"/>
    </row>
    <row r="64" spans="1:8" ht="17.649999999999999" x14ac:dyDescent="0.5">
      <c r="A64" s="87"/>
      <c r="B64" s="87"/>
      <c r="C64" s="87"/>
      <c r="D64" s="87"/>
      <c r="E64" s="87"/>
      <c r="F64" s="87"/>
      <c r="G64" s="87"/>
      <c r="H64" s="87"/>
    </row>
    <row r="65" spans="1:8" ht="17.649999999999999" x14ac:dyDescent="0.5">
      <c r="A65" s="87"/>
      <c r="B65" s="87"/>
      <c r="C65" s="87"/>
      <c r="D65" s="87"/>
      <c r="E65" s="87"/>
      <c r="F65" s="87"/>
      <c r="G65" s="87"/>
      <c r="H65" s="87"/>
    </row>
    <row r="66" spans="1:8" ht="20.25" x14ac:dyDescent="0.35">
      <c r="A66" s="722" t="s">
        <v>2</v>
      </c>
      <c r="B66" s="722"/>
      <c r="C66" s="722"/>
      <c r="D66" s="722"/>
      <c r="E66" s="722"/>
      <c r="F66" s="722"/>
      <c r="G66" s="722"/>
      <c r="H66" s="722"/>
    </row>
    <row r="67" spans="1:8" ht="20.25" x14ac:dyDescent="0.55000000000000004">
      <c r="A67" s="88"/>
    </row>
    <row r="68" spans="1:8" ht="17.649999999999999" x14ac:dyDescent="0.5">
      <c r="A68" s="89" t="s">
        <v>3</v>
      </c>
    </row>
    <row r="69" spans="1:8" ht="17.649999999999999" x14ac:dyDescent="0.5">
      <c r="A69" s="89"/>
    </row>
    <row r="70" spans="1:8" ht="17.649999999999999" x14ac:dyDescent="0.5">
      <c r="A70" s="90" t="s">
        <v>150</v>
      </c>
    </row>
    <row r="71" spans="1:8" ht="17.649999999999999" x14ac:dyDescent="0.5">
      <c r="A71" s="90" t="s">
        <v>151</v>
      </c>
    </row>
    <row r="72" spans="1:8" ht="17.649999999999999" x14ac:dyDescent="0.5">
      <c r="A72" s="90" t="s">
        <v>152</v>
      </c>
    </row>
    <row r="73" spans="1:8" ht="17.649999999999999" x14ac:dyDescent="0.5">
      <c r="A73" s="90" t="s">
        <v>153</v>
      </c>
    </row>
    <row r="74" spans="1:8" ht="17.649999999999999" x14ac:dyDescent="0.5">
      <c r="A74" s="90" t="s">
        <v>232</v>
      </c>
      <c r="B74" s="90"/>
      <c r="C74" s="90"/>
      <c r="D74" s="90"/>
      <c r="E74" s="58"/>
    </row>
    <row r="75" spans="1:8" ht="17.649999999999999" x14ac:dyDescent="0.5">
      <c r="A75" s="90" t="s">
        <v>219</v>
      </c>
    </row>
    <row r="76" spans="1:8" ht="17.649999999999999" x14ac:dyDescent="0.5">
      <c r="A76" s="90" t="s">
        <v>220</v>
      </c>
    </row>
    <row r="77" spans="1:8" ht="17.649999999999999" x14ac:dyDescent="0.5">
      <c r="A77" s="90" t="s">
        <v>221</v>
      </c>
    </row>
    <row r="78" spans="1:8" ht="20.65" x14ac:dyDescent="0.5">
      <c r="A78" s="90" t="s">
        <v>222</v>
      </c>
    </row>
    <row r="79" spans="1:8" ht="17.649999999999999" x14ac:dyDescent="0.5">
      <c r="A79" s="89"/>
    </row>
    <row r="80" spans="1:8" ht="17.649999999999999" x14ac:dyDescent="0.5">
      <c r="A80" s="89" t="s">
        <v>4</v>
      </c>
    </row>
    <row r="81" spans="1:6" ht="17.649999999999999" x14ac:dyDescent="0.5">
      <c r="A81" s="89"/>
    </row>
    <row r="82" spans="1:6" ht="17.649999999999999" x14ac:dyDescent="0.5">
      <c r="A82" s="90" t="s">
        <v>154</v>
      </c>
    </row>
    <row r="83" spans="1:6" ht="17.649999999999999" x14ac:dyDescent="0.5">
      <c r="A83" s="90" t="s">
        <v>155</v>
      </c>
    </row>
    <row r="84" spans="1:6" ht="17.649999999999999" x14ac:dyDescent="0.5">
      <c r="A84" s="90" t="s">
        <v>156</v>
      </c>
    </row>
    <row r="85" spans="1:6" ht="17.649999999999999" x14ac:dyDescent="0.5">
      <c r="A85" s="90" t="s">
        <v>157</v>
      </c>
    </row>
    <row r="86" spans="1:6" ht="17.649999999999999" x14ac:dyDescent="0.5">
      <c r="A86" s="90" t="s">
        <v>240</v>
      </c>
    </row>
    <row r="87" spans="1:6" ht="20.65" x14ac:dyDescent="0.5">
      <c r="A87" s="90" t="s">
        <v>233</v>
      </c>
    </row>
    <row r="88" spans="1:6" ht="17.649999999999999" x14ac:dyDescent="0.5">
      <c r="A88" s="89"/>
    </row>
    <row r="89" spans="1:6" ht="17.649999999999999" x14ac:dyDescent="0.35">
      <c r="A89" s="717" t="s">
        <v>6</v>
      </c>
      <c r="B89" s="717"/>
      <c r="C89" s="717"/>
      <c r="D89" s="717"/>
      <c r="E89" s="717"/>
      <c r="F89" s="717"/>
    </row>
    <row r="90" spans="1:6" ht="17.649999999999999" x14ac:dyDescent="0.35">
      <c r="A90" s="91"/>
      <c r="B90" s="91"/>
      <c r="C90" s="91"/>
      <c r="D90" s="91"/>
      <c r="E90" s="91"/>
      <c r="F90" s="91"/>
    </row>
    <row r="91" spans="1:6" ht="17.649999999999999" x14ac:dyDescent="0.5">
      <c r="A91" s="90" t="s">
        <v>158</v>
      </c>
    </row>
    <row r="92" spans="1:6" ht="17.649999999999999" x14ac:dyDescent="0.5">
      <c r="A92" s="90" t="s">
        <v>159</v>
      </c>
    </row>
    <row r="93" spans="1:6" ht="17.649999999999999" x14ac:dyDescent="0.5">
      <c r="A93" s="90" t="s">
        <v>160</v>
      </c>
    </row>
    <row r="94" spans="1:6" ht="17.649999999999999" x14ac:dyDescent="0.5">
      <c r="A94" s="92"/>
    </row>
    <row r="95" spans="1:6" ht="17.649999999999999" x14ac:dyDescent="0.5">
      <c r="A95" s="89" t="s">
        <v>5</v>
      </c>
    </row>
    <row r="96" spans="1:6" ht="17.649999999999999" x14ac:dyDescent="0.5">
      <c r="A96" s="89"/>
    </row>
    <row r="97" spans="1:1" ht="17.649999999999999" x14ac:dyDescent="0.5">
      <c r="A97" s="90" t="s">
        <v>161</v>
      </c>
    </row>
    <row r="98" spans="1:1" ht="17.649999999999999" x14ac:dyDescent="0.5">
      <c r="A98" s="90" t="s">
        <v>162</v>
      </c>
    </row>
    <row r="99" spans="1:1" ht="17.649999999999999" x14ac:dyDescent="0.5">
      <c r="A99" s="90" t="s">
        <v>163</v>
      </c>
    </row>
    <row r="100" spans="1:1" ht="17.649999999999999" x14ac:dyDescent="0.5">
      <c r="A100" s="90" t="s">
        <v>164</v>
      </c>
    </row>
    <row r="101" spans="1:1" ht="17.649999999999999" x14ac:dyDescent="0.5">
      <c r="A101" s="90" t="s">
        <v>165</v>
      </c>
    </row>
    <row r="102" spans="1:1" ht="17.649999999999999" x14ac:dyDescent="0.5">
      <c r="A102" s="90" t="s">
        <v>166</v>
      </c>
    </row>
    <row r="103" spans="1:1" ht="17.649999999999999" x14ac:dyDescent="0.5">
      <c r="A103" s="90"/>
    </row>
    <row r="104" spans="1:1" x14ac:dyDescent="0.35"/>
    <row r="105" spans="1:1" x14ac:dyDescent="0.35"/>
    <row r="106" spans="1:1" x14ac:dyDescent="0.35"/>
    <row r="107" spans="1:1" x14ac:dyDescent="0.35"/>
    <row r="108" spans="1:1" x14ac:dyDescent="0.35"/>
    <row r="109" spans="1:1" x14ac:dyDescent="0.35"/>
    <row r="110" spans="1:1" x14ac:dyDescent="0.35"/>
    <row r="111" spans="1:1" x14ac:dyDescent="0.35"/>
    <row r="112" spans="1:1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</sheetData>
  <sheetProtection selectLockedCells="1"/>
  <protectedRanges>
    <protectedRange sqref="E40:H40 F42:H42 E41:E45 F44:H45" name="Plage1"/>
  </protectedRanges>
  <mergeCells count="9">
    <mergeCell ref="D6:H6"/>
    <mergeCell ref="D7:H7"/>
    <mergeCell ref="D8:H8"/>
    <mergeCell ref="C28:G28"/>
    <mergeCell ref="A89:F89"/>
    <mergeCell ref="A62:H62"/>
    <mergeCell ref="A63:H63"/>
    <mergeCell ref="C29:G29"/>
    <mergeCell ref="A66:H66"/>
  </mergeCells>
  <phoneticPr fontId="11" type="noConversion"/>
  <pageMargins left="0.19685039370078741" right="0.19685039370078741" top="0.19685039370078741" bottom="0.19685039370078741" header="0.2" footer="0.31496062992125984"/>
  <pageSetup paperSize="9" scale="80" orientation="portrait" horizontalDpi="300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AC517"/>
  <sheetViews>
    <sheetView showGridLines="0" tabSelected="1" showRuler="0" showWhiteSpace="0" view="pageBreakPreview" topLeftCell="A2" zoomScale="80" zoomScaleSheetLayoutView="80" workbookViewId="0">
      <selection activeCell="A100" sqref="A100:O100"/>
    </sheetView>
  </sheetViews>
  <sheetFormatPr baseColWidth="10" defaultColWidth="11.3984375" defaultRowHeight="0" customHeight="1" zeroHeight="1" x14ac:dyDescent="0.4"/>
  <cols>
    <col min="1" max="1" width="13.1328125" style="186" customWidth="1"/>
    <col min="2" max="2" width="14.1328125" style="186" customWidth="1"/>
    <col min="3" max="3" width="15.1328125" style="186" customWidth="1"/>
    <col min="4" max="4" width="17.265625" style="186" customWidth="1"/>
    <col min="5" max="5" width="12.1328125" style="186" customWidth="1"/>
    <col min="6" max="6" width="13.86328125" style="186" customWidth="1"/>
    <col min="7" max="7" width="14.265625" style="186" customWidth="1"/>
    <col min="8" max="8" width="13" style="186" customWidth="1"/>
    <col min="9" max="9" width="10.73046875" style="186" customWidth="1"/>
    <col min="10" max="10" width="13.59765625" style="186" customWidth="1"/>
    <col min="11" max="11" width="10.59765625" style="186" customWidth="1"/>
    <col min="12" max="12" width="11.86328125" style="186" customWidth="1"/>
    <col min="13" max="13" width="17.1328125" style="186" customWidth="1"/>
    <col min="14" max="14" width="13.86328125" style="186" customWidth="1"/>
    <col min="15" max="16" width="15.1328125" style="186" customWidth="1"/>
    <col min="17" max="17" width="13.86328125" style="186" customWidth="1"/>
    <col min="18" max="18" width="15.1328125" style="186" customWidth="1"/>
    <col min="19" max="20" width="18.59765625" style="186" hidden="1" customWidth="1"/>
    <col min="21" max="16384" width="11.3984375" style="186"/>
  </cols>
  <sheetData>
    <row r="1" spans="2:18" ht="15.75" hidden="1" customHeight="1" x14ac:dyDescent="0.4">
      <c r="B1" s="1" t="e">
        <f>#VALUE!</f>
        <v>#VALUE!</v>
      </c>
      <c r="C1" s="186" t="e">
        <f>IF(B1="","&lt;&lt; ===Entrée les nombres de jour du mois","")</f>
        <v>#VALUE!</v>
      </c>
    </row>
    <row r="2" spans="2:18" ht="15" x14ac:dyDescent="0.4">
      <c r="B2" s="1"/>
    </row>
    <row r="3" spans="2:18" ht="20.25" x14ac:dyDescent="0.4">
      <c r="B3" s="790" t="s">
        <v>7</v>
      </c>
      <c r="C3" s="790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790"/>
      <c r="O3" s="790"/>
      <c r="P3" s="790"/>
      <c r="Q3" s="790"/>
      <c r="R3" s="790"/>
    </row>
    <row r="4" spans="2:18" ht="20.25" x14ac:dyDescent="0.4">
      <c r="B4" s="790" t="s">
        <v>8</v>
      </c>
      <c r="C4" s="790"/>
      <c r="D4" s="790"/>
      <c r="E4" s="790"/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  <c r="Q4" s="790"/>
      <c r="R4" s="790"/>
    </row>
    <row r="5" spans="2:18" ht="20.25" x14ac:dyDescent="0.4">
      <c r="C5" s="94"/>
      <c r="D5" s="94"/>
      <c r="E5" s="94"/>
      <c r="F5" s="94"/>
      <c r="G5" s="94"/>
      <c r="H5" s="94" t="s">
        <v>311</v>
      </c>
      <c r="I5" s="94"/>
      <c r="J5" s="139"/>
      <c r="K5" s="139"/>
      <c r="L5" s="94"/>
      <c r="M5" s="94"/>
      <c r="N5" s="94"/>
      <c r="O5" s="96"/>
      <c r="P5" s="94"/>
      <c r="Q5" s="94"/>
      <c r="R5" s="94"/>
    </row>
    <row r="6" spans="2:18" ht="20.25" x14ac:dyDescent="0.4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2:18" s="67" customFormat="1" ht="22.5" customHeight="1" x14ac:dyDescent="0.55000000000000004">
      <c r="B7" s="239"/>
    </row>
    <row r="8" spans="2:18" ht="32.25" customHeight="1" x14ac:dyDescent="0.4">
      <c r="B8" s="791" t="s">
        <v>9</v>
      </c>
      <c r="C8" s="792"/>
      <c r="D8" s="792"/>
      <c r="E8" s="792"/>
      <c r="F8" s="792"/>
      <c r="G8" s="793"/>
      <c r="H8" s="794" t="s">
        <v>291</v>
      </c>
      <c r="I8" s="795"/>
      <c r="J8" s="796"/>
      <c r="K8" s="797" t="s">
        <v>194</v>
      </c>
      <c r="L8" s="798"/>
      <c r="M8" s="798"/>
      <c r="N8" s="799">
        <v>42710</v>
      </c>
      <c r="O8" s="800"/>
      <c r="P8" s="800"/>
      <c r="Q8" s="800"/>
      <c r="R8" s="801"/>
    </row>
    <row r="9" spans="2:18" ht="42" customHeight="1" x14ac:dyDescent="0.4">
      <c r="B9" s="821" t="s">
        <v>31</v>
      </c>
      <c r="C9" s="821"/>
      <c r="D9" s="821"/>
      <c r="E9" s="821"/>
      <c r="F9" s="821"/>
      <c r="G9" s="821"/>
      <c r="H9" s="822" t="s">
        <v>384</v>
      </c>
      <c r="I9" s="822"/>
      <c r="J9" s="822"/>
      <c r="K9" s="821" t="s">
        <v>193</v>
      </c>
      <c r="L9" s="821"/>
      <c r="M9" s="821"/>
      <c r="N9" s="823">
        <v>42710</v>
      </c>
      <c r="O9" s="824"/>
      <c r="P9" s="824"/>
      <c r="Q9" s="824"/>
      <c r="R9" s="825"/>
    </row>
    <row r="10" spans="2:18" ht="38.25" customHeight="1" x14ac:dyDescent="0.4">
      <c r="B10" s="821" t="s">
        <v>192</v>
      </c>
      <c r="C10" s="821"/>
      <c r="D10" s="821"/>
      <c r="E10" s="821"/>
      <c r="F10" s="821"/>
      <c r="G10" s="821"/>
      <c r="H10" s="822" t="s">
        <v>385</v>
      </c>
      <c r="I10" s="822"/>
      <c r="J10" s="822"/>
      <c r="K10" s="821" t="s">
        <v>10</v>
      </c>
      <c r="L10" s="821"/>
      <c r="M10" s="821"/>
      <c r="N10" s="826" t="s">
        <v>386</v>
      </c>
      <c r="O10" s="827"/>
      <c r="P10" s="827"/>
      <c r="Q10" s="827"/>
      <c r="R10" s="828"/>
    </row>
    <row r="11" spans="2:18" ht="33.75" customHeight="1" x14ac:dyDescent="0.4">
      <c r="B11" s="791" t="s">
        <v>209</v>
      </c>
      <c r="C11" s="792"/>
      <c r="D11" s="792"/>
      <c r="E11" s="792"/>
      <c r="F11" s="792"/>
      <c r="G11" s="793"/>
      <c r="H11" s="813">
        <v>2500</v>
      </c>
      <c r="I11" s="813"/>
      <c r="J11" s="813"/>
      <c r="K11" s="814" t="s">
        <v>196</v>
      </c>
      <c r="L11" s="814"/>
      <c r="M11" s="814"/>
      <c r="N11" s="815" t="s">
        <v>436</v>
      </c>
      <c r="O11" s="815"/>
      <c r="P11" s="815"/>
      <c r="Q11" s="815"/>
      <c r="R11" s="815"/>
    </row>
    <row r="12" spans="2:18" ht="33" customHeight="1" x14ac:dyDescent="0.4">
      <c r="B12" s="797" t="s">
        <v>195</v>
      </c>
      <c r="C12" s="816"/>
      <c r="D12" s="816"/>
      <c r="E12" s="816"/>
      <c r="F12" s="816"/>
      <c r="G12" s="817"/>
      <c r="H12" s="813">
        <v>500</v>
      </c>
      <c r="I12" s="813"/>
      <c r="J12" s="813"/>
      <c r="K12" s="818"/>
      <c r="L12" s="818"/>
      <c r="M12" s="818"/>
      <c r="N12" s="819"/>
      <c r="O12" s="819"/>
      <c r="P12" s="819"/>
      <c r="Q12" s="819"/>
      <c r="R12" s="819"/>
    </row>
    <row r="13" spans="2:18" ht="24" customHeight="1" x14ac:dyDescent="0.4"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</row>
    <row r="14" spans="2:18" ht="33" customHeight="1" x14ac:dyDescent="0.4">
      <c r="B14" s="806" t="s">
        <v>537</v>
      </c>
      <c r="C14" s="807"/>
      <c r="D14" s="807"/>
      <c r="E14" s="807"/>
      <c r="F14" s="807"/>
      <c r="G14" s="808"/>
      <c r="H14" s="803" t="s">
        <v>202</v>
      </c>
      <c r="I14" s="804"/>
      <c r="J14" s="805"/>
      <c r="K14" s="692">
        <v>9898</v>
      </c>
      <c r="L14" s="820" t="s">
        <v>344</v>
      </c>
      <c r="M14" s="820"/>
      <c r="N14" s="820"/>
      <c r="O14" s="820"/>
      <c r="P14" s="820"/>
      <c r="Q14" s="820"/>
      <c r="R14" s="802">
        <f>C26/H12*100</f>
        <v>50.758974358974363</v>
      </c>
    </row>
    <row r="15" spans="2:18" ht="33" customHeight="1" x14ac:dyDescent="0.4">
      <c r="B15" s="809"/>
      <c r="C15" s="810"/>
      <c r="D15" s="810"/>
      <c r="E15" s="810"/>
      <c r="F15" s="810"/>
      <c r="G15" s="811"/>
      <c r="H15" s="803" t="s">
        <v>91</v>
      </c>
      <c r="I15" s="804"/>
      <c r="J15" s="805"/>
      <c r="K15" s="692">
        <v>9387</v>
      </c>
      <c r="L15" s="820"/>
      <c r="M15" s="820"/>
      <c r="N15" s="820"/>
      <c r="O15" s="820"/>
      <c r="P15" s="820"/>
      <c r="Q15" s="820"/>
      <c r="R15" s="802"/>
    </row>
    <row r="16" spans="2:18" ht="33" customHeight="1" x14ac:dyDescent="0.4">
      <c r="B16" s="806" t="s">
        <v>200</v>
      </c>
      <c r="C16" s="807"/>
      <c r="D16" s="807"/>
      <c r="E16" s="807"/>
      <c r="F16" s="807"/>
      <c r="G16" s="808"/>
      <c r="H16" s="812" t="s">
        <v>208</v>
      </c>
      <c r="I16" s="812"/>
      <c r="J16" s="812"/>
      <c r="K16" s="473" t="s">
        <v>338</v>
      </c>
      <c r="L16" s="78"/>
      <c r="M16" s="78"/>
      <c r="N16" s="78"/>
      <c r="O16" s="78"/>
      <c r="P16" s="78"/>
      <c r="Q16" s="78"/>
      <c r="R16" s="161"/>
    </row>
    <row r="17" spans="2:18" ht="33" customHeight="1" thickBot="1" x14ac:dyDescent="0.55000000000000004">
      <c r="B17" s="809"/>
      <c r="C17" s="810"/>
      <c r="D17" s="810"/>
      <c r="E17" s="810"/>
      <c r="F17" s="810"/>
      <c r="G17" s="811"/>
      <c r="H17" s="812" t="s">
        <v>201</v>
      </c>
      <c r="I17" s="812"/>
      <c r="J17" s="812"/>
      <c r="K17" s="450" t="s">
        <v>338</v>
      </c>
      <c r="L17" s="78"/>
      <c r="M17" s="78"/>
      <c r="N17" s="78"/>
      <c r="O17" s="78"/>
      <c r="P17" s="78"/>
      <c r="Q17" s="78"/>
      <c r="R17" s="161"/>
    </row>
    <row r="18" spans="2:18" ht="15" x14ac:dyDescent="0.4">
      <c r="B18" s="241" t="s">
        <v>1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</row>
    <row r="19" spans="2:18" ht="15" x14ac:dyDescent="0.4">
      <c r="B19" s="193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</row>
    <row r="20" spans="2:18" ht="15" x14ac:dyDescent="0.4">
      <c r="B20" s="193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</row>
    <row r="21" spans="2:18" ht="15" x14ac:dyDescent="0.4">
      <c r="B21" s="193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</row>
    <row r="22" spans="2:18" s="60" customFormat="1" ht="21" customHeight="1" x14ac:dyDescent="0.45">
      <c r="B22" s="143" t="s">
        <v>168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</row>
    <row r="23" spans="2:18" ht="15" x14ac:dyDescent="0.4">
      <c r="B23" s="149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</row>
    <row r="24" spans="2:18" ht="30.75" customHeight="1" x14ac:dyDescent="0.4">
      <c r="B24" s="829" t="s">
        <v>185</v>
      </c>
      <c r="C24" s="271" t="s">
        <v>11</v>
      </c>
      <c r="D24" s="265" t="s">
        <v>12</v>
      </c>
      <c r="E24" s="271" t="s">
        <v>92</v>
      </c>
      <c r="F24" s="269" t="s">
        <v>14</v>
      </c>
      <c r="G24" s="271" t="s">
        <v>93</v>
      </c>
      <c r="H24" s="271" t="s">
        <v>211</v>
      </c>
      <c r="I24" s="271" t="s">
        <v>203</v>
      </c>
      <c r="J24" s="269" t="s">
        <v>131</v>
      </c>
      <c r="K24" s="271" t="s">
        <v>199</v>
      </c>
      <c r="L24" s="271" t="s">
        <v>226</v>
      </c>
      <c r="M24" s="271" t="s">
        <v>204</v>
      </c>
      <c r="N24" s="271" t="s">
        <v>207</v>
      </c>
      <c r="O24" s="271" t="s">
        <v>205</v>
      </c>
      <c r="P24" s="271" t="s">
        <v>206</v>
      </c>
      <c r="Q24" s="271" t="s">
        <v>15</v>
      </c>
      <c r="R24" s="271" t="s">
        <v>17</v>
      </c>
    </row>
    <row r="25" spans="2:18" ht="33.75" customHeight="1" x14ac:dyDescent="0.4">
      <c r="B25" s="830"/>
      <c r="C25" s="272" t="s">
        <v>186</v>
      </c>
      <c r="D25" s="429" t="s">
        <v>13</v>
      </c>
      <c r="E25" s="430" t="s">
        <v>13</v>
      </c>
      <c r="F25" s="431" t="s">
        <v>13</v>
      </c>
      <c r="G25" s="430" t="s">
        <v>13</v>
      </c>
      <c r="H25" s="430" t="s">
        <v>13</v>
      </c>
      <c r="I25" s="430" t="s">
        <v>13</v>
      </c>
      <c r="J25" s="431" t="s">
        <v>13</v>
      </c>
      <c r="K25" s="430" t="s">
        <v>13</v>
      </c>
      <c r="L25" s="430" t="s">
        <v>13</v>
      </c>
      <c r="M25" s="430" t="s">
        <v>13</v>
      </c>
      <c r="N25" s="430" t="s">
        <v>13</v>
      </c>
      <c r="O25" s="430" t="s">
        <v>13</v>
      </c>
      <c r="P25" s="430" t="s">
        <v>212</v>
      </c>
      <c r="Q25" s="430" t="s">
        <v>16</v>
      </c>
      <c r="R25" s="430"/>
    </row>
    <row r="26" spans="2:18" ht="65.25" customHeight="1" x14ac:dyDescent="0.4">
      <c r="B26" s="270" t="s">
        <v>183</v>
      </c>
      <c r="C26" s="483">
        <f>K14/39</f>
        <v>253.7948717948718</v>
      </c>
      <c r="D26" s="483">
        <v>182.5</v>
      </c>
      <c r="E26" s="483">
        <v>180</v>
      </c>
      <c r="F26" s="483">
        <v>320</v>
      </c>
      <c r="G26" s="678" t="s">
        <v>338</v>
      </c>
      <c r="H26" s="483" t="s">
        <v>338</v>
      </c>
      <c r="I26" s="483" t="s">
        <v>338</v>
      </c>
      <c r="J26" s="483" t="s">
        <v>338</v>
      </c>
      <c r="K26" s="678" t="s">
        <v>338</v>
      </c>
      <c r="L26" s="483" t="s">
        <v>338</v>
      </c>
      <c r="M26" s="483" t="s">
        <v>338</v>
      </c>
      <c r="N26" s="483">
        <v>1.31</v>
      </c>
      <c r="O26" s="483" t="s">
        <v>338</v>
      </c>
      <c r="P26" s="483">
        <v>893</v>
      </c>
      <c r="Q26" s="483">
        <v>17.899999999999999</v>
      </c>
      <c r="R26" s="483">
        <v>7.57</v>
      </c>
    </row>
    <row r="27" spans="2:18" ht="50.25" customHeight="1" x14ac:dyDescent="0.4">
      <c r="B27" s="203" t="s">
        <v>210</v>
      </c>
      <c r="C27" s="475">
        <v>39</v>
      </c>
      <c r="D27" s="486">
        <v>1</v>
      </c>
      <c r="E27" s="677">
        <v>1</v>
      </c>
      <c r="F27" s="485">
        <v>1</v>
      </c>
      <c r="G27" s="485" t="s">
        <v>338</v>
      </c>
      <c r="H27" s="485" t="s">
        <v>338</v>
      </c>
      <c r="I27" s="485" t="s">
        <v>338</v>
      </c>
      <c r="J27" s="485" t="s">
        <v>338</v>
      </c>
      <c r="K27" s="485" t="s">
        <v>338</v>
      </c>
      <c r="L27" s="485" t="s">
        <v>338</v>
      </c>
      <c r="M27" s="485" t="s">
        <v>338</v>
      </c>
      <c r="N27" s="482">
        <v>1</v>
      </c>
      <c r="O27" s="482" t="s">
        <v>338</v>
      </c>
      <c r="P27" s="485">
        <v>1</v>
      </c>
      <c r="Q27" s="485">
        <v>1</v>
      </c>
      <c r="R27" s="485">
        <v>1</v>
      </c>
    </row>
    <row r="28" spans="2:18" ht="47.25" customHeight="1" x14ac:dyDescent="0.4">
      <c r="B28" s="270" t="s">
        <v>184</v>
      </c>
      <c r="C28" s="483">
        <f>K15/39</f>
        <v>240.69230769230768</v>
      </c>
      <c r="D28" s="678">
        <v>40</v>
      </c>
      <c r="E28" s="483">
        <v>31</v>
      </c>
      <c r="F28" s="483">
        <v>72</v>
      </c>
      <c r="G28" s="483" t="s">
        <v>338</v>
      </c>
      <c r="H28" s="483" t="s">
        <v>338</v>
      </c>
      <c r="I28" s="483" t="s">
        <v>338</v>
      </c>
      <c r="J28" s="483" t="s">
        <v>338</v>
      </c>
      <c r="K28" s="678" t="s">
        <v>338</v>
      </c>
      <c r="L28" s="483" t="s">
        <v>338</v>
      </c>
      <c r="M28" s="483" t="s">
        <v>338</v>
      </c>
      <c r="N28" s="483">
        <v>3.13</v>
      </c>
      <c r="O28" s="483" t="s">
        <v>338</v>
      </c>
      <c r="P28" s="483">
        <v>712</v>
      </c>
      <c r="Q28" s="483">
        <v>18.100000000000001</v>
      </c>
      <c r="R28" s="483">
        <v>7.47</v>
      </c>
    </row>
    <row r="29" spans="2:18" ht="47.45" customHeight="1" x14ac:dyDescent="0.4">
      <c r="B29" s="204" t="s">
        <v>191</v>
      </c>
      <c r="C29" s="475">
        <v>39</v>
      </c>
      <c r="D29" s="486">
        <v>1</v>
      </c>
      <c r="E29" s="486">
        <v>1</v>
      </c>
      <c r="F29" s="486">
        <v>1</v>
      </c>
      <c r="G29" s="486" t="s">
        <v>338</v>
      </c>
      <c r="H29" s="486" t="s">
        <v>338</v>
      </c>
      <c r="I29" s="486" t="s">
        <v>338</v>
      </c>
      <c r="J29" s="486" t="s">
        <v>338</v>
      </c>
      <c r="K29" s="486" t="s">
        <v>338</v>
      </c>
      <c r="L29" s="486" t="s">
        <v>338</v>
      </c>
      <c r="M29" s="486" t="s">
        <v>338</v>
      </c>
      <c r="N29" s="482">
        <v>1</v>
      </c>
      <c r="O29" s="482" t="s">
        <v>338</v>
      </c>
      <c r="P29" s="486">
        <v>1</v>
      </c>
      <c r="Q29" s="486">
        <v>1</v>
      </c>
      <c r="R29" s="486">
        <v>1</v>
      </c>
    </row>
    <row r="30" spans="2:18" ht="36" customHeight="1" x14ac:dyDescent="0.4">
      <c r="B30" s="831"/>
      <c r="C30" s="831"/>
      <c r="D30" s="832"/>
      <c r="E30" s="832"/>
      <c r="F30" s="832"/>
      <c r="G30" s="832"/>
      <c r="H30" s="832"/>
      <c r="I30" s="832"/>
      <c r="J30" s="832"/>
      <c r="K30" s="832"/>
      <c r="L30" s="832"/>
      <c r="M30" s="832"/>
      <c r="N30" s="832"/>
      <c r="O30" s="832"/>
      <c r="P30" s="832"/>
    </row>
    <row r="31" spans="2:18" s="83" customFormat="1" ht="15" x14ac:dyDescent="0.4">
      <c r="B31" s="119" t="s">
        <v>18</v>
      </c>
    </row>
    <row r="32" spans="2:18" s="83" customFormat="1" ht="15" x14ac:dyDescent="0.4">
      <c r="B32" s="99" t="s">
        <v>19</v>
      </c>
    </row>
    <row r="33" spans="2:18" s="83" customFormat="1" ht="15" x14ac:dyDescent="0.4">
      <c r="B33" s="99" t="s">
        <v>20</v>
      </c>
    </row>
    <row r="34" spans="2:18" s="83" customFormat="1" ht="15" x14ac:dyDescent="0.4">
      <c r="B34" s="120" t="s">
        <v>22</v>
      </c>
    </row>
    <row r="35" spans="2:18" s="83" customFormat="1" ht="15" x14ac:dyDescent="0.4">
      <c r="B35" s="120" t="s">
        <v>23</v>
      </c>
    </row>
    <row r="36" spans="2:18" s="83" customFormat="1" ht="15" x14ac:dyDescent="0.4">
      <c r="B36" s="99" t="s">
        <v>252</v>
      </c>
    </row>
    <row r="37" spans="2:18" s="83" customFormat="1" ht="15" x14ac:dyDescent="0.4">
      <c r="B37" s="83" t="s">
        <v>21</v>
      </c>
    </row>
    <row r="38" spans="2:18" s="83" customFormat="1" ht="15" x14ac:dyDescent="0.4">
      <c r="B38" s="99" t="s">
        <v>213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O38" s="99"/>
      <c r="P38" s="99"/>
      <c r="Q38" s="99"/>
      <c r="R38" s="99"/>
    </row>
    <row r="39" spans="2:18" s="83" customFormat="1" ht="15" x14ac:dyDescent="0.4">
      <c r="B39" s="99" t="s">
        <v>228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8" ht="15" x14ac:dyDescent="0.4">
      <c r="B40" s="76"/>
    </row>
    <row r="41" spans="2:18" ht="15" x14ac:dyDescent="0.4">
      <c r="B41" s="242"/>
    </row>
    <row r="42" spans="2:18" s="60" customFormat="1" ht="21" customHeight="1" x14ac:dyDescent="0.45">
      <c r="B42" s="65" t="s">
        <v>79</v>
      </c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 spans="2:18" ht="15" x14ac:dyDescent="0.4">
      <c r="B43" s="30"/>
    </row>
    <row r="44" spans="2:18" ht="33.75" customHeight="1" x14ac:dyDescent="0.4">
      <c r="B44" s="728" t="s">
        <v>24</v>
      </c>
      <c r="C44" s="728"/>
      <c r="D44" s="728"/>
      <c r="E44" s="728"/>
      <c r="F44" s="728"/>
      <c r="G44" s="728"/>
      <c r="H44" s="271" t="s">
        <v>12</v>
      </c>
      <c r="I44" s="271" t="s">
        <v>92</v>
      </c>
      <c r="J44" s="271" t="s">
        <v>14</v>
      </c>
      <c r="K44" s="271" t="s">
        <v>93</v>
      </c>
      <c r="L44" s="271" t="s">
        <v>197</v>
      </c>
      <c r="M44" s="271" t="s">
        <v>198</v>
      </c>
      <c r="N44" s="271" t="s">
        <v>131</v>
      </c>
      <c r="O44" s="271" t="s">
        <v>199</v>
      </c>
      <c r="P44" s="271" t="s">
        <v>226</v>
      </c>
      <c r="Q44" s="271" t="s">
        <v>204</v>
      </c>
      <c r="R44" s="78"/>
    </row>
    <row r="45" spans="2:18" ht="31.5" customHeight="1" x14ac:dyDescent="0.4">
      <c r="B45" s="728"/>
      <c r="C45" s="728"/>
      <c r="D45" s="728"/>
      <c r="E45" s="728"/>
      <c r="F45" s="728"/>
      <c r="G45" s="728"/>
      <c r="H45" s="272" t="s">
        <v>25</v>
      </c>
      <c r="I45" s="272" t="s">
        <v>25</v>
      </c>
      <c r="J45" s="272" t="s">
        <v>25</v>
      </c>
      <c r="K45" s="272" t="s">
        <v>25</v>
      </c>
      <c r="L45" s="272" t="s">
        <v>25</v>
      </c>
      <c r="M45" s="272" t="s">
        <v>25</v>
      </c>
      <c r="N45" s="272" t="s">
        <v>25</v>
      </c>
      <c r="O45" s="272" t="s">
        <v>25</v>
      </c>
      <c r="P45" s="272" t="s">
        <v>25</v>
      </c>
      <c r="Q45" s="272" t="s">
        <v>25</v>
      </c>
      <c r="R45" s="78"/>
    </row>
    <row r="46" spans="2:18" ht="30" customHeight="1" x14ac:dyDescent="0.4">
      <c r="B46" s="835" t="s">
        <v>26</v>
      </c>
      <c r="C46" s="835"/>
      <c r="D46" s="835"/>
      <c r="E46" s="835"/>
      <c r="F46" s="835"/>
      <c r="G46" s="835"/>
      <c r="H46" s="136">
        <f>C26*D26/1000</f>
        <v>46.317564102564099</v>
      </c>
      <c r="I46" s="136">
        <f>C26*E26/1000</f>
        <v>45.683076923076925</v>
      </c>
      <c r="J46" s="136">
        <f>C26*F26/1000</f>
        <v>81.214358974358973</v>
      </c>
      <c r="K46" s="136" t="e">
        <f>C26*G26/1000</f>
        <v>#VALUE!</v>
      </c>
      <c r="L46" s="136" t="e">
        <f>C26*H26/1000</f>
        <v>#VALUE!</v>
      </c>
      <c r="M46" s="136" t="e">
        <f>C26*I26/1000</f>
        <v>#VALUE!</v>
      </c>
      <c r="N46" s="136" t="e">
        <f>C26*J26/1000</f>
        <v>#VALUE!</v>
      </c>
      <c r="O46" s="136">
        <v>0</v>
      </c>
      <c r="P46" s="136" t="e">
        <f>C26*L26/1000</f>
        <v>#VALUE!</v>
      </c>
      <c r="Q46" s="136" t="e">
        <f>C26*M26/1000</f>
        <v>#VALUE!</v>
      </c>
      <c r="R46" s="147"/>
    </row>
    <row r="47" spans="2:18" ht="30" customHeight="1" x14ac:dyDescent="0.4">
      <c r="B47" s="835" t="s">
        <v>27</v>
      </c>
      <c r="C47" s="835"/>
      <c r="D47" s="835"/>
      <c r="E47" s="835"/>
      <c r="F47" s="835"/>
      <c r="G47" s="835"/>
      <c r="H47" s="136">
        <f>C28*D28/1000</f>
        <v>9.6276923076923069</v>
      </c>
      <c r="I47" s="136">
        <f>C28*E28/1000</f>
        <v>7.4614615384615384</v>
      </c>
      <c r="J47" s="136">
        <f>C28*F28/1000</f>
        <v>17.329846153846152</v>
      </c>
      <c r="K47" s="136" t="e">
        <f>C28*G28/1000</f>
        <v>#VALUE!</v>
      </c>
      <c r="L47" s="136" t="e">
        <f>C28*H28/1000</f>
        <v>#VALUE!</v>
      </c>
      <c r="M47" s="136" t="e">
        <f>C28*I28/1000</f>
        <v>#VALUE!</v>
      </c>
      <c r="N47" s="136" t="e">
        <f>C28*J28/1000</f>
        <v>#VALUE!</v>
      </c>
      <c r="O47" s="136">
        <v>0</v>
      </c>
      <c r="P47" s="136" t="e">
        <f>C28*L28/1000</f>
        <v>#VALUE!</v>
      </c>
      <c r="Q47" s="136" t="e">
        <f>C28*M28/1000</f>
        <v>#VALUE!</v>
      </c>
      <c r="R47" s="147"/>
    </row>
    <row r="48" spans="2:18" ht="30" customHeight="1" x14ac:dyDescent="0.4">
      <c r="B48" s="835" t="s">
        <v>190</v>
      </c>
      <c r="C48" s="835"/>
      <c r="D48" s="835"/>
      <c r="E48" s="835"/>
      <c r="F48" s="835"/>
      <c r="G48" s="835"/>
      <c r="H48" s="141">
        <f>(D26-D28)/D26*100</f>
        <v>78.082191780821915</v>
      </c>
      <c r="I48" s="141">
        <f t="shared" ref="I48:Q48" si="0">(E26-E28)/E26*100</f>
        <v>82.777777777777771</v>
      </c>
      <c r="J48" s="141">
        <f t="shared" si="0"/>
        <v>77.5</v>
      </c>
      <c r="K48" s="141" t="e">
        <f t="shared" si="0"/>
        <v>#VALUE!</v>
      </c>
      <c r="L48" s="141" t="e">
        <f t="shared" si="0"/>
        <v>#VALUE!</v>
      </c>
      <c r="M48" s="141" t="e">
        <f t="shared" si="0"/>
        <v>#VALUE!</v>
      </c>
      <c r="N48" s="141" t="e">
        <f t="shared" si="0"/>
        <v>#VALUE!</v>
      </c>
      <c r="O48" s="141" t="e">
        <f t="shared" si="0"/>
        <v>#VALUE!</v>
      </c>
      <c r="P48" s="141" t="e">
        <f t="shared" si="0"/>
        <v>#VALUE!</v>
      </c>
      <c r="Q48" s="141" t="e">
        <f t="shared" si="0"/>
        <v>#VALUE!</v>
      </c>
      <c r="R48" s="147"/>
    </row>
    <row r="49" spans="2:18" ht="15" x14ac:dyDescent="0.4">
      <c r="B49" s="241"/>
      <c r="C49" s="240"/>
      <c r="D49" s="240"/>
      <c r="E49" s="240"/>
      <c r="F49" s="240"/>
      <c r="G49" s="240"/>
      <c r="H49" s="240"/>
      <c r="I49" s="839"/>
      <c r="J49" s="839"/>
      <c r="K49" s="839"/>
      <c r="L49" s="839"/>
      <c r="M49" s="839"/>
      <c r="N49" s="839"/>
      <c r="O49" s="839"/>
      <c r="P49" s="839"/>
      <c r="Q49" s="839"/>
      <c r="R49" s="753"/>
    </row>
    <row r="50" spans="2:18" s="60" customFormat="1" ht="21" customHeight="1" x14ac:dyDescent="0.45">
      <c r="B50" s="143" t="s">
        <v>80</v>
      </c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</row>
    <row r="51" spans="2:18" ht="15" x14ac:dyDescent="0.4">
      <c r="B51" s="149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</row>
    <row r="52" spans="2:18" ht="24" customHeight="1" x14ac:dyDescent="0.4">
      <c r="B52" s="728" t="s">
        <v>24</v>
      </c>
      <c r="C52" s="728"/>
      <c r="D52" s="728"/>
      <c r="E52" s="728"/>
      <c r="F52" s="728"/>
      <c r="G52" s="728"/>
      <c r="H52" s="265" t="s">
        <v>12</v>
      </c>
      <c r="I52" s="265" t="s">
        <v>92</v>
      </c>
      <c r="J52" s="265" t="s">
        <v>14</v>
      </c>
      <c r="K52" s="271" t="s">
        <v>93</v>
      </c>
      <c r="L52" s="271" t="s">
        <v>197</v>
      </c>
      <c r="M52" s="271" t="s">
        <v>198</v>
      </c>
      <c r="N52" s="271" t="s">
        <v>131</v>
      </c>
      <c r="O52" s="265" t="s">
        <v>199</v>
      </c>
      <c r="P52" s="271" t="s">
        <v>226</v>
      </c>
      <c r="Q52" s="266" t="s">
        <v>204</v>
      </c>
      <c r="R52" s="150"/>
    </row>
    <row r="53" spans="2:18" ht="29.25" customHeight="1" x14ac:dyDescent="0.4">
      <c r="B53" s="829"/>
      <c r="C53" s="829"/>
      <c r="D53" s="829"/>
      <c r="E53" s="829"/>
      <c r="F53" s="829"/>
      <c r="G53" s="829"/>
      <c r="H53" s="267" t="s">
        <v>28</v>
      </c>
      <c r="I53" s="267" t="s">
        <v>28</v>
      </c>
      <c r="J53" s="267" t="s">
        <v>28</v>
      </c>
      <c r="K53" s="272" t="s">
        <v>28</v>
      </c>
      <c r="L53" s="272" t="s">
        <v>28</v>
      </c>
      <c r="M53" s="272" t="s">
        <v>28</v>
      </c>
      <c r="N53" s="272" t="s">
        <v>28</v>
      </c>
      <c r="O53" s="267" t="s">
        <v>28</v>
      </c>
      <c r="P53" s="272" t="s">
        <v>28</v>
      </c>
      <c r="Q53" s="268" t="s">
        <v>28</v>
      </c>
      <c r="R53" s="150"/>
    </row>
    <row r="54" spans="2:18" ht="30" customHeight="1" x14ac:dyDescent="0.4">
      <c r="B54" s="840" t="s">
        <v>26</v>
      </c>
      <c r="C54" s="840"/>
      <c r="D54" s="840"/>
      <c r="E54" s="840"/>
      <c r="F54" s="840"/>
      <c r="G54" s="840"/>
      <c r="H54" s="243">
        <f>(D26/1000)*K14</f>
        <v>1806.385</v>
      </c>
      <c r="I54" s="243">
        <f>(E26/1000)*K14</f>
        <v>1781.6399999999999</v>
      </c>
      <c r="J54" s="243">
        <f>(F26/1000)*K14</f>
        <v>3167.36</v>
      </c>
      <c r="K54" s="243" t="e">
        <f>(G26/1000)*K14</f>
        <v>#VALUE!</v>
      </c>
      <c r="L54" s="243" t="e">
        <f>(H26/1000)*K14</f>
        <v>#VALUE!</v>
      </c>
      <c r="M54" s="243" t="e">
        <f>(I26/1000)*K14</f>
        <v>#VALUE!</v>
      </c>
      <c r="N54" s="243" t="e">
        <f>(J26/1000)*K14</f>
        <v>#VALUE!</v>
      </c>
      <c r="O54" s="243">
        <v>0</v>
      </c>
      <c r="P54" s="243" t="e">
        <f>(L26/1000)*K14</f>
        <v>#VALUE!</v>
      </c>
      <c r="Q54" s="178" t="e">
        <f>(M26/1000)*K14</f>
        <v>#VALUE!</v>
      </c>
      <c r="R54" s="244"/>
    </row>
    <row r="55" spans="2:18" ht="30" customHeight="1" x14ac:dyDescent="0.4">
      <c r="B55" s="840" t="s">
        <v>29</v>
      </c>
      <c r="C55" s="840"/>
      <c r="D55" s="840"/>
      <c r="E55" s="840"/>
      <c r="F55" s="840"/>
      <c r="G55" s="840"/>
      <c r="H55" s="243">
        <f>(D28/1000)*K15</f>
        <v>375.48</v>
      </c>
      <c r="I55" s="243">
        <f>(E28/1000)*K15</f>
        <v>290.99700000000001</v>
      </c>
      <c r="J55" s="243">
        <f>(F28/1000)*K15</f>
        <v>675.86399999999992</v>
      </c>
      <c r="K55" s="243" t="e">
        <f>(G28/1000)*K15</f>
        <v>#VALUE!</v>
      </c>
      <c r="L55" s="243" t="e">
        <f>(H28/1000)*K15</f>
        <v>#VALUE!</v>
      </c>
      <c r="M55" s="243" t="e">
        <f>(I28/1000)*K15</f>
        <v>#VALUE!</v>
      </c>
      <c r="N55" s="243" t="e">
        <f>(J28/1000)*K15</f>
        <v>#VALUE!</v>
      </c>
      <c r="O55" s="243">
        <v>0</v>
      </c>
      <c r="P55" s="243" t="e">
        <f>(L28/1000)*K15</f>
        <v>#VALUE!</v>
      </c>
      <c r="Q55" s="178" t="e">
        <f>(M28/1000)*K15</f>
        <v>#VALUE!</v>
      </c>
      <c r="R55" s="244"/>
    </row>
    <row r="56" spans="2:18" ht="30" customHeight="1" x14ac:dyDescent="0.4">
      <c r="B56" s="840" t="s">
        <v>30</v>
      </c>
      <c r="C56" s="840"/>
      <c r="D56" s="840"/>
      <c r="E56" s="840"/>
      <c r="F56" s="840"/>
      <c r="G56" s="840"/>
      <c r="H56" s="228">
        <f t="shared" ref="H56:Q56" si="1">H54-H55</f>
        <v>1430.905</v>
      </c>
      <c r="I56" s="228">
        <f t="shared" si="1"/>
        <v>1490.6429999999998</v>
      </c>
      <c r="J56" s="228">
        <f t="shared" si="1"/>
        <v>2491.4960000000001</v>
      </c>
      <c r="K56" s="228" t="e">
        <f t="shared" si="1"/>
        <v>#VALUE!</v>
      </c>
      <c r="L56" s="228" t="e">
        <f t="shared" si="1"/>
        <v>#VALUE!</v>
      </c>
      <c r="M56" s="228" t="e">
        <f t="shared" si="1"/>
        <v>#VALUE!</v>
      </c>
      <c r="N56" s="228" t="e">
        <f t="shared" si="1"/>
        <v>#VALUE!</v>
      </c>
      <c r="O56" s="228">
        <f t="shared" si="1"/>
        <v>0</v>
      </c>
      <c r="P56" s="228" t="e">
        <f t="shared" si="1"/>
        <v>#VALUE!</v>
      </c>
      <c r="Q56" s="141" t="e">
        <f t="shared" si="1"/>
        <v>#VALUE!</v>
      </c>
      <c r="R56" s="151"/>
    </row>
    <row r="57" spans="2:18" ht="15" x14ac:dyDescent="0.4">
      <c r="B57" s="241"/>
      <c r="C57" s="240"/>
      <c r="D57" s="240"/>
      <c r="E57" s="240"/>
      <c r="F57" s="240"/>
      <c r="G57" s="240"/>
      <c r="H57" s="839"/>
      <c r="I57" s="839"/>
      <c r="J57" s="839"/>
      <c r="K57" s="839"/>
      <c r="L57" s="839"/>
      <c r="M57" s="839"/>
      <c r="N57" s="839"/>
      <c r="O57" s="839"/>
      <c r="P57" s="839"/>
      <c r="Q57" s="839"/>
      <c r="R57" s="240"/>
    </row>
    <row r="58" spans="2:18" ht="15" x14ac:dyDescent="0.4">
      <c r="B58" s="241"/>
      <c r="C58" s="240"/>
      <c r="D58" s="240"/>
      <c r="E58" s="240"/>
      <c r="F58" s="240"/>
      <c r="G58" s="240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240"/>
    </row>
    <row r="59" spans="2:18" s="60" customFormat="1" ht="21" customHeight="1" x14ac:dyDescent="0.45">
      <c r="B59" s="143" t="s">
        <v>375</v>
      </c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</row>
    <row r="60" spans="2:18" ht="33.75" customHeight="1" x14ac:dyDescent="0.4">
      <c r="B60" s="231"/>
      <c r="C60" s="836" t="s">
        <v>363</v>
      </c>
      <c r="D60" s="837"/>
      <c r="E60" s="837"/>
      <c r="F60" s="837"/>
      <c r="G60" s="838"/>
      <c r="H60" s="836" t="s">
        <v>374</v>
      </c>
      <c r="I60" s="837"/>
      <c r="J60" s="837"/>
      <c r="K60" s="837"/>
      <c r="L60" s="837"/>
      <c r="M60" s="837"/>
      <c r="N60" s="837"/>
      <c r="O60" s="837"/>
      <c r="P60" s="837"/>
      <c r="Q60" s="838"/>
      <c r="R60" s="240"/>
    </row>
    <row r="61" spans="2:18" ht="76.5" customHeight="1" x14ac:dyDescent="0.4">
      <c r="B61" s="230" t="s">
        <v>31</v>
      </c>
      <c r="C61" s="368" t="s">
        <v>223</v>
      </c>
      <c r="D61" s="368" t="s">
        <v>132</v>
      </c>
      <c r="E61" s="368" t="s">
        <v>364</v>
      </c>
      <c r="F61" s="369" t="s">
        <v>365</v>
      </c>
      <c r="G61" s="369" t="s">
        <v>366</v>
      </c>
      <c r="H61" s="369" t="s">
        <v>367</v>
      </c>
      <c r="I61" s="369" t="s">
        <v>368</v>
      </c>
      <c r="J61" s="754" t="s">
        <v>369</v>
      </c>
      <c r="K61" s="755"/>
      <c r="L61" s="754" t="s">
        <v>370</v>
      </c>
      <c r="M61" s="755"/>
      <c r="N61" s="754" t="s">
        <v>371</v>
      </c>
      <c r="O61" s="755"/>
      <c r="P61" s="368" t="s">
        <v>372</v>
      </c>
      <c r="Q61" s="368" t="s">
        <v>373</v>
      </c>
      <c r="R61" s="78"/>
    </row>
    <row r="62" spans="2:18" ht="36.75" customHeight="1" x14ac:dyDescent="0.4">
      <c r="B62" s="285" t="s">
        <v>378</v>
      </c>
      <c r="C62" s="370" t="s">
        <v>338</v>
      </c>
      <c r="D62" s="370" t="s">
        <v>338</v>
      </c>
      <c r="E62" s="370" t="s">
        <v>338</v>
      </c>
      <c r="F62" s="370" t="s">
        <v>338</v>
      </c>
      <c r="G62" s="370" t="s">
        <v>338</v>
      </c>
      <c r="H62" s="370" t="s">
        <v>338</v>
      </c>
      <c r="I62" s="370" t="s">
        <v>338</v>
      </c>
      <c r="J62" s="370" t="s">
        <v>338</v>
      </c>
      <c r="K62" s="370" t="s">
        <v>338</v>
      </c>
      <c r="L62" s="370" t="s">
        <v>338</v>
      </c>
      <c r="M62" s="370" t="s">
        <v>338</v>
      </c>
      <c r="N62" s="370" t="s">
        <v>338</v>
      </c>
      <c r="O62" s="370" t="s">
        <v>338</v>
      </c>
      <c r="P62" s="370" t="s">
        <v>338</v>
      </c>
      <c r="Q62" s="370" t="s">
        <v>338</v>
      </c>
      <c r="R62" s="245"/>
    </row>
    <row r="63" spans="2:18" ht="24" customHeight="1" x14ac:dyDescent="0.4">
      <c r="B63" s="738"/>
      <c r="C63" s="738"/>
      <c r="D63" s="738"/>
      <c r="E63" s="738"/>
      <c r="F63" s="738"/>
      <c r="G63" s="738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14"/>
    </row>
    <row r="64" spans="2:18" ht="15" x14ac:dyDescent="0.4">
      <c r="B64" s="233" t="s">
        <v>376</v>
      </c>
      <c r="C64" s="233"/>
      <c r="D64" s="233"/>
      <c r="E64" s="233"/>
      <c r="F64" s="233"/>
      <c r="G64" s="233"/>
      <c r="H64" s="233"/>
      <c r="I64" s="240"/>
      <c r="J64" s="753"/>
      <c r="K64" s="753"/>
      <c r="L64" s="753"/>
      <c r="M64" s="753"/>
      <c r="N64" s="753"/>
      <c r="O64" s="753"/>
      <c r="P64" s="753"/>
      <c r="Q64" s="753"/>
      <c r="R64" s="753"/>
    </row>
    <row r="65" spans="2:18" ht="15" x14ac:dyDescent="0.4">
      <c r="B65" s="233"/>
      <c r="C65" s="233" t="s">
        <v>377</v>
      </c>
      <c r="D65" s="233"/>
      <c r="E65" s="233"/>
      <c r="F65" s="233"/>
      <c r="G65" s="233"/>
      <c r="H65" s="233"/>
      <c r="I65" s="240"/>
      <c r="J65" s="148"/>
      <c r="K65" s="148"/>
      <c r="L65" s="148"/>
      <c r="M65" s="148"/>
      <c r="N65" s="148"/>
      <c r="O65" s="148"/>
      <c r="P65" s="148"/>
      <c r="Q65" s="148"/>
      <c r="R65" s="148"/>
    </row>
    <row r="66" spans="2:18" s="83" customFormat="1" ht="15" x14ac:dyDescent="0.4">
      <c r="B66" s="152" t="s">
        <v>18</v>
      </c>
      <c r="C66" s="153"/>
      <c r="D66" s="153"/>
      <c r="E66" s="153"/>
      <c r="F66" s="153"/>
      <c r="G66" s="153"/>
      <c r="H66" s="153"/>
      <c r="I66" s="153"/>
      <c r="J66" s="154"/>
      <c r="K66" s="154"/>
      <c r="L66" s="153"/>
      <c r="M66" s="153"/>
      <c r="N66" s="153"/>
      <c r="O66" s="153"/>
      <c r="P66" s="155"/>
      <c r="Q66" s="153"/>
      <c r="R66" s="156"/>
    </row>
    <row r="67" spans="2:18" s="83" customFormat="1" ht="15" x14ac:dyDescent="0.4">
      <c r="B67" s="157" t="s">
        <v>253</v>
      </c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</row>
    <row r="68" spans="2:18" s="83" customFormat="1" ht="15" x14ac:dyDescent="0.4">
      <c r="B68" s="158" t="s">
        <v>100</v>
      </c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3"/>
      <c r="R68" s="153"/>
    </row>
    <row r="69" spans="2:18" s="83" customFormat="1" ht="15" x14ac:dyDescent="0.4">
      <c r="B69" s="160" t="s">
        <v>101</v>
      </c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</row>
    <row r="70" spans="2:18" s="83" customFormat="1" ht="15" x14ac:dyDescent="0.4">
      <c r="B70" s="160" t="s">
        <v>187</v>
      </c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</row>
    <row r="71" spans="2:18" ht="15" x14ac:dyDescent="0.4">
      <c r="B71" s="241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</row>
    <row r="72" spans="2:18" ht="20.25" customHeight="1" x14ac:dyDescent="0.4">
      <c r="B72" s="143" t="s">
        <v>229</v>
      </c>
      <c r="C72" s="143"/>
      <c r="D72" s="143"/>
      <c r="E72" s="143"/>
      <c r="F72" s="143"/>
      <c r="G72" s="143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</row>
    <row r="73" spans="2:18" ht="15.75" customHeight="1" x14ac:dyDescent="0.4">
      <c r="B73" s="241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</row>
    <row r="74" spans="2:18" ht="9" customHeight="1" x14ac:dyDescent="0.4">
      <c r="B74" s="754" t="s">
        <v>218</v>
      </c>
      <c r="C74" s="755"/>
      <c r="D74" s="754" t="s">
        <v>224</v>
      </c>
      <c r="E74" s="833"/>
      <c r="F74" s="755"/>
      <c r="G74" s="754" t="s">
        <v>217</v>
      </c>
      <c r="H74" s="755"/>
      <c r="I74" s="754" t="s">
        <v>225</v>
      </c>
      <c r="J74" s="833"/>
      <c r="K74" s="755"/>
      <c r="L74" s="240"/>
      <c r="M74" s="240"/>
      <c r="N74" s="240"/>
      <c r="O74" s="771"/>
      <c r="P74" s="771"/>
      <c r="Q74" s="771"/>
      <c r="R74" s="240"/>
    </row>
    <row r="75" spans="2:18" ht="35.25" customHeight="1" x14ac:dyDescent="0.4">
      <c r="B75" s="756"/>
      <c r="C75" s="757"/>
      <c r="D75" s="756"/>
      <c r="E75" s="834"/>
      <c r="F75" s="757"/>
      <c r="G75" s="756"/>
      <c r="H75" s="757"/>
      <c r="I75" s="756"/>
      <c r="J75" s="834"/>
      <c r="K75" s="757"/>
      <c r="L75" s="240"/>
      <c r="M75" s="240"/>
      <c r="N75" s="240"/>
      <c r="O75" s="771"/>
      <c r="P75" s="771"/>
      <c r="Q75" s="771"/>
      <c r="R75" s="240"/>
    </row>
    <row r="76" spans="2:18" ht="47.25" customHeight="1" x14ac:dyDescent="0.4">
      <c r="B76" s="841" t="s">
        <v>338</v>
      </c>
      <c r="C76" s="842"/>
      <c r="D76" s="843" t="s">
        <v>338</v>
      </c>
      <c r="E76" s="844"/>
      <c r="F76" s="845"/>
      <c r="G76" s="846" t="s">
        <v>338</v>
      </c>
      <c r="H76" s="847"/>
      <c r="I76" s="848" t="s">
        <v>338</v>
      </c>
      <c r="J76" s="849"/>
      <c r="K76" s="850"/>
      <c r="O76" s="851"/>
      <c r="P76" s="851"/>
      <c r="Q76" s="851"/>
    </row>
    <row r="77" spans="2:18" ht="15.75" customHeight="1" x14ac:dyDescent="0.4">
      <c r="B77" s="246"/>
    </row>
    <row r="78" spans="2:18" ht="15.75" customHeight="1" x14ac:dyDescent="0.4">
      <c r="B78" s="246"/>
    </row>
    <row r="79" spans="2:18" s="60" customFormat="1" ht="21" customHeight="1" x14ac:dyDescent="0.45">
      <c r="B79" s="65" t="s">
        <v>214</v>
      </c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2:18" ht="15" x14ac:dyDescent="0.4">
      <c r="B80" s="30"/>
    </row>
    <row r="81" spans="2:29" ht="48" customHeight="1" x14ac:dyDescent="0.4">
      <c r="B81" s="728" t="s">
        <v>133</v>
      </c>
      <c r="C81" s="728"/>
      <c r="D81" s="728"/>
      <c r="E81" s="728"/>
      <c r="F81" s="728"/>
      <c r="G81" s="728"/>
      <c r="H81" s="741" t="s">
        <v>230</v>
      </c>
      <c r="I81" s="742"/>
      <c r="J81" s="742"/>
      <c r="K81" s="742"/>
      <c r="L81" s="743"/>
      <c r="M81" s="741" t="s">
        <v>231</v>
      </c>
      <c r="N81" s="742"/>
      <c r="O81" s="742"/>
      <c r="P81" s="742"/>
      <c r="Q81" s="742"/>
      <c r="R81" s="743"/>
    </row>
    <row r="82" spans="2:29" ht="39" customHeight="1" x14ac:dyDescent="0.4">
      <c r="B82" s="736">
        <v>0.6</v>
      </c>
      <c r="C82" s="737"/>
      <c r="D82" s="737"/>
      <c r="E82" s="737"/>
      <c r="F82" s="737"/>
      <c r="G82" s="737"/>
      <c r="H82" s="733">
        <v>0.2</v>
      </c>
      <c r="I82" s="734"/>
      <c r="J82" s="734"/>
      <c r="K82" s="734"/>
      <c r="L82" s="735"/>
      <c r="M82" s="726"/>
      <c r="N82" s="727"/>
      <c r="O82" s="727"/>
      <c r="P82" s="727"/>
      <c r="Q82" s="727"/>
      <c r="R82" s="727"/>
      <c r="S82" s="723" t="s">
        <v>466</v>
      </c>
      <c r="T82" s="724"/>
      <c r="U82" s="724"/>
      <c r="V82" s="724"/>
      <c r="W82" s="725"/>
      <c r="X82" s="729" t="s">
        <v>338</v>
      </c>
      <c r="Y82" s="730"/>
      <c r="Z82" s="730"/>
      <c r="AA82" s="730"/>
      <c r="AB82" s="730"/>
      <c r="AC82" s="731"/>
    </row>
    <row r="83" spans="2:29" ht="15" x14ac:dyDescent="0.4">
      <c r="B83" s="246"/>
    </row>
    <row r="84" spans="2:29" s="60" customFormat="1" ht="21" customHeight="1" x14ac:dyDescent="0.45">
      <c r="B84" s="65" t="s">
        <v>215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</row>
    <row r="85" spans="2:29" ht="15" x14ac:dyDescent="0.4">
      <c r="B85" s="30"/>
    </row>
    <row r="86" spans="2:29" ht="62.25" customHeight="1" x14ac:dyDescent="0.4">
      <c r="B86" s="205" t="s">
        <v>31</v>
      </c>
      <c r="C86" s="741" t="s">
        <v>94</v>
      </c>
      <c r="D86" s="742"/>
      <c r="E86" s="743"/>
      <c r="F86" s="741" t="s">
        <v>95</v>
      </c>
      <c r="G86" s="742"/>
      <c r="H86" s="743"/>
      <c r="I86" s="728" t="s">
        <v>32</v>
      </c>
      <c r="J86" s="728"/>
      <c r="K86" s="728" t="s">
        <v>33</v>
      </c>
      <c r="L86" s="728"/>
      <c r="M86" s="728" t="s">
        <v>34</v>
      </c>
      <c r="N86" s="728"/>
      <c r="O86" s="728"/>
      <c r="P86" s="728"/>
      <c r="Q86" s="728" t="s">
        <v>35</v>
      </c>
      <c r="R86" s="728"/>
    </row>
    <row r="87" spans="2:29" ht="39" customHeight="1" x14ac:dyDescent="0.4">
      <c r="B87" s="206" t="s">
        <v>358</v>
      </c>
      <c r="C87" s="745">
        <f>K15</f>
        <v>9387</v>
      </c>
      <c r="D87" s="746"/>
      <c r="E87" s="747"/>
      <c r="F87" s="748" t="s">
        <v>338</v>
      </c>
      <c r="G87" s="749"/>
      <c r="H87" s="750"/>
      <c r="I87" s="751" t="s">
        <v>338</v>
      </c>
      <c r="J87" s="751"/>
      <c r="K87" s="752" t="s">
        <v>338</v>
      </c>
      <c r="L87" s="752"/>
      <c r="M87" s="751" t="s">
        <v>338</v>
      </c>
      <c r="N87" s="751"/>
      <c r="O87" s="751"/>
      <c r="P87" s="751"/>
      <c r="Q87" s="751" t="s">
        <v>338</v>
      </c>
      <c r="R87" s="751"/>
    </row>
    <row r="88" spans="2:29" ht="15" x14ac:dyDescent="0.4">
      <c r="B88" s="241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</row>
    <row r="89" spans="2:29" s="60" customFormat="1" ht="21" customHeight="1" x14ac:dyDescent="0.45">
      <c r="B89" s="143" t="s">
        <v>216</v>
      </c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</row>
    <row r="90" spans="2:29" ht="15" x14ac:dyDescent="0.4">
      <c r="B90" s="149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</row>
    <row r="91" spans="2:29" ht="56.25" customHeight="1" x14ac:dyDescent="0.45">
      <c r="B91" s="694" t="s">
        <v>227</v>
      </c>
      <c r="C91" s="695"/>
      <c r="D91" s="263" t="s">
        <v>36</v>
      </c>
      <c r="E91" s="741" t="s">
        <v>37</v>
      </c>
      <c r="F91" s="742"/>
      <c r="G91" s="742"/>
      <c r="H91" s="743"/>
      <c r="I91" s="741" t="s">
        <v>38</v>
      </c>
      <c r="J91" s="743"/>
      <c r="K91" s="741" t="s">
        <v>39</v>
      </c>
      <c r="L91" s="742"/>
      <c r="M91" s="743"/>
      <c r="N91" s="741" t="s">
        <v>40</v>
      </c>
      <c r="O91" s="744"/>
      <c r="P91" s="78"/>
      <c r="Q91" s="78"/>
      <c r="R91" s="78"/>
    </row>
    <row r="92" spans="2:29" s="10" customFormat="1" ht="56.25" customHeight="1" x14ac:dyDescent="0.5">
      <c r="B92" s="858" t="s">
        <v>378</v>
      </c>
      <c r="C92" s="859"/>
      <c r="D92" s="676" t="s">
        <v>600</v>
      </c>
      <c r="E92" s="852" t="s">
        <v>601</v>
      </c>
      <c r="F92" s="853"/>
      <c r="G92" s="853"/>
      <c r="H92" s="854"/>
      <c r="I92" s="855" t="s">
        <v>603</v>
      </c>
      <c r="J92" s="856"/>
      <c r="K92" s="772"/>
      <c r="L92" s="773"/>
      <c r="M92" s="774"/>
      <c r="N92" s="857" t="s">
        <v>602</v>
      </c>
      <c r="O92" s="854"/>
      <c r="P92" s="75"/>
      <c r="Q92" s="75"/>
      <c r="R92" s="75"/>
    </row>
    <row r="93" spans="2:29" s="10" customFormat="1" ht="37.5" customHeight="1" x14ac:dyDescent="0.5">
      <c r="B93" s="860"/>
      <c r="C93" s="861"/>
      <c r="D93" s="675" t="s">
        <v>620</v>
      </c>
      <c r="E93" s="776" t="s">
        <v>601</v>
      </c>
      <c r="F93" s="777"/>
      <c r="G93" s="777"/>
      <c r="H93" s="777"/>
      <c r="I93" s="778" t="s">
        <v>603</v>
      </c>
      <c r="J93" s="779"/>
      <c r="K93" s="780"/>
      <c r="L93" s="781"/>
      <c r="M93" s="782"/>
      <c r="N93" s="783" t="s">
        <v>602</v>
      </c>
      <c r="O93" s="777"/>
      <c r="P93" s="75"/>
      <c r="Q93" s="75"/>
      <c r="R93" s="75"/>
    </row>
    <row r="94" spans="2:29" s="10" customFormat="1" ht="37.5" customHeight="1" x14ac:dyDescent="0.5">
      <c r="B94" s="862"/>
      <c r="C94" s="863"/>
      <c r="D94" s="675" t="s">
        <v>621</v>
      </c>
      <c r="E94" s="776" t="s">
        <v>601</v>
      </c>
      <c r="F94" s="777"/>
      <c r="G94" s="777"/>
      <c r="H94" s="777"/>
      <c r="I94" s="778" t="s">
        <v>603</v>
      </c>
      <c r="J94" s="779"/>
      <c r="K94" s="780"/>
      <c r="L94" s="781"/>
      <c r="M94" s="782"/>
      <c r="N94" s="783" t="s">
        <v>602</v>
      </c>
      <c r="O94" s="777"/>
      <c r="P94" s="75"/>
      <c r="Q94" s="75"/>
      <c r="R94" s="75"/>
    </row>
    <row r="95" spans="2:29" ht="17.25" customHeight="1" x14ac:dyDescent="0.4">
      <c r="B95" s="152" t="s">
        <v>254</v>
      </c>
      <c r="C95" s="153"/>
      <c r="D95" s="153"/>
      <c r="E95" s="240"/>
      <c r="F95" s="240"/>
      <c r="G95" s="240"/>
      <c r="H95" s="240"/>
      <c r="I95" s="247"/>
      <c r="J95" s="247"/>
      <c r="K95" s="240"/>
      <c r="L95" s="240"/>
      <c r="M95" s="240"/>
      <c r="N95" s="240"/>
      <c r="O95" s="240"/>
      <c r="P95" s="240"/>
      <c r="Q95" s="247"/>
      <c r="R95" s="247"/>
    </row>
    <row r="96" spans="2:29" ht="17.25" customHeight="1" x14ac:dyDescent="0.4">
      <c r="B96" s="152"/>
      <c r="C96" s="153"/>
      <c r="D96" s="153"/>
      <c r="E96" s="240"/>
      <c r="F96" s="240"/>
      <c r="G96" s="240"/>
      <c r="H96" s="240"/>
      <c r="I96" s="247"/>
      <c r="J96" s="247"/>
      <c r="K96" s="240"/>
      <c r="L96" s="240"/>
      <c r="M96" s="240"/>
      <c r="N96" s="240"/>
      <c r="O96" s="240"/>
      <c r="P96" s="240"/>
      <c r="Q96" s="247"/>
      <c r="R96" s="247"/>
    </row>
    <row r="97" spans="1:18" ht="17.25" customHeight="1" x14ac:dyDescent="0.4">
      <c r="B97" s="248"/>
      <c r="C97" s="240"/>
      <c r="D97" s="240"/>
      <c r="E97" s="240"/>
      <c r="F97" s="240"/>
      <c r="G97" s="240"/>
      <c r="H97" s="240"/>
      <c r="I97" s="247"/>
      <c r="J97" s="247"/>
      <c r="K97" s="240"/>
      <c r="L97" s="240"/>
      <c r="M97" s="240"/>
      <c r="N97" s="240"/>
      <c r="O97" s="240"/>
      <c r="P97" s="240"/>
      <c r="Q97" s="247"/>
      <c r="R97" s="247"/>
    </row>
    <row r="98" spans="1:18" ht="33" customHeight="1" x14ac:dyDescent="0.4">
      <c r="B98" s="740" t="s">
        <v>241</v>
      </c>
      <c r="C98" s="740"/>
      <c r="D98" s="740"/>
      <c r="E98" s="740"/>
      <c r="F98" s="740"/>
      <c r="G98" s="740"/>
      <c r="H98" s="740"/>
      <c r="I98" s="740"/>
      <c r="J98" s="740"/>
      <c r="K98" s="740"/>
      <c r="L98" s="740"/>
      <c r="M98" s="740"/>
      <c r="N98" s="740"/>
      <c r="O98" s="740"/>
      <c r="P98" s="740"/>
      <c r="Q98" s="740"/>
      <c r="R98" s="740"/>
    </row>
    <row r="99" spans="1:18" ht="33" customHeight="1" x14ac:dyDescent="0.4">
      <c r="B99" s="163" t="s">
        <v>242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43"/>
      <c r="O99" s="143"/>
      <c r="P99" s="143"/>
      <c r="Q99" s="143"/>
      <c r="R99" s="143"/>
    </row>
    <row r="100" spans="1:18" ht="21.75" customHeight="1" x14ac:dyDescent="0.5">
      <c r="A100" s="732" t="s">
        <v>512</v>
      </c>
      <c r="B100" s="732"/>
      <c r="C100" s="732"/>
      <c r="D100" s="732"/>
      <c r="E100" s="732"/>
      <c r="F100" s="732"/>
      <c r="G100" s="732"/>
      <c r="H100" s="732"/>
      <c r="I100" s="732"/>
      <c r="J100" s="732"/>
      <c r="K100" s="732"/>
      <c r="L100" s="732"/>
      <c r="M100" s="732"/>
      <c r="N100" s="732"/>
      <c r="O100" s="732"/>
      <c r="P100" s="739"/>
      <c r="Q100" s="739"/>
      <c r="R100" s="739"/>
    </row>
    <row r="101" spans="1:18" ht="27.75" customHeight="1" x14ac:dyDescent="0.5">
      <c r="A101" s="625"/>
      <c r="B101" s="625"/>
      <c r="C101" s="625"/>
      <c r="D101" s="625"/>
      <c r="E101" s="625"/>
      <c r="F101" s="625"/>
      <c r="G101" s="625"/>
      <c r="H101" s="613"/>
      <c r="I101" s="613"/>
      <c r="J101" s="613"/>
      <c r="K101" s="613"/>
      <c r="L101" s="613"/>
      <c r="M101" s="613"/>
      <c r="N101" s="613"/>
      <c r="O101" s="613"/>
      <c r="P101" s="240"/>
      <c r="Q101" s="240"/>
      <c r="R101" s="240"/>
    </row>
    <row r="102" spans="1:18" s="60" customFormat="1" ht="33" customHeight="1" x14ac:dyDescent="0.5">
      <c r="A102" s="775"/>
      <c r="B102" s="775"/>
      <c r="C102" s="775"/>
      <c r="D102" s="775"/>
      <c r="E102" s="775"/>
      <c r="F102" s="775"/>
      <c r="G102" s="252"/>
      <c r="H102" s="252"/>
      <c r="I102" s="252"/>
      <c r="J102" s="252"/>
      <c r="K102" s="252"/>
      <c r="L102" s="252"/>
      <c r="M102" s="252"/>
      <c r="N102" s="252"/>
      <c r="O102" s="252"/>
      <c r="P102" s="143"/>
      <c r="Q102" s="143"/>
      <c r="R102" s="143"/>
    </row>
    <row r="103" spans="1:18" ht="17.649999999999999" x14ac:dyDescent="0.5">
      <c r="A103" s="769"/>
      <c r="B103" s="769"/>
      <c r="C103" s="769"/>
      <c r="D103" s="769"/>
      <c r="E103" s="769"/>
      <c r="F103" s="769"/>
      <c r="G103" s="769"/>
      <c r="H103" s="252"/>
      <c r="I103" s="252"/>
      <c r="J103" s="252"/>
      <c r="K103" s="252"/>
      <c r="L103" s="252"/>
      <c r="M103" s="252"/>
      <c r="N103" s="252"/>
      <c r="O103" s="252"/>
      <c r="P103" s="240"/>
      <c r="Q103" s="240"/>
      <c r="R103" s="240"/>
    </row>
    <row r="104" spans="1:18" ht="30.75" customHeight="1" x14ac:dyDescent="0.5">
      <c r="A104" s="769"/>
      <c r="B104" s="769"/>
      <c r="C104" s="769"/>
      <c r="D104" s="769"/>
      <c r="E104" s="769"/>
      <c r="F104" s="769"/>
      <c r="G104" s="251"/>
      <c r="H104" s="252"/>
      <c r="I104" s="252"/>
      <c r="J104" s="252"/>
      <c r="K104" s="252"/>
      <c r="L104" s="252"/>
      <c r="M104" s="252"/>
      <c r="N104" s="252"/>
      <c r="O104" s="252"/>
      <c r="P104" s="771"/>
      <c r="Q104" s="771"/>
      <c r="R104" s="771"/>
    </row>
    <row r="105" spans="1:18" ht="26.25" customHeight="1" x14ac:dyDescent="0.5">
      <c r="A105" s="251"/>
      <c r="B105" s="251"/>
      <c r="C105" s="251"/>
      <c r="D105" s="251"/>
      <c r="E105" s="251"/>
      <c r="F105" s="251"/>
      <c r="G105" s="251"/>
      <c r="H105" s="252"/>
      <c r="I105" s="252"/>
      <c r="J105" s="252"/>
      <c r="K105" s="252"/>
      <c r="L105" s="252"/>
      <c r="M105" s="252"/>
      <c r="N105" s="252"/>
      <c r="O105" s="252"/>
      <c r="P105" s="273"/>
      <c r="Q105" s="273"/>
      <c r="R105" s="273"/>
    </row>
    <row r="106" spans="1:18" ht="36.75" customHeight="1" x14ac:dyDescent="0.4">
      <c r="A106" s="768"/>
      <c r="B106" s="768"/>
      <c r="C106" s="768"/>
      <c r="D106" s="768"/>
      <c r="E106" s="768"/>
      <c r="F106" s="768"/>
      <c r="G106" s="253"/>
      <c r="H106" s="253"/>
      <c r="I106" s="253"/>
      <c r="J106" s="253"/>
      <c r="K106" s="253"/>
      <c r="L106" s="253"/>
      <c r="M106" s="253"/>
      <c r="N106" s="253"/>
      <c r="O106" s="253"/>
      <c r="P106" s="284"/>
      <c r="Q106" s="284"/>
      <c r="R106" s="284"/>
    </row>
    <row r="107" spans="1:18" ht="17.649999999999999" x14ac:dyDescent="0.5">
      <c r="A107" s="769"/>
      <c r="B107" s="769"/>
      <c r="C107" s="769"/>
      <c r="D107" s="769"/>
      <c r="E107" s="769"/>
      <c r="F107" s="769"/>
      <c r="G107" s="250"/>
      <c r="H107" s="254"/>
      <c r="I107" s="254"/>
      <c r="J107" s="254"/>
      <c r="K107" s="254"/>
      <c r="L107" s="254"/>
      <c r="M107" s="254"/>
      <c r="N107" s="254"/>
      <c r="O107" s="254"/>
      <c r="R107" s="282"/>
    </row>
    <row r="108" spans="1:18" ht="17.649999999999999" x14ac:dyDescent="0.5">
      <c r="A108" s="769"/>
      <c r="B108" s="769"/>
      <c r="C108" s="769"/>
      <c r="D108" s="769"/>
      <c r="E108" s="769"/>
      <c r="F108" s="769"/>
      <c r="G108" s="769"/>
      <c r="H108" s="770"/>
      <c r="I108" s="770"/>
      <c r="J108" s="770"/>
      <c r="K108" s="770"/>
      <c r="L108" s="770"/>
      <c r="M108" s="770"/>
      <c r="N108" s="255"/>
      <c r="O108" s="255"/>
      <c r="P108" s="283"/>
      <c r="R108" s="282"/>
    </row>
    <row r="109" spans="1:18" ht="15" x14ac:dyDescent="0.4">
      <c r="B109" s="281"/>
    </row>
    <row r="110" spans="1:18" ht="15" x14ac:dyDescent="0.4">
      <c r="B110" s="280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79"/>
      <c r="N110" s="279"/>
      <c r="O110" s="279"/>
      <c r="P110" s="279"/>
      <c r="Q110" s="279"/>
      <c r="R110" s="279"/>
    </row>
    <row r="111" spans="1:18" ht="15" x14ac:dyDescent="0.4">
      <c r="B111" s="278"/>
    </row>
    <row r="112" spans="1:18" ht="15" x14ac:dyDescent="0.4">
      <c r="B112" s="246"/>
    </row>
    <row r="113" spans="2:18" s="60" customFormat="1" ht="21" customHeight="1" x14ac:dyDescent="0.45"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</row>
    <row r="114" spans="2:18" ht="15" x14ac:dyDescent="0.4">
      <c r="B114" s="30"/>
    </row>
    <row r="115" spans="2:18" ht="60" customHeight="1" x14ac:dyDescent="0.4">
      <c r="B115" s="784"/>
      <c r="C115" s="784"/>
      <c r="D115" s="784"/>
      <c r="E115" s="784"/>
      <c r="F115" s="784"/>
      <c r="G115" s="784"/>
      <c r="H115" s="784"/>
      <c r="I115" s="784"/>
      <c r="J115" s="784"/>
      <c r="K115" s="784"/>
      <c r="L115" s="784"/>
      <c r="M115" s="784"/>
      <c r="N115" s="784"/>
      <c r="O115" s="784"/>
      <c r="P115" s="784"/>
      <c r="Q115" s="784"/>
      <c r="R115" s="784"/>
    </row>
    <row r="116" spans="2:18" ht="30" customHeight="1" x14ac:dyDescent="0.4">
      <c r="B116" s="759"/>
      <c r="C116" s="759"/>
      <c r="D116" s="759"/>
      <c r="E116" s="759"/>
      <c r="F116" s="759"/>
      <c r="G116" s="759"/>
      <c r="H116" s="759"/>
      <c r="I116" s="760"/>
      <c r="J116" s="761"/>
      <c r="K116" s="762"/>
      <c r="L116" s="762"/>
      <c r="M116" s="763"/>
      <c r="N116" s="763"/>
      <c r="O116" s="763"/>
      <c r="P116" s="764"/>
      <c r="Q116" s="764"/>
      <c r="R116" s="764"/>
    </row>
    <row r="117" spans="2:18" ht="30" customHeight="1" x14ac:dyDescent="0.4">
      <c r="B117" s="759"/>
      <c r="C117" s="759"/>
      <c r="D117" s="759"/>
      <c r="E117" s="759"/>
      <c r="F117" s="759"/>
      <c r="G117" s="759"/>
      <c r="H117" s="759"/>
      <c r="I117" s="760"/>
      <c r="J117" s="761"/>
      <c r="K117" s="762"/>
      <c r="L117" s="762"/>
      <c r="M117" s="763"/>
      <c r="N117" s="763"/>
      <c r="O117" s="763"/>
      <c r="P117" s="764"/>
      <c r="Q117" s="764"/>
      <c r="R117" s="764"/>
    </row>
    <row r="118" spans="2:18" ht="30" customHeight="1" x14ac:dyDescent="0.4">
      <c r="B118" s="759"/>
      <c r="C118" s="759"/>
      <c r="D118" s="759"/>
      <c r="E118" s="759"/>
      <c r="F118" s="759"/>
      <c r="G118" s="759"/>
      <c r="H118" s="759"/>
      <c r="I118" s="760"/>
      <c r="J118" s="761"/>
      <c r="K118" s="762"/>
      <c r="L118" s="762"/>
      <c r="M118" s="763"/>
      <c r="N118" s="763"/>
      <c r="O118" s="763"/>
      <c r="P118" s="764"/>
      <c r="Q118" s="764"/>
      <c r="R118" s="764"/>
    </row>
    <row r="119" spans="2:18" ht="30" customHeight="1" x14ac:dyDescent="0.4">
      <c r="B119" s="759"/>
      <c r="C119" s="759"/>
      <c r="D119" s="759"/>
      <c r="E119" s="759"/>
      <c r="F119" s="759"/>
      <c r="G119" s="759"/>
      <c r="H119" s="759"/>
      <c r="I119" s="760"/>
      <c r="J119" s="761"/>
      <c r="K119" s="762"/>
      <c r="L119" s="762"/>
      <c r="M119" s="763"/>
      <c r="N119" s="763"/>
      <c r="O119" s="763"/>
      <c r="P119" s="764"/>
      <c r="Q119" s="764"/>
      <c r="R119" s="764"/>
    </row>
    <row r="120" spans="2:18" ht="30" customHeight="1" x14ac:dyDescent="0.4">
      <c r="B120" s="765"/>
      <c r="C120" s="765"/>
      <c r="D120" s="765"/>
      <c r="E120" s="765"/>
      <c r="F120" s="765"/>
      <c r="G120" s="765"/>
      <c r="H120" s="765"/>
      <c r="I120" s="761"/>
      <c r="J120" s="761"/>
      <c r="K120" s="766"/>
      <c r="L120" s="766"/>
      <c r="M120" s="763"/>
      <c r="N120" s="763"/>
      <c r="O120" s="763"/>
      <c r="P120" s="764"/>
      <c r="Q120" s="764"/>
      <c r="R120" s="764"/>
    </row>
    <row r="121" spans="2:18" ht="30" customHeight="1" x14ac:dyDescent="0.4">
      <c r="B121" s="759"/>
      <c r="C121" s="759"/>
      <c r="D121" s="759"/>
      <c r="E121" s="759"/>
      <c r="F121" s="759"/>
      <c r="G121" s="759"/>
      <c r="H121" s="759"/>
      <c r="I121" s="767"/>
      <c r="J121" s="767"/>
      <c r="K121" s="766"/>
      <c r="L121" s="766"/>
      <c r="M121" s="763"/>
      <c r="N121" s="763"/>
      <c r="O121" s="763"/>
      <c r="P121" s="763"/>
      <c r="Q121" s="763"/>
      <c r="R121" s="763"/>
    </row>
    <row r="122" spans="2:18" ht="15" x14ac:dyDescent="0.4">
      <c r="B122" s="246"/>
    </row>
    <row r="123" spans="2:18" s="60" customFormat="1" ht="21" customHeight="1" x14ac:dyDescent="0.45"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</row>
    <row r="124" spans="2:18" ht="15" x14ac:dyDescent="0.4">
      <c r="B124" s="30"/>
    </row>
    <row r="125" spans="2:18" ht="48" customHeight="1" x14ac:dyDescent="0.4">
      <c r="B125" s="784"/>
      <c r="C125" s="784"/>
      <c r="D125" s="784"/>
      <c r="E125" s="784"/>
      <c r="F125" s="784"/>
      <c r="G125" s="784"/>
      <c r="H125" s="784"/>
      <c r="I125" s="784"/>
      <c r="J125" s="784"/>
      <c r="K125" s="784"/>
      <c r="L125" s="784"/>
      <c r="M125" s="784"/>
      <c r="N125" s="784"/>
      <c r="O125" s="784"/>
      <c r="P125" s="784"/>
      <c r="Q125" s="784"/>
      <c r="R125" s="784"/>
    </row>
    <row r="126" spans="2:18" ht="39" customHeight="1" x14ac:dyDescent="0.4">
      <c r="B126" s="789"/>
      <c r="C126" s="763"/>
      <c r="D126" s="763"/>
      <c r="E126" s="763"/>
      <c r="F126" s="763"/>
      <c r="G126" s="763"/>
      <c r="H126" s="789"/>
      <c r="I126" s="763"/>
      <c r="J126" s="763"/>
      <c r="K126" s="763"/>
      <c r="L126" s="763"/>
      <c r="M126" s="763"/>
      <c r="N126" s="763"/>
      <c r="O126" s="763"/>
      <c r="P126" s="763"/>
      <c r="Q126" s="763"/>
      <c r="R126" s="763"/>
    </row>
    <row r="127" spans="2:18" ht="15" x14ac:dyDescent="0.4">
      <c r="B127" s="246"/>
    </row>
    <row r="128" spans="2:18" s="60" customFormat="1" ht="21" customHeight="1" x14ac:dyDescent="0.45"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</row>
    <row r="129" spans="2:18" ht="15" x14ac:dyDescent="0.4">
      <c r="B129" s="30"/>
    </row>
    <row r="130" spans="2:18" ht="54.75" customHeight="1" x14ac:dyDescent="0.4">
      <c r="B130" s="3"/>
      <c r="C130" s="12"/>
      <c r="D130" s="12"/>
      <c r="E130" s="12"/>
      <c r="F130" s="12"/>
      <c r="G130" s="784"/>
      <c r="H130" s="784"/>
      <c r="I130" s="784"/>
      <c r="J130" s="784"/>
      <c r="K130" s="784"/>
      <c r="L130" s="784"/>
      <c r="M130" s="784"/>
      <c r="N130" s="784"/>
      <c r="O130" s="784"/>
      <c r="P130" s="784"/>
      <c r="Q130" s="784"/>
      <c r="R130" s="784"/>
    </row>
    <row r="131" spans="2:18" ht="39" customHeight="1" x14ac:dyDescent="0.4">
      <c r="B131" s="264"/>
      <c r="C131" s="277"/>
      <c r="D131" s="277"/>
      <c r="E131" s="277"/>
      <c r="F131" s="277"/>
      <c r="G131" s="786"/>
      <c r="H131" s="786"/>
      <c r="I131" s="786"/>
      <c r="J131" s="786"/>
      <c r="K131" s="763"/>
      <c r="L131" s="763"/>
      <c r="M131" s="786"/>
      <c r="N131" s="786"/>
      <c r="O131" s="786"/>
      <c r="P131" s="786"/>
      <c r="Q131" s="786"/>
      <c r="R131" s="786"/>
    </row>
    <row r="132" spans="2:18" ht="15" x14ac:dyDescent="0.4">
      <c r="B132" s="246"/>
    </row>
    <row r="133" spans="2:18" s="60" customFormat="1" ht="21" customHeight="1" x14ac:dyDescent="0.45"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2:18" ht="15" x14ac:dyDescent="0.4">
      <c r="B134" s="30"/>
    </row>
    <row r="135" spans="2:18" ht="56.25" customHeight="1" x14ac:dyDescent="0.4">
      <c r="B135" s="12"/>
      <c r="C135" s="12"/>
      <c r="D135" s="12"/>
      <c r="E135" s="12"/>
      <c r="F135" s="12"/>
      <c r="G135" s="784"/>
      <c r="H135" s="784"/>
      <c r="I135" s="784"/>
      <c r="J135" s="784"/>
      <c r="K135" s="12"/>
      <c r="L135" s="12"/>
      <c r="M135" s="784"/>
      <c r="N135" s="784"/>
      <c r="O135" s="784"/>
      <c r="P135" s="784"/>
      <c r="Q135" s="784"/>
      <c r="R135" s="784"/>
    </row>
    <row r="136" spans="2:18" ht="30" customHeight="1" x14ac:dyDescent="0.4">
      <c r="B136" s="276"/>
      <c r="C136" s="276"/>
      <c r="D136" s="276"/>
      <c r="E136" s="276"/>
      <c r="F136" s="276"/>
      <c r="G136" s="787"/>
      <c r="H136" s="787"/>
      <c r="I136" s="788"/>
      <c r="J136" s="788"/>
      <c r="K136" s="788"/>
      <c r="L136" s="788"/>
      <c r="M136" s="788"/>
      <c r="N136" s="788"/>
      <c r="O136" s="788"/>
      <c r="P136" s="788"/>
      <c r="Q136" s="788"/>
      <c r="R136" s="788"/>
    </row>
    <row r="137" spans="2:18" ht="15.75" customHeight="1" x14ac:dyDescent="0.4">
      <c r="B137" s="31"/>
      <c r="I137" s="275"/>
      <c r="J137" s="275"/>
      <c r="Q137" s="275"/>
      <c r="R137" s="275"/>
    </row>
    <row r="138" spans="2:18" ht="17.25" customHeight="1" x14ac:dyDescent="0.4">
      <c r="B138" s="242"/>
      <c r="I138" s="275"/>
      <c r="J138" s="275"/>
      <c r="Q138" s="275"/>
      <c r="R138" s="275"/>
    </row>
    <row r="139" spans="2:18" ht="27" customHeight="1" x14ac:dyDescent="0.4"/>
    <row r="140" spans="2:18" ht="27" customHeight="1" x14ac:dyDescent="0.4">
      <c r="B140" s="758"/>
      <c r="C140" s="758"/>
      <c r="D140" s="758"/>
      <c r="E140" s="758"/>
      <c r="F140" s="758"/>
      <c r="G140" s="758"/>
      <c r="H140" s="758"/>
      <c r="I140" s="758"/>
      <c r="J140" s="758"/>
      <c r="K140" s="758"/>
      <c r="L140" s="758"/>
      <c r="M140" s="758"/>
      <c r="N140" s="758"/>
      <c r="O140" s="758"/>
      <c r="P140" s="758"/>
      <c r="Q140" s="758"/>
      <c r="R140" s="758"/>
    </row>
    <row r="141" spans="2:18" ht="34.5" customHeight="1" x14ac:dyDescent="0.4">
      <c r="B141" s="785"/>
      <c r="C141" s="785"/>
      <c r="D141" s="785"/>
      <c r="E141" s="785"/>
      <c r="F141" s="785"/>
      <c r="G141" s="785"/>
      <c r="H141" s="785"/>
      <c r="I141" s="785"/>
      <c r="J141" s="785"/>
      <c r="K141" s="785"/>
      <c r="L141" s="785"/>
      <c r="M141" s="785"/>
      <c r="N141" s="785"/>
      <c r="O141" s="785"/>
      <c r="P141" s="785"/>
      <c r="Q141" s="785"/>
      <c r="R141" s="785"/>
    </row>
    <row r="142" spans="2:18" ht="12" customHeight="1" x14ac:dyDescent="0.4">
      <c r="B142" s="785"/>
      <c r="C142" s="785"/>
      <c r="D142" s="785"/>
      <c r="E142" s="785"/>
      <c r="F142" s="785"/>
      <c r="G142" s="785"/>
      <c r="H142" s="785"/>
      <c r="I142" s="785"/>
      <c r="J142" s="785"/>
      <c r="K142" s="785"/>
      <c r="L142" s="785"/>
      <c r="M142" s="785"/>
      <c r="N142" s="785"/>
      <c r="O142" s="785"/>
      <c r="P142" s="785"/>
      <c r="Q142" s="785"/>
      <c r="R142" s="274"/>
    </row>
    <row r="143" spans="2:18" ht="15.75" hidden="1" customHeight="1" x14ac:dyDescent="0.4"/>
    <row r="144" spans="2:18" ht="15.75" hidden="1" customHeight="1" x14ac:dyDescent="0.4"/>
    <row r="145" ht="15.75" hidden="1" customHeight="1" x14ac:dyDescent="0.4"/>
    <row r="146" ht="15.75" hidden="1" customHeight="1" x14ac:dyDescent="0.4"/>
    <row r="147" ht="15.75" hidden="1" customHeight="1" x14ac:dyDescent="0.4"/>
    <row r="148" ht="15.75" hidden="1" customHeight="1" x14ac:dyDescent="0.4"/>
    <row r="149" ht="15.75" hidden="1" customHeight="1" x14ac:dyDescent="0.4"/>
    <row r="150" ht="15.75" hidden="1" customHeight="1" x14ac:dyDescent="0.4"/>
    <row r="151" ht="15.75" hidden="1" customHeight="1" x14ac:dyDescent="0.4"/>
    <row r="152" ht="15.75" hidden="1" customHeight="1" x14ac:dyDescent="0.4"/>
    <row r="153" ht="15.75" hidden="1" customHeight="1" x14ac:dyDescent="0.4"/>
    <row r="154" ht="15.75" hidden="1" customHeight="1" x14ac:dyDescent="0.4"/>
    <row r="155" ht="15.75" hidden="1" customHeight="1" x14ac:dyDescent="0.4"/>
    <row r="156" ht="15.75" hidden="1" customHeight="1" x14ac:dyDescent="0.4"/>
    <row r="157" ht="15.75" hidden="1" customHeight="1" x14ac:dyDescent="0.4"/>
    <row r="158" ht="15.75" hidden="1" customHeight="1" x14ac:dyDescent="0.4"/>
    <row r="159" ht="15.75" hidden="1" customHeight="1" x14ac:dyDescent="0.4"/>
    <row r="160" ht="0.75" hidden="1" customHeight="1" x14ac:dyDescent="0.4"/>
    <row r="161" ht="15.75" customHeight="1" x14ac:dyDescent="0.4"/>
    <row r="162" ht="15" x14ac:dyDescent="0.4"/>
    <row r="163" ht="15" x14ac:dyDescent="0.4"/>
    <row r="164" ht="18" customHeight="1" x14ac:dyDescent="0.4"/>
    <row r="165" ht="18" customHeight="1" x14ac:dyDescent="0.4"/>
    <row r="166" ht="15.75" customHeight="1" x14ac:dyDescent="0.4"/>
    <row r="167" ht="15.75" customHeight="1" x14ac:dyDescent="0.4"/>
    <row r="168" ht="15.75" customHeight="1" x14ac:dyDescent="0.4"/>
    <row r="169" ht="15" x14ac:dyDescent="0.4"/>
    <row r="170" ht="18" customHeight="1" x14ac:dyDescent="0.4"/>
    <row r="171" ht="15" x14ac:dyDescent="0.4"/>
    <row r="172" ht="15" x14ac:dyDescent="0.4"/>
    <row r="173" ht="15" x14ac:dyDescent="0.4"/>
    <row r="174" ht="13.5" customHeight="1" x14ac:dyDescent="0.4"/>
    <row r="175" ht="15" x14ac:dyDescent="0.4"/>
    <row r="176" ht="15" x14ac:dyDescent="0.4"/>
    <row r="177" ht="15" x14ac:dyDescent="0.4"/>
    <row r="178" ht="15" x14ac:dyDescent="0.4"/>
    <row r="179" ht="15" x14ac:dyDescent="0.4"/>
    <row r="180" ht="15" x14ac:dyDescent="0.4"/>
    <row r="181" ht="15" x14ac:dyDescent="0.4"/>
    <row r="182" ht="15" x14ac:dyDescent="0.4"/>
    <row r="183" ht="15" x14ac:dyDescent="0.4"/>
    <row r="184" ht="15" x14ac:dyDescent="0.4"/>
    <row r="185" ht="15" x14ac:dyDescent="0.4"/>
    <row r="186" ht="15" x14ac:dyDescent="0.4"/>
    <row r="187" ht="15" x14ac:dyDescent="0.4"/>
    <row r="188" ht="15" x14ac:dyDescent="0.4"/>
    <row r="189" ht="15" x14ac:dyDescent="0.4"/>
    <row r="190" ht="15" x14ac:dyDescent="0.4"/>
    <row r="191" ht="15" x14ac:dyDescent="0.4"/>
    <row r="192" ht="15" x14ac:dyDescent="0.4"/>
    <row r="193" ht="15" x14ac:dyDescent="0.4"/>
    <row r="194" ht="15" x14ac:dyDescent="0.4"/>
    <row r="195" ht="15" x14ac:dyDescent="0.4"/>
    <row r="196" ht="15" x14ac:dyDescent="0.4"/>
    <row r="197" ht="15" x14ac:dyDescent="0.4"/>
    <row r="198" ht="15" x14ac:dyDescent="0.4"/>
    <row r="199" ht="15" x14ac:dyDescent="0.4"/>
    <row r="200" ht="15" x14ac:dyDescent="0.4"/>
    <row r="201" ht="15" x14ac:dyDescent="0.4"/>
    <row r="202" ht="15" x14ac:dyDescent="0.4"/>
    <row r="203" ht="15" x14ac:dyDescent="0.4"/>
    <row r="204" ht="15" x14ac:dyDescent="0.4"/>
    <row r="205" ht="15" x14ac:dyDescent="0.4"/>
    <row r="206" ht="15" x14ac:dyDescent="0.4"/>
    <row r="207" ht="15" x14ac:dyDescent="0.4"/>
    <row r="208" ht="15" x14ac:dyDescent="0.4"/>
    <row r="209" ht="15" x14ac:dyDescent="0.4"/>
    <row r="210" ht="15" x14ac:dyDescent="0.4"/>
    <row r="211" ht="15" x14ac:dyDescent="0.4"/>
    <row r="212" ht="15" x14ac:dyDescent="0.4"/>
    <row r="213" ht="15" x14ac:dyDescent="0.4"/>
    <row r="214" ht="15" x14ac:dyDescent="0.4"/>
    <row r="215" ht="15" x14ac:dyDescent="0.4"/>
    <row r="216" ht="15" x14ac:dyDescent="0.4"/>
    <row r="217" ht="15" x14ac:dyDescent="0.4"/>
    <row r="218" ht="15" x14ac:dyDescent="0.4"/>
    <row r="219" ht="15" x14ac:dyDescent="0.4"/>
    <row r="220" ht="15" x14ac:dyDescent="0.4"/>
    <row r="221" ht="15" x14ac:dyDescent="0.4"/>
    <row r="222" ht="15" x14ac:dyDescent="0.4"/>
    <row r="223" ht="15" x14ac:dyDescent="0.4"/>
    <row r="224" ht="15" x14ac:dyDescent="0.4"/>
    <row r="225" ht="15" x14ac:dyDescent="0.4"/>
    <row r="226" ht="15" x14ac:dyDescent="0.4"/>
    <row r="227" ht="15" x14ac:dyDescent="0.4"/>
    <row r="228" ht="15" x14ac:dyDescent="0.4"/>
    <row r="229" ht="15" x14ac:dyDescent="0.4"/>
    <row r="230" ht="15" x14ac:dyDescent="0.4"/>
    <row r="231" ht="15" x14ac:dyDescent="0.4"/>
    <row r="232" ht="15" x14ac:dyDescent="0.4"/>
    <row r="233" ht="15" x14ac:dyDescent="0.4"/>
    <row r="234" ht="15" x14ac:dyDescent="0.4"/>
    <row r="235" ht="15" x14ac:dyDescent="0.4"/>
    <row r="236" ht="15" x14ac:dyDescent="0.4"/>
    <row r="237" ht="15" x14ac:dyDescent="0.4"/>
    <row r="238" ht="15" x14ac:dyDescent="0.4"/>
    <row r="239" ht="15" x14ac:dyDescent="0.4"/>
    <row r="240" ht="15" x14ac:dyDescent="0.4"/>
    <row r="241" ht="15" x14ac:dyDescent="0.4"/>
    <row r="242" ht="15" x14ac:dyDescent="0.4"/>
    <row r="243" ht="15" x14ac:dyDescent="0.4"/>
    <row r="244" ht="15" x14ac:dyDescent="0.4"/>
    <row r="245" ht="15" x14ac:dyDescent="0.4"/>
    <row r="246" ht="15" x14ac:dyDescent="0.4"/>
    <row r="247" ht="15" x14ac:dyDescent="0.4"/>
    <row r="248" ht="15" x14ac:dyDescent="0.4"/>
    <row r="249" ht="15" x14ac:dyDescent="0.4"/>
    <row r="250" ht="15" x14ac:dyDescent="0.4"/>
    <row r="251" ht="15" x14ac:dyDescent="0.4"/>
    <row r="252" ht="15" x14ac:dyDescent="0.4"/>
    <row r="253" ht="15" x14ac:dyDescent="0.4"/>
    <row r="254" ht="15" x14ac:dyDescent="0.4"/>
    <row r="255" ht="15" x14ac:dyDescent="0.4"/>
    <row r="256" ht="15" x14ac:dyDescent="0.4"/>
    <row r="257" ht="15" x14ac:dyDescent="0.4"/>
    <row r="258" ht="15" x14ac:dyDescent="0.4"/>
    <row r="259" ht="15" x14ac:dyDescent="0.4"/>
    <row r="260" ht="15" x14ac:dyDescent="0.4"/>
    <row r="261" ht="15" x14ac:dyDescent="0.4"/>
    <row r="262" ht="15" x14ac:dyDescent="0.4"/>
    <row r="263" ht="15" x14ac:dyDescent="0.4"/>
    <row r="264" ht="15" x14ac:dyDescent="0.4"/>
    <row r="265" ht="15" x14ac:dyDescent="0.4"/>
    <row r="266" ht="15" x14ac:dyDescent="0.4"/>
    <row r="267" ht="15" x14ac:dyDescent="0.4"/>
    <row r="268" ht="15" x14ac:dyDescent="0.4"/>
    <row r="269" ht="15" x14ac:dyDescent="0.4"/>
    <row r="270" ht="15" x14ac:dyDescent="0.4"/>
    <row r="271" ht="15" x14ac:dyDescent="0.4"/>
    <row r="272" ht="15" x14ac:dyDescent="0.4"/>
    <row r="273" ht="15" x14ac:dyDescent="0.4"/>
    <row r="274" ht="15" x14ac:dyDescent="0.4"/>
    <row r="275" ht="15" x14ac:dyDescent="0.4"/>
    <row r="276" ht="15" x14ac:dyDescent="0.4"/>
    <row r="277" ht="15" x14ac:dyDescent="0.4"/>
    <row r="278" ht="15" x14ac:dyDescent="0.4"/>
    <row r="279" ht="15" x14ac:dyDescent="0.4"/>
    <row r="280" ht="15" x14ac:dyDescent="0.4"/>
    <row r="281" ht="15" x14ac:dyDescent="0.4"/>
    <row r="282" ht="15" x14ac:dyDescent="0.4"/>
    <row r="283" ht="15" x14ac:dyDescent="0.4"/>
    <row r="284" ht="15" x14ac:dyDescent="0.4"/>
    <row r="285" ht="15" x14ac:dyDescent="0.4"/>
    <row r="286" ht="15" x14ac:dyDescent="0.4"/>
    <row r="287" ht="15" x14ac:dyDescent="0.4"/>
    <row r="288" ht="15" x14ac:dyDescent="0.4"/>
    <row r="289" ht="15" x14ac:dyDescent="0.4"/>
    <row r="290" ht="15" x14ac:dyDescent="0.4"/>
    <row r="291" ht="15" x14ac:dyDescent="0.4"/>
    <row r="292" ht="15" x14ac:dyDescent="0.4"/>
    <row r="293" ht="15" x14ac:dyDescent="0.4"/>
    <row r="294" ht="15" x14ac:dyDescent="0.4"/>
    <row r="295" ht="15" x14ac:dyDescent="0.4"/>
    <row r="296" ht="15" x14ac:dyDescent="0.4"/>
    <row r="297" ht="15" x14ac:dyDescent="0.4"/>
    <row r="298" ht="15" x14ac:dyDescent="0.4"/>
    <row r="299" ht="15" x14ac:dyDescent="0.4"/>
    <row r="300" ht="15" x14ac:dyDescent="0.4"/>
    <row r="301" ht="15" x14ac:dyDescent="0.4"/>
    <row r="302" ht="15" x14ac:dyDescent="0.4"/>
    <row r="303" ht="15" x14ac:dyDescent="0.4"/>
    <row r="304" ht="15" x14ac:dyDescent="0.4"/>
    <row r="305" ht="15" x14ac:dyDescent="0.4"/>
    <row r="306" ht="15" x14ac:dyDescent="0.4"/>
    <row r="307" ht="15" x14ac:dyDescent="0.4"/>
    <row r="308" ht="15" x14ac:dyDescent="0.4"/>
    <row r="309" ht="15" x14ac:dyDescent="0.4"/>
    <row r="310" ht="15" x14ac:dyDescent="0.4"/>
    <row r="311" ht="15" x14ac:dyDescent="0.4"/>
    <row r="312" ht="15" x14ac:dyDescent="0.4"/>
    <row r="313" ht="15" x14ac:dyDescent="0.4"/>
    <row r="314" ht="15" x14ac:dyDescent="0.4"/>
    <row r="315" ht="15" x14ac:dyDescent="0.4"/>
    <row r="316" ht="15" x14ac:dyDescent="0.4"/>
    <row r="317" ht="15" x14ac:dyDescent="0.4"/>
    <row r="318" ht="15" x14ac:dyDescent="0.4"/>
    <row r="319" ht="15" x14ac:dyDescent="0.4"/>
    <row r="320" ht="15" x14ac:dyDescent="0.4"/>
    <row r="321" ht="15" x14ac:dyDescent="0.4"/>
    <row r="322" ht="15" x14ac:dyDescent="0.4"/>
    <row r="323" ht="15" x14ac:dyDescent="0.4"/>
    <row r="324" ht="15" x14ac:dyDescent="0.4"/>
    <row r="325" ht="15" x14ac:dyDescent="0.4"/>
    <row r="326" ht="15" x14ac:dyDescent="0.4"/>
    <row r="327" ht="15" x14ac:dyDescent="0.4"/>
    <row r="328" ht="15" x14ac:dyDescent="0.4"/>
    <row r="329" ht="15" x14ac:dyDescent="0.4"/>
    <row r="330" ht="15" x14ac:dyDescent="0.4"/>
    <row r="331" ht="15" x14ac:dyDescent="0.4"/>
    <row r="332" ht="15" x14ac:dyDescent="0.4"/>
    <row r="333" ht="15" x14ac:dyDescent="0.4"/>
    <row r="334" ht="15" x14ac:dyDescent="0.4"/>
    <row r="335" ht="15" x14ac:dyDescent="0.4"/>
    <row r="336" ht="15" x14ac:dyDescent="0.4"/>
    <row r="337" ht="15" x14ac:dyDescent="0.4"/>
    <row r="338" ht="15" x14ac:dyDescent="0.4"/>
    <row r="339" ht="15" x14ac:dyDescent="0.4"/>
    <row r="340" ht="15" x14ac:dyDescent="0.4"/>
    <row r="341" ht="15" x14ac:dyDescent="0.4"/>
    <row r="342" ht="15" x14ac:dyDescent="0.4"/>
    <row r="343" ht="15" x14ac:dyDescent="0.4"/>
    <row r="344" ht="15" x14ac:dyDescent="0.4"/>
    <row r="345" ht="15" x14ac:dyDescent="0.4"/>
    <row r="346" ht="15" x14ac:dyDescent="0.4"/>
    <row r="347" ht="15" x14ac:dyDescent="0.4"/>
    <row r="348" ht="15" x14ac:dyDescent="0.4"/>
    <row r="349" ht="15" x14ac:dyDescent="0.4"/>
    <row r="350" ht="15" x14ac:dyDescent="0.4"/>
    <row r="351" ht="15" x14ac:dyDescent="0.4"/>
    <row r="352" ht="15" x14ac:dyDescent="0.4"/>
    <row r="353" ht="15" x14ac:dyDescent="0.4"/>
    <row r="354" ht="15" x14ac:dyDescent="0.4"/>
    <row r="355" ht="15" x14ac:dyDescent="0.4"/>
    <row r="356" ht="15" x14ac:dyDescent="0.4"/>
    <row r="357" ht="15" x14ac:dyDescent="0.4"/>
    <row r="358" ht="15" x14ac:dyDescent="0.4"/>
    <row r="359" ht="15" x14ac:dyDescent="0.4"/>
    <row r="360" ht="15" x14ac:dyDescent="0.4"/>
    <row r="361" ht="15" x14ac:dyDescent="0.4"/>
    <row r="362" ht="15" x14ac:dyDescent="0.4"/>
    <row r="363" ht="15" x14ac:dyDescent="0.4"/>
    <row r="364" ht="15" x14ac:dyDescent="0.4"/>
    <row r="365" ht="15" x14ac:dyDescent="0.4"/>
    <row r="366" ht="15" x14ac:dyDescent="0.4"/>
    <row r="367" ht="15" x14ac:dyDescent="0.4"/>
    <row r="368" ht="15" x14ac:dyDescent="0.4"/>
    <row r="369" ht="15" x14ac:dyDescent="0.4"/>
    <row r="370" ht="15" x14ac:dyDescent="0.4"/>
    <row r="371" ht="15" x14ac:dyDescent="0.4"/>
    <row r="372" ht="15" x14ac:dyDescent="0.4"/>
    <row r="373" ht="15" x14ac:dyDescent="0.4"/>
    <row r="374" ht="15" x14ac:dyDescent="0.4"/>
    <row r="375" ht="15" x14ac:dyDescent="0.4"/>
    <row r="376" ht="15" x14ac:dyDescent="0.4"/>
    <row r="377" ht="15" x14ac:dyDescent="0.4"/>
    <row r="378" ht="15" x14ac:dyDescent="0.4"/>
    <row r="379" ht="15" x14ac:dyDescent="0.4"/>
    <row r="380" ht="15" x14ac:dyDescent="0.4"/>
    <row r="381" ht="15" x14ac:dyDescent="0.4"/>
    <row r="382" ht="15" x14ac:dyDescent="0.4"/>
    <row r="383" ht="15" x14ac:dyDescent="0.4"/>
    <row r="384" ht="15" x14ac:dyDescent="0.4"/>
    <row r="385" ht="15" x14ac:dyDescent="0.4"/>
    <row r="386" ht="15" x14ac:dyDescent="0.4"/>
    <row r="387" ht="15" x14ac:dyDescent="0.4"/>
    <row r="388" ht="15" x14ac:dyDescent="0.4"/>
    <row r="389" ht="15" x14ac:dyDescent="0.4"/>
    <row r="390" ht="15" x14ac:dyDescent="0.4"/>
    <row r="391" ht="15" x14ac:dyDescent="0.4"/>
    <row r="392" ht="15" x14ac:dyDescent="0.4"/>
    <row r="393" ht="15" x14ac:dyDescent="0.4"/>
    <row r="394" ht="15" x14ac:dyDescent="0.4"/>
    <row r="395" ht="15" x14ac:dyDescent="0.4"/>
    <row r="396" ht="15" x14ac:dyDescent="0.4"/>
    <row r="397" ht="15" x14ac:dyDescent="0.4"/>
    <row r="398" ht="15" x14ac:dyDescent="0.4"/>
    <row r="399" ht="15" x14ac:dyDescent="0.4"/>
    <row r="400" ht="15" x14ac:dyDescent="0.4"/>
    <row r="401" ht="15" x14ac:dyDescent="0.4"/>
    <row r="402" ht="15" x14ac:dyDescent="0.4"/>
    <row r="403" ht="15" x14ac:dyDescent="0.4"/>
    <row r="404" ht="15" x14ac:dyDescent="0.4"/>
    <row r="405" ht="15" x14ac:dyDescent="0.4"/>
    <row r="406" ht="15" x14ac:dyDescent="0.4"/>
    <row r="407" ht="15" x14ac:dyDescent="0.4"/>
    <row r="408" ht="15" x14ac:dyDescent="0.4"/>
    <row r="409" ht="15" x14ac:dyDescent="0.4"/>
    <row r="410" ht="15" x14ac:dyDescent="0.4"/>
    <row r="411" ht="15" x14ac:dyDescent="0.4"/>
    <row r="412" ht="15" x14ac:dyDescent="0.4"/>
    <row r="413" ht="15" x14ac:dyDescent="0.4"/>
    <row r="414" ht="15" x14ac:dyDescent="0.4"/>
    <row r="415" ht="15" x14ac:dyDescent="0.4"/>
    <row r="416" ht="15" x14ac:dyDescent="0.4"/>
    <row r="417" ht="15" x14ac:dyDescent="0.4"/>
    <row r="418" ht="15" x14ac:dyDescent="0.4"/>
    <row r="419" ht="15" x14ac:dyDescent="0.4"/>
    <row r="420" ht="15" x14ac:dyDescent="0.4"/>
    <row r="421" ht="15" x14ac:dyDescent="0.4"/>
    <row r="422" ht="15" x14ac:dyDescent="0.4"/>
    <row r="423" ht="15" x14ac:dyDescent="0.4"/>
    <row r="424" ht="15" x14ac:dyDescent="0.4"/>
    <row r="425" ht="15" x14ac:dyDescent="0.4"/>
    <row r="426" ht="15" x14ac:dyDescent="0.4"/>
    <row r="427" ht="15" x14ac:dyDescent="0.4"/>
    <row r="428" ht="15" x14ac:dyDescent="0.4"/>
    <row r="429" ht="15" x14ac:dyDescent="0.4"/>
    <row r="430" ht="15" x14ac:dyDescent="0.4"/>
    <row r="431" ht="15" x14ac:dyDescent="0.4"/>
    <row r="432" ht="15" x14ac:dyDescent="0.4"/>
    <row r="433" ht="15" x14ac:dyDescent="0.4"/>
    <row r="434" ht="15" x14ac:dyDescent="0.4"/>
    <row r="435" ht="15" x14ac:dyDescent="0.4"/>
    <row r="436" ht="15" x14ac:dyDescent="0.4"/>
    <row r="437" ht="15" x14ac:dyDescent="0.4"/>
    <row r="438" ht="15" x14ac:dyDescent="0.4"/>
    <row r="439" ht="15" x14ac:dyDescent="0.4"/>
    <row r="440" ht="15" x14ac:dyDescent="0.4"/>
    <row r="441" ht="15" x14ac:dyDescent="0.4"/>
    <row r="442" ht="15" x14ac:dyDescent="0.4"/>
    <row r="443" ht="15" x14ac:dyDescent="0.4"/>
    <row r="444" ht="15" x14ac:dyDescent="0.4"/>
    <row r="445" ht="15" x14ac:dyDescent="0.4"/>
    <row r="446" ht="15" x14ac:dyDescent="0.4"/>
    <row r="447" ht="15" x14ac:dyDescent="0.4"/>
    <row r="448" ht="15" x14ac:dyDescent="0.4"/>
    <row r="449" ht="15" x14ac:dyDescent="0.4"/>
    <row r="450" ht="15" x14ac:dyDescent="0.4"/>
    <row r="451" ht="15" x14ac:dyDescent="0.4"/>
    <row r="452" ht="15" x14ac:dyDescent="0.4"/>
    <row r="453" ht="15" x14ac:dyDescent="0.4"/>
    <row r="454" ht="15" x14ac:dyDescent="0.4"/>
    <row r="455" ht="15" x14ac:dyDescent="0.4"/>
    <row r="456" ht="15" x14ac:dyDescent="0.4"/>
    <row r="457" ht="15" x14ac:dyDescent="0.4"/>
    <row r="458" ht="15" x14ac:dyDescent="0.4"/>
    <row r="459" ht="15" x14ac:dyDescent="0.4"/>
    <row r="460" ht="15" x14ac:dyDescent="0.4"/>
    <row r="461" ht="15" x14ac:dyDescent="0.4"/>
    <row r="462" ht="15" x14ac:dyDescent="0.4"/>
    <row r="463" ht="15" x14ac:dyDescent="0.4"/>
    <row r="464" ht="15" x14ac:dyDescent="0.4"/>
    <row r="465" ht="15" x14ac:dyDescent="0.4"/>
    <row r="466" ht="15" x14ac:dyDescent="0.4"/>
    <row r="467" ht="15" x14ac:dyDescent="0.4"/>
    <row r="468" ht="15" x14ac:dyDescent="0.4"/>
    <row r="469" ht="15" x14ac:dyDescent="0.4"/>
    <row r="470" ht="15" x14ac:dyDescent="0.4"/>
    <row r="471" ht="15" x14ac:dyDescent="0.4"/>
    <row r="472" ht="15" x14ac:dyDescent="0.4"/>
    <row r="473" ht="15" x14ac:dyDescent="0.4"/>
    <row r="474" ht="15" x14ac:dyDescent="0.4"/>
    <row r="475" ht="15" x14ac:dyDescent="0.4"/>
    <row r="476" ht="15" x14ac:dyDescent="0.4"/>
    <row r="477" ht="15" x14ac:dyDescent="0.4"/>
    <row r="478" ht="15" x14ac:dyDescent="0.4"/>
    <row r="479" ht="15" x14ac:dyDescent="0.4"/>
    <row r="480" ht="15" x14ac:dyDescent="0.4"/>
    <row r="481" ht="15" x14ac:dyDescent="0.4"/>
    <row r="482" ht="15" x14ac:dyDescent="0.4"/>
    <row r="483" ht="15" x14ac:dyDescent="0.4"/>
    <row r="484" ht="15" x14ac:dyDescent="0.4"/>
    <row r="485" ht="15" x14ac:dyDescent="0.4"/>
    <row r="486" ht="15" x14ac:dyDescent="0.4"/>
    <row r="487" ht="15" x14ac:dyDescent="0.4"/>
    <row r="488" ht="15" x14ac:dyDescent="0.4"/>
    <row r="489" ht="15" x14ac:dyDescent="0.4"/>
    <row r="490" ht="15" x14ac:dyDescent="0.4"/>
    <row r="491" ht="15" x14ac:dyDescent="0.4"/>
    <row r="492" ht="15" x14ac:dyDescent="0.4"/>
    <row r="493" ht="15" x14ac:dyDescent="0.4"/>
    <row r="494" ht="15" x14ac:dyDescent="0.4"/>
    <row r="495" ht="15" x14ac:dyDescent="0.4"/>
    <row r="496" ht="15" x14ac:dyDescent="0.4"/>
    <row r="497" ht="15" x14ac:dyDescent="0.4"/>
    <row r="498" ht="15" x14ac:dyDescent="0.4"/>
    <row r="499" ht="15" x14ac:dyDescent="0.4"/>
    <row r="500" ht="15" x14ac:dyDescent="0.4"/>
    <row r="501" ht="15" x14ac:dyDescent="0.4"/>
    <row r="502" ht="15" x14ac:dyDescent="0.4"/>
    <row r="503" ht="15" x14ac:dyDescent="0.4"/>
    <row r="504" ht="15" x14ac:dyDescent="0.4"/>
    <row r="505" ht="15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</sheetData>
  <sheetProtection formatCells="0" formatRows="0" insertRows="0" deleteRows="0"/>
  <mergeCells count="161">
    <mergeCell ref="B76:C76"/>
    <mergeCell ref="D76:F76"/>
    <mergeCell ref="G76:H76"/>
    <mergeCell ref="I76:K76"/>
    <mergeCell ref="O76:Q76"/>
    <mergeCell ref="B81:G81"/>
    <mergeCell ref="H81:L81"/>
    <mergeCell ref="M81:R81"/>
    <mergeCell ref="E92:H92"/>
    <mergeCell ref="I92:J92"/>
    <mergeCell ref="N92:O92"/>
    <mergeCell ref="I86:J86"/>
    <mergeCell ref="K86:L86"/>
    <mergeCell ref="M86:P86"/>
    <mergeCell ref="B92:C94"/>
    <mergeCell ref="E94:H94"/>
    <mergeCell ref="I94:J94"/>
    <mergeCell ref="K94:M94"/>
    <mergeCell ref="N94:O94"/>
    <mergeCell ref="G74:H75"/>
    <mergeCell ref="I74:K75"/>
    <mergeCell ref="O74:Q75"/>
    <mergeCell ref="B46:G46"/>
    <mergeCell ref="B47:G47"/>
    <mergeCell ref="B48:G48"/>
    <mergeCell ref="C60:G60"/>
    <mergeCell ref="H60:Q60"/>
    <mergeCell ref="J61:K61"/>
    <mergeCell ref="L61:M61"/>
    <mergeCell ref="N61:O61"/>
    <mergeCell ref="I49:R49"/>
    <mergeCell ref="B52:G53"/>
    <mergeCell ref="B54:G54"/>
    <mergeCell ref="B55:G55"/>
    <mergeCell ref="B56:G56"/>
    <mergeCell ref="H57:Q57"/>
    <mergeCell ref="K9:M9"/>
    <mergeCell ref="N9:R9"/>
    <mergeCell ref="B10:G10"/>
    <mergeCell ref="H10:J10"/>
    <mergeCell ref="K10:M10"/>
    <mergeCell ref="N10:R10"/>
    <mergeCell ref="B24:B25"/>
    <mergeCell ref="B44:G45"/>
    <mergeCell ref="B30:P30"/>
    <mergeCell ref="B3:R3"/>
    <mergeCell ref="B4:R4"/>
    <mergeCell ref="B8:G8"/>
    <mergeCell ref="H8:J8"/>
    <mergeCell ref="K8:M8"/>
    <mergeCell ref="N8:R8"/>
    <mergeCell ref="R14:R15"/>
    <mergeCell ref="H15:J15"/>
    <mergeCell ref="B16:G17"/>
    <mergeCell ref="H16:J16"/>
    <mergeCell ref="H17:J17"/>
    <mergeCell ref="B11:G11"/>
    <mergeCell ref="H11:J11"/>
    <mergeCell ref="K11:M11"/>
    <mergeCell ref="N11:R11"/>
    <mergeCell ref="B12:G12"/>
    <mergeCell ref="H12:J12"/>
    <mergeCell ref="K12:M12"/>
    <mergeCell ref="N12:R12"/>
    <mergeCell ref="B14:G15"/>
    <mergeCell ref="H14:J14"/>
    <mergeCell ref="L14:Q15"/>
    <mergeCell ref="B9:G9"/>
    <mergeCell ref="H9:J9"/>
    <mergeCell ref="B142:Q142"/>
    <mergeCell ref="G131:H131"/>
    <mergeCell ref="I131:J131"/>
    <mergeCell ref="K131:L131"/>
    <mergeCell ref="M131:P131"/>
    <mergeCell ref="Q131:R131"/>
    <mergeCell ref="G135:H135"/>
    <mergeCell ref="I135:J135"/>
    <mergeCell ref="L125:R125"/>
    <mergeCell ref="L126:R126"/>
    <mergeCell ref="G130:H130"/>
    <mergeCell ref="I130:J130"/>
    <mergeCell ref="K130:L130"/>
    <mergeCell ref="M130:P130"/>
    <mergeCell ref="Q130:R130"/>
    <mergeCell ref="B125:G125"/>
    <mergeCell ref="H125:K125"/>
    <mergeCell ref="G136:H136"/>
    <mergeCell ref="I136:R136"/>
    <mergeCell ref="B141:R141"/>
    <mergeCell ref="M135:P135"/>
    <mergeCell ref="Q135:R135"/>
    <mergeCell ref="B126:G126"/>
    <mergeCell ref="H126:K126"/>
    <mergeCell ref="B115:H115"/>
    <mergeCell ref="I115:J115"/>
    <mergeCell ref="K115:L115"/>
    <mergeCell ref="M115:R115"/>
    <mergeCell ref="B116:H116"/>
    <mergeCell ref="I116:J116"/>
    <mergeCell ref="K116:L116"/>
    <mergeCell ref="M116:R116"/>
    <mergeCell ref="B117:H117"/>
    <mergeCell ref="I117:J117"/>
    <mergeCell ref="A106:F106"/>
    <mergeCell ref="A107:F107"/>
    <mergeCell ref="H108:J108"/>
    <mergeCell ref="K108:M108"/>
    <mergeCell ref="P104:R104"/>
    <mergeCell ref="Q87:R87"/>
    <mergeCell ref="A103:G103"/>
    <mergeCell ref="A108:G108"/>
    <mergeCell ref="A104:F104"/>
    <mergeCell ref="K92:M92"/>
    <mergeCell ref="A102:F102"/>
    <mergeCell ref="E93:H93"/>
    <mergeCell ref="I93:J93"/>
    <mergeCell ref="K93:M93"/>
    <mergeCell ref="N93:O93"/>
    <mergeCell ref="B140:R140"/>
    <mergeCell ref="B119:H119"/>
    <mergeCell ref="I119:J119"/>
    <mergeCell ref="K119:L119"/>
    <mergeCell ref="K117:L117"/>
    <mergeCell ref="M117:R117"/>
    <mergeCell ref="B118:H118"/>
    <mergeCell ref="I118:J118"/>
    <mergeCell ref="K118:L118"/>
    <mergeCell ref="M118:R118"/>
    <mergeCell ref="B120:H120"/>
    <mergeCell ref="I120:J120"/>
    <mergeCell ref="K120:L120"/>
    <mergeCell ref="M120:R120"/>
    <mergeCell ref="B121:H121"/>
    <mergeCell ref="I121:J121"/>
    <mergeCell ref="K121:L121"/>
    <mergeCell ref="M121:R121"/>
    <mergeCell ref="M119:R119"/>
    <mergeCell ref="S82:W82"/>
    <mergeCell ref="M82:R82"/>
    <mergeCell ref="Q86:R86"/>
    <mergeCell ref="X82:AC82"/>
    <mergeCell ref="A100:O100"/>
    <mergeCell ref="H82:L82"/>
    <mergeCell ref="B82:G82"/>
    <mergeCell ref="B63:G63"/>
    <mergeCell ref="P100:R100"/>
    <mergeCell ref="B98:R98"/>
    <mergeCell ref="E91:H91"/>
    <mergeCell ref="I91:J91"/>
    <mergeCell ref="K91:M91"/>
    <mergeCell ref="N91:O91"/>
    <mergeCell ref="C87:E87"/>
    <mergeCell ref="F87:H87"/>
    <mergeCell ref="I87:J87"/>
    <mergeCell ref="K87:L87"/>
    <mergeCell ref="M87:P87"/>
    <mergeCell ref="C86:E86"/>
    <mergeCell ref="F86:H86"/>
    <mergeCell ref="J64:R64"/>
    <mergeCell ref="B74:C75"/>
    <mergeCell ref="D74:F75"/>
  </mergeCells>
  <pageMargins left="0.70866141732283472" right="1.49" top="0.28000000000000003" bottom="0.2" header="0.31496062992125984" footer="0.24"/>
  <pageSetup paperSize="9" scale="59" orientation="landscape" horizontalDpi="300" r:id="rId1"/>
  <headerFooter>
    <oddFooter>&amp;CPage &amp;P   &amp;RONA/DG/DEM</oddFooter>
  </headerFooter>
  <rowBreaks count="2" manualBreakCount="2">
    <brk id="39" max="169" man="1"/>
    <brk id="70" max="169" man="1"/>
  </rowBreaks>
  <colBreaks count="3" manualBreakCount="3">
    <brk id="15" min="1" max="107" man="1"/>
    <brk id="18" min="1" max="106" man="1"/>
    <brk id="25" min="1" max="10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T495"/>
  <sheetViews>
    <sheetView showGridLines="0" showRuler="0" showWhiteSpace="0" topLeftCell="A79" zoomScale="98" zoomScaleNormal="98" zoomScaleSheetLayoutView="46" workbookViewId="0">
      <selection activeCell="L91" sqref="L91"/>
    </sheetView>
  </sheetViews>
  <sheetFormatPr baseColWidth="10" defaultColWidth="11.3984375" defaultRowHeight="0" customHeight="1" zeroHeight="1" x14ac:dyDescent="0.4"/>
  <cols>
    <col min="1" max="1" width="6.73046875" style="186" customWidth="1"/>
    <col min="2" max="2" width="23.265625" style="186" customWidth="1"/>
    <col min="3" max="3" width="17.59765625" style="186" customWidth="1"/>
    <col min="4" max="4" width="36.1328125" style="186" customWidth="1"/>
    <col min="5" max="5" width="13.73046875" style="186" customWidth="1"/>
    <col min="6" max="6" width="17.265625" style="186" customWidth="1"/>
    <col min="7" max="7" width="15.73046875" style="186" customWidth="1"/>
    <col min="8" max="8" width="12.3984375" style="186" hidden="1" customWidth="1"/>
    <col min="9" max="9" width="15" style="186" customWidth="1"/>
    <col min="10" max="10" width="11.73046875" style="186" customWidth="1"/>
    <col min="11" max="11" width="18.3984375" style="186" customWidth="1"/>
    <col min="12" max="12" width="11.59765625" style="186" customWidth="1"/>
    <col min="13" max="13" width="12.1328125" style="186" customWidth="1"/>
    <col min="14" max="14" width="18" style="186" customWidth="1"/>
    <col min="15" max="15" width="13.86328125" style="186" customWidth="1"/>
    <col min="16" max="16" width="15.1328125" style="186" customWidth="1"/>
    <col min="17" max="17" width="15.59765625" style="186" customWidth="1"/>
    <col min="18" max="18" width="15.1328125" style="186" customWidth="1"/>
    <col min="19" max="20" width="18.59765625" style="186" hidden="1" customWidth="1"/>
    <col min="21" max="16384" width="11.3984375" style="186"/>
  </cols>
  <sheetData>
    <row r="1" spans="2:18" ht="15.75" hidden="1" customHeight="1" x14ac:dyDescent="0.4">
      <c r="B1" s="1" t="e">
        <f>#VALUE!</f>
        <v>#VALUE!</v>
      </c>
      <c r="C1" s="186" t="e">
        <f>IF(B1="","&lt;&lt; ===Entrée les nombres de jour du mois","")</f>
        <v>#VALUE!</v>
      </c>
    </row>
    <row r="2" spans="2:18" ht="15" x14ac:dyDescent="0.4">
      <c r="B2" s="1"/>
    </row>
    <row r="3" spans="2:18" ht="20.25" x14ac:dyDescent="0.4">
      <c r="B3" s="790" t="s">
        <v>7</v>
      </c>
      <c r="C3" s="790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790"/>
      <c r="O3" s="790"/>
      <c r="P3" s="790"/>
      <c r="Q3" s="790"/>
      <c r="R3" s="790"/>
    </row>
    <row r="4" spans="2:18" ht="20.25" x14ac:dyDescent="0.4">
      <c r="B4" s="790" t="s">
        <v>8</v>
      </c>
      <c r="C4" s="790"/>
      <c r="D4" s="790"/>
      <c r="E4" s="790"/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  <c r="Q4" s="790"/>
      <c r="R4" s="790"/>
    </row>
    <row r="5" spans="2:18" ht="20.25" x14ac:dyDescent="0.4">
      <c r="C5" s="94"/>
      <c r="D5" s="94"/>
      <c r="E5" s="94"/>
      <c r="F5" s="94"/>
      <c r="G5" s="94"/>
      <c r="H5" s="94" t="s">
        <v>311</v>
      </c>
      <c r="I5" s="94"/>
      <c r="J5" s="139"/>
      <c r="K5" s="139"/>
      <c r="L5" s="94"/>
      <c r="M5" s="94"/>
      <c r="N5" s="94"/>
      <c r="O5" s="96"/>
      <c r="P5" s="94"/>
      <c r="Q5" s="94"/>
      <c r="R5" s="94"/>
    </row>
    <row r="6" spans="2:18" ht="20.25" x14ac:dyDescent="0.4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2:18" s="67" customFormat="1" ht="22.5" customHeight="1" x14ac:dyDescent="0.55000000000000004">
      <c r="B7" s="239"/>
    </row>
    <row r="8" spans="2:18" ht="32.25" customHeight="1" x14ac:dyDescent="0.4">
      <c r="B8" s="791" t="s">
        <v>9</v>
      </c>
      <c r="C8" s="792"/>
      <c r="D8" s="792"/>
      <c r="E8" s="792"/>
      <c r="F8" s="792"/>
      <c r="G8" s="793"/>
      <c r="H8" s="794" t="s">
        <v>291</v>
      </c>
      <c r="I8" s="795"/>
      <c r="J8" s="796"/>
      <c r="K8" s="797" t="s">
        <v>194</v>
      </c>
      <c r="L8" s="798"/>
      <c r="M8" s="798"/>
      <c r="N8" s="799">
        <v>43831</v>
      </c>
      <c r="O8" s="800"/>
      <c r="P8" s="800"/>
      <c r="Q8" s="800"/>
      <c r="R8" s="801"/>
    </row>
    <row r="9" spans="2:18" ht="42" customHeight="1" x14ac:dyDescent="0.4">
      <c r="B9" s="821" t="s">
        <v>31</v>
      </c>
      <c r="C9" s="821"/>
      <c r="D9" s="821"/>
      <c r="E9" s="821"/>
      <c r="F9" s="821"/>
      <c r="G9" s="821"/>
      <c r="H9" s="822" t="s">
        <v>395</v>
      </c>
      <c r="I9" s="822"/>
      <c r="J9" s="822"/>
      <c r="K9" s="821" t="s">
        <v>193</v>
      </c>
      <c r="L9" s="821"/>
      <c r="M9" s="821"/>
      <c r="N9" s="823">
        <v>44562</v>
      </c>
      <c r="O9" s="824"/>
      <c r="P9" s="824"/>
      <c r="Q9" s="824"/>
      <c r="R9" s="825"/>
    </row>
    <row r="10" spans="2:18" ht="38.25" customHeight="1" x14ac:dyDescent="0.4">
      <c r="B10" s="821" t="s">
        <v>192</v>
      </c>
      <c r="C10" s="821"/>
      <c r="D10" s="821"/>
      <c r="E10" s="821"/>
      <c r="F10" s="821"/>
      <c r="G10" s="821"/>
      <c r="H10" s="822" t="s">
        <v>397</v>
      </c>
      <c r="I10" s="822"/>
      <c r="J10" s="822"/>
      <c r="K10" s="821" t="s">
        <v>10</v>
      </c>
      <c r="L10" s="821"/>
      <c r="M10" s="821"/>
      <c r="N10" s="826" t="s">
        <v>396</v>
      </c>
      <c r="O10" s="827"/>
      <c r="P10" s="827"/>
      <c r="Q10" s="827"/>
      <c r="R10" s="828"/>
    </row>
    <row r="11" spans="2:18" ht="33.75" customHeight="1" x14ac:dyDescent="0.4">
      <c r="B11" s="791" t="s">
        <v>209</v>
      </c>
      <c r="C11" s="792"/>
      <c r="D11" s="792"/>
      <c r="E11" s="792"/>
      <c r="F11" s="792"/>
      <c r="G11" s="793"/>
      <c r="H11" s="914">
        <v>375000</v>
      </c>
      <c r="I11" s="813"/>
      <c r="J11" s="813"/>
      <c r="K11" s="814" t="s">
        <v>196</v>
      </c>
      <c r="L11" s="814"/>
      <c r="M11" s="814"/>
      <c r="N11" s="815" t="s">
        <v>342</v>
      </c>
      <c r="O11" s="815"/>
      <c r="P11" s="815"/>
      <c r="Q11" s="815"/>
      <c r="R11" s="815"/>
    </row>
    <row r="12" spans="2:18" ht="33" customHeight="1" x14ac:dyDescent="0.4">
      <c r="B12" s="797" t="s">
        <v>195</v>
      </c>
      <c r="C12" s="816"/>
      <c r="D12" s="816"/>
      <c r="E12" s="816"/>
      <c r="F12" s="816"/>
      <c r="G12" s="817"/>
      <c r="H12" s="914">
        <v>60000</v>
      </c>
      <c r="I12" s="813"/>
      <c r="J12" s="813"/>
      <c r="K12" s="921"/>
      <c r="L12" s="922"/>
      <c r="M12" s="922"/>
      <c r="N12" s="819"/>
      <c r="O12" s="819"/>
      <c r="P12" s="819"/>
      <c r="Q12" s="819"/>
      <c r="R12" s="819"/>
    </row>
    <row r="13" spans="2:18" ht="24" customHeight="1" x14ac:dyDescent="0.4"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</row>
    <row r="14" spans="2:18" ht="33" customHeight="1" x14ac:dyDescent="0.4">
      <c r="B14" s="806" t="s">
        <v>538</v>
      </c>
      <c r="C14" s="807"/>
      <c r="D14" s="807"/>
      <c r="E14" s="807"/>
      <c r="F14" s="807"/>
      <c r="G14" s="808"/>
      <c r="H14" s="803" t="s">
        <v>202</v>
      </c>
      <c r="I14" s="804"/>
      <c r="J14" s="805"/>
      <c r="K14" s="583">
        <f>525377+164330</f>
        <v>689707</v>
      </c>
      <c r="L14" s="820" t="s">
        <v>344</v>
      </c>
      <c r="M14" s="820"/>
      <c r="N14" s="820"/>
      <c r="O14" s="820"/>
      <c r="P14" s="820"/>
      <c r="Q14" s="820"/>
      <c r="R14" s="802">
        <f>C26/H12*100</f>
        <v>29.47465811965812</v>
      </c>
    </row>
    <row r="15" spans="2:18" ht="33" customHeight="1" x14ac:dyDescent="0.4">
      <c r="B15" s="809"/>
      <c r="C15" s="810"/>
      <c r="D15" s="810"/>
      <c r="E15" s="810"/>
      <c r="F15" s="810"/>
      <c r="G15" s="811"/>
      <c r="H15" s="803" t="s">
        <v>91</v>
      </c>
      <c r="I15" s="804"/>
      <c r="J15" s="805"/>
      <c r="K15" s="583">
        <f>408670+134654</f>
        <v>543324</v>
      </c>
      <c r="L15" s="820"/>
      <c r="M15" s="820"/>
      <c r="N15" s="820"/>
      <c r="O15" s="820"/>
      <c r="P15" s="820"/>
      <c r="Q15" s="820"/>
      <c r="R15" s="802"/>
    </row>
    <row r="16" spans="2:18" ht="33" customHeight="1" x14ac:dyDescent="0.4">
      <c r="B16" s="806" t="s">
        <v>200</v>
      </c>
      <c r="C16" s="807"/>
      <c r="D16" s="807"/>
      <c r="E16" s="807"/>
      <c r="F16" s="807"/>
      <c r="G16" s="808"/>
      <c r="H16" s="812" t="s">
        <v>208</v>
      </c>
      <c r="I16" s="812"/>
      <c r="J16" s="812"/>
      <c r="K16" s="674">
        <v>1</v>
      </c>
      <c r="L16" s="78"/>
      <c r="M16" s="78"/>
      <c r="N16" s="78"/>
      <c r="O16" s="78"/>
      <c r="P16" s="78"/>
      <c r="Q16" s="78"/>
      <c r="R16" s="161"/>
    </row>
    <row r="17" spans="2:18" ht="33" customHeight="1" x14ac:dyDescent="0.4">
      <c r="B17" s="809"/>
      <c r="C17" s="810"/>
      <c r="D17" s="810"/>
      <c r="E17" s="810"/>
      <c r="F17" s="810"/>
      <c r="G17" s="811"/>
      <c r="H17" s="812" t="s">
        <v>201</v>
      </c>
      <c r="I17" s="812"/>
      <c r="J17" s="812"/>
      <c r="K17" s="674">
        <v>4000</v>
      </c>
      <c r="L17" s="78"/>
      <c r="M17" s="78"/>
      <c r="N17" s="78"/>
      <c r="O17" s="78"/>
      <c r="P17" s="78"/>
      <c r="Q17" s="78"/>
      <c r="R17" s="161"/>
    </row>
    <row r="18" spans="2:18" ht="15" x14ac:dyDescent="0.4">
      <c r="B18" s="241" t="s">
        <v>1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</row>
    <row r="19" spans="2:18" ht="15" x14ac:dyDescent="0.4">
      <c r="B19" s="193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</row>
    <row r="20" spans="2:18" ht="15" x14ac:dyDescent="0.4">
      <c r="B20" s="193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</row>
    <row r="21" spans="2:18" ht="15" x14ac:dyDescent="0.4">
      <c r="B21" s="193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</row>
    <row r="22" spans="2:18" s="60" customFormat="1" ht="21" customHeight="1" x14ac:dyDescent="0.45">
      <c r="B22" s="143" t="s">
        <v>168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</row>
    <row r="23" spans="2:18" ht="15" x14ac:dyDescent="0.4">
      <c r="B23" s="149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</row>
    <row r="24" spans="2:18" ht="30.75" customHeight="1" x14ac:dyDescent="0.4">
      <c r="B24" s="829" t="s">
        <v>422</v>
      </c>
      <c r="C24" s="271" t="s">
        <v>11</v>
      </c>
      <c r="D24" s="265" t="s">
        <v>12</v>
      </c>
      <c r="E24" s="271" t="s">
        <v>92</v>
      </c>
      <c r="F24" s="269" t="s">
        <v>14</v>
      </c>
      <c r="G24" s="271" t="s">
        <v>93</v>
      </c>
      <c r="H24" s="271" t="s">
        <v>211</v>
      </c>
      <c r="I24" s="271" t="s">
        <v>203</v>
      </c>
      <c r="J24" s="269" t="s">
        <v>131</v>
      </c>
      <c r="K24" s="271" t="s">
        <v>199</v>
      </c>
      <c r="L24" s="271" t="s">
        <v>226</v>
      </c>
      <c r="M24" s="271" t="s">
        <v>204</v>
      </c>
      <c r="N24" s="271" t="s">
        <v>207</v>
      </c>
      <c r="O24" s="271" t="s">
        <v>205</v>
      </c>
      <c r="P24" s="271" t="s">
        <v>206</v>
      </c>
      <c r="Q24" s="271" t="s">
        <v>15</v>
      </c>
      <c r="R24" s="271" t="s">
        <v>17</v>
      </c>
    </row>
    <row r="25" spans="2:18" ht="36.75" customHeight="1" x14ac:dyDescent="0.4">
      <c r="B25" s="830"/>
      <c r="C25" s="272" t="s">
        <v>186</v>
      </c>
      <c r="D25" s="267" t="s">
        <v>13</v>
      </c>
      <c r="E25" s="272" t="s">
        <v>13</v>
      </c>
      <c r="F25" s="327" t="s">
        <v>13</v>
      </c>
      <c r="G25" s="272" t="s">
        <v>13</v>
      </c>
      <c r="H25" s="272" t="s">
        <v>13</v>
      </c>
      <c r="I25" s="272" t="s">
        <v>13</v>
      </c>
      <c r="J25" s="327" t="s">
        <v>13</v>
      </c>
      <c r="K25" s="272" t="s">
        <v>13</v>
      </c>
      <c r="L25" s="272" t="s">
        <v>13</v>
      </c>
      <c r="M25" s="272" t="s">
        <v>13</v>
      </c>
      <c r="N25" s="272" t="s">
        <v>13</v>
      </c>
      <c r="O25" s="272" t="s">
        <v>13</v>
      </c>
      <c r="P25" s="272" t="s">
        <v>212</v>
      </c>
      <c r="Q25" s="272" t="s">
        <v>16</v>
      </c>
      <c r="R25" s="272"/>
    </row>
    <row r="26" spans="2:18" ht="44.25" customHeight="1" x14ac:dyDescent="0.4">
      <c r="B26" s="270" t="s">
        <v>183</v>
      </c>
      <c r="C26" s="506">
        <f>K14/39</f>
        <v>17684.794871794871</v>
      </c>
      <c r="D26" s="622">
        <v>222.25</v>
      </c>
      <c r="E26" s="584">
        <v>164.5</v>
      </c>
      <c r="F26" s="584">
        <v>350.2</v>
      </c>
      <c r="G26" s="585" t="s">
        <v>338</v>
      </c>
      <c r="H26" s="585" t="s">
        <v>338</v>
      </c>
      <c r="I26" s="585" t="s">
        <v>338</v>
      </c>
      <c r="J26" s="585" t="s">
        <v>338</v>
      </c>
      <c r="K26" s="585" t="s">
        <v>338</v>
      </c>
      <c r="L26" s="585" t="s">
        <v>338</v>
      </c>
      <c r="M26" s="585" t="s">
        <v>338</v>
      </c>
      <c r="N26" s="586">
        <v>1.18</v>
      </c>
      <c r="O26" s="587" t="s">
        <v>338</v>
      </c>
      <c r="P26" s="586">
        <v>1697.55</v>
      </c>
      <c r="Q26" s="586">
        <v>18.57</v>
      </c>
      <c r="R26" s="586">
        <v>7.34</v>
      </c>
    </row>
    <row r="27" spans="2:18" ht="30.75" customHeight="1" x14ac:dyDescent="0.4">
      <c r="B27" s="203" t="s">
        <v>210</v>
      </c>
      <c r="C27" s="475">
        <v>39</v>
      </c>
      <c r="D27" s="588">
        <v>2</v>
      </c>
      <c r="E27" s="589">
        <v>2</v>
      </c>
      <c r="F27" s="590">
        <v>2</v>
      </c>
      <c r="G27" s="585" t="s">
        <v>338</v>
      </c>
      <c r="H27" s="585" t="s">
        <v>338</v>
      </c>
      <c r="I27" s="585" t="s">
        <v>338</v>
      </c>
      <c r="J27" s="585" t="s">
        <v>338</v>
      </c>
      <c r="K27" s="585" t="s">
        <v>338</v>
      </c>
      <c r="L27" s="585" t="s">
        <v>338</v>
      </c>
      <c r="M27" s="585" t="s">
        <v>338</v>
      </c>
      <c r="N27" s="587">
        <v>20</v>
      </c>
      <c r="O27" s="587" t="s">
        <v>338</v>
      </c>
      <c r="P27" s="591">
        <v>20</v>
      </c>
      <c r="Q27" s="591">
        <v>20</v>
      </c>
      <c r="R27" s="591">
        <v>20</v>
      </c>
    </row>
    <row r="28" spans="2:18" ht="38.25" customHeight="1" x14ac:dyDescent="0.4">
      <c r="B28" s="270" t="s">
        <v>184</v>
      </c>
      <c r="C28" s="474">
        <f>K15/39</f>
        <v>13931.384615384615</v>
      </c>
      <c r="D28" s="622">
        <v>14</v>
      </c>
      <c r="E28" s="584">
        <v>27</v>
      </c>
      <c r="F28" s="584">
        <v>56.9</v>
      </c>
      <c r="G28" s="585" t="s">
        <v>338</v>
      </c>
      <c r="H28" s="585" t="s">
        <v>338</v>
      </c>
      <c r="I28" s="585" t="s">
        <v>338</v>
      </c>
      <c r="J28" s="585" t="s">
        <v>338</v>
      </c>
      <c r="K28" s="585" t="s">
        <v>338</v>
      </c>
      <c r="L28" s="585" t="s">
        <v>338</v>
      </c>
      <c r="M28" s="585" t="s">
        <v>338</v>
      </c>
      <c r="N28" s="586">
        <v>5.48</v>
      </c>
      <c r="O28" s="587" t="s">
        <v>338</v>
      </c>
      <c r="P28" s="586">
        <v>1582.63</v>
      </c>
      <c r="Q28" s="586">
        <v>17.760000000000002</v>
      </c>
      <c r="R28" s="586">
        <v>7.45</v>
      </c>
    </row>
    <row r="29" spans="2:18" ht="36" customHeight="1" x14ac:dyDescent="0.4">
      <c r="B29" s="204" t="s">
        <v>191</v>
      </c>
      <c r="C29" s="475">
        <v>39</v>
      </c>
      <c r="D29" s="592">
        <v>2</v>
      </c>
      <c r="E29" s="592">
        <v>2</v>
      </c>
      <c r="F29" s="592">
        <v>2</v>
      </c>
      <c r="G29" s="585" t="s">
        <v>338</v>
      </c>
      <c r="H29" s="585" t="s">
        <v>338</v>
      </c>
      <c r="I29" s="585" t="s">
        <v>338</v>
      </c>
      <c r="J29" s="585" t="s">
        <v>338</v>
      </c>
      <c r="K29" s="585" t="s">
        <v>338</v>
      </c>
      <c r="L29" s="585" t="s">
        <v>338</v>
      </c>
      <c r="M29" s="585" t="s">
        <v>338</v>
      </c>
      <c r="N29" s="587">
        <v>20</v>
      </c>
      <c r="O29" s="587" t="s">
        <v>338</v>
      </c>
      <c r="P29" s="592">
        <v>20</v>
      </c>
      <c r="Q29" s="592">
        <v>20</v>
      </c>
      <c r="R29" s="592">
        <v>20</v>
      </c>
    </row>
    <row r="30" spans="2:18" ht="23.45" customHeight="1" x14ac:dyDescent="0.4">
      <c r="B30" s="354" t="s">
        <v>431</v>
      </c>
      <c r="C30" s="353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2"/>
      <c r="O30" s="352"/>
      <c r="P30" s="350"/>
      <c r="Q30" s="350"/>
      <c r="R30" s="350"/>
    </row>
    <row r="31" spans="2:18" s="83" customFormat="1" ht="15" x14ac:dyDescent="0.4">
      <c r="B31" s="120" t="s">
        <v>22</v>
      </c>
    </row>
    <row r="32" spans="2:18" s="83" customFormat="1" ht="15" x14ac:dyDescent="0.4">
      <c r="B32" s="120" t="s">
        <v>23</v>
      </c>
    </row>
    <row r="33" spans="2:18" s="83" customFormat="1" ht="15" x14ac:dyDescent="0.4">
      <c r="B33" s="99" t="s">
        <v>252</v>
      </c>
    </row>
    <row r="34" spans="2:18" s="83" customFormat="1" ht="15" x14ac:dyDescent="0.4">
      <c r="B34" s="83" t="s">
        <v>21</v>
      </c>
    </row>
    <row r="35" spans="2:18" s="83" customFormat="1" ht="15" x14ac:dyDescent="0.4">
      <c r="B35" s="99" t="s">
        <v>213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O35" s="99"/>
      <c r="P35" s="99"/>
      <c r="Q35" s="99"/>
      <c r="R35" s="99"/>
    </row>
    <row r="36" spans="2:18" s="83" customFormat="1" ht="15" x14ac:dyDescent="0.4">
      <c r="B36" s="99" t="s">
        <v>228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8" ht="15" x14ac:dyDescent="0.4">
      <c r="B37" s="76"/>
    </row>
    <row r="38" spans="2:18" ht="15" x14ac:dyDescent="0.4">
      <c r="B38" s="242"/>
    </row>
    <row r="39" spans="2:18" s="60" customFormat="1" ht="21" customHeight="1" x14ac:dyDescent="0.45">
      <c r="B39" s="65" t="s">
        <v>79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</row>
    <row r="40" spans="2:18" ht="15" x14ac:dyDescent="0.4">
      <c r="B40" s="30"/>
    </row>
    <row r="41" spans="2:18" ht="33.75" customHeight="1" x14ac:dyDescent="0.4">
      <c r="B41" s="754" t="s">
        <v>24</v>
      </c>
      <c r="C41" s="833"/>
      <c r="D41" s="833"/>
      <c r="E41" s="833"/>
      <c r="F41" s="755"/>
      <c r="G41" s="829" t="s">
        <v>534</v>
      </c>
      <c r="H41" s="271" t="s">
        <v>12</v>
      </c>
      <c r="I41" s="271" t="s">
        <v>92</v>
      </c>
      <c r="J41" s="271" t="s">
        <v>14</v>
      </c>
      <c r="K41" s="271" t="s">
        <v>93</v>
      </c>
      <c r="L41" s="271" t="s">
        <v>197</v>
      </c>
      <c r="M41" s="271" t="s">
        <v>198</v>
      </c>
      <c r="N41" s="271" t="s">
        <v>131</v>
      </c>
      <c r="O41" s="271" t="s">
        <v>199</v>
      </c>
      <c r="P41" s="271" t="s">
        <v>226</v>
      </c>
      <c r="Q41" s="271" t="s">
        <v>204</v>
      </c>
      <c r="R41" s="78"/>
    </row>
    <row r="42" spans="2:18" ht="31.5" customHeight="1" x14ac:dyDescent="0.4">
      <c r="B42" s="756"/>
      <c r="C42" s="834"/>
      <c r="D42" s="834"/>
      <c r="E42" s="834"/>
      <c r="F42" s="757"/>
      <c r="G42" s="830"/>
      <c r="H42" s="272" t="s">
        <v>25</v>
      </c>
      <c r="I42" s="272" t="s">
        <v>25</v>
      </c>
      <c r="J42" s="272" t="s">
        <v>25</v>
      </c>
      <c r="K42" s="272" t="s">
        <v>25</v>
      </c>
      <c r="L42" s="272" t="s">
        <v>25</v>
      </c>
      <c r="M42" s="272" t="s">
        <v>25</v>
      </c>
      <c r="N42" s="272" t="s">
        <v>25</v>
      </c>
      <c r="O42" s="272" t="s">
        <v>25</v>
      </c>
      <c r="P42" s="272" t="s">
        <v>25</v>
      </c>
      <c r="Q42" s="272" t="s">
        <v>25</v>
      </c>
      <c r="R42" s="78"/>
    </row>
    <row r="43" spans="2:18" ht="30" customHeight="1" x14ac:dyDescent="0.4">
      <c r="B43" s="741" t="s">
        <v>26</v>
      </c>
      <c r="C43" s="742"/>
      <c r="D43" s="742"/>
      <c r="E43" s="742"/>
      <c r="F43" s="743"/>
      <c r="G43" s="673">
        <f>D26*C26/1000</f>
        <v>3930.4456602564101</v>
      </c>
      <c r="H43" s="136">
        <f>C26*D26/1000</f>
        <v>3930.4456602564101</v>
      </c>
      <c r="I43" s="136">
        <f>C26*E26/1000</f>
        <v>2909.1487564102563</v>
      </c>
      <c r="J43" s="136">
        <f>C26*F26/1000</f>
        <v>6193.2151641025639</v>
      </c>
      <c r="K43" s="136" t="e">
        <f>C26*G26/1000</f>
        <v>#VALUE!</v>
      </c>
      <c r="L43" s="136" t="e">
        <f>C26*H26/1000</f>
        <v>#VALUE!</v>
      </c>
      <c r="M43" s="136" t="e">
        <f>C26*I26/1000</f>
        <v>#VALUE!</v>
      </c>
      <c r="N43" s="136" t="e">
        <f>C26*J26/1000</f>
        <v>#VALUE!</v>
      </c>
      <c r="O43" s="136">
        <v>0</v>
      </c>
      <c r="P43" s="136" t="e">
        <f>C26*L26/1000</f>
        <v>#VALUE!</v>
      </c>
      <c r="Q43" s="136" t="e">
        <f>C26*M26/1000</f>
        <v>#VALUE!</v>
      </c>
      <c r="R43" s="147"/>
    </row>
    <row r="44" spans="2:18" ht="30" customHeight="1" x14ac:dyDescent="0.4">
      <c r="B44" s="741" t="s">
        <v>27</v>
      </c>
      <c r="C44" s="742"/>
      <c r="D44" s="742"/>
      <c r="E44" s="742"/>
      <c r="F44" s="743"/>
      <c r="G44" s="673">
        <f>D28*C28/1000</f>
        <v>195.03938461538462</v>
      </c>
      <c r="H44" s="136">
        <f>C28*D28/1000</f>
        <v>195.03938461538462</v>
      </c>
      <c r="I44" s="136">
        <f>C28*E28/1000</f>
        <v>376.14738461538462</v>
      </c>
      <c r="J44" s="136">
        <f>C28*F28/1000</f>
        <v>792.69578461538458</v>
      </c>
      <c r="K44" s="136" t="e">
        <f>C28*G28/1000</f>
        <v>#VALUE!</v>
      </c>
      <c r="L44" s="136" t="e">
        <f>C28*H28/1000</f>
        <v>#VALUE!</v>
      </c>
      <c r="M44" s="136" t="e">
        <f>C28*I28/1000</f>
        <v>#VALUE!</v>
      </c>
      <c r="N44" s="136" t="e">
        <f>C28*J28/1000</f>
        <v>#VALUE!</v>
      </c>
      <c r="O44" s="136">
        <v>0</v>
      </c>
      <c r="P44" s="136" t="e">
        <f>C28*L28/1000</f>
        <v>#VALUE!</v>
      </c>
      <c r="Q44" s="136" t="e">
        <f>C28*M28/1000</f>
        <v>#VALUE!</v>
      </c>
      <c r="R44" s="147"/>
    </row>
    <row r="45" spans="2:18" ht="30" customHeight="1" x14ac:dyDescent="0.4">
      <c r="B45" s="741" t="s">
        <v>190</v>
      </c>
      <c r="C45" s="742"/>
      <c r="D45" s="742"/>
      <c r="E45" s="742"/>
      <c r="F45" s="743"/>
      <c r="G45" s="141">
        <f>(D26-D28)/D26*100</f>
        <v>93.7007874015748</v>
      </c>
      <c r="H45" s="141">
        <f t="shared" ref="H45" si="0">(D26-D28)/D26*100</f>
        <v>93.7007874015748</v>
      </c>
      <c r="I45" s="141">
        <f>(E26-E28)/E26*100</f>
        <v>83.586626139817639</v>
      </c>
      <c r="J45" s="141">
        <f t="shared" ref="J45" si="1">(F26-F28)/F26*100</f>
        <v>83.752141633352366</v>
      </c>
      <c r="K45" s="141" t="e">
        <f t="shared" ref="K45:Q45" si="2">(G26-G28)/G26*100</f>
        <v>#VALUE!</v>
      </c>
      <c r="L45" s="141" t="e">
        <f t="shared" si="2"/>
        <v>#VALUE!</v>
      </c>
      <c r="M45" s="141" t="e">
        <f t="shared" si="2"/>
        <v>#VALUE!</v>
      </c>
      <c r="N45" s="141" t="e">
        <f t="shared" si="2"/>
        <v>#VALUE!</v>
      </c>
      <c r="O45" s="141" t="e">
        <f t="shared" si="2"/>
        <v>#VALUE!</v>
      </c>
      <c r="P45" s="141" t="e">
        <f t="shared" si="2"/>
        <v>#VALUE!</v>
      </c>
      <c r="Q45" s="141" t="e">
        <f t="shared" si="2"/>
        <v>#VALUE!</v>
      </c>
      <c r="R45" s="147"/>
    </row>
    <row r="46" spans="2:18" ht="15" x14ac:dyDescent="0.4">
      <c r="B46" s="241"/>
      <c r="C46" s="240"/>
      <c r="D46" s="240"/>
      <c r="E46" s="240"/>
      <c r="F46" s="240"/>
      <c r="G46" s="240"/>
      <c r="H46" s="240"/>
      <c r="I46" s="839"/>
      <c r="J46" s="839"/>
      <c r="K46" s="839"/>
      <c r="L46" s="839"/>
      <c r="M46" s="839"/>
      <c r="N46" s="839"/>
      <c r="O46" s="839"/>
      <c r="P46" s="839"/>
      <c r="Q46" s="839"/>
      <c r="R46" s="753"/>
    </row>
    <row r="47" spans="2:18" s="60" customFormat="1" ht="21" customHeight="1" x14ac:dyDescent="0.45">
      <c r="B47" s="143" t="s">
        <v>80</v>
      </c>
      <c r="C47" s="143"/>
      <c r="D47" s="143"/>
      <c r="E47" s="143"/>
      <c r="F47" s="143"/>
      <c r="G47" s="348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</row>
    <row r="48" spans="2:18" ht="15" x14ac:dyDescent="0.4">
      <c r="B48" s="149"/>
      <c r="C48" s="240"/>
      <c r="D48" s="240"/>
      <c r="E48" s="240"/>
      <c r="F48" s="240"/>
      <c r="G48" s="240"/>
      <c r="H48" s="240"/>
      <c r="I48" s="443"/>
      <c r="J48" s="240"/>
      <c r="K48" s="240"/>
      <c r="L48" s="240"/>
      <c r="M48" s="240"/>
      <c r="N48" s="240"/>
      <c r="O48" s="240"/>
      <c r="P48" s="240"/>
      <c r="Q48" s="240"/>
      <c r="R48" s="240"/>
    </row>
    <row r="49" spans="2:18" ht="24" customHeight="1" x14ac:dyDescent="0.4">
      <c r="B49" s="754" t="s">
        <v>24</v>
      </c>
      <c r="C49" s="833"/>
      <c r="D49" s="833"/>
      <c r="E49" s="833"/>
      <c r="F49" s="755"/>
      <c r="G49" s="829" t="s">
        <v>533</v>
      </c>
      <c r="H49" s="265" t="s">
        <v>12</v>
      </c>
      <c r="I49" s="271" t="s">
        <v>92</v>
      </c>
      <c r="J49" s="266" t="s">
        <v>14</v>
      </c>
      <c r="K49" s="266" t="s">
        <v>93</v>
      </c>
      <c r="L49" s="271" t="s">
        <v>197</v>
      </c>
      <c r="M49" s="271" t="s">
        <v>198</v>
      </c>
      <c r="N49" s="271" t="s">
        <v>131</v>
      </c>
      <c r="O49" s="265" t="s">
        <v>199</v>
      </c>
      <c r="P49" s="271" t="s">
        <v>226</v>
      </c>
      <c r="Q49" s="266" t="s">
        <v>204</v>
      </c>
      <c r="R49" s="150"/>
    </row>
    <row r="50" spans="2:18" ht="29.25" customHeight="1" x14ac:dyDescent="0.4">
      <c r="B50" s="756"/>
      <c r="C50" s="834"/>
      <c r="D50" s="834"/>
      <c r="E50" s="834"/>
      <c r="F50" s="757"/>
      <c r="G50" s="830"/>
      <c r="H50" s="267" t="s">
        <v>28</v>
      </c>
      <c r="I50" s="272" t="s">
        <v>28</v>
      </c>
      <c r="J50" s="268" t="s">
        <v>28</v>
      </c>
      <c r="K50" s="268" t="s">
        <v>28</v>
      </c>
      <c r="L50" s="272" t="s">
        <v>28</v>
      </c>
      <c r="M50" s="272" t="s">
        <v>28</v>
      </c>
      <c r="N50" s="272" t="s">
        <v>28</v>
      </c>
      <c r="O50" s="267" t="s">
        <v>28</v>
      </c>
      <c r="P50" s="272" t="s">
        <v>28</v>
      </c>
      <c r="Q50" s="268" t="s">
        <v>28</v>
      </c>
      <c r="R50" s="150"/>
    </row>
    <row r="51" spans="2:18" ht="30" customHeight="1" x14ac:dyDescent="0.4">
      <c r="B51" s="741" t="s">
        <v>26</v>
      </c>
      <c r="C51" s="742"/>
      <c r="D51" s="742"/>
      <c r="E51" s="742"/>
      <c r="F51" s="743"/>
      <c r="G51" s="646">
        <f>D26*K14/1000</f>
        <v>153287.38075000001</v>
      </c>
      <c r="H51" s="243">
        <f>D26*K14/1000</f>
        <v>153287.38075000001</v>
      </c>
      <c r="I51" s="243">
        <f>E26*K14/1000</f>
        <v>113456.8015</v>
      </c>
      <c r="J51" s="243">
        <f>F26*K14/1000</f>
        <v>241535.39139999999</v>
      </c>
      <c r="K51" s="243" t="e">
        <f>(G26/1000)*K14</f>
        <v>#VALUE!</v>
      </c>
      <c r="L51" s="243" t="e">
        <f>(H26/1000)*K14</f>
        <v>#VALUE!</v>
      </c>
      <c r="M51" s="243" t="e">
        <f>(I26/1000)*K14</f>
        <v>#VALUE!</v>
      </c>
      <c r="N51" s="243" t="e">
        <f>(J26/1000)*K14</f>
        <v>#VALUE!</v>
      </c>
      <c r="O51" s="243">
        <v>0</v>
      </c>
      <c r="P51" s="243" t="e">
        <f>(L26/1000)*K14</f>
        <v>#VALUE!</v>
      </c>
      <c r="Q51" s="178" t="e">
        <f>(M26/1000)*K14</f>
        <v>#VALUE!</v>
      </c>
      <c r="R51" s="244"/>
    </row>
    <row r="52" spans="2:18" ht="30" customHeight="1" x14ac:dyDescent="0.4">
      <c r="B52" s="741" t="s">
        <v>29</v>
      </c>
      <c r="C52" s="742"/>
      <c r="D52" s="742"/>
      <c r="E52" s="742"/>
      <c r="F52" s="743"/>
      <c r="G52" s="646">
        <f>D28*K15/1000</f>
        <v>7606.5360000000001</v>
      </c>
      <c r="H52" s="243">
        <f>D28*K15/1000</f>
        <v>7606.5360000000001</v>
      </c>
      <c r="I52" s="243">
        <f>E28*K15/1000</f>
        <v>14669.748</v>
      </c>
      <c r="J52" s="243">
        <f>F28*K15/1000</f>
        <v>30915.135599999998</v>
      </c>
      <c r="K52" s="243" t="e">
        <f>(G28/1000)*K15</f>
        <v>#VALUE!</v>
      </c>
      <c r="L52" s="243" t="e">
        <f>(H28/1000)*K15</f>
        <v>#VALUE!</v>
      </c>
      <c r="M52" s="243" t="e">
        <f>(I28/1000)*K15</f>
        <v>#VALUE!</v>
      </c>
      <c r="N52" s="243" t="e">
        <f>(J28/1000)*K15</f>
        <v>#VALUE!</v>
      </c>
      <c r="O52" s="243">
        <v>0</v>
      </c>
      <c r="P52" s="243" t="e">
        <f>(L28/1000)*K15</f>
        <v>#VALUE!</v>
      </c>
      <c r="Q52" s="178" t="e">
        <f>(M28/1000)*K15</f>
        <v>#VALUE!</v>
      </c>
      <c r="R52" s="244"/>
    </row>
    <row r="53" spans="2:18" ht="30" customHeight="1" x14ac:dyDescent="0.4">
      <c r="B53" s="741" t="s">
        <v>30</v>
      </c>
      <c r="C53" s="742"/>
      <c r="D53" s="742"/>
      <c r="E53" s="742"/>
      <c r="F53" s="743"/>
      <c r="G53" s="646">
        <f>G51-G52</f>
        <v>145680.84475000002</v>
      </c>
      <c r="H53" s="228">
        <f t="shared" ref="H53:Q53" si="3">H51-H52</f>
        <v>145680.84475000002</v>
      </c>
      <c r="I53" s="228">
        <f>I51-I52</f>
        <v>98787.053500000009</v>
      </c>
      <c r="J53" s="228">
        <f t="shared" si="3"/>
        <v>210620.25579999998</v>
      </c>
      <c r="K53" s="228" t="e">
        <f t="shared" si="3"/>
        <v>#VALUE!</v>
      </c>
      <c r="L53" s="228" t="e">
        <f t="shared" si="3"/>
        <v>#VALUE!</v>
      </c>
      <c r="M53" s="228" t="e">
        <f t="shared" si="3"/>
        <v>#VALUE!</v>
      </c>
      <c r="N53" s="228" t="e">
        <f t="shared" si="3"/>
        <v>#VALUE!</v>
      </c>
      <c r="O53" s="228">
        <f t="shared" si="3"/>
        <v>0</v>
      </c>
      <c r="P53" s="228" t="e">
        <f t="shared" si="3"/>
        <v>#VALUE!</v>
      </c>
      <c r="Q53" s="141" t="e">
        <f t="shared" si="3"/>
        <v>#VALUE!</v>
      </c>
      <c r="R53" s="151"/>
    </row>
    <row r="54" spans="2:18" ht="15" x14ac:dyDescent="0.4">
      <c r="B54" s="241"/>
      <c r="C54" s="240"/>
      <c r="D54" s="240"/>
      <c r="E54" s="240"/>
      <c r="F54" s="240"/>
      <c r="G54" s="240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240"/>
    </row>
    <row r="55" spans="2:18" s="60" customFormat="1" ht="21" customHeight="1" x14ac:dyDescent="0.45">
      <c r="B55" s="143" t="s">
        <v>375</v>
      </c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</row>
    <row r="56" spans="2:18" ht="33.75" customHeight="1" x14ac:dyDescent="0.4">
      <c r="B56" s="231"/>
      <c r="C56" s="836" t="s">
        <v>363</v>
      </c>
      <c r="D56" s="837"/>
      <c r="E56" s="837"/>
      <c r="F56" s="837"/>
      <c r="G56" s="838"/>
      <c r="H56" s="836" t="s">
        <v>374</v>
      </c>
      <c r="I56" s="837"/>
      <c r="J56" s="837"/>
      <c r="K56" s="837"/>
      <c r="L56" s="837"/>
      <c r="M56" s="837"/>
      <c r="N56" s="837"/>
      <c r="O56" s="837"/>
      <c r="P56" s="837"/>
      <c r="Q56" s="838"/>
      <c r="R56" s="240"/>
    </row>
    <row r="57" spans="2:18" ht="101.45" customHeight="1" x14ac:dyDescent="0.4">
      <c r="B57" s="230" t="s">
        <v>31</v>
      </c>
      <c r="C57" s="230" t="s">
        <v>223</v>
      </c>
      <c r="D57" s="230" t="s">
        <v>132</v>
      </c>
      <c r="E57" s="230" t="s">
        <v>364</v>
      </c>
      <c r="F57" s="232" t="s">
        <v>423</v>
      </c>
      <c r="G57" s="232" t="s">
        <v>366</v>
      </c>
      <c r="H57" s="232" t="s">
        <v>367</v>
      </c>
      <c r="I57" s="232" t="s">
        <v>368</v>
      </c>
      <c r="J57" s="741" t="s">
        <v>369</v>
      </c>
      <c r="K57" s="743"/>
      <c r="L57" s="741" t="s">
        <v>370</v>
      </c>
      <c r="M57" s="743"/>
      <c r="N57" s="741" t="s">
        <v>371</v>
      </c>
      <c r="O57" s="743"/>
      <c r="P57" s="230" t="s">
        <v>372</v>
      </c>
      <c r="Q57" s="230" t="s">
        <v>373</v>
      </c>
      <c r="R57" s="78"/>
    </row>
    <row r="58" spans="2:18" ht="36.75" customHeight="1" x14ac:dyDescent="0.4">
      <c r="B58" s="285" t="s">
        <v>284</v>
      </c>
      <c r="C58" s="468"/>
      <c r="D58" s="593">
        <v>36.51</v>
      </c>
      <c r="E58" s="593">
        <v>923</v>
      </c>
      <c r="F58" s="351">
        <f>(E58*D58)*10</f>
        <v>336987.29999999993</v>
      </c>
      <c r="G58" s="351">
        <f>K15*0.35</f>
        <v>190163.4</v>
      </c>
      <c r="H58" s="351" t="s">
        <v>338</v>
      </c>
      <c r="I58" s="351" t="s">
        <v>338</v>
      </c>
      <c r="J58" s="351" t="s">
        <v>338</v>
      </c>
      <c r="K58" s="351" t="s">
        <v>338</v>
      </c>
      <c r="L58" s="351" t="s">
        <v>338</v>
      </c>
      <c r="M58" s="351" t="s">
        <v>338</v>
      </c>
      <c r="N58" s="351" t="s">
        <v>338</v>
      </c>
      <c r="O58" s="351" t="s">
        <v>338</v>
      </c>
      <c r="P58" s="351" t="s">
        <v>338</v>
      </c>
      <c r="Q58" s="351" t="s">
        <v>338</v>
      </c>
      <c r="R58" s="444" t="s">
        <v>338</v>
      </c>
    </row>
    <row r="59" spans="2:18" ht="15" x14ac:dyDescent="0.4">
      <c r="B59" s="233" t="s">
        <v>376</v>
      </c>
      <c r="C59" s="233"/>
      <c r="D59" s="233"/>
      <c r="E59" s="233"/>
      <c r="F59" s="233"/>
      <c r="G59" s="233"/>
      <c r="H59" s="233"/>
      <c r="I59" s="240"/>
      <c r="J59" s="839"/>
      <c r="K59" s="839"/>
      <c r="L59" s="839"/>
      <c r="M59" s="839"/>
      <c r="N59" s="839"/>
      <c r="O59" s="839"/>
      <c r="P59" s="839"/>
      <c r="Q59" s="839"/>
      <c r="R59" s="753"/>
    </row>
    <row r="60" spans="2:18" ht="15" x14ac:dyDescent="0.4">
      <c r="B60" s="233"/>
      <c r="C60" s="233" t="s">
        <v>377</v>
      </c>
      <c r="D60" s="233"/>
      <c r="E60" s="233"/>
      <c r="F60" s="233"/>
      <c r="G60" s="233"/>
      <c r="H60" s="233"/>
      <c r="I60" s="240"/>
      <c r="J60" s="148"/>
      <c r="K60" s="148"/>
      <c r="L60" s="148"/>
      <c r="M60" s="148"/>
      <c r="N60" s="148"/>
      <c r="O60" s="148"/>
      <c r="P60" s="148"/>
      <c r="Q60" s="148"/>
      <c r="R60" s="148"/>
    </row>
    <row r="61" spans="2:18" s="83" customFormat="1" ht="15" x14ac:dyDescent="0.4">
      <c r="B61" s="884"/>
      <c r="C61" s="884"/>
      <c r="D61" s="884"/>
      <c r="E61" s="884"/>
      <c r="F61" s="884"/>
      <c r="G61" s="153"/>
      <c r="H61" s="153"/>
      <c r="I61" s="153"/>
      <c r="J61" s="154"/>
      <c r="K61" s="154"/>
      <c r="L61" s="153"/>
      <c r="M61" s="153"/>
      <c r="N61" s="153"/>
      <c r="O61" s="153"/>
      <c r="P61" s="155"/>
      <c r="Q61" s="153"/>
      <c r="R61" s="156"/>
    </row>
    <row r="62" spans="2:18" s="83" customFormat="1" ht="20.25" customHeight="1" x14ac:dyDescent="0.4">
      <c r="B62" s="157" t="s">
        <v>253</v>
      </c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</row>
    <row r="63" spans="2:18" s="83" customFormat="1" ht="21" customHeight="1" x14ac:dyDescent="0.4">
      <c r="B63" s="158" t="s">
        <v>100</v>
      </c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3"/>
      <c r="R63" s="153"/>
    </row>
    <row r="64" spans="2:18" s="83" customFormat="1" ht="21" customHeight="1" x14ac:dyDescent="0.4">
      <c r="B64" s="160" t="s">
        <v>101</v>
      </c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</row>
    <row r="65" spans="2:18" s="83" customFormat="1" ht="21" customHeight="1" x14ac:dyDescent="0.4">
      <c r="B65" s="160" t="s">
        <v>187</v>
      </c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</row>
    <row r="66" spans="2:18" ht="15" x14ac:dyDescent="0.4">
      <c r="B66" s="241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</row>
    <row r="67" spans="2:18" ht="20.25" customHeight="1" x14ac:dyDescent="0.4">
      <c r="B67" s="143" t="s">
        <v>229</v>
      </c>
      <c r="C67" s="143"/>
      <c r="D67" s="143"/>
      <c r="E67" s="143"/>
      <c r="F67" s="143"/>
      <c r="G67" s="143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</row>
    <row r="68" spans="2:18" ht="15.75" customHeight="1" x14ac:dyDescent="0.4">
      <c r="B68" s="241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</row>
    <row r="69" spans="2:18" ht="9" customHeight="1" x14ac:dyDescent="0.4">
      <c r="B69" s="754" t="s">
        <v>218</v>
      </c>
      <c r="C69" s="755"/>
      <c r="D69" s="754" t="s">
        <v>224</v>
      </c>
      <c r="E69" s="833"/>
      <c r="F69" s="755"/>
      <c r="G69" s="754" t="s">
        <v>217</v>
      </c>
      <c r="H69" s="755"/>
      <c r="I69" s="754" t="s">
        <v>225</v>
      </c>
      <c r="J69" s="833"/>
      <c r="K69" s="755"/>
      <c r="L69" s="240"/>
      <c r="M69" s="240"/>
      <c r="N69" s="240"/>
      <c r="O69" s="771"/>
      <c r="P69" s="771"/>
      <c r="Q69" s="771"/>
      <c r="R69" s="240"/>
    </row>
    <row r="70" spans="2:18" ht="35.25" customHeight="1" x14ac:dyDescent="0.4">
      <c r="B70" s="756"/>
      <c r="C70" s="757"/>
      <c r="D70" s="756"/>
      <c r="E70" s="834"/>
      <c r="F70" s="757"/>
      <c r="G70" s="756"/>
      <c r="H70" s="757"/>
      <c r="I70" s="756"/>
      <c r="J70" s="834"/>
      <c r="K70" s="757"/>
      <c r="L70" s="240"/>
      <c r="M70" s="240"/>
      <c r="N70" s="240"/>
      <c r="O70" s="771"/>
      <c r="P70" s="771"/>
      <c r="Q70" s="771"/>
      <c r="R70" s="240"/>
    </row>
    <row r="71" spans="2:18" ht="47.25" customHeight="1" x14ac:dyDescent="0.4">
      <c r="B71" s="926">
        <v>420</v>
      </c>
      <c r="C71" s="927"/>
      <c r="D71" s="936" t="s">
        <v>338</v>
      </c>
      <c r="E71" s="937"/>
      <c r="F71" s="938"/>
      <c r="G71" s="846" t="s">
        <v>338</v>
      </c>
      <c r="H71" s="847"/>
      <c r="I71" s="848" t="s">
        <v>338</v>
      </c>
      <c r="J71" s="849"/>
      <c r="K71" s="850"/>
      <c r="O71" s="851"/>
      <c r="P71" s="851"/>
      <c r="Q71" s="851"/>
    </row>
    <row r="72" spans="2:18" ht="15.75" customHeight="1" x14ac:dyDescent="0.4">
      <c r="B72" s="246"/>
    </row>
    <row r="73" spans="2:18" ht="15.75" customHeight="1" x14ac:dyDescent="0.4">
      <c r="B73" s="246"/>
    </row>
    <row r="74" spans="2:18" s="60" customFormat="1" ht="21" customHeight="1" x14ac:dyDescent="0.45">
      <c r="B74" s="65" t="s">
        <v>214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</row>
    <row r="75" spans="2:18" ht="15" x14ac:dyDescent="0.4">
      <c r="B75" s="30"/>
    </row>
    <row r="76" spans="2:18" ht="48" customHeight="1" x14ac:dyDescent="0.4">
      <c r="B76" s="728" t="s">
        <v>133</v>
      </c>
      <c r="C76" s="728"/>
      <c r="D76" s="728"/>
      <c r="E76" s="728"/>
      <c r="F76" s="728"/>
      <c r="G76" s="728"/>
      <c r="H76" s="741" t="s">
        <v>230</v>
      </c>
      <c r="I76" s="742"/>
      <c r="J76" s="742"/>
      <c r="K76" s="742"/>
      <c r="L76" s="743"/>
      <c r="M76" s="741" t="s">
        <v>231</v>
      </c>
      <c r="N76" s="742"/>
      <c r="O76" s="742"/>
      <c r="P76" s="742"/>
      <c r="Q76" s="742"/>
      <c r="R76" s="743"/>
    </row>
    <row r="77" spans="2:18" ht="39" customHeight="1" x14ac:dyDescent="0.4">
      <c r="B77" s="931">
        <v>1.5</v>
      </c>
      <c r="C77" s="932"/>
      <c r="D77" s="932"/>
      <c r="E77" s="932"/>
      <c r="F77" s="932"/>
      <c r="G77" s="932"/>
      <c r="H77" s="928">
        <v>1</v>
      </c>
      <c r="I77" s="929"/>
      <c r="J77" s="929"/>
      <c r="K77" s="929"/>
      <c r="L77" s="930"/>
      <c r="M77" s="933">
        <v>0.25</v>
      </c>
      <c r="N77" s="934"/>
      <c r="O77" s="934"/>
      <c r="P77" s="934"/>
      <c r="Q77" s="934"/>
      <c r="R77" s="935"/>
    </row>
    <row r="78" spans="2:18" ht="15" x14ac:dyDescent="0.4">
      <c r="B78" s="246"/>
    </row>
    <row r="79" spans="2:18" s="60" customFormat="1" ht="21" customHeight="1" x14ac:dyDescent="0.45">
      <c r="B79" s="65" t="s">
        <v>215</v>
      </c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</row>
    <row r="80" spans="2:18" ht="15" x14ac:dyDescent="0.4">
      <c r="B80" s="30"/>
    </row>
    <row r="81" spans="1:18" ht="62.25" customHeight="1" x14ac:dyDescent="0.4">
      <c r="B81" s="205" t="s">
        <v>31</v>
      </c>
      <c r="C81" s="741" t="s">
        <v>94</v>
      </c>
      <c r="D81" s="742"/>
      <c r="E81" s="743"/>
      <c r="F81" s="741" t="s">
        <v>95</v>
      </c>
      <c r="G81" s="742"/>
      <c r="H81" s="743"/>
      <c r="I81" s="728" t="s">
        <v>32</v>
      </c>
      <c r="J81" s="728"/>
      <c r="K81" s="728" t="s">
        <v>33</v>
      </c>
      <c r="L81" s="728"/>
      <c r="M81" s="728" t="s">
        <v>34</v>
      </c>
      <c r="N81" s="728"/>
      <c r="O81" s="728"/>
      <c r="P81" s="728"/>
      <c r="Q81" s="728" t="s">
        <v>35</v>
      </c>
      <c r="R81" s="728"/>
    </row>
    <row r="82" spans="1:18" ht="39" customHeight="1" x14ac:dyDescent="0.4">
      <c r="B82" s="435" t="s">
        <v>452</v>
      </c>
      <c r="C82" s="896">
        <f>K15</f>
        <v>543324</v>
      </c>
      <c r="D82" s="897"/>
      <c r="E82" s="898"/>
      <c r="F82" s="918">
        <f>7468+1789</f>
        <v>9257</v>
      </c>
      <c r="G82" s="919"/>
      <c r="H82" s="920"/>
      <c r="I82" s="751" t="s">
        <v>402</v>
      </c>
      <c r="J82" s="751"/>
      <c r="K82" s="752" t="s">
        <v>403</v>
      </c>
      <c r="L82" s="752"/>
      <c r="M82" s="915" t="s">
        <v>467</v>
      </c>
      <c r="N82" s="916"/>
      <c r="O82" s="916"/>
      <c r="P82" s="917"/>
      <c r="Q82" s="912"/>
      <c r="R82" s="913"/>
    </row>
    <row r="83" spans="1:18" ht="15.75" customHeight="1" x14ac:dyDescent="0.4">
      <c r="B83" s="241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</row>
    <row r="84" spans="1:18" s="60" customFormat="1" ht="21" customHeight="1" x14ac:dyDescent="0.45">
      <c r="B84" s="143" t="s">
        <v>216</v>
      </c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</row>
    <row r="85" spans="1:18" ht="15.75" customHeight="1" thickBot="1" x14ac:dyDescent="0.45">
      <c r="B85" s="149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</row>
    <row r="86" spans="1:18" ht="56.25" customHeight="1" thickBot="1" x14ac:dyDescent="0.5">
      <c r="B86" s="867" t="s">
        <v>227</v>
      </c>
      <c r="C86" s="868"/>
      <c r="D86" s="647" t="s">
        <v>36</v>
      </c>
      <c r="E86" s="869" t="s">
        <v>37</v>
      </c>
      <c r="F86" s="870"/>
      <c r="G86" s="870"/>
      <c r="H86" s="871"/>
      <c r="I86" s="869" t="s">
        <v>38</v>
      </c>
      <c r="J86" s="871"/>
      <c r="K86" s="869" t="s">
        <v>39</v>
      </c>
      <c r="L86" s="870"/>
      <c r="M86" s="871"/>
      <c r="N86" s="869" t="s">
        <v>40</v>
      </c>
      <c r="O86" s="872"/>
      <c r="P86" s="78"/>
      <c r="Q86" s="78"/>
      <c r="R86" s="78"/>
    </row>
    <row r="87" spans="1:18" ht="46.5" customHeight="1" x14ac:dyDescent="0.5">
      <c r="B87" s="904" t="s">
        <v>482</v>
      </c>
      <c r="C87" s="905"/>
      <c r="D87" s="649" t="s">
        <v>540</v>
      </c>
      <c r="E87" s="885" t="s">
        <v>521</v>
      </c>
      <c r="F87" s="886"/>
      <c r="G87" s="886"/>
      <c r="H87" s="887"/>
      <c r="I87" s="899" t="s">
        <v>338</v>
      </c>
      <c r="J87" s="900"/>
      <c r="K87" s="901" t="s">
        <v>520</v>
      </c>
      <c r="L87" s="902"/>
      <c r="M87" s="903"/>
      <c r="N87" s="873"/>
      <c r="O87" s="874"/>
      <c r="P87" s="78"/>
      <c r="Q87" s="78"/>
      <c r="R87" s="78"/>
    </row>
    <row r="88" spans="1:18" ht="24.75" customHeight="1" x14ac:dyDescent="0.4">
      <c r="B88" s="906"/>
      <c r="C88" s="907"/>
      <c r="D88" s="615" t="s">
        <v>541</v>
      </c>
      <c r="E88" s="888" t="s">
        <v>521</v>
      </c>
      <c r="F88" s="888"/>
      <c r="G88" s="888"/>
      <c r="H88" s="888"/>
      <c r="I88" s="923" t="s">
        <v>338</v>
      </c>
      <c r="J88" s="923"/>
      <c r="K88" s="892" t="s">
        <v>520</v>
      </c>
      <c r="L88" s="892"/>
      <c r="M88" s="892"/>
      <c r="N88" s="783"/>
      <c r="O88" s="875"/>
      <c r="P88" s="78"/>
      <c r="Q88" s="78"/>
      <c r="R88" s="78"/>
    </row>
    <row r="89" spans="1:18" ht="62.25" customHeight="1" x14ac:dyDescent="0.4">
      <c r="B89" s="906"/>
      <c r="C89" s="907"/>
      <c r="D89" s="696" t="s">
        <v>542</v>
      </c>
      <c r="E89" s="889" t="s">
        <v>521</v>
      </c>
      <c r="F89" s="890"/>
      <c r="G89" s="890"/>
      <c r="H89" s="891"/>
      <c r="I89" s="924" t="s">
        <v>338</v>
      </c>
      <c r="J89" s="925"/>
      <c r="K89" s="893" t="s">
        <v>520</v>
      </c>
      <c r="L89" s="894"/>
      <c r="M89" s="895"/>
      <c r="N89" s="876"/>
      <c r="O89" s="877"/>
      <c r="P89" s="78"/>
      <c r="Q89" s="78"/>
      <c r="R89" s="78"/>
    </row>
    <row r="90" spans="1:18" ht="33" customHeight="1" x14ac:dyDescent="0.5">
      <c r="B90" s="908"/>
      <c r="C90" s="909"/>
      <c r="D90" s="615" t="s">
        <v>622</v>
      </c>
      <c r="E90" s="910" t="s">
        <v>623</v>
      </c>
      <c r="F90" s="911"/>
      <c r="G90" s="911"/>
      <c r="H90" s="880"/>
      <c r="I90" s="879" t="s">
        <v>338</v>
      </c>
      <c r="J90" s="880"/>
      <c r="K90" s="881" t="s">
        <v>624</v>
      </c>
      <c r="L90" s="882"/>
      <c r="M90" s="883"/>
      <c r="N90" s="690"/>
      <c r="O90" s="690"/>
      <c r="P90" s="78"/>
      <c r="Q90" s="78"/>
      <c r="R90" s="78"/>
    </row>
    <row r="91" spans="1:18" ht="17.25" customHeight="1" x14ac:dyDescent="0.4">
      <c r="B91" s="152" t="s">
        <v>254</v>
      </c>
      <c r="C91" s="153"/>
      <c r="D91" s="153"/>
      <c r="E91" s="240"/>
      <c r="F91" s="240"/>
      <c r="G91" s="240"/>
      <c r="H91" s="240"/>
      <c r="I91" s="247"/>
      <c r="J91" s="247"/>
      <c r="K91" s="240"/>
      <c r="L91" s="240"/>
      <c r="M91" s="240"/>
      <c r="N91" s="240"/>
      <c r="O91" s="240"/>
      <c r="P91" s="240"/>
      <c r="Q91" s="247"/>
      <c r="R91" s="247"/>
    </row>
    <row r="92" spans="1:18" ht="17.25" customHeight="1" x14ac:dyDescent="0.4">
      <c r="B92" s="248"/>
      <c r="C92" s="240"/>
      <c r="D92" s="240"/>
      <c r="E92" s="240"/>
      <c r="F92" s="240"/>
      <c r="G92" s="240"/>
      <c r="H92" s="240"/>
      <c r="I92" s="247"/>
      <c r="J92" s="247"/>
      <c r="K92" s="240"/>
      <c r="L92" s="240"/>
      <c r="M92" s="240"/>
      <c r="N92" s="240"/>
      <c r="O92" s="240"/>
      <c r="P92" s="240"/>
      <c r="Q92" s="247"/>
      <c r="R92" s="247"/>
    </row>
    <row r="93" spans="1:18" ht="33" customHeight="1" x14ac:dyDescent="0.4">
      <c r="B93" s="866" t="s">
        <v>241</v>
      </c>
      <c r="C93" s="866"/>
      <c r="D93" s="866"/>
      <c r="E93" s="866"/>
      <c r="F93" s="866"/>
      <c r="G93" s="866"/>
      <c r="H93" s="866"/>
      <c r="I93" s="866"/>
      <c r="J93" s="866"/>
      <c r="K93" s="866"/>
      <c r="L93" s="866"/>
      <c r="M93" s="866"/>
      <c r="N93" s="866"/>
      <c r="O93" s="866"/>
      <c r="P93" s="866"/>
      <c r="Q93" s="866"/>
      <c r="R93" s="866"/>
    </row>
    <row r="94" spans="1:18" ht="33" customHeight="1" x14ac:dyDescent="0.4">
      <c r="B94" s="451" t="s">
        <v>242</v>
      </c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363"/>
      <c r="O94" s="363"/>
      <c r="P94" s="363"/>
      <c r="Q94" s="363"/>
      <c r="R94" s="363"/>
    </row>
    <row r="95" spans="1:18" ht="30.75" customHeight="1" x14ac:dyDescent="0.55000000000000004">
      <c r="A95" s="878" t="s">
        <v>476</v>
      </c>
      <c r="B95" s="878"/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865"/>
      <c r="Q95" s="865"/>
      <c r="R95" s="865"/>
    </row>
    <row r="96" spans="1:18" ht="30.75" customHeight="1" x14ac:dyDescent="0.55000000000000004">
      <c r="A96" s="878" t="s">
        <v>506</v>
      </c>
      <c r="B96" s="878"/>
      <c r="C96" s="878"/>
      <c r="D96" s="878"/>
      <c r="E96" s="878"/>
      <c r="F96" s="878"/>
      <c r="G96" s="878"/>
      <c r="H96" s="878"/>
      <c r="I96" s="878"/>
      <c r="J96" s="878"/>
      <c r="K96" s="878"/>
      <c r="L96" s="878"/>
      <c r="M96" s="878"/>
      <c r="N96" s="878"/>
      <c r="O96" s="878"/>
      <c r="P96" s="865"/>
      <c r="Q96" s="865"/>
      <c r="R96" s="865"/>
    </row>
    <row r="97" spans="1:18" ht="24.75" customHeight="1" x14ac:dyDescent="0.55000000000000004">
      <c r="A97" s="488"/>
      <c r="B97" s="623"/>
      <c r="C97" s="623"/>
      <c r="D97" s="623"/>
      <c r="E97" s="623"/>
      <c r="F97" s="624"/>
      <c r="G97" s="489"/>
      <c r="H97" s="489"/>
      <c r="I97" s="489"/>
      <c r="J97" s="490"/>
      <c r="K97" s="864"/>
      <c r="L97" s="864"/>
      <c r="M97" s="864"/>
      <c r="N97" s="864"/>
      <c r="O97" s="864"/>
      <c r="P97" s="864"/>
      <c r="Q97" s="864"/>
      <c r="R97" s="864"/>
    </row>
    <row r="98" spans="1:18" ht="30" customHeight="1" x14ac:dyDescent="0.4">
      <c r="B98" s="765"/>
      <c r="C98" s="765"/>
      <c r="D98" s="765"/>
      <c r="E98" s="765"/>
      <c r="F98" s="765"/>
      <c r="G98" s="765"/>
      <c r="H98" s="765"/>
      <c r="I98" s="761"/>
      <c r="J98" s="761"/>
      <c r="K98" s="766"/>
      <c r="L98" s="766"/>
      <c r="M98" s="763"/>
      <c r="N98" s="763"/>
      <c r="O98" s="763"/>
      <c r="P98" s="764"/>
      <c r="Q98" s="764"/>
      <c r="R98" s="764"/>
    </row>
    <row r="99" spans="1:18" ht="30" customHeight="1" x14ac:dyDescent="0.4">
      <c r="B99" s="759"/>
      <c r="C99" s="759"/>
      <c r="D99" s="759"/>
      <c r="E99" s="759"/>
      <c r="F99" s="759"/>
      <c r="G99" s="759"/>
      <c r="H99" s="759"/>
      <c r="I99" s="767"/>
      <c r="J99" s="767"/>
      <c r="K99" s="766"/>
      <c r="L99" s="766"/>
      <c r="M99" s="763"/>
      <c r="N99" s="763"/>
      <c r="O99" s="763"/>
      <c r="P99" s="763"/>
      <c r="Q99" s="763"/>
      <c r="R99" s="763"/>
    </row>
    <row r="100" spans="1:18" ht="15" x14ac:dyDescent="0.4">
      <c r="B100" s="246"/>
    </row>
    <row r="101" spans="1:18" s="60" customFormat="1" ht="21" customHeight="1" x14ac:dyDescent="0.45"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ht="15" x14ac:dyDescent="0.4">
      <c r="B102" s="30"/>
    </row>
    <row r="103" spans="1:18" ht="48" customHeight="1" x14ac:dyDescent="0.4"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84"/>
      <c r="P103" s="784"/>
      <c r="Q103" s="784"/>
      <c r="R103" s="784"/>
    </row>
    <row r="104" spans="1:18" ht="39" customHeight="1" x14ac:dyDescent="0.4">
      <c r="B104" s="789"/>
      <c r="C104" s="763"/>
      <c r="D104" s="763"/>
      <c r="E104" s="763"/>
      <c r="F104" s="763"/>
      <c r="G104" s="763"/>
      <c r="H104" s="789"/>
      <c r="I104" s="763"/>
      <c r="J104" s="763"/>
      <c r="K104" s="763"/>
      <c r="L104" s="763"/>
      <c r="M104" s="763"/>
      <c r="N104" s="763"/>
      <c r="O104" s="763"/>
      <c r="P104" s="763"/>
      <c r="Q104" s="763"/>
      <c r="R104" s="763"/>
    </row>
    <row r="105" spans="1:18" ht="15" x14ac:dyDescent="0.4">
      <c r="B105" s="246"/>
    </row>
    <row r="106" spans="1:18" s="60" customFormat="1" ht="21" customHeight="1" x14ac:dyDescent="0.45"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 ht="15" x14ac:dyDescent="0.4">
      <c r="B107" s="30"/>
    </row>
    <row r="108" spans="1:18" ht="54.75" customHeight="1" x14ac:dyDescent="0.4">
      <c r="B108" s="3"/>
      <c r="C108" s="12"/>
      <c r="D108" s="12"/>
      <c r="E108" s="12"/>
      <c r="F108" s="12"/>
      <c r="G108" s="784"/>
      <c r="H108" s="784"/>
      <c r="I108" s="784"/>
      <c r="J108" s="784"/>
      <c r="K108" s="784"/>
      <c r="L108" s="784"/>
      <c r="M108" s="784"/>
      <c r="N108" s="784"/>
      <c r="O108" s="784"/>
      <c r="P108" s="784"/>
      <c r="Q108" s="784"/>
      <c r="R108" s="784"/>
    </row>
    <row r="109" spans="1:18" ht="39" customHeight="1" x14ac:dyDescent="0.4">
      <c r="B109" s="264"/>
      <c r="C109" s="277"/>
      <c r="D109" s="277"/>
      <c r="E109" s="277"/>
      <c r="F109" s="277"/>
      <c r="G109" s="786"/>
      <c r="H109" s="786"/>
      <c r="I109" s="786"/>
      <c r="J109" s="786"/>
      <c r="K109" s="763"/>
      <c r="L109" s="763"/>
      <c r="M109" s="786"/>
      <c r="N109" s="786"/>
      <c r="O109" s="786"/>
      <c r="P109" s="786"/>
      <c r="Q109" s="786"/>
      <c r="R109" s="786"/>
    </row>
    <row r="110" spans="1:18" ht="15" x14ac:dyDescent="0.4">
      <c r="B110" s="246"/>
    </row>
    <row r="111" spans="1:18" s="60" customFormat="1" ht="21" customHeight="1" x14ac:dyDescent="0.45"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</row>
    <row r="112" spans="1:18" ht="15" x14ac:dyDescent="0.4">
      <c r="B112" s="30"/>
    </row>
    <row r="113" spans="2:18" ht="56.25" customHeight="1" x14ac:dyDescent="0.4">
      <c r="B113" s="12"/>
      <c r="C113" s="12"/>
      <c r="D113" s="12"/>
      <c r="E113" s="12"/>
      <c r="F113" s="12"/>
      <c r="G113" s="784"/>
      <c r="H113" s="784"/>
      <c r="I113" s="784"/>
      <c r="J113" s="784"/>
      <c r="K113" s="12"/>
      <c r="L113" s="12"/>
      <c r="M113" s="784"/>
      <c r="N113" s="784"/>
      <c r="O113" s="784"/>
      <c r="P113" s="784"/>
      <c r="Q113" s="784"/>
      <c r="R113" s="784"/>
    </row>
    <row r="114" spans="2:18" ht="30" customHeight="1" x14ac:dyDescent="0.4">
      <c r="B114" s="276"/>
      <c r="C114" s="276"/>
      <c r="D114" s="276"/>
      <c r="E114" s="276"/>
      <c r="F114" s="276"/>
      <c r="G114" s="787"/>
      <c r="H114" s="787"/>
      <c r="I114" s="788"/>
      <c r="J114" s="788"/>
      <c r="K114" s="788"/>
      <c r="L114" s="788"/>
      <c r="M114" s="788"/>
      <c r="N114" s="788"/>
      <c r="O114" s="788"/>
      <c r="P114" s="788"/>
      <c r="Q114" s="788"/>
      <c r="R114" s="788"/>
    </row>
    <row r="115" spans="2:18" ht="15.75" customHeight="1" x14ac:dyDescent="0.4">
      <c r="B115" s="31"/>
      <c r="I115" s="275"/>
      <c r="J115" s="275"/>
      <c r="Q115" s="275"/>
      <c r="R115" s="275"/>
    </row>
    <row r="116" spans="2:18" ht="17.25" customHeight="1" x14ac:dyDescent="0.4">
      <c r="B116" s="242"/>
      <c r="I116" s="275"/>
      <c r="J116" s="275"/>
      <c r="Q116" s="275"/>
      <c r="R116" s="275"/>
    </row>
    <row r="117" spans="2:18" ht="27" customHeight="1" x14ac:dyDescent="0.4"/>
    <row r="118" spans="2:18" ht="27" customHeight="1" x14ac:dyDescent="0.4">
      <c r="B118" s="758"/>
      <c r="C118" s="758"/>
      <c r="D118" s="758"/>
      <c r="E118" s="758"/>
      <c r="F118" s="758"/>
      <c r="G118" s="758"/>
      <c r="H118" s="758"/>
      <c r="I118" s="758"/>
      <c r="J118" s="758"/>
      <c r="K118" s="758"/>
      <c r="L118" s="758"/>
      <c r="M118" s="758"/>
      <c r="N118" s="758"/>
      <c r="O118" s="758"/>
      <c r="P118" s="758"/>
      <c r="Q118" s="758"/>
      <c r="R118" s="758"/>
    </row>
    <row r="119" spans="2:18" ht="34.5" customHeight="1" x14ac:dyDescent="0.4"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5"/>
      <c r="P119" s="785"/>
      <c r="Q119" s="785"/>
      <c r="R119" s="785"/>
    </row>
    <row r="120" spans="2:18" ht="12" customHeight="1" x14ac:dyDescent="0.4"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5"/>
      <c r="P120" s="785"/>
      <c r="Q120" s="785"/>
      <c r="R120" s="274"/>
    </row>
    <row r="121" spans="2:18" ht="15.75" hidden="1" customHeight="1" x14ac:dyDescent="0.4"/>
    <row r="122" spans="2:18" ht="15.75" hidden="1" customHeight="1" x14ac:dyDescent="0.4"/>
    <row r="123" spans="2:18" ht="15.75" hidden="1" customHeight="1" x14ac:dyDescent="0.4"/>
    <row r="124" spans="2:18" ht="15.75" hidden="1" customHeight="1" x14ac:dyDescent="0.4"/>
    <row r="125" spans="2:18" ht="15.75" hidden="1" customHeight="1" x14ac:dyDescent="0.4"/>
    <row r="126" spans="2:18" ht="15.75" hidden="1" customHeight="1" x14ac:dyDescent="0.4"/>
    <row r="127" spans="2:18" ht="15.75" hidden="1" customHeight="1" x14ac:dyDescent="0.4"/>
    <row r="128" spans="2:18" ht="15.75" hidden="1" customHeight="1" x14ac:dyDescent="0.4"/>
    <row r="129" ht="15.75" hidden="1" customHeight="1" x14ac:dyDescent="0.4"/>
    <row r="130" ht="15.75" hidden="1" customHeight="1" x14ac:dyDescent="0.4"/>
    <row r="131" ht="15.75" hidden="1" customHeight="1" x14ac:dyDescent="0.4"/>
    <row r="132" ht="15.75" hidden="1" customHeight="1" x14ac:dyDescent="0.4"/>
    <row r="133" ht="15.75" hidden="1" customHeight="1" x14ac:dyDescent="0.4"/>
    <row r="134" ht="15.75" hidden="1" customHeight="1" x14ac:dyDescent="0.4"/>
    <row r="135" ht="15.75" hidden="1" customHeight="1" x14ac:dyDescent="0.4"/>
    <row r="136" ht="15.75" hidden="1" customHeight="1" x14ac:dyDescent="0.4"/>
    <row r="137" ht="15.75" hidden="1" customHeight="1" x14ac:dyDescent="0.4"/>
    <row r="138" ht="0.75" hidden="1" customHeight="1" x14ac:dyDescent="0.4"/>
    <row r="139" ht="15.75" customHeight="1" x14ac:dyDescent="0.4"/>
    <row r="140" ht="15" x14ac:dyDescent="0.4"/>
    <row r="141" ht="15" x14ac:dyDescent="0.4"/>
    <row r="142" ht="18" customHeight="1" x14ac:dyDescent="0.4"/>
    <row r="143" ht="18" customHeight="1" x14ac:dyDescent="0.4"/>
    <row r="144" ht="15.75" customHeight="1" x14ac:dyDescent="0.4"/>
    <row r="145" ht="15.75" customHeight="1" x14ac:dyDescent="0.4"/>
    <row r="146" ht="15.75" customHeight="1" x14ac:dyDescent="0.4"/>
    <row r="147" ht="15" x14ac:dyDescent="0.4"/>
    <row r="148" ht="18" customHeight="1" x14ac:dyDescent="0.4"/>
    <row r="149" ht="15" x14ac:dyDescent="0.4"/>
    <row r="150" ht="15" x14ac:dyDescent="0.4"/>
    <row r="151" ht="15" x14ac:dyDescent="0.4"/>
    <row r="152" ht="13.5" customHeight="1" x14ac:dyDescent="0.4"/>
    <row r="153" ht="15" x14ac:dyDescent="0.4"/>
    <row r="154" ht="15" x14ac:dyDescent="0.4"/>
    <row r="155" ht="15" x14ac:dyDescent="0.4"/>
    <row r="156" ht="15" x14ac:dyDescent="0.4"/>
    <row r="157" ht="15" x14ac:dyDescent="0.4"/>
    <row r="158" ht="15" x14ac:dyDescent="0.4"/>
    <row r="159" ht="15" x14ac:dyDescent="0.4"/>
    <row r="160" ht="15" x14ac:dyDescent="0.4"/>
    <row r="161" ht="15" x14ac:dyDescent="0.4"/>
    <row r="162" ht="15" x14ac:dyDescent="0.4"/>
    <row r="163" ht="15" x14ac:dyDescent="0.4"/>
    <row r="164" ht="15" x14ac:dyDescent="0.4"/>
    <row r="165" ht="15" x14ac:dyDescent="0.4"/>
    <row r="166" ht="15" x14ac:dyDescent="0.4"/>
    <row r="167" ht="15" x14ac:dyDescent="0.4"/>
    <row r="168" ht="15" x14ac:dyDescent="0.4"/>
    <row r="169" ht="15" x14ac:dyDescent="0.4"/>
    <row r="170" ht="15" x14ac:dyDescent="0.4"/>
    <row r="171" ht="15" x14ac:dyDescent="0.4"/>
    <row r="172" ht="15" x14ac:dyDescent="0.4"/>
    <row r="173" ht="15" x14ac:dyDescent="0.4"/>
    <row r="174" ht="15" x14ac:dyDescent="0.4"/>
    <row r="175" ht="15" x14ac:dyDescent="0.4"/>
    <row r="176" ht="15" x14ac:dyDescent="0.4"/>
    <row r="177" ht="15" x14ac:dyDescent="0.4"/>
    <row r="178" ht="15" x14ac:dyDescent="0.4"/>
    <row r="179" ht="15" x14ac:dyDescent="0.4"/>
    <row r="180" ht="15" x14ac:dyDescent="0.4"/>
    <row r="181" ht="15" x14ac:dyDescent="0.4"/>
    <row r="182" ht="15" x14ac:dyDescent="0.4"/>
    <row r="183" ht="15" x14ac:dyDescent="0.4"/>
    <row r="184" ht="15" x14ac:dyDescent="0.4"/>
    <row r="185" ht="15" x14ac:dyDescent="0.4"/>
    <row r="186" ht="15" x14ac:dyDescent="0.4"/>
    <row r="187" ht="15" x14ac:dyDescent="0.4"/>
    <row r="188" ht="15" x14ac:dyDescent="0.4"/>
    <row r="189" ht="15" x14ac:dyDescent="0.4"/>
    <row r="190" ht="15" x14ac:dyDescent="0.4"/>
    <row r="191" ht="15" x14ac:dyDescent="0.4"/>
    <row r="192" ht="15" x14ac:dyDescent="0.4"/>
    <row r="193" ht="15" x14ac:dyDescent="0.4"/>
    <row r="194" ht="15" x14ac:dyDescent="0.4"/>
    <row r="195" ht="15" x14ac:dyDescent="0.4"/>
    <row r="196" ht="15" x14ac:dyDescent="0.4"/>
    <row r="197" ht="15" x14ac:dyDescent="0.4"/>
    <row r="198" ht="15" x14ac:dyDescent="0.4"/>
    <row r="199" ht="15" x14ac:dyDescent="0.4"/>
    <row r="200" ht="15" x14ac:dyDescent="0.4"/>
    <row r="201" ht="15" x14ac:dyDescent="0.4"/>
    <row r="202" ht="15" x14ac:dyDescent="0.4"/>
    <row r="203" ht="15" x14ac:dyDescent="0.4"/>
    <row r="204" ht="15" x14ac:dyDescent="0.4"/>
    <row r="205" ht="15" x14ac:dyDescent="0.4"/>
    <row r="206" ht="15" x14ac:dyDescent="0.4"/>
    <row r="207" ht="15" x14ac:dyDescent="0.4"/>
    <row r="208" ht="15" x14ac:dyDescent="0.4"/>
    <row r="209" ht="15" x14ac:dyDescent="0.4"/>
    <row r="210" ht="15" x14ac:dyDescent="0.4"/>
    <row r="211" ht="15" x14ac:dyDescent="0.4"/>
    <row r="212" ht="15" x14ac:dyDescent="0.4"/>
    <row r="213" ht="15" x14ac:dyDescent="0.4"/>
    <row r="214" ht="15" x14ac:dyDescent="0.4"/>
    <row r="215" ht="15" x14ac:dyDescent="0.4"/>
    <row r="216" ht="15" x14ac:dyDescent="0.4"/>
    <row r="217" ht="15" x14ac:dyDescent="0.4"/>
    <row r="218" ht="15" x14ac:dyDescent="0.4"/>
    <row r="219" ht="15" x14ac:dyDescent="0.4"/>
    <row r="220" ht="15" x14ac:dyDescent="0.4"/>
    <row r="221" ht="15" x14ac:dyDescent="0.4"/>
    <row r="222" ht="15" x14ac:dyDescent="0.4"/>
    <row r="223" ht="15" x14ac:dyDescent="0.4"/>
    <row r="224" ht="15" x14ac:dyDescent="0.4"/>
    <row r="225" ht="15" x14ac:dyDescent="0.4"/>
    <row r="226" ht="15" x14ac:dyDescent="0.4"/>
    <row r="227" ht="15" x14ac:dyDescent="0.4"/>
    <row r="228" ht="15" x14ac:dyDescent="0.4"/>
    <row r="229" ht="15" x14ac:dyDescent="0.4"/>
    <row r="230" ht="15" x14ac:dyDescent="0.4"/>
    <row r="231" ht="15" x14ac:dyDescent="0.4"/>
    <row r="232" ht="15" x14ac:dyDescent="0.4"/>
    <row r="233" ht="15" x14ac:dyDescent="0.4"/>
    <row r="234" ht="15" x14ac:dyDescent="0.4"/>
    <row r="235" ht="15" x14ac:dyDescent="0.4"/>
    <row r="236" ht="15" x14ac:dyDescent="0.4"/>
    <row r="237" ht="15" x14ac:dyDescent="0.4"/>
    <row r="238" ht="15" x14ac:dyDescent="0.4"/>
    <row r="239" ht="15" x14ac:dyDescent="0.4"/>
    <row r="240" ht="15" x14ac:dyDescent="0.4"/>
    <row r="241" ht="15" x14ac:dyDescent="0.4"/>
    <row r="242" ht="15" x14ac:dyDescent="0.4"/>
    <row r="243" ht="15" x14ac:dyDescent="0.4"/>
    <row r="244" ht="15" x14ac:dyDescent="0.4"/>
    <row r="245" ht="15" x14ac:dyDescent="0.4"/>
    <row r="246" ht="15" x14ac:dyDescent="0.4"/>
    <row r="247" ht="15" x14ac:dyDescent="0.4"/>
    <row r="248" ht="15" x14ac:dyDescent="0.4"/>
    <row r="249" ht="15" x14ac:dyDescent="0.4"/>
    <row r="250" ht="15" x14ac:dyDescent="0.4"/>
    <row r="251" ht="15" x14ac:dyDescent="0.4"/>
    <row r="252" ht="15" x14ac:dyDescent="0.4"/>
    <row r="253" ht="15" x14ac:dyDescent="0.4"/>
    <row r="254" ht="15" x14ac:dyDescent="0.4"/>
    <row r="255" ht="15" x14ac:dyDescent="0.4"/>
    <row r="256" ht="15" x14ac:dyDescent="0.4"/>
    <row r="257" ht="15" x14ac:dyDescent="0.4"/>
    <row r="258" ht="15" x14ac:dyDescent="0.4"/>
    <row r="259" ht="15" x14ac:dyDescent="0.4"/>
    <row r="260" ht="15" x14ac:dyDescent="0.4"/>
    <row r="261" ht="15" x14ac:dyDescent="0.4"/>
    <row r="262" ht="15" x14ac:dyDescent="0.4"/>
    <row r="263" ht="15" x14ac:dyDescent="0.4"/>
    <row r="264" ht="15" x14ac:dyDescent="0.4"/>
    <row r="265" ht="15" x14ac:dyDescent="0.4"/>
    <row r="266" ht="15" x14ac:dyDescent="0.4"/>
    <row r="267" ht="15" x14ac:dyDescent="0.4"/>
    <row r="268" ht="15" x14ac:dyDescent="0.4"/>
    <row r="269" ht="15" x14ac:dyDescent="0.4"/>
    <row r="270" ht="15" x14ac:dyDescent="0.4"/>
    <row r="271" ht="15" x14ac:dyDescent="0.4"/>
    <row r="272" ht="15" x14ac:dyDescent="0.4"/>
    <row r="273" ht="15" x14ac:dyDescent="0.4"/>
    <row r="274" ht="15" x14ac:dyDescent="0.4"/>
    <row r="275" ht="15" x14ac:dyDescent="0.4"/>
    <row r="276" ht="15" x14ac:dyDescent="0.4"/>
    <row r="277" ht="15" x14ac:dyDescent="0.4"/>
    <row r="278" ht="15" x14ac:dyDescent="0.4"/>
    <row r="279" ht="15" x14ac:dyDescent="0.4"/>
    <row r="280" ht="15" x14ac:dyDescent="0.4"/>
    <row r="281" ht="15" x14ac:dyDescent="0.4"/>
    <row r="282" ht="15" x14ac:dyDescent="0.4"/>
    <row r="283" ht="15" x14ac:dyDescent="0.4"/>
    <row r="284" ht="15" x14ac:dyDescent="0.4"/>
    <row r="285" ht="15" x14ac:dyDescent="0.4"/>
    <row r="286" ht="15" x14ac:dyDescent="0.4"/>
    <row r="287" ht="15" x14ac:dyDescent="0.4"/>
    <row r="288" ht="15" x14ac:dyDescent="0.4"/>
    <row r="289" ht="15" x14ac:dyDescent="0.4"/>
    <row r="290" ht="15" x14ac:dyDescent="0.4"/>
    <row r="291" ht="15" x14ac:dyDescent="0.4"/>
    <row r="292" ht="15" x14ac:dyDescent="0.4"/>
    <row r="293" ht="15" x14ac:dyDescent="0.4"/>
    <row r="294" ht="15" x14ac:dyDescent="0.4"/>
    <row r="295" ht="15" x14ac:dyDescent="0.4"/>
    <row r="296" ht="15" x14ac:dyDescent="0.4"/>
    <row r="297" ht="15" x14ac:dyDescent="0.4"/>
    <row r="298" ht="15" x14ac:dyDescent="0.4"/>
    <row r="299" ht="15" x14ac:dyDescent="0.4"/>
    <row r="300" ht="15" x14ac:dyDescent="0.4"/>
    <row r="301" ht="15" x14ac:dyDescent="0.4"/>
    <row r="302" ht="15" x14ac:dyDescent="0.4"/>
    <row r="303" ht="15" x14ac:dyDescent="0.4"/>
    <row r="304" ht="15" x14ac:dyDescent="0.4"/>
    <row r="305" ht="15" x14ac:dyDescent="0.4"/>
    <row r="306" ht="15" x14ac:dyDescent="0.4"/>
    <row r="307" ht="15" x14ac:dyDescent="0.4"/>
    <row r="308" ht="15" x14ac:dyDescent="0.4"/>
    <row r="309" ht="15" x14ac:dyDescent="0.4"/>
    <row r="310" ht="15" x14ac:dyDescent="0.4"/>
    <row r="311" ht="15" x14ac:dyDescent="0.4"/>
    <row r="312" ht="15" x14ac:dyDescent="0.4"/>
    <row r="313" ht="15" x14ac:dyDescent="0.4"/>
    <row r="314" ht="15" x14ac:dyDescent="0.4"/>
    <row r="315" ht="15" x14ac:dyDescent="0.4"/>
    <row r="316" ht="15" x14ac:dyDescent="0.4"/>
    <row r="317" ht="15" x14ac:dyDescent="0.4"/>
    <row r="318" ht="15" x14ac:dyDescent="0.4"/>
    <row r="319" ht="15" x14ac:dyDescent="0.4"/>
    <row r="320" ht="15" x14ac:dyDescent="0.4"/>
    <row r="321" ht="15" x14ac:dyDescent="0.4"/>
    <row r="322" ht="15" x14ac:dyDescent="0.4"/>
    <row r="323" ht="15" x14ac:dyDescent="0.4"/>
    <row r="324" ht="15" x14ac:dyDescent="0.4"/>
    <row r="325" ht="15" x14ac:dyDescent="0.4"/>
    <row r="326" ht="15" x14ac:dyDescent="0.4"/>
    <row r="327" ht="15" x14ac:dyDescent="0.4"/>
    <row r="328" ht="15" x14ac:dyDescent="0.4"/>
    <row r="329" ht="15" x14ac:dyDescent="0.4"/>
    <row r="330" ht="15" x14ac:dyDescent="0.4"/>
    <row r="331" ht="15" x14ac:dyDescent="0.4"/>
    <row r="332" ht="15" x14ac:dyDescent="0.4"/>
    <row r="333" ht="15" x14ac:dyDescent="0.4"/>
    <row r="334" ht="15" x14ac:dyDescent="0.4"/>
    <row r="335" ht="15" x14ac:dyDescent="0.4"/>
    <row r="336" ht="15" x14ac:dyDescent="0.4"/>
    <row r="337" ht="15" x14ac:dyDescent="0.4"/>
    <row r="338" ht="15" x14ac:dyDescent="0.4"/>
    <row r="339" ht="15" x14ac:dyDescent="0.4"/>
    <row r="340" ht="15" x14ac:dyDescent="0.4"/>
    <row r="341" ht="15" x14ac:dyDescent="0.4"/>
    <row r="342" ht="15" x14ac:dyDescent="0.4"/>
    <row r="343" ht="15" x14ac:dyDescent="0.4"/>
    <row r="344" ht="15" x14ac:dyDescent="0.4"/>
    <row r="345" ht="15" x14ac:dyDescent="0.4"/>
    <row r="346" ht="15" x14ac:dyDescent="0.4"/>
    <row r="347" ht="15" x14ac:dyDescent="0.4"/>
    <row r="348" ht="15" x14ac:dyDescent="0.4"/>
    <row r="349" ht="15" x14ac:dyDescent="0.4"/>
    <row r="350" ht="15" x14ac:dyDescent="0.4"/>
    <row r="351" ht="15" x14ac:dyDescent="0.4"/>
    <row r="352" ht="15" x14ac:dyDescent="0.4"/>
    <row r="353" ht="15" x14ac:dyDescent="0.4"/>
    <row r="354" ht="15" x14ac:dyDescent="0.4"/>
    <row r="355" ht="15" x14ac:dyDescent="0.4"/>
    <row r="356" ht="15" x14ac:dyDescent="0.4"/>
    <row r="357" ht="15" x14ac:dyDescent="0.4"/>
    <row r="358" ht="15" x14ac:dyDescent="0.4"/>
    <row r="359" ht="15" x14ac:dyDescent="0.4"/>
    <row r="360" ht="15" x14ac:dyDescent="0.4"/>
    <row r="361" ht="15" x14ac:dyDescent="0.4"/>
    <row r="362" ht="15" x14ac:dyDescent="0.4"/>
    <row r="363" ht="15" x14ac:dyDescent="0.4"/>
    <row r="364" ht="15" x14ac:dyDescent="0.4"/>
    <row r="365" ht="15" x14ac:dyDescent="0.4"/>
    <row r="366" ht="15" x14ac:dyDescent="0.4"/>
    <row r="367" ht="15" x14ac:dyDescent="0.4"/>
    <row r="368" ht="15" x14ac:dyDescent="0.4"/>
    <row r="369" ht="15" x14ac:dyDescent="0.4"/>
    <row r="370" ht="15" x14ac:dyDescent="0.4"/>
    <row r="371" ht="15" x14ac:dyDescent="0.4"/>
    <row r="372" ht="15" x14ac:dyDescent="0.4"/>
    <row r="373" ht="15" x14ac:dyDescent="0.4"/>
    <row r="374" ht="15" x14ac:dyDescent="0.4"/>
    <row r="375" ht="15" x14ac:dyDescent="0.4"/>
    <row r="376" ht="15" x14ac:dyDescent="0.4"/>
    <row r="377" ht="15" x14ac:dyDescent="0.4"/>
    <row r="378" ht="15" x14ac:dyDescent="0.4"/>
    <row r="379" ht="15" x14ac:dyDescent="0.4"/>
    <row r="380" ht="15" x14ac:dyDescent="0.4"/>
    <row r="381" ht="15" x14ac:dyDescent="0.4"/>
    <row r="382" ht="15" x14ac:dyDescent="0.4"/>
    <row r="383" ht="15" x14ac:dyDescent="0.4"/>
    <row r="384" ht="15" x14ac:dyDescent="0.4"/>
    <row r="385" ht="15" x14ac:dyDescent="0.4"/>
    <row r="386" ht="15" x14ac:dyDescent="0.4"/>
    <row r="387" ht="15" x14ac:dyDescent="0.4"/>
    <row r="388" ht="15" x14ac:dyDescent="0.4"/>
    <row r="389" ht="15" x14ac:dyDescent="0.4"/>
    <row r="390" ht="15" x14ac:dyDescent="0.4"/>
    <row r="391" ht="15" x14ac:dyDescent="0.4"/>
    <row r="392" ht="15" x14ac:dyDescent="0.4"/>
    <row r="393" ht="15" x14ac:dyDescent="0.4"/>
    <row r="394" ht="15" x14ac:dyDescent="0.4"/>
    <row r="395" ht="15" x14ac:dyDescent="0.4"/>
    <row r="396" ht="15" x14ac:dyDescent="0.4"/>
    <row r="397" ht="15" x14ac:dyDescent="0.4"/>
    <row r="398" ht="15" x14ac:dyDescent="0.4"/>
    <row r="399" ht="15" x14ac:dyDescent="0.4"/>
    <row r="400" ht="15" x14ac:dyDescent="0.4"/>
    <row r="401" ht="15" x14ac:dyDescent="0.4"/>
    <row r="402" ht="15" x14ac:dyDescent="0.4"/>
    <row r="403" ht="15" x14ac:dyDescent="0.4"/>
    <row r="404" ht="15" x14ac:dyDescent="0.4"/>
    <row r="405" ht="15" x14ac:dyDescent="0.4"/>
    <row r="406" ht="15" x14ac:dyDescent="0.4"/>
    <row r="407" ht="15" x14ac:dyDescent="0.4"/>
    <row r="408" ht="15" x14ac:dyDescent="0.4"/>
    <row r="409" ht="15" x14ac:dyDescent="0.4"/>
    <row r="410" ht="15" x14ac:dyDescent="0.4"/>
    <row r="411" ht="15" x14ac:dyDescent="0.4"/>
    <row r="412" ht="15" x14ac:dyDescent="0.4"/>
    <row r="413" ht="15" x14ac:dyDescent="0.4"/>
    <row r="414" ht="15" x14ac:dyDescent="0.4"/>
    <row r="415" ht="15" x14ac:dyDescent="0.4"/>
    <row r="416" ht="15" x14ac:dyDescent="0.4"/>
    <row r="417" ht="15" x14ac:dyDescent="0.4"/>
    <row r="418" ht="15" x14ac:dyDescent="0.4"/>
    <row r="419" ht="15" x14ac:dyDescent="0.4"/>
    <row r="420" ht="15" x14ac:dyDescent="0.4"/>
    <row r="421" ht="15" x14ac:dyDescent="0.4"/>
    <row r="422" ht="15" x14ac:dyDescent="0.4"/>
    <row r="423" ht="15" x14ac:dyDescent="0.4"/>
    <row r="424" ht="15" x14ac:dyDescent="0.4"/>
    <row r="425" ht="15" x14ac:dyDescent="0.4"/>
    <row r="426" ht="15" x14ac:dyDescent="0.4"/>
    <row r="427" ht="15" x14ac:dyDescent="0.4"/>
    <row r="428" ht="15" x14ac:dyDescent="0.4"/>
    <row r="429" ht="15" x14ac:dyDescent="0.4"/>
    <row r="430" ht="15" x14ac:dyDescent="0.4"/>
    <row r="431" ht="15" x14ac:dyDescent="0.4"/>
    <row r="432" ht="15" x14ac:dyDescent="0.4"/>
    <row r="433" ht="15" x14ac:dyDescent="0.4"/>
    <row r="434" ht="15" x14ac:dyDescent="0.4"/>
    <row r="435" ht="15" x14ac:dyDescent="0.4"/>
    <row r="436" ht="15" x14ac:dyDescent="0.4"/>
    <row r="437" ht="15" x14ac:dyDescent="0.4"/>
    <row r="438" ht="15" x14ac:dyDescent="0.4"/>
    <row r="439" ht="15" x14ac:dyDescent="0.4"/>
    <row r="440" ht="15" x14ac:dyDescent="0.4"/>
    <row r="441" ht="15" x14ac:dyDescent="0.4"/>
    <row r="442" ht="15" x14ac:dyDescent="0.4"/>
    <row r="443" ht="15" x14ac:dyDescent="0.4"/>
    <row r="444" ht="15" x14ac:dyDescent="0.4"/>
    <row r="445" ht="15" x14ac:dyDescent="0.4"/>
    <row r="446" ht="15" x14ac:dyDescent="0.4"/>
    <row r="447" ht="15" x14ac:dyDescent="0.4"/>
    <row r="448" ht="15" x14ac:dyDescent="0.4"/>
    <row r="449" ht="15" x14ac:dyDescent="0.4"/>
    <row r="450" ht="15" x14ac:dyDescent="0.4"/>
    <row r="451" ht="15" x14ac:dyDescent="0.4"/>
    <row r="452" ht="15" x14ac:dyDescent="0.4"/>
    <row r="453" ht="15" x14ac:dyDescent="0.4"/>
    <row r="454" ht="15" x14ac:dyDescent="0.4"/>
    <row r="455" ht="15" x14ac:dyDescent="0.4"/>
    <row r="456" ht="15" x14ac:dyDescent="0.4"/>
    <row r="457" ht="15" x14ac:dyDescent="0.4"/>
    <row r="458" ht="15" x14ac:dyDescent="0.4"/>
    <row r="459" ht="15" x14ac:dyDescent="0.4"/>
    <row r="460" ht="15" x14ac:dyDescent="0.4"/>
    <row r="461" ht="15" x14ac:dyDescent="0.4"/>
    <row r="462" ht="15" x14ac:dyDescent="0.4"/>
    <row r="463" ht="15" x14ac:dyDescent="0.4"/>
    <row r="464" ht="15" x14ac:dyDescent="0.4"/>
    <row r="465" ht="15" x14ac:dyDescent="0.4"/>
    <row r="466" ht="15" x14ac:dyDescent="0.4"/>
    <row r="467" ht="15" x14ac:dyDescent="0.4"/>
    <row r="468" ht="15" x14ac:dyDescent="0.4"/>
    <row r="469" ht="15" x14ac:dyDescent="0.4"/>
    <row r="470" ht="15" x14ac:dyDescent="0.4"/>
    <row r="471" ht="15" x14ac:dyDescent="0.4"/>
    <row r="472" ht="15" x14ac:dyDescent="0.4"/>
    <row r="473" ht="15" x14ac:dyDescent="0.4"/>
    <row r="474" ht="15" x14ac:dyDescent="0.4"/>
    <row r="475" ht="15" x14ac:dyDescent="0.4"/>
    <row r="476" ht="15" x14ac:dyDescent="0.4"/>
    <row r="477" ht="15" x14ac:dyDescent="0.4"/>
    <row r="478" ht="15" x14ac:dyDescent="0.4"/>
    <row r="479" ht="15" x14ac:dyDescent="0.4"/>
    <row r="480" ht="15" x14ac:dyDescent="0.4"/>
    <row r="481" ht="15" x14ac:dyDescent="0.4"/>
    <row r="482" ht="15" x14ac:dyDescent="0.4"/>
    <row r="483" ht="15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</sheetData>
  <sheetProtection formatCells="0" formatRows="0" insertRows="0" deleteRows="0"/>
  <mergeCells count="138">
    <mergeCell ref="B52:F52"/>
    <mergeCell ref="I88:J88"/>
    <mergeCell ref="I89:J89"/>
    <mergeCell ref="B71:C71"/>
    <mergeCell ref="H77:L77"/>
    <mergeCell ref="B77:G77"/>
    <mergeCell ref="J57:K57"/>
    <mergeCell ref="L57:M57"/>
    <mergeCell ref="M77:R77"/>
    <mergeCell ref="D71:F71"/>
    <mergeCell ref="G71:H71"/>
    <mergeCell ref="I71:K71"/>
    <mergeCell ref="O71:Q71"/>
    <mergeCell ref="B76:G76"/>
    <mergeCell ref="H76:L76"/>
    <mergeCell ref="M76:R76"/>
    <mergeCell ref="C81:E81"/>
    <mergeCell ref="F81:H81"/>
    <mergeCell ref="I81:J81"/>
    <mergeCell ref="K81:L81"/>
    <mergeCell ref="B3:R3"/>
    <mergeCell ref="B4:R4"/>
    <mergeCell ref="B8:G8"/>
    <mergeCell ref="H8:J8"/>
    <mergeCell ref="K8:M8"/>
    <mergeCell ref="N8:R8"/>
    <mergeCell ref="H10:J10"/>
    <mergeCell ref="K10:M10"/>
    <mergeCell ref="N10:R10"/>
    <mergeCell ref="B41:F42"/>
    <mergeCell ref="M82:P82"/>
    <mergeCell ref="K82:L82"/>
    <mergeCell ref="I82:J82"/>
    <mergeCell ref="F82:H82"/>
    <mergeCell ref="M81:P81"/>
    <mergeCell ref="B9:G9"/>
    <mergeCell ref="H9:J9"/>
    <mergeCell ref="K9:M9"/>
    <mergeCell ref="N9:R9"/>
    <mergeCell ref="B10:G10"/>
    <mergeCell ref="B12:G12"/>
    <mergeCell ref="H12:J12"/>
    <mergeCell ref="K12:M12"/>
    <mergeCell ref="N12:R12"/>
    <mergeCell ref="N57:O57"/>
    <mergeCell ref="J59:R59"/>
    <mergeCell ref="B69:C70"/>
    <mergeCell ref="D69:F70"/>
    <mergeCell ref="G69:H70"/>
    <mergeCell ref="Q81:R81"/>
    <mergeCell ref="G49:G50"/>
    <mergeCell ref="B49:F50"/>
    <mergeCell ref="B51:F51"/>
    <mergeCell ref="C82:E82"/>
    <mergeCell ref="I87:J87"/>
    <mergeCell ref="K87:M87"/>
    <mergeCell ref="B87:C90"/>
    <mergeCell ref="E90:H90"/>
    <mergeCell ref="Q82:R82"/>
    <mergeCell ref="B11:G11"/>
    <mergeCell ref="H11:J11"/>
    <mergeCell ref="K11:M11"/>
    <mergeCell ref="N11:R11"/>
    <mergeCell ref="C56:G56"/>
    <mergeCell ref="H56:Q56"/>
    <mergeCell ref="B14:G15"/>
    <mergeCell ref="H14:J14"/>
    <mergeCell ref="L14:Q15"/>
    <mergeCell ref="R14:R15"/>
    <mergeCell ref="H15:J15"/>
    <mergeCell ref="B16:G17"/>
    <mergeCell ref="H16:J16"/>
    <mergeCell ref="H17:J17"/>
    <mergeCell ref="I46:R46"/>
    <mergeCell ref="B24:B25"/>
    <mergeCell ref="B53:F53"/>
    <mergeCell ref="G41:G42"/>
    <mergeCell ref="I69:K70"/>
    <mergeCell ref="O69:Q70"/>
    <mergeCell ref="B61:F61"/>
    <mergeCell ref="B43:F43"/>
    <mergeCell ref="B44:F44"/>
    <mergeCell ref="B45:F45"/>
    <mergeCell ref="B120:Q120"/>
    <mergeCell ref="G109:H109"/>
    <mergeCell ref="I109:J109"/>
    <mergeCell ref="K109:L109"/>
    <mergeCell ref="M109:P109"/>
    <mergeCell ref="Q109:R109"/>
    <mergeCell ref="G113:H113"/>
    <mergeCell ref="I113:J113"/>
    <mergeCell ref="M113:P113"/>
    <mergeCell ref="Q113:R113"/>
    <mergeCell ref="G114:H114"/>
    <mergeCell ref="I114:R114"/>
    <mergeCell ref="B118:R118"/>
    <mergeCell ref="B119:R119"/>
    <mergeCell ref="B98:H98"/>
    <mergeCell ref="I98:J98"/>
    <mergeCell ref="K98:L98"/>
    <mergeCell ref="M98:R98"/>
    <mergeCell ref="G108:H108"/>
    <mergeCell ref="I108:J108"/>
    <mergeCell ref="K108:L108"/>
    <mergeCell ref="M108:P108"/>
    <mergeCell ref="Q108:R108"/>
    <mergeCell ref="B99:H99"/>
    <mergeCell ref="I99:J99"/>
    <mergeCell ref="K99:L99"/>
    <mergeCell ref="M99:R99"/>
    <mergeCell ref="B103:G103"/>
    <mergeCell ref="H103:K103"/>
    <mergeCell ref="L103:R103"/>
    <mergeCell ref="B104:G104"/>
    <mergeCell ref="H104:K104"/>
    <mergeCell ref="L104:R104"/>
    <mergeCell ref="K97:L97"/>
    <mergeCell ref="M97:R97"/>
    <mergeCell ref="P96:R96"/>
    <mergeCell ref="B93:R93"/>
    <mergeCell ref="B86:C86"/>
    <mergeCell ref="E86:H86"/>
    <mergeCell ref="I86:J86"/>
    <mergeCell ref="K86:M86"/>
    <mergeCell ref="N86:O86"/>
    <mergeCell ref="N87:O87"/>
    <mergeCell ref="N88:O88"/>
    <mergeCell ref="N89:O89"/>
    <mergeCell ref="A96:O96"/>
    <mergeCell ref="A95:O95"/>
    <mergeCell ref="P95:R95"/>
    <mergeCell ref="I90:J90"/>
    <mergeCell ref="K90:M90"/>
    <mergeCell ref="E87:H87"/>
    <mergeCell ref="E88:H88"/>
    <mergeCell ref="E89:H89"/>
    <mergeCell ref="K88:M88"/>
    <mergeCell ref="K89:M89"/>
  </mergeCells>
  <pageMargins left="0.70866141732283472" right="1.49" top="0.28000000000000003" bottom="0.2" header="0.31496062992125984" footer="0.24"/>
  <pageSetup paperSize="9" scale="59" orientation="landscape" horizontalDpi="300" r:id="rId1"/>
  <headerFooter>
    <oddFooter>&amp;CPage &amp;P   &amp;RONA/DG/DEM</oddFooter>
  </headerFooter>
  <rowBreaks count="2" manualBreakCount="2">
    <brk id="36" max="169" man="1"/>
    <brk id="65" max="169" man="1"/>
  </rowBreaks>
  <colBreaks count="3" manualBreakCount="3">
    <brk id="14" min="1" max="98" man="1"/>
    <brk id="17" min="1" max="106" man="1"/>
    <brk id="20" min="1" max="10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IV105"/>
  <sheetViews>
    <sheetView topLeftCell="A82" workbookViewId="0">
      <selection activeCell="G103" sqref="G103"/>
    </sheetView>
  </sheetViews>
  <sheetFormatPr baseColWidth="10" defaultRowHeight="14.25" x14ac:dyDescent="0.45"/>
  <cols>
    <col min="2" max="2" width="16" customWidth="1"/>
    <col min="4" max="4" width="14" customWidth="1"/>
    <col min="5" max="5" width="13.3984375" customWidth="1"/>
    <col min="8" max="9" width="11.73046875" bestFit="1" customWidth="1"/>
    <col min="10" max="10" width="13.265625" customWidth="1"/>
    <col min="11" max="11" width="15.86328125" customWidth="1"/>
    <col min="12" max="12" width="11" customWidth="1"/>
    <col min="15" max="15" width="14.86328125" customWidth="1"/>
  </cols>
  <sheetData>
    <row r="1" spans="1:18" ht="20.25" x14ac:dyDescent="0.45">
      <c r="A1" s="186"/>
      <c r="B1" s="790" t="s">
        <v>7</v>
      </c>
      <c r="C1" s="790"/>
      <c r="D1" s="790"/>
      <c r="E1" s="790"/>
      <c r="F1" s="790"/>
      <c r="G1" s="790"/>
      <c r="H1" s="790"/>
      <c r="I1" s="790"/>
      <c r="J1" s="790"/>
      <c r="K1" s="790"/>
      <c r="L1" s="790"/>
      <c r="M1" s="790"/>
      <c r="N1" s="790"/>
      <c r="O1" s="790"/>
      <c r="P1" s="790"/>
      <c r="Q1" s="790"/>
      <c r="R1" s="790"/>
    </row>
    <row r="2" spans="1:18" ht="20.25" x14ac:dyDescent="0.45">
      <c r="A2" s="186"/>
      <c r="B2" s="790" t="s">
        <v>8</v>
      </c>
      <c r="C2" s="790"/>
      <c r="D2" s="790"/>
      <c r="E2" s="790"/>
      <c r="F2" s="790"/>
      <c r="G2" s="790"/>
      <c r="H2" s="790"/>
      <c r="I2" s="790"/>
      <c r="J2" s="790"/>
      <c r="K2" s="790"/>
      <c r="L2" s="790"/>
      <c r="M2" s="790"/>
      <c r="N2" s="790"/>
      <c r="O2" s="790"/>
      <c r="P2" s="790"/>
      <c r="Q2" s="790"/>
      <c r="R2" s="790"/>
    </row>
    <row r="3" spans="1:18" ht="20.25" x14ac:dyDescent="0.45">
      <c r="A3" s="186"/>
      <c r="B3" s="186"/>
      <c r="C3" s="94"/>
      <c r="D3" s="94"/>
      <c r="E3" s="94"/>
      <c r="F3" s="94"/>
      <c r="G3" s="94"/>
      <c r="H3" s="94" t="s">
        <v>311</v>
      </c>
      <c r="I3" s="94"/>
      <c r="J3" s="139"/>
      <c r="K3" s="139"/>
      <c r="L3" s="94"/>
      <c r="M3" s="94"/>
      <c r="N3" s="94"/>
      <c r="O3" s="96"/>
      <c r="P3" s="94"/>
      <c r="Q3" s="94"/>
      <c r="R3" s="94"/>
    </row>
    <row r="4" spans="1:18" ht="20.25" x14ac:dyDescent="0.45">
      <c r="A4" s="186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</row>
    <row r="5" spans="1:18" ht="20.25" x14ac:dyDescent="0.55000000000000004">
      <c r="A5" s="67"/>
      <c r="B5" s="239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 ht="17.649999999999999" x14ac:dyDescent="0.45">
      <c r="A6" s="186"/>
      <c r="B6" s="791" t="s">
        <v>9</v>
      </c>
      <c r="C6" s="792"/>
      <c r="D6" s="792"/>
      <c r="E6" s="792"/>
      <c r="F6" s="792"/>
      <c r="G6" s="793"/>
      <c r="H6" s="794" t="s">
        <v>291</v>
      </c>
      <c r="I6" s="795"/>
      <c r="J6" s="796"/>
      <c r="K6" s="797" t="s">
        <v>194</v>
      </c>
      <c r="L6" s="798"/>
      <c r="M6" s="798"/>
      <c r="N6" s="826">
        <v>2021</v>
      </c>
      <c r="O6" s="827"/>
      <c r="P6" s="827"/>
      <c r="Q6" s="827"/>
      <c r="R6" s="828"/>
    </row>
    <row r="7" spans="1:18" ht="17.649999999999999" x14ac:dyDescent="0.45">
      <c r="A7" s="186"/>
      <c r="B7" s="821" t="s">
        <v>31</v>
      </c>
      <c r="C7" s="821"/>
      <c r="D7" s="821"/>
      <c r="E7" s="821"/>
      <c r="F7" s="821"/>
      <c r="G7" s="821"/>
      <c r="H7" s="822" t="s">
        <v>407</v>
      </c>
      <c r="I7" s="822"/>
      <c r="J7" s="822"/>
      <c r="K7" s="821" t="s">
        <v>193</v>
      </c>
      <c r="L7" s="821"/>
      <c r="M7" s="821"/>
      <c r="N7" s="823">
        <v>44927</v>
      </c>
      <c r="O7" s="824"/>
      <c r="P7" s="824"/>
      <c r="Q7" s="824"/>
      <c r="R7" s="825"/>
    </row>
    <row r="8" spans="1:18" ht="18" customHeight="1" x14ac:dyDescent="0.45">
      <c r="A8" s="186"/>
      <c r="B8" s="821" t="s">
        <v>192</v>
      </c>
      <c r="C8" s="821"/>
      <c r="D8" s="821"/>
      <c r="E8" s="821"/>
      <c r="F8" s="821"/>
      <c r="G8" s="821"/>
      <c r="H8" s="822" t="s">
        <v>406</v>
      </c>
      <c r="I8" s="822"/>
      <c r="J8" s="822"/>
      <c r="K8" s="821" t="s">
        <v>10</v>
      </c>
      <c r="L8" s="821"/>
      <c r="M8" s="821"/>
      <c r="N8" s="826" t="s">
        <v>410</v>
      </c>
      <c r="O8" s="827"/>
      <c r="P8" s="827"/>
      <c r="Q8" s="827"/>
      <c r="R8" s="828"/>
    </row>
    <row r="9" spans="1:18" ht="15.4" x14ac:dyDescent="0.45">
      <c r="A9" s="186"/>
      <c r="B9" s="791" t="s">
        <v>209</v>
      </c>
      <c r="C9" s="792"/>
      <c r="D9" s="792"/>
      <c r="E9" s="792"/>
      <c r="F9" s="792"/>
      <c r="G9" s="793"/>
      <c r="H9" s="914">
        <v>383000</v>
      </c>
      <c r="I9" s="813"/>
      <c r="J9" s="813"/>
      <c r="K9" s="814" t="s">
        <v>196</v>
      </c>
      <c r="L9" s="814"/>
      <c r="M9" s="814"/>
      <c r="N9" s="815" t="s">
        <v>410</v>
      </c>
      <c r="O9" s="815"/>
      <c r="P9" s="815"/>
      <c r="Q9" s="815"/>
      <c r="R9" s="815"/>
    </row>
    <row r="10" spans="1:18" ht="15.4" x14ac:dyDescent="0.45">
      <c r="A10" s="186"/>
      <c r="B10" s="797" t="s">
        <v>195</v>
      </c>
      <c r="C10" s="816"/>
      <c r="D10" s="816"/>
      <c r="E10" s="816"/>
      <c r="F10" s="816"/>
      <c r="G10" s="817"/>
      <c r="H10" s="914">
        <v>51560</v>
      </c>
      <c r="I10" s="813"/>
      <c r="J10" s="813"/>
      <c r="K10" s="921"/>
      <c r="L10" s="922"/>
      <c r="M10" s="922"/>
      <c r="N10" s="819"/>
      <c r="O10" s="819"/>
      <c r="P10" s="819"/>
      <c r="Q10" s="819"/>
      <c r="R10" s="819"/>
    </row>
    <row r="11" spans="1:18" ht="15.4" x14ac:dyDescent="0.45">
      <c r="A11" s="186"/>
      <c r="B11" s="366"/>
      <c r="C11" s="477"/>
      <c r="D11" s="477"/>
      <c r="E11" s="477"/>
      <c r="F11" s="477"/>
      <c r="G11" s="477"/>
      <c r="H11" s="365"/>
      <c r="I11" s="371"/>
      <c r="J11" s="371"/>
      <c r="K11" s="366"/>
      <c r="L11" s="366"/>
      <c r="M11" s="366"/>
      <c r="N11" s="367"/>
      <c r="O11" s="367"/>
      <c r="P11" s="367"/>
      <c r="Q11" s="367"/>
      <c r="R11" s="367"/>
    </row>
    <row r="12" spans="1:18" ht="15.4" x14ac:dyDescent="0.45">
      <c r="A12" s="186"/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</row>
    <row r="13" spans="1:18" ht="15.4" x14ac:dyDescent="0.45">
      <c r="A13" s="186"/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</row>
    <row r="14" spans="1:18" ht="18" customHeight="1" x14ac:dyDescent="0.45">
      <c r="A14" s="186"/>
      <c r="B14" s="806" t="s">
        <v>538</v>
      </c>
      <c r="C14" s="807"/>
      <c r="D14" s="807"/>
      <c r="E14" s="807"/>
      <c r="F14" s="807"/>
      <c r="G14" s="808"/>
      <c r="H14" s="803" t="s">
        <v>202</v>
      </c>
      <c r="I14" s="804"/>
      <c r="J14" s="805"/>
      <c r="K14" s="616">
        <v>392892</v>
      </c>
      <c r="L14" s="820" t="s">
        <v>344</v>
      </c>
      <c r="M14" s="820"/>
      <c r="N14" s="820"/>
      <c r="O14" s="820"/>
      <c r="P14" s="820"/>
      <c r="Q14" s="820"/>
      <c r="R14" s="973">
        <f>C23/H10*100</f>
        <v>19.538700244673869</v>
      </c>
    </row>
    <row r="15" spans="1:18" ht="17.649999999999999" x14ac:dyDescent="0.45">
      <c r="A15" s="186"/>
      <c r="B15" s="809"/>
      <c r="C15" s="810"/>
      <c r="D15" s="810"/>
      <c r="E15" s="810"/>
      <c r="F15" s="810"/>
      <c r="G15" s="811"/>
      <c r="H15" s="803" t="s">
        <v>91</v>
      </c>
      <c r="I15" s="804"/>
      <c r="J15" s="805"/>
      <c r="K15" s="616">
        <v>267773</v>
      </c>
      <c r="L15" s="820"/>
      <c r="M15" s="820"/>
      <c r="N15" s="820"/>
      <c r="O15" s="820"/>
      <c r="P15" s="820"/>
      <c r="Q15" s="820"/>
      <c r="R15" s="974"/>
    </row>
    <row r="16" spans="1:18" ht="17.649999999999999" x14ac:dyDescent="0.45">
      <c r="A16" s="186"/>
      <c r="B16" s="806" t="s">
        <v>200</v>
      </c>
      <c r="C16" s="807"/>
      <c r="D16" s="807"/>
      <c r="E16" s="807"/>
      <c r="F16" s="807"/>
      <c r="G16" s="808"/>
      <c r="H16" s="812" t="s">
        <v>208</v>
      </c>
      <c r="I16" s="812"/>
      <c r="J16" s="812"/>
      <c r="K16" s="449" t="s">
        <v>338</v>
      </c>
      <c r="L16" s="78"/>
      <c r="M16" s="78"/>
      <c r="N16" s="78"/>
      <c r="O16" s="78"/>
      <c r="P16" s="78"/>
      <c r="Q16" s="78"/>
      <c r="R16" s="161"/>
    </row>
    <row r="17" spans="1:18" ht="17.649999999999999" x14ac:dyDescent="0.45">
      <c r="A17" s="186"/>
      <c r="B17" s="809"/>
      <c r="C17" s="810"/>
      <c r="D17" s="810"/>
      <c r="E17" s="810"/>
      <c r="F17" s="810"/>
      <c r="G17" s="811"/>
      <c r="H17" s="812" t="s">
        <v>201</v>
      </c>
      <c r="I17" s="812"/>
      <c r="J17" s="812"/>
      <c r="K17" s="449" t="s">
        <v>338</v>
      </c>
      <c r="L17" s="78"/>
      <c r="M17" s="78"/>
      <c r="N17" s="78"/>
      <c r="O17" s="78"/>
      <c r="P17" s="78"/>
      <c r="Q17" s="78"/>
      <c r="R17" s="161"/>
    </row>
    <row r="18" spans="1:18" ht="20.25" x14ac:dyDescent="0.45">
      <c r="A18" s="60"/>
      <c r="B18" s="143" t="s">
        <v>168</v>
      </c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</row>
    <row r="19" spans="1:18" ht="20.25" x14ac:dyDescent="0.45">
      <c r="A19" s="60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</row>
    <row r="20" spans="1:18" ht="20.25" x14ac:dyDescent="0.45">
      <c r="A20" s="60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</row>
    <row r="21" spans="1:18" ht="30" x14ac:dyDescent="0.45">
      <c r="A21" s="186"/>
      <c r="B21" s="829" t="s">
        <v>422</v>
      </c>
      <c r="C21" s="271" t="s">
        <v>11</v>
      </c>
      <c r="D21" s="265" t="s">
        <v>12</v>
      </c>
      <c r="E21" s="271" t="s">
        <v>92</v>
      </c>
      <c r="F21" s="269" t="s">
        <v>14</v>
      </c>
      <c r="G21" s="271" t="s">
        <v>93</v>
      </c>
      <c r="H21" s="271" t="s">
        <v>211</v>
      </c>
      <c r="I21" s="271" t="s">
        <v>203</v>
      </c>
      <c r="J21" s="269" t="s">
        <v>131</v>
      </c>
      <c r="K21" s="271" t="s">
        <v>199</v>
      </c>
      <c r="L21" s="271" t="s">
        <v>226</v>
      </c>
      <c r="M21" s="271" t="s">
        <v>204</v>
      </c>
      <c r="N21" s="271" t="s">
        <v>207</v>
      </c>
      <c r="O21" s="271" t="s">
        <v>205</v>
      </c>
      <c r="P21" s="271" t="s">
        <v>206</v>
      </c>
      <c r="Q21" s="271" t="s">
        <v>15</v>
      </c>
      <c r="R21" s="271" t="s">
        <v>17</v>
      </c>
    </row>
    <row r="22" spans="1:18" ht="17.25" x14ac:dyDescent="0.45">
      <c r="A22" s="186"/>
      <c r="B22" s="830"/>
      <c r="C22" s="272" t="s">
        <v>186</v>
      </c>
      <c r="D22" s="267" t="s">
        <v>13</v>
      </c>
      <c r="E22" s="272" t="s">
        <v>13</v>
      </c>
      <c r="F22" s="327" t="s">
        <v>13</v>
      </c>
      <c r="G22" s="272" t="s">
        <v>13</v>
      </c>
      <c r="H22" s="272" t="s">
        <v>13</v>
      </c>
      <c r="I22" s="272" t="s">
        <v>13</v>
      </c>
      <c r="J22" s="327" t="s">
        <v>13</v>
      </c>
      <c r="K22" s="272" t="s">
        <v>13</v>
      </c>
      <c r="L22" s="272" t="s">
        <v>13</v>
      </c>
      <c r="M22" s="272" t="s">
        <v>13</v>
      </c>
      <c r="N22" s="272" t="s">
        <v>13</v>
      </c>
      <c r="O22" s="272" t="s">
        <v>13</v>
      </c>
      <c r="P22" s="272" t="s">
        <v>212</v>
      </c>
      <c r="Q22" s="272" t="s">
        <v>16</v>
      </c>
      <c r="R22" s="272"/>
    </row>
    <row r="23" spans="1:18" ht="36" customHeight="1" x14ac:dyDescent="0.45">
      <c r="A23" s="186"/>
      <c r="B23" s="270" t="s">
        <v>183</v>
      </c>
      <c r="C23" s="476">
        <f>K14/39</f>
        <v>10074.153846153846</v>
      </c>
      <c r="D23" s="483">
        <v>408.69230769230768</v>
      </c>
      <c r="E23" s="483">
        <v>260.78571428571428</v>
      </c>
      <c r="F23" s="485">
        <v>988.85714285714289</v>
      </c>
      <c r="G23" s="485" t="s">
        <v>338</v>
      </c>
      <c r="H23" s="485" t="s">
        <v>338</v>
      </c>
      <c r="I23" s="485" t="s">
        <v>338</v>
      </c>
      <c r="J23" s="485" t="s">
        <v>338</v>
      </c>
      <c r="K23" s="485" t="s">
        <v>338</v>
      </c>
      <c r="L23" s="485" t="s">
        <v>338</v>
      </c>
      <c r="M23" s="485" t="s">
        <v>338</v>
      </c>
      <c r="N23" s="507">
        <v>0.48321428571428576</v>
      </c>
      <c r="O23" s="485" t="s">
        <v>338</v>
      </c>
      <c r="P23" s="671">
        <v>1371.6785714285713</v>
      </c>
      <c r="Q23" s="484">
        <v>19.910714285714288</v>
      </c>
      <c r="R23" s="508">
        <v>7.3357142857142845</v>
      </c>
    </row>
    <row r="24" spans="1:18" ht="30.75" customHeight="1" x14ac:dyDescent="0.45">
      <c r="A24" s="186"/>
      <c r="B24" s="203" t="s">
        <v>210</v>
      </c>
      <c r="C24" s="475">
        <v>39</v>
      </c>
      <c r="D24" s="486">
        <v>13</v>
      </c>
      <c r="E24" s="485">
        <v>7</v>
      </c>
      <c r="F24" s="485">
        <v>7</v>
      </c>
      <c r="G24" s="486" t="s">
        <v>338</v>
      </c>
      <c r="H24" s="485" t="s">
        <v>338</v>
      </c>
      <c r="I24" s="486" t="s">
        <v>338</v>
      </c>
      <c r="J24" s="485" t="s">
        <v>338</v>
      </c>
      <c r="K24" s="485" t="s">
        <v>338</v>
      </c>
      <c r="L24" s="486" t="s">
        <v>338</v>
      </c>
      <c r="M24" s="486" t="s">
        <v>338</v>
      </c>
      <c r="N24" s="482">
        <v>28</v>
      </c>
      <c r="O24" s="482" t="s">
        <v>338</v>
      </c>
      <c r="P24" s="485">
        <v>28</v>
      </c>
      <c r="Q24" s="485">
        <v>28</v>
      </c>
      <c r="R24" s="485">
        <v>28</v>
      </c>
    </row>
    <row r="25" spans="1:18" ht="28.5" customHeight="1" x14ac:dyDescent="0.45">
      <c r="A25" s="186"/>
      <c r="B25" s="270" t="s">
        <v>184</v>
      </c>
      <c r="C25" s="476">
        <f>K15/39</f>
        <v>6865.9743589743593</v>
      </c>
      <c r="D25" s="483">
        <v>12.923076923076923</v>
      </c>
      <c r="E25" s="483">
        <v>18.857142857142858</v>
      </c>
      <c r="F25" s="485">
        <v>69.971428571428561</v>
      </c>
      <c r="G25" s="485" t="s">
        <v>338</v>
      </c>
      <c r="H25" s="483" t="s">
        <v>338</v>
      </c>
      <c r="I25" s="485" t="s">
        <v>338</v>
      </c>
      <c r="J25" s="484" t="s">
        <v>338</v>
      </c>
      <c r="K25" s="484" t="s">
        <v>338</v>
      </c>
      <c r="L25" s="485" t="s">
        <v>338</v>
      </c>
      <c r="M25" s="485" t="s">
        <v>338</v>
      </c>
      <c r="N25" s="483">
        <v>4.4982142857142859</v>
      </c>
      <c r="O25" s="482" t="s">
        <v>338</v>
      </c>
      <c r="P25" s="670">
        <v>1166.9642857142858</v>
      </c>
      <c r="Q25" s="484">
        <v>20.025000000000006</v>
      </c>
      <c r="R25" s="484">
        <v>7.3882142857142838</v>
      </c>
    </row>
    <row r="26" spans="1:18" ht="30.75" customHeight="1" x14ac:dyDescent="0.45">
      <c r="A26" s="186"/>
      <c r="B26" s="204" t="s">
        <v>191</v>
      </c>
      <c r="C26" s="475">
        <v>39</v>
      </c>
      <c r="D26" s="486">
        <v>13</v>
      </c>
      <c r="E26" s="486">
        <v>7</v>
      </c>
      <c r="F26" s="485">
        <v>7</v>
      </c>
      <c r="G26" s="485" t="s">
        <v>338</v>
      </c>
      <c r="H26" s="485" t="s">
        <v>338</v>
      </c>
      <c r="I26" s="486" t="s">
        <v>338</v>
      </c>
      <c r="J26" s="486" t="s">
        <v>338</v>
      </c>
      <c r="K26" s="486" t="s">
        <v>338</v>
      </c>
      <c r="L26" s="486" t="s">
        <v>338</v>
      </c>
      <c r="M26" s="486" t="s">
        <v>338</v>
      </c>
      <c r="N26" s="482">
        <v>28</v>
      </c>
      <c r="O26" s="482" t="s">
        <v>338</v>
      </c>
      <c r="P26" s="486">
        <v>28</v>
      </c>
      <c r="Q26" s="486">
        <v>28</v>
      </c>
      <c r="R26" s="486">
        <v>28</v>
      </c>
    </row>
    <row r="27" spans="1:18" ht="15.4" x14ac:dyDescent="0.45">
      <c r="A27" s="83"/>
      <c r="K27" s="83"/>
      <c r="L27" s="83"/>
      <c r="M27" s="83"/>
      <c r="N27" s="83"/>
      <c r="O27" s="83"/>
      <c r="P27" s="83"/>
      <c r="Q27" s="83"/>
      <c r="R27" s="83"/>
    </row>
    <row r="28" spans="1:18" ht="15.4" x14ac:dyDescent="0.45">
      <c r="A28" s="83"/>
      <c r="K28" s="83"/>
      <c r="L28" s="83"/>
      <c r="M28" s="83"/>
      <c r="N28" s="83"/>
      <c r="O28" s="83"/>
      <c r="P28" s="83"/>
      <c r="Q28" s="83"/>
      <c r="R28" s="83"/>
    </row>
    <row r="29" spans="1:18" ht="15.4" x14ac:dyDescent="0.45">
      <c r="A29" s="83"/>
      <c r="K29" s="83"/>
      <c r="L29" s="83"/>
      <c r="M29" s="83"/>
      <c r="N29" s="83"/>
      <c r="O29" s="83"/>
      <c r="P29" s="83"/>
      <c r="Q29" s="83"/>
      <c r="R29" s="83"/>
    </row>
    <row r="30" spans="1:18" ht="15.4" x14ac:dyDescent="0.45">
      <c r="A30" s="83"/>
      <c r="B30" s="99" t="s">
        <v>252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</row>
    <row r="31" spans="1:18" ht="15.4" x14ac:dyDescent="0.45">
      <c r="A31" s="83"/>
      <c r="B31" s="83" t="s">
        <v>21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</row>
    <row r="32" spans="1:18" ht="15.4" x14ac:dyDescent="0.45">
      <c r="A32" s="83"/>
      <c r="B32" s="99" t="s">
        <v>213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83"/>
      <c r="N32" s="83"/>
      <c r="O32" s="99"/>
      <c r="P32" s="99"/>
      <c r="Q32" s="99"/>
      <c r="R32" s="99"/>
    </row>
    <row r="33" spans="1:18" ht="15.4" x14ac:dyDescent="0.45">
      <c r="A33" s="83"/>
      <c r="B33" s="99" t="s">
        <v>228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83"/>
      <c r="Q33" s="83"/>
      <c r="R33" s="83"/>
    </row>
    <row r="34" spans="1:18" ht="15.4" x14ac:dyDescent="0.45">
      <c r="A34" s="186"/>
      <c r="B34" s="242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</row>
    <row r="35" spans="1:18" ht="20.25" x14ac:dyDescent="0.45">
      <c r="A35" s="60"/>
      <c r="B35" s="65" t="s">
        <v>79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</row>
    <row r="36" spans="1:18" ht="22.15" x14ac:dyDescent="0.45">
      <c r="A36" s="186"/>
      <c r="B36" s="728" t="s">
        <v>24</v>
      </c>
      <c r="C36" s="728"/>
      <c r="D36" s="728"/>
      <c r="E36" s="728"/>
      <c r="F36" s="728"/>
      <c r="G36" s="728"/>
      <c r="H36" s="271" t="s">
        <v>12</v>
      </c>
      <c r="I36" s="271" t="s">
        <v>92</v>
      </c>
      <c r="J36" s="271" t="s">
        <v>14</v>
      </c>
      <c r="K36" s="271" t="s">
        <v>93</v>
      </c>
      <c r="L36" s="271" t="s">
        <v>197</v>
      </c>
      <c r="M36" s="271" t="s">
        <v>198</v>
      </c>
      <c r="N36" s="271" t="s">
        <v>131</v>
      </c>
      <c r="O36" s="271" t="s">
        <v>199</v>
      </c>
      <c r="P36" s="271" t="s">
        <v>226</v>
      </c>
      <c r="Q36" s="271" t="s">
        <v>204</v>
      </c>
      <c r="R36" s="78"/>
    </row>
    <row r="37" spans="1:18" ht="15.4" x14ac:dyDescent="0.45">
      <c r="A37" s="186"/>
      <c r="B37" s="728"/>
      <c r="C37" s="728"/>
      <c r="D37" s="728"/>
      <c r="E37" s="728"/>
      <c r="F37" s="728"/>
      <c r="G37" s="728"/>
      <c r="H37" s="272" t="s">
        <v>25</v>
      </c>
      <c r="I37" s="272" t="s">
        <v>25</v>
      </c>
      <c r="J37" s="272" t="s">
        <v>25</v>
      </c>
      <c r="K37" s="272" t="s">
        <v>25</v>
      </c>
      <c r="L37" s="272" t="s">
        <v>25</v>
      </c>
      <c r="M37" s="272" t="s">
        <v>25</v>
      </c>
      <c r="N37" s="272" t="s">
        <v>25</v>
      </c>
      <c r="O37" s="272" t="s">
        <v>25</v>
      </c>
      <c r="P37" s="272" t="s">
        <v>25</v>
      </c>
      <c r="Q37" s="272" t="s">
        <v>25</v>
      </c>
      <c r="R37" s="78"/>
    </row>
    <row r="38" spans="1:18" ht="15.4" x14ac:dyDescent="0.45">
      <c r="A38" s="186"/>
      <c r="B38" s="835" t="s">
        <v>26</v>
      </c>
      <c r="C38" s="835"/>
      <c r="D38" s="835"/>
      <c r="E38" s="835"/>
      <c r="F38" s="835"/>
      <c r="G38" s="835"/>
      <c r="H38" s="136">
        <f>C23*D23/1000</f>
        <v>4117.2291834319522</v>
      </c>
      <c r="I38" s="136">
        <f>C23*E23/1000</f>
        <v>2627.1954065934065</v>
      </c>
      <c r="J38" s="136">
        <f>C23*F23/1000</f>
        <v>9961.8989890109897</v>
      </c>
      <c r="K38" s="136" t="s">
        <v>338</v>
      </c>
      <c r="L38" s="136" t="s">
        <v>338</v>
      </c>
      <c r="M38" s="136" t="s">
        <v>338</v>
      </c>
      <c r="N38" s="136" t="s">
        <v>338</v>
      </c>
      <c r="O38" s="136" t="s">
        <v>338</v>
      </c>
      <c r="P38" s="136" t="s">
        <v>338</v>
      </c>
      <c r="Q38" s="136" t="s">
        <v>338</v>
      </c>
      <c r="R38" s="147"/>
    </row>
    <row r="39" spans="1:18" ht="15.4" x14ac:dyDescent="0.45">
      <c r="A39" s="186"/>
      <c r="B39" s="835" t="s">
        <v>27</v>
      </c>
      <c r="C39" s="835"/>
      <c r="D39" s="835"/>
      <c r="E39" s="835"/>
      <c r="F39" s="835"/>
      <c r="G39" s="835"/>
      <c r="H39" s="136">
        <f>C25*D25/1000</f>
        <v>88.729514792899408</v>
      </c>
      <c r="I39" s="136">
        <f>C25*E25/1000</f>
        <v>129.47265934065933</v>
      </c>
      <c r="J39" s="136">
        <f>C25*F25/1000</f>
        <v>480.42203443223434</v>
      </c>
      <c r="K39" s="136" t="s">
        <v>338</v>
      </c>
      <c r="L39" s="136" t="s">
        <v>338</v>
      </c>
      <c r="M39" s="136" t="s">
        <v>338</v>
      </c>
      <c r="N39" s="136" t="s">
        <v>338</v>
      </c>
      <c r="O39" s="136" t="s">
        <v>338</v>
      </c>
      <c r="P39" s="136" t="s">
        <v>338</v>
      </c>
      <c r="Q39" s="136" t="s">
        <v>338</v>
      </c>
      <c r="R39" s="147"/>
    </row>
    <row r="40" spans="1:18" ht="15.4" x14ac:dyDescent="0.45">
      <c r="A40" s="186"/>
      <c r="B40" s="835" t="s">
        <v>190</v>
      </c>
      <c r="C40" s="835"/>
      <c r="D40" s="835"/>
      <c r="E40" s="835"/>
      <c r="F40" s="835"/>
      <c r="G40" s="835"/>
      <c r="H40" s="141">
        <f>(D23-D25)/D23*100</f>
        <v>96.837944664031625</v>
      </c>
      <c r="I40" s="141">
        <f t="shared" ref="I40:Q40" si="0">(E23-E25)/E23*100</f>
        <v>92.769104354971248</v>
      </c>
      <c r="J40" s="141">
        <f t="shared" si="0"/>
        <v>92.924010401618034</v>
      </c>
      <c r="K40" s="141" t="e">
        <f t="shared" si="0"/>
        <v>#VALUE!</v>
      </c>
      <c r="L40" s="141" t="e">
        <f t="shared" si="0"/>
        <v>#VALUE!</v>
      </c>
      <c r="M40" s="141" t="e">
        <f t="shared" si="0"/>
        <v>#VALUE!</v>
      </c>
      <c r="N40" s="141" t="e">
        <f t="shared" si="0"/>
        <v>#VALUE!</v>
      </c>
      <c r="O40" s="141" t="e">
        <f t="shared" si="0"/>
        <v>#VALUE!</v>
      </c>
      <c r="P40" s="141" t="e">
        <f t="shared" si="0"/>
        <v>#VALUE!</v>
      </c>
      <c r="Q40" s="141" t="e">
        <f t="shared" si="0"/>
        <v>#VALUE!</v>
      </c>
      <c r="R40" s="147"/>
    </row>
    <row r="41" spans="1:18" ht="15.4" x14ac:dyDescent="0.45">
      <c r="A41" s="186"/>
      <c r="B41" s="241"/>
      <c r="C41" s="240"/>
      <c r="D41" s="240"/>
      <c r="E41" s="240"/>
      <c r="F41" s="240"/>
      <c r="G41" s="240"/>
      <c r="H41" s="240"/>
      <c r="I41" s="839"/>
      <c r="J41" s="839"/>
      <c r="K41" s="839"/>
      <c r="L41" s="839"/>
      <c r="M41" s="839"/>
      <c r="N41" s="839"/>
      <c r="O41" s="839"/>
      <c r="P41" s="839"/>
      <c r="Q41" s="839"/>
      <c r="R41" s="753"/>
    </row>
    <row r="42" spans="1:18" ht="20.25" x14ac:dyDescent="0.45">
      <c r="A42" s="60"/>
      <c r="B42" s="143" t="s">
        <v>80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</row>
    <row r="43" spans="1:18" ht="15.4" x14ac:dyDescent="0.45">
      <c r="A43" s="186"/>
      <c r="B43" s="149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</row>
    <row r="44" spans="1:18" ht="22.15" x14ac:dyDescent="0.45">
      <c r="A44" s="186"/>
      <c r="B44" s="728" t="s">
        <v>24</v>
      </c>
      <c r="C44" s="728"/>
      <c r="D44" s="728"/>
      <c r="E44" s="728"/>
      <c r="F44" s="728"/>
      <c r="G44" s="728"/>
      <c r="H44" s="265" t="s">
        <v>12</v>
      </c>
      <c r="I44" s="265" t="s">
        <v>92</v>
      </c>
      <c r="J44" s="265" t="s">
        <v>14</v>
      </c>
      <c r="K44" s="271" t="s">
        <v>93</v>
      </c>
      <c r="L44" s="271" t="s">
        <v>197</v>
      </c>
      <c r="M44" s="271" t="s">
        <v>198</v>
      </c>
      <c r="N44" s="271" t="s">
        <v>131</v>
      </c>
      <c r="O44" s="265" t="s">
        <v>199</v>
      </c>
      <c r="P44" s="271" t="s">
        <v>226</v>
      </c>
      <c r="Q44" s="266" t="s">
        <v>204</v>
      </c>
      <c r="R44" s="150"/>
    </row>
    <row r="45" spans="1:18" ht="15.4" x14ac:dyDescent="0.45">
      <c r="A45" s="186"/>
      <c r="B45" s="829"/>
      <c r="C45" s="829"/>
      <c r="D45" s="829"/>
      <c r="E45" s="829"/>
      <c r="F45" s="829"/>
      <c r="G45" s="829"/>
      <c r="H45" s="267" t="s">
        <v>28</v>
      </c>
      <c r="I45" s="267" t="s">
        <v>28</v>
      </c>
      <c r="J45" s="267" t="s">
        <v>28</v>
      </c>
      <c r="K45" s="272" t="s">
        <v>28</v>
      </c>
      <c r="L45" s="272" t="s">
        <v>28</v>
      </c>
      <c r="M45" s="272" t="s">
        <v>28</v>
      </c>
      <c r="N45" s="272" t="s">
        <v>28</v>
      </c>
      <c r="O45" s="267" t="s">
        <v>28</v>
      </c>
      <c r="P45" s="272" t="s">
        <v>28</v>
      </c>
      <c r="Q45" s="268" t="s">
        <v>28</v>
      </c>
      <c r="R45" s="150"/>
    </row>
    <row r="46" spans="1:18" ht="15.4" x14ac:dyDescent="0.45">
      <c r="A46" s="186"/>
      <c r="B46" s="840" t="s">
        <v>26</v>
      </c>
      <c r="C46" s="840"/>
      <c r="D46" s="840"/>
      <c r="E46" s="840"/>
      <c r="F46" s="840"/>
      <c r="G46" s="840"/>
      <c r="H46" s="243">
        <f>(D23/1000)*K14</f>
        <v>160571.93815384616</v>
      </c>
      <c r="I46" s="243">
        <f>(E23/1000)*K14</f>
        <v>102460.62085714286</v>
      </c>
      <c r="J46" s="243">
        <f>(F23/1000)*K14</f>
        <v>388514.06057142856</v>
      </c>
      <c r="K46" s="243" t="e">
        <f>(G23/1000)*K14</f>
        <v>#VALUE!</v>
      </c>
      <c r="L46" s="243" t="e">
        <f>(H23/1000)*K14</f>
        <v>#VALUE!</v>
      </c>
      <c r="M46" s="243" t="e">
        <f>(I23/1000)*K14</f>
        <v>#VALUE!</v>
      </c>
      <c r="N46" s="243" t="e">
        <f>(J23/1000)*K14</f>
        <v>#VALUE!</v>
      </c>
      <c r="O46" s="243">
        <v>0</v>
      </c>
      <c r="P46" s="243" t="e">
        <f>(L23/1000)*K14</f>
        <v>#VALUE!</v>
      </c>
      <c r="Q46" s="178" t="e">
        <f>(M23/1000)*K14</f>
        <v>#VALUE!</v>
      </c>
      <c r="R46" s="244"/>
    </row>
    <row r="47" spans="1:18" ht="15.4" x14ac:dyDescent="0.45">
      <c r="A47" s="186"/>
      <c r="B47" s="840" t="s">
        <v>29</v>
      </c>
      <c r="C47" s="840"/>
      <c r="D47" s="840"/>
      <c r="E47" s="840"/>
      <c r="F47" s="840"/>
      <c r="G47" s="840"/>
      <c r="H47" s="243">
        <f>(D25/1000)*K15</f>
        <v>3460.4510769230769</v>
      </c>
      <c r="I47" s="243">
        <f>(E25/1000)*K15</f>
        <v>5049.4337142857139</v>
      </c>
      <c r="J47" s="243">
        <f>(F25/1000)*K15</f>
        <v>18736.459342857139</v>
      </c>
      <c r="K47" s="243" t="e">
        <f>(G25/1000)*K15</f>
        <v>#VALUE!</v>
      </c>
      <c r="L47" s="243" t="e">
        <f>(H25/1000)*K15</f>
        <v>#VALUE!</v>
      </c>
      <c r="M47" s="243" t="e">
        <f>(I25/1000)*K15</f>
        <v>#VALUE!</v>
      </c>
      <c r="N47" s="243" t="e">
        <f>(J25/1000)*K15</f>
        <v>#VALUE!</v>
      </c>
      <c r="O47" s="243">
        <v>0</v>
      </c>
      <c r="P47" s="243" t="e">
        <f>(L25/1000)*K15</f>
        <v>#VALUE!</v>
      </c>
      <c r="Q47" s="178" t="e">
        <f>(M25/1000)*K15</f>
        <v>#VALUE!</v>
      </c>
      <c r="R47" s="244"/>
    </row>
    <row r="48" spans="1:18" ht="15.4" x14ac:dyDescent="0.45">
      <c r="A48" s="186"/>
      <c r="B48" s="840" t="s">
        <v>30</v>
      </c>
      <c r="C48" s="840"/>
      <c r="D48" s="840"/>
      <c r="E48" s="840"/>
      <c r="F48" s="840"/>
      <c r="G48" s="840"/>
      <c r="H48" s="228">
        <f t="shared" ref="H48:Q48" si="1">H46-H47</f>
        <v>157111.48707692308</v>
      </c>
      <c r="I48" s="228">
        <f t="shared" si="1"/>
        <v>97411.187142857147</v>
      </c>
      <c r="J48" s="228">
        <f t="shared" si="1"/>
        <v>369777.60122857144</v>
      </c>
      <c r="K48" s="228" t="e">
        <f t="shared" si="1"/>
        <v>#VALUE!</v>
      </c>
      <c r="L48" s="228" t="e">
        <f t="shared" si="1"/>
        <v>#VALUE!</v>
      </c>
      <c r="M48" s="228" t="e">
        <f t="shared" si="1"/>
        <v>#VALUE!</v>
      </c>
      <c r="N48" s="228" t="e">
        <f t="shared" si="1"/>
        <v>#VALUE!</v>
      </c>
      <c r="O48" s="228">
        <f t="shared" si="1"/>
        <v>0</v>
      </c>
      <c r="P48" s="228" t="e">
        <f t="shared" si="1"/>
        <v>#VALUE!</v>
      </c>
      <c r="Q48" s="141" t="e">
        <f t="shared" si="1"/>
        <v>#VALUE!</v>
      </c>
      <c r="R48" s="151"/>
    </row>
    <row r="49" spans="1:256" ht="15.4" x14ac:dyDescent="0.45">
      <c r="A49" s="186"/>
      <c r="B49" s="241"/>
      <c r="C49" s="240"/>
      <c r="D49" s="240"/>
      <c r="E49" s="240"/>
      <c r="F49" s="240"/>
      <c r="G49" s="240"/>
      <c r="H49" s="839"/>
      <c r="I49" s="839"/>
      <c r="J49" s="839"/>
      <c r="K49" s="839"/>
      <c r="L49" s="839"/>
      <c r="M49" s="839"/>
      <c r="N49" s="839"/>
      <c r="O49" s="839"/>
      <c r="P49" s="839"/>
      <c r="Q49" s="839"/>
      <c r="R49" s="240"/>
    </row>
    <row r="50" spans="1:256" ht="15.4" x14ac:dyDescent="0.45">
      <c r="A50" s="186"/>
      <c r="B50" s="241"/>
      <c r="C50" s="240"/>
      <c r="D50" s="240"/>
      <c r="E50" s="240"/>
      <c r="F50" s="240"/>
      <c r="G50" s="240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240"/>
    </row>
    <row r="51" spans="1:256" ht="20.25" x14ac:dyDescent="0.45">
      <c r="A51" s="60"/>
      <c r="B51" s="143" t="s">
        <v>375</v>
      </c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</row>
    <row r="52" spans="1:256" ht="15.4" x14ac:dyDescent="0.45">
      <c r="A52" s="186"/>
      <c r="B52" s="231"/>
      <c r="C52" s="836" t="s">
        <v>363</v>
      </c>
      <c r="D52" s="837"/>
      <c r="E52" s="837"/>
      <c r="F52" s="837"/>
      <c r="G52" s="838"/>
      <c r="H52" s="836" t="s">
        <v>374</v>
      </c>
      <c r="I52" s="837"/>
      <c r="J52" s="837"/>
      <c r="K52" s="837"/>
      <c r="L52" s="837"/>
      <c r="M52" s="837"/>
      <c r="N52" s="837"/>
      <c r="O52" s="837"/>
      <c r="P52" s="837"/>
      <c r="Q52" s="838"/>
      <c r="R52" s="240"/>
    </row>
    <row r="53" spans="1:256" ht="75" x14ac:dyDescent="0.45">
      <c r="A53" s="186"/>
      <c r="B53" s="230" t="s">
        <v>31</v>
      </c>
      <c r="C53" s="230" t="s">
        <v>223</v>
      </c>
      <c r="D53" s="230" t="s">
        <v>132</v>
      </c>
      <c r="E53" s="230" t="s">
        <v>364</v>
      </c>
      <c r="F53" s="232" t="s">
        <v>365</v>
      </c>
      <c r="G53" s="232" t="s">
        <v>366</v>
      </c>
      <c r="H53" s="232" t="s">
        <v>367</v>
      </c>
      <c r="I53" s="232" t="s">
        <v>368</v>
      </c>
      <c r="J53" s="741" t="s">
        <v>369</v>
      </c>
      <c r="K53" s="743"/>
      <c r="L53" s="741" t="s">
        <v>370</v>
      </c>
      <c r="M53" s="743"/>
      <c r="N53" s="741" t="s">
        <v>371</v>
      </c>
      <c r="O53" s="743"/>
      <c r="P53" s="230" t="s">
        <v>372</v>
      </c>
      <c r="Q53" s="230" t="s">
        <v>373</v>
      </c>
      <c r="R53" s="78"/>
    </row>
    <row r="54" spans="1:256" s="415" customFormat="1" ht="36.75" customHeight="1" x14ac:dyDescent="0.4">
      <c r="A54" s="186"/>
      <c r="B54" s="447" t="s">
        <v>408</v>
      </c>
      <c r="C54" s="351">
        <v>0</v>
      </c>
      <c r="D54" s="468">
        <v>0</v>
      </c>
      <c r="E54" s="604">
        <v>0</v>
      </c>
      <c r="F54" s="351">
        <f>(D54*E54)*10</f>
        <v>0</v>
      </c>
      <c r="G54" s="351">
        <f>(K15*0.35)</f>
        <v>93720.549999999988</v>
      </c>
      <c r="H54" s="351" t="s">
        <v>338</v>
      </c>
      <c r="I54" s="351" t="s">
        <v>338</v>
      </c>
      <c r="J54" s="351" t="s">
        <v>338</v>
      </c>
      <c r="K54" s="351" t="s">
        <v>338</v>
      </c>
      <c r="L54" s="351" t="s">
        <v>338</v>
      </c>
      <c r="M54" s="351" t="s">
        <v>338</v>
      </c>
      <c r="N54" s="351" t="s">
        <v>338</v>
      </c>
      <c r="O54" s="351" t="s">
        <v>338</v>
      </c>
      <c r="P54" s="351" t="s">
        <v>338</v>
      </c>
      <c r="Q54" s="351" t="s">
        <v>338</v>
      </c>
      <c r="R54" s="414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6"/>
      <c r="BD54" s="186"/>
      <c r="BE54" s="186"/>
      <c r="BF54" s="186"/>
      <c r="BG54" s="186"/>
      <c r="BH54" s="186"/>
      <c r="BI54" s="186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  <c r="CT54" s="186"/>
      <c r="CU54" s="186"/>
      <c r="CV54" s="186"/>
      <c r="CW54" s="186"/>
      <c r="CX54" s="186"/>
      <c r="CY54" s="186"/>
      <c r="CZ54" s="186"/>
      <c r="DA54" s="186"/>
      <c r="DB54" s="186"/>
      <c r="DC54" s="186"/>
      <c r="DD54" s="186"/>
      <c r="DE54" s="186"/>
      <c r="DF54" s="186"/>
      <c r="DG54" s="186"/>
      <c r="DH54" s="186"/>
      <c r="DI54" s="186"/>
      <c r="DJ54" s="186"/>
      <c r="DK54" s="186"/>
      <c r="DL54" s="186"/>
      <c r="DM54" s="186"/>
      <c r="DN54" s="186"/>
      <c r="DO54" s="186"/>
      <c r="DP54" s="186"/>
      <c r="DQ54" s="186"/>
      <c r="DR54" s="186"/>
      <c r="DS54" s="186"/>
      <c r="DT54" s="186"/>
      <c r="DU54" s="186"/>
      <c r="DV54" s="186"/>
      <c r="DW54" s="186"/>
      <c r="DX54" s="186"/>
      <c r="DY54" s="186"/>
      <c r="DZ54" s="186"/>
      <c r="EA54" s="186"/>
      <c r="EB54" s="186"/>
      <c r="EC54" s="186"/>
      <c r="ED54" s="186"/>
      <c r="EE54" s="186"/>
      <c r="EF54" s="186"/>
      <c r="EG54" s="186"/>
      <c r="EH54" s="186"/>
      <c r="EI54" s="186"/>
      <c r="EJ54" s="186"/>
      <c r="EK54" s="186"/>
      <c r="EL54" s="186"/>
      <c r="EM54" s="186"/>
      <c r="EN54" s="186"/>
      <c r="EO54" s="186"/>
      <c r="EP54" s="186"/>
      <c r="EQ54" s="186"/>
      <c r="ER54" s="186"/>
      <c r="ES54" s="186"/>
      <c r="ET54" s="186"/>
      <c r="EU54" s="186"/>
      <c r="EV54" s="186"/>
      <c r="EW54" s="186"/>
      <c r="EX54" s="186"/>
      <c r="EY54" s="186"/>
      <c r="EZ54" s="186"/>
      <c r="FA54" s="186"/>
      <c r="FB54" s="186"/>
      <c r="FC54" s="186"/>
      <c r="FD54" s="186"/>
      <c r="FE54" s="186"/>
      <c r="FF54" s="186"/>
      <c r="FG54" s="186"/>
      <c r="FH54" s="186"/>
      <c r="FI54" s="186"/>
      <c r="FJ54" s="186"/>
      <c r="FK54" s="186"/>
      <c r="FL54" s="186"/>
      <c r="FM54" s="186"/>
      <c r="FN54" s="186"/>
      <c r="FO54" s="186"/>
      <c r="FP54" s="186"/>
      <c r="FQ54" s="186"/>
      <c r="FR54" s="186"/>
      <c r="FS54" s="186"/>
      <c r="FT54" s="186"/>
      <c r="FU54" s="186"/>
      <c r="FV54" s="186"/>
      <c r="FW54" s="186"/>
      <c r="FX54" s="186"/>
      <c r="FY54" s="186"/>
      <c r="FZ54" s="186"/>
      <c r="GA54" s="186"/>
      <c r="GB54" s="186"/>
      <c r="GC54" s="186"/>
      <c r="GD54" s="186"/>
      <c r="GE54" s="186"/>
      <c r="GF54" s="186"/>
      <c r="GG54" s="186"/>
      <c r="GH54" s="186"/>
      <c r="GI54" s="186"/>
      <c r="GJ54" s="186"/>
      <c r="GK54" s="186"/>
      <c r="GL54" s="186"/>
      <c r="GM54" s="186"/>
      <c r="GN54" s="186"/>
      <c r="GO54" s="186"/>
      <c r="GP54" s="186"/>
      <c r="GQ54" s="186"/>
      <c r="GR54" s="186"/>
      <c r="GS54" s="186"/>
      <c r="GT54" s="186"/>
      <c r="GU54" s="186"/>
      <c r="GV54" s="186"/>
      <c r="GW54" s="186"/>
      <c r="GX54" s="186"/>
      <c r="GY54" s="186"/>
      <c r="GZ54" s="186"/>
      <c r="HA54" s="186"/>
      <c r="HB54" s="186"/>
      <c r="HC54" s="186"/>
      <c r="HD54" s="186"/>
      <c r="HE54" s="186"/>
      <c r="HF54" s="186"/>
      <c r="HG54" s="186"/>
      <c r="HH54" s="186"/>
      <c r="HI54" s="186"/>
      <c r="HJ54" s="186"/>
      <c r="HK54" s="186"/>
      <c r="HL54" s="186"/>
      <c r="HM54" s="186"/>
      <c r="HN54" s="186"/>
      <c r="HO54" s="186"/>
      <c r="HP54" s="186"/>
      <c r="HQ54" s="186"/>
      <c r="HR54" s="186"/>
      <c r="HS54" s="186"/>
      <c r="HT54" s="186"/>
      <c r="HU54" s="186"/>
      <c r="HV54" s="186"/>
      <c r="HW54" s="186"/>
      <c r="HX54" s="186"/>
      <c r="HY54" s="186"/>
      <c r="HZ54" s="186"/>
      <c r="IA54" s="186"/>
      <c r="IB54" s="186"/>
      <c r="IC54" s="186"/>
      <c r="ID54" s="186"/>
      <c r="IE54" s="186"/>
      <c r="IF54" s="186"/>
      <c r="IG54" s="186"/>
      <c r="IH54" s="186"/>
      <c r="II54" s="186"/>
      <c r="IJ54" s="186"/>
      <c r="IK54" s="186"/>
      <c r="IL54" s="186"/>
      <c r="IM54" s="186"/>
      <c r="IN54" s="186"/>
      <c r="IO54" s="186"/>
      <c r="IP54" s="186"/>
      <c r="IQ54" s="186"/>
      <c r="IR54" s="186"/>
      <c r="IS54" s="186"/>
      <c r="IT54" s="186"/>
      <c r="IU54" s="186"/>
      <c r="IV54" s="186"/>
    </row>
    <row r="55" spans="1:256" ht="15.4" x14ac:dyDescent="0.45">
      <c r="A55" s="186"/>
      <c r="B55" s="233" t="s">
        <v>376</v>
      </c>
      <c r="C55" s="233"/>
      <c r="D55" s="233"/>
      <c r="E55" s="233"/>
      <c r="F55" s="233"/>
      <c r="G55" s="233"/>
      <c r="H55" s="233"/>
      <c r="I55" s="240"/>
      <c r="J55" s="839"/>
      <c r="K55" s="839"/>
      <c r="L55" s="839"/>
      <c r="M55" s="839"/>
      <c r="N55" s="839"/>
      <c r="O55" s="839"/>
      <c r="P55" s="839"/>
      <c r="Q55" s="839"/>
      <c r="R55" s="753"/>
    </row>
    <row r="56" spans="1:256" ht="15.4" x14ac:dyDescent="0.45">
      <c r="A56" s="186"/>
      <c r="B56" s="233"/>
      <c r="C56" s="233" t="s">
        <v>377</v>
      </c>
      <c r="D56" s="233"/>
      <c r="E56" s="233"/>
      <c r="F56" s="233"/>
      <c r="G56" s="233"/>
      <c r="H56" s="233"/>
      <c r="I56" s="240"/>
      <c r="J56" s="148"/>
      <c r="K56" s="148"/>
      <c r="L56" s="148"/>
      <c r="M56" s="148"/>
      <c r="N56" s="148"/>
      <c r="O56" s="148"/>
      <c r="P56" s="148"/>
      <c r="Q56" s="148"/>
      <c r="R56" s="148"/>
    </row>
    <row r="57" spans="1:256" ht="15.4" x14ac:dyDescent="0.45">
      <c r="A57" s="83"/>
      <c r="B57" s="152" t="s">
        <v>18</v>
      </c>
      <c r="C57" s="153"/>
      <c r="D57" s="153"/>
      <c r="E57" s="153"/>
      <c r="F57" s="153"/>
      <c r="G57" s="153"/>
      <c r="H57" s="153"/>
      <c r="I57" s="153"/>
      <c r="J57" s="362"/>
      <c r="K57" s="154"/>
      <c r="L57" s="153"/>
      <c r="M57" s="153"/>
      <c r="N57" s="153"/>
      <c r="O57" s="153"/>
      <c r="P57" s="155"/>
      <c r="Q57" s="153"/>
      <c r="R57" s="156"/>
    </row>
    <row r="58" spans="1:256" ht="15.4" x14ac:dyDescent="0.45">
      <c r="A58" s="83"/>
      <c r="B58" s="157" t="s">
        <v>253</v>
      </c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</row>
    <row r="59" spans="1:256" ht="15.4" x14ac:dyDescent="0.45">
      <c r="A59" s="83"/>
      <c r="B59" s="158" t="s">
        <v>100</v>
      </c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3"/>
      <c r="R59" s="153"/>
    </row>
    <row r="60" spans="1:256" ht="15.4" x14ac:dyDescent="0.45">
      <c r="A60" s="83"/>
      <c r="B60" s="160" t="s">
        <v>101</v>
      </c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</row>
    <row r="61" spans="1:256" ht="15.4" x14ac:dyDescent="0.45">
      <c r="A61" s="83"/>
      <c r="B61" s="160" t="s">
        <v>187</v>
      </c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</row>
    <row r="62" spans="1:256" ht="15.4" x14ac:dyDescent="0.45">
      <c r="A62" s="186"/>
      <c r="B62" s="241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</row>
    <row r="63" spans="1:256" ht="20.25" x14ac:dyDescent="0.45">
      <c r="A63" s="186"/>
      <c r="B63" s="143" t="s">
        <v>229</v>
      </c>
      <c r="C63" s="143"/>
      <c r="D63" s="143"/>
      <c r="E63" s="143"/>
      <c r="F63" s="143"/>
      <c r="G63" s="143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</row>
    <row r="64" spans="1:256" ht="15.4" x14ac:dyDescent="0.45">
      <c r="A64" s="186"/>
      <c r="B64" s="241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</row>
    <row r="65" spans="1:18" ht="15.4" x14ac:dyDescent="0.45">
      <c r="A65" s="186"/>
      <c r="B65" s="754" t="s">
        <v>218</v>
      </c>
      <c r="C65" s="755"/>
      <c r="D65" s="754" t="s">
        <v>224</v>
      </c>
      <c r="E65" s="833"/>
      <c r="F65" s="755"/>
      <c r="G65" s="754" t="s">
        <v>217</v>
      </c>
      <c r="H65" s="755"/>
      <c r="I65" s="754" t="s">
        <v>225</v>
      </c>
      <c r="J65" s="833"/>
      <c r="K65" s="755"/>
      <c r="L65" s="240"/>
      <c r="M65" s="240"/>
      <c r="N65" s="240"/>
      <c r="O65" s="771"/>
      <c r="P65" s="771"/>
      <c r="Q65" s="771"/>
      <c r="R65" s="240"/>
    </row>
    <row r="66" spans="1:18" ht="18" customHeight="1" x14ac:dyDescent="0.45">
      <c r="A66" s="186"/>
      <c r="B66" s="756"/>
      <c r="C66" s="757"/>
      <c r="D66" s="756"/>
      <c r="E66" s="834"/>
      <c r="F66" s="757"/>
      <c r="G66" s="756"/>
      <c r="H66" s="757"/>
      <c r="I66" s="756"/>
      <c r="J66" s="834"/>
      <c r="K66" s="757"/>
      <c r="L66" s="240"/>
      <c r="M66" s="240"/>
      <c r="N66" s="240"/>
      <c r="O66" s="771"/>
      <c r="P66" s="771"/>
      <c r="Q66" s="771"/>
      <c r="R66" s="240"/>
    </row>
    <row r="67" spans="1:18" ht="25.5" customHeight="1" x14ac:dyDescent="0.45">
      <c r="A67" s="186"/>
      <c r="B67" s="841">
        <v>0</v>
      </c>
      <c r="C67" s="842"/>
      <c r="D67" s="843" t="s">
        <v>338</v>
      </c>
      <c r="E67" s="844"/>
      <c r="F67" s="845"/>
      <c r="G67" s="846" t="s">
        <v>338</v>
      </c>
      <c r="H67" s="847"/>
      <c r="I67" s="848" t="s">
        <v>338</v>
      </c>
      <c r="J67" s="849"/>
      <c r="K67" s="850"/>
      <c r="L67" s="186"/>
      <c r="M67" s="186"/>
      <c r="N67" s="186"/>
      <c r="O67" s="851"/>
      <c r="P67" s="851"/>
      <c r="Q67" s="851"/>
      <c r="R67" s="186"/>
    </row>
    <row r="68" spans="1:18" ht="15.4" x14ac:dyDescent="0.45">
      <c r="A68" s="186"/>
      <c r="B68" s="24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</row>
    <row r="69" spans="1:18" ht="15.4" x14ac:dyDescent="0.45">
      <c r="A69" s="186"/>
      <c r="B69" s="24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</row>
    <row r="70" spans="1:18" ht="20.25" x14ac:dyDescent="0.45">
      <c r="A70" s="60"/>
      <c r="B70" s="65" t="s">
        <v>214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</row>
    <row r="71" spans="1:18" ht="15.4" x14ac:dyDescent="0.45">
      <c r="A71" s="186"/>
      <c r="B71" s="30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</row>
    <row r="72" spans="1:18" ht="21.75" customHeight="1" x14ac:dyDescent="0.45">
      <c r="A72" s="186"/>
      <c r="B72" s="728" t="s">
        <v>133</v>
      </c>
      <c r="C72" s="728"/>
      <c r="D72" s="728"/>
      <c r="E72" s="728"/>
      <c r="F72" s="728"/>
      <c r="G72" s="728"/>
      <c r="H72" s="741" t="s">
        <v>230</v>
      </c>
      <c r="I72" s="742"/>
      <c r="J72" s="742"/>
      <c r="K72" s="742"/>
      <c r="L72" s="743"/>
      <c r="M72" s="741" t="s">
        <v>231</v>
      </c>
      <c r="N72" s="742"/>
      <c r="O72" s="742"/>
      <c r="P72" s="742"/>
      <c r="Q72" s="742"/>
      <c r="R72" s="743"/>
    </row>
    <row r="73" spans="1:18" ht="24.75" customHeight="1" x14ac:dyDescent="0.45">
      <c r="A73" s="186"/>
      <c r="B73" s="945">
        <v>4.5</v>
      </c>
      <c r="C73" s="946"/>
      <c r="D73" s="946"/>
      <c r="E73" s="946"/>
      <c r="F73" s="946"/>
      <c r="G73" s="946"/>
      <c r="H73" s="939">
        <v>0</v>
      </c>
      <c r="I73" s="940"/>
      <c r="J73" s="940"/>
      <c r="K73" s="940"/>
      <c r="L73" s="941"/>
      <c r="M73" s="942">
        <v>9</v>
      </c>
      <c r="N73" s="943"/>
      <c r="O73" s="943"/>
      <c r="P73" s="943"/>
      <c r="Q73" s="943"/>
      <c r="R73" s="944"/>
    </row>
    <row r="74" spans="1:18" ht="15.4" x14ac:dyDescent="0.45">
      <c r="A74" s="186"/>
      <c r="B74" s="24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</row>
    <row r="75" spans="1:18" ht="20.25" x14ac:dyDescent="0.45">
      <c r="A75" s="60"/>
      <c r="B75" s="65" t="s">
        <v>215</v>
      </c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</row>
    <row r="76" spans="1:18" ht="15.4" x14ac:dyDescent="0.45">
      <c r="A76" s="186"/>
      <c r="B76" s="30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</row>
    <row r="77" spans="1:18" ht="24.75" customHeight="1" x14ac:dyDescent="0.45">
      <c r="A77" s="186"/>
      <c r="B77" s="205" t="s">
        <v>31</v>
      </c>
      <c r="C77" s="741" t="s">
        <v>94</v>
      </c>
      <c r="D77" s="742"/>
      <c r="E77" s="743"/>
      <c r="F77" s="741" t="s">
        <v>95</v>
      </c>
      <c r="G77" s="742"/>
      <c r="H77" s="743"/>
      <c r="I77" s="728" t="s">
        <v>32</v>
      </c>
      <c r="J77" s="728"/>
      <c r="K77" s="728" t="s">
        <v>33</v>
      </c>
      <c r="L77" s="728"/>
      <c r="M77" s="728" t="s">
        <v>34</v>
      </c>
      <c r="N77" s="728"/>
      <c r="O77" s="728"/>
      <c r="P77" s="728"/>
      <c r="Q77" s="728" t="s">
        <v>35</v>
      </c>
      <c r="R77" s="728"/>
    </row>
    <row r="78" spans="1:18" ht="31.5" customHeight="1" x14ac:dyDescent="0.45">
      <c r="A78" s="186"/>
      <c r="B78" s="987" t="s">
        <v>408</v>
      </c>
      <c r="C78" s="978">
        <f>K15</f>
        <v>267773</v>
      </c>
      <c r="D78" s="979"/>
      <c r="E78" s="980"/>
      <c r="F78" s="947">
        <v>3000</v>
      </c>
      <c r="G78" s="948"/>
      <c r="H78" s="949"/>
      <c r="I78" s="958" t="s">
        <v>448</v>
      </c>
      <c r="J78" s="964"/>
      <c r="K78" s="942" t="s">
        <v>468</v>
      </c>
      <c r="L78" s="944"/>
      <c r="M78" s="915" t="s">
        <v>409</v>
      </c>
      <c r="N78" s="916"/>
      <c r="O78" s="916"/>
      <c r="P78" s="916"/>
      <c r="Q78" s="958" t="s">
        <v>31</v>
      </c>
      <c r="R78" s="959"/>
    </row>
    <row r="79" spans="1:18" ht="18" customHeight="1" x14ac:dyDescent="0.45">
      <c r="A79" s="186"/>
      <c r="B79" s="988"/>
      <c r="C79" s="981"/>
      <c r="D79" s="982"/>
      <c r="E79" s="983"/>
      <c r="F79" s="950"/>
      <c r="G79" s="951"/>
      <c r="H79" s="952"/>
      <c r="I79" s="960"/>
      <c r="J79" s="965"/>
      <c r="K79" s="971" t="s">
        <v>469</v>
      </c>
      <c r="L79" s="972"/>
      <c r="M79" s="976" t="s">
        <v>449</v>
      </c>
      <c r="N79" s="977"/>
      <c r="O79" s="977"/>
      <c r="P79" s="977"/>
      <c r="Q79" s="960"/>
      <c r="R79" s="961"/>
    </row>
    <row r="80" spans="1:18" ht="20.25" customHeight="1" x14ac:dyDescent="0.45">
      <c r="A80" s="60"/>
      <c r="B80" s="988"/>
      <c r="C80" s="981"/>
      <c r="D80" s="982"/>
      <c r="E80" s="983"/>
      <c r="F80" s="950"/>
      <c r="G80" s="951"/>
      <c r="H80" s="952"/>
      <c r="I80" s="607" t="s">
        <v>455</v>
      </c>
      <c r="J80" s="608"/>
      <c r="K80" s="971">
        <v>3000</v>
      </c>
      <c r="L80" s="972"/>
      <c r="M80" s="915" t="s">
        <v>507</v>
      </c>
      <c r="N80" s="916"/>
      <c r="O80" s="916"/>
      <c r="P80" s="917"/>
      <c r="Q80" s="423"/>
      <c r="R80" s="424"/>
    </row>
    <row r="81" spans="1:256" ht="20.25" customHeight="1" x14ac:dyDescent="0.45">
      <c r="A81" s="60"/>
      <c r="B81" s="988"/>
      <c r="C81" s="981"/>
      <c r="D81" s="982"/>
      <c r="E81" s="983"/>
      <c r="F81" s="950"/>
      <c r="G81" s="951"/>
      <c r="H81" s="952"/>
      <c r="I81" s="605"/>
      <c r="J81" s="606"/>
      <c r="K81" s="971">
        <v>0</v>
      </c>
      <c r="L81" s="972"/>
      <c r="M81" s="915" t="s">
        <v>409</v>
      </c>
      <c r="N81" s="916"/>
      <c r="O81" s="916"/>
      <c r="P81" s="917"/>
      <c r="Q81" s="610"/>
      <c r="R81" s="609"/>
    </row>
    <row r="82" spans="1:256" ht="15.75" customHeight="1" x14ac:dyDescent="0.45">
      <c r="A82" s="186"/>
      <c r="B82" s="988"/>
      <c r="C82" s="981"/>
      <c r="D82" s="982"/>
      <c r="E82" s="983"/>
      <c r="F82" s="950"/>
      <c r="G82" s="951"/>
      <c r="H82" s="952"/>
      <c r="I82" s="991" t="s">
        <v>457</v>
      </c>
      <c r="J82" s="992"/>
      <c r="K82" s="971">
        <v>0</v>
      </c>
      <c r="L82" s="972"/>
      <c r="M82" s="915"/>
      <c r="N82" s="916"/>
      <c r="O82" s="916"/>
      <c r="P82" s="917"/>
      <c r="Q82" s="423"/>
      <c r="R82" s="424"/>
    </row>
    <row r="83" spans="1:256" ht="20.25" customHeight="1" x14ac:dyDescent="0.45">
      <c r="B83" s="989"/>
      <c r="C83" s="984"/>
      <c r="D83" s="985"/>
      <c r="E83" s="986"/>
      <c r="F83" s="953"/>
      <c r="G83" s="954"/>
      <c r="H83" s="955"/>
      <c r="I83" s="912" t="s">
        <v>450</v>
      </c>
      <c r="J83" s="913"/>
      <c r="K83" s="942">
        <v>0</v>
      </c>
      <c r="L83" s="944"/>
      <c r="M83" s="942" t="s">
        <v>481</v>
      </c>
      <c r="N83" s="943"/>
      <c r="O83" s="943"/>
      <c r="P83" s="944"/>
      <c r="Q83" s="966" t="s">
        <v>451</v>
      </c>
      <c r="R83" s="913"/>
    </row>
    <row r="84" spans="1:256" ht="20.25" x14ac:dyDescent="0.45">
      <c r="A84" s="186"/>
      <c r="B84" s="186"/>
      <c r="C84" s="363" t="s">
        <v>216</v>
      </c>
      <c r="D84" s="363"/>
      <c r="E84" s="363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</row>
    <row r="85" spans="1:256" ht="15.4" x14ac:dyDescent="0.45">
      <c r="A85" s="186"/>
      <c r="B85" s="728" t="s">
        <v>227</v>
      </c>
      <c r="C85" s="728"/>
      <c r="D85" s="263" t="s">
        <v>36</v>
      </c>
      <c r="E85" s="741" t="s">
        <v>37</v>
      </c>
      <c r="F85" s="742"/>
      <c r="G85" s="742"/>
      <c r="H85" s="743"/>
      <c r="I85" s="741" t="s">
        <v>38</v>
      </c>
      <c r="J85" s="743"/>
      <c r="K85" s="741" t="s">
        <v>39</v>
      </c>
      <c r="L85" s="742"/>
      <c r="M85" s="743"/>
      <c r="N85" s="741" t="s">
        <v>40</v>
      </c>
      <c r="O85" s="744"/>
      <c r="P85" s="78"/>
      <c r="Q85" s="78"/>
      <c r="R85" s="78"/>
    </row>
    <row r="86" spans="1:256" ht="21.75" customHeight="1" x14ac:dyDescent="0.5">
      <c r="A86" s="186"/>
      <c r="B86" s="967" t="s">
        <v>408</v>
      </c>
      <c r="C86" s="968"/>
      <c r="D86" s="328"/>
      <c r="E86" s="990"/>
      <c r="F86" s="957"/>
      <c r="G86" s="957"/>
      <c r="H86" s="956"/>
      <c r="I86" s="780"/>
      <c r="J86" s="956"/>
      <c r="K86" s="780"/>
      <c r="L86" s="957"/>
      <c r="M86" s="956"/>
      <c r="N86" s="962"/>
      <c r="O86" s="963"/>
      <c r="P86" s="78"/>
      <c r="Q86" s="78"/>
      <c r="R86" s="78"/>
    </row>
    <row r="87" spans="1:256" ht="17.649999999999999" x14ac:dyDescent="0.5">
      <c r="A87" s="186"/>
      <c r="B87" s="969"/>
      <c r="C87" s="970"/>
      <c r="D87" s="329"/>
      <c r="E87" s="990"/>
      <c r="F87" s="957"/>
      <c r="G87" s="957"/>
      <c r="H87" s="956"/>
      <c r="I87" s="780"/>
      <c r="J87" s="956"/>
      <c r="K87" s="780"/>
      <c r="L87" s="957"/>
      <c r="M87" s="956"/>
      <c r="N87" s="962"/>
      <c r="O87" s="963"/>
      <c r="P87" s="75"/>
      <c r="Q87" s="75"/>
      <c r="R87" s="75"/>
    </row>
    <row r="88" spans="1:256" ht="15.4" x14ac:dyDescent="0.45">
      <c r="A88" s="186"/>
      <c r="B88" s="162"/>
      <c r="C88" s="240"/>
      <c r="D88" s="240"/>
      <c r="E88" s="240"/>
      <c r="F88" s="240"/>
      <c r="G88" s="240"/>
      <c r="H88" s="240"/>
      <c r="I88" s="247"/>
      <c r="J88" s="247"/>
      <c r="K88" s="240"/>
      <c r="L88" s="240"/>
      <c r="M88" s="240"/>
      <c r="N88" s="240"/>
      <c r="O88" s="240"/>
      <c r="P88" s="240"/>
      <c r="Q88" s="247"/>
      <c r="R88" s="247"/>
    </row>
    <row r="89" spans="1:256" ht="15.4" x14ac:dyDescent="0.45">
      <c r="A89" s="186"/>
      <c r="B89" s="152" t="s">
        <v>254</v>
      </c>
      <c r="C89" s="153"/>
      <c r="D89" s="153"/>
      <c r="E89" s="240"/>
      <c r="F89" s="240"/>
      <c r="G89" s="240"/>
      <c r="H89" s="240"/>
      <c r="I89" s="501"/>
      <c r="J89" s="247"/>
      <c r="K89" s="240"/>
      <c r="L89" s="240"/>
      <c r="M89" s="240"/>
      <c r="N89" s="240"/>
      <c r="O89" s="240"/>
      <c r="P89" s="240"/>
      <c r="Q89" s="247"/>
      <c r="R89" s="247"/>
    </row>
    <row r="90" spans="1:256" ht="15.4" x14ac:dyDescent="0.45">
      <c r="A90" s="186"/>
      <c r="B90" s="248"/>
      <c r="C90" s="240"/>
      <c r="D90" s="240"/>
      <c r="E90" s="240"/>
      <c r="F90" s="240"/>
      <c r="G90" s="240"/>
      <c r="H90" s="240"/>
      <c r="I90" s="247"/>
      <c r="J90" s="247"/>
      <c r="K90" s="240"/>
      <c r="L90" s="240"/>
      <c r="M90" s="240"/>
      <c r="N90" s="240"/>
      <c r="O90" s="240"/>
      <c r="P90" s="240"/>
      <c r="Q90" s="247"/>
      <c r="R90" s="247"/>
    </row>
    <row r="91" spans="1:256" ht="20.25" x14ac:dyDescent="0.45">
      <c r="A91" s="186"/>
      <c r="B91" s="866" t="s">
        <v>241</v>
      </c>
      <c r="C91" s="866"/>
      <c r="D91" s="866"/>
      <c r="E91" s="866"/>
      <c r="F91" s="866"/>
      <c r="G91" s="866"/>
      <c r="H91" s="866"/>
      <c r="I91" s="866"/>
      <c r="J91" s="866"/>
      <c r="K91" s="866"/>
      <c r="L91" s="866"/>
      <c r="M91" s="866"/>
      <c r="N91" s="866"/>
      <c r="O91" s="866"/>
      <c r="P91" s="866"/>
      <c r="Q91" s="866"/>
      <c r="R91" s="866"/>
    </row>
    <row r="92" spans="1:256" ht="20.25" x14ac:dyDescent="0.45">
      <c r="A92" s="515"/>
      <c r="B92" s="996" t="s">
        <v>483</v>
      </c>
      <c r="C92" s="996"/>
      <c r="D92" s="996"/>
      <c r="E92" s="996"/>
      <c r="F92" s="996"/>
      <c r="G92" s="996"/>
      <c r="H92" s="996"/>
      <c r="I92" s="996"/>
      <c r="J92" s="996"/>
      <c r="K92" s="996"/>
      <c r="L92" s="996"/>
      <c r="M92" s="996"/>
      <c r="N92" s="996"/>
      <c r="O92" s="512"/>
      <c r="P92" s="560"/>
      <c r="Q92" s="560"/>
      <c r="R92" s="560"/>
      <c r="S92" s="509"/>
      <c r="T92" s="509"/>
      <c r="U92" s="509"/>
      <c r="V92" s="509"/>
      <c r="W92" s="509"/>
      <c r="X92" s="509"/>
      <c r="Y92" s="509"/>
      <c r="Z92" s="509"/>
      <c r="AA92" s="509"/>
      <c r="AB92" s="509"/>
      <c r="AC92" s="509"/>
      <c r="AD92" s="509"/>
      <c r="AE92" s="509"/>
      <c r="AF92" s="509"/>
      <c r="AG92" s="509"/>
      <c r="AH92" s="509"/>
      <c r="AI92" s="509"/>
      <c r="AJ92" s="509"/>
      <c r="AK92" s="509"/>
      <c r="AL92" s="509"/>
      <c r="AM92" s="509"/>
      <c r="AN92" s="509"/>
      <c r="AO92" s="509"/>
      <c r="AP92" s="509"/>
      <c r="AQ92" s="509"/>
      <c r="AR92" s="509"/>
      <c r="AS92" s="509"/>
      <c r="AT92" s="509"/>
      <c r="AU92" s="509"/>
      <c r="AV92" s="509"/>
      <c r="AW92" s="509"/>
      <c r="AX92" s="509"/>
      <c r="AY92" s="509"/>
      <c r="AZ92" s="509"/>
      <c r="BA92" s="509"/>
      <c r="BB92" s="509"/>
      <c r="BC92" s="509"/>
      <c r="BD92" s="509"/>
      <c r="BE92" s="509"/>
      <c r="BF92" s="509"/>
      <c r="BG92" s="509"/>
      <c r="BH92" s="509"/>
      <c r="BI92" s="509"/>
      <c r="BJ92" s="509"/>
      <c r="BK92" s="509"/>
      <c r="BL92" s="509"/>
      <c r="BM92" s="509"/>
      <c r="BN92" s="509"/>
      <c r="BO92" s="509"/>
      <c r="BP92" s="509"/>
      <c r="BQ92" s="509"/>
      <c r="BR92" s="509"/>
      <c r="BS92" s="509"/>
      <c r="BT92" s="509"/>
      <c r="BU92" s="509"/>
      <c r="BV92" s="509"/>
      <c r="BW92" s="509"/>
      <c r="BX92" s="509"/>
      <c r="BY92" s="509"/>
      <c r="BZ92" s="509"/>
      <c r="CA92" s="509"/>
      <c r="CB92" s="509"/>
      <c r="CC92" s="509"/>
      <c r="CD92" s="509"/>
      <c r="CE92" s="509"/>
      <c r="CF92" s="509"/>
      <c r="CG92" s="509"/>
      <c r="CH92" s="509"/>
      <c r="CI92" s="509"/>
      <c r="CJ92" s="509"/>
      <c r="CK92" s="509"/>
      <c r="CL92" s="509"/>
      <c r="CM92" s="509"/>
      <c r="CN92" s="509"/>
      <c r="CO92" s="509"/>
      <c r="CP92" s="509"/>
      <c r="CQ92" s="509"/>
      <c r="CR92" s="509"/>
      <c r="CS92" s="509"/>
      <c r="CT92" s="509"/>
      <c r="CU92" s="509"/>
      <c r="CV92" s="509"/>
      <c r="CW92" s="509"/>
      <c r="CX92" s="509"/>
      <c r="CY92" s="509"/>
      <c r="CZ92" s="509"/>
      <c r="DA92" s="509"/>
      <c r="DB92" s="509"/>
      <c r="DC92" s="509"/>
      <c r="DD92" s="509"/>
      <c r="DE92" s="509"/>
      <c r="DF92" s="509"/>
      <c r="DG92" s="509"/>
      <c r="DH92" s="509"/>
      <c r="DI92" s="509"/>
      <c r="DJ92" s="509"/>
      <c r="DK92" s="509"/>
      <c r="DL92" s="509"/>
      <c r="DM92" s="509"/>
      <c r="DN92" s="509"/>
      <c r="DO92" s="509"/>
      <c r="DP92" s="509"/>
      <c r="DQ92" s="509"/>
      <c r="DR92" s="509"/>
      <c r="DS92" s="509"/>
      <c r="DT92" s="509"/>
      <c r="DU92" s="509"/>
      <c r="DV92" s="509"/>
      <c r="DW92" s="509"/>
      <c r="DX92" s="509"/>
      <c r="DY92" s="509"/>
      <c r="DZ92" s="509"/>
      <c r="EA92" s="509"/>
      <c r="EB92" s="509"/>
      <c r="EC92" s="509"/>
      <c r="ED92" s="509"/>
      <c r="EE92" s="509"/>
      <c r="EF92" s="509"/>
      <c r="EG92" s="509"/>
      <c r="EH92" s="509"/>
      <c r="EI92" s="509"/>
      <c r="EJ92" s="509"/>
      <c r="EK92" s="509"/>
      <c r="EL92" s="509"/>
      <c r="EM92" s="509"/>
      <c r="EN92" s="509"/>
      <c r="EO92" s="509"/>
      <c r="EP92" s="509"/>
      <c r="EQ92" s="509"/>
      <c r="ER92" s="509"/>
      <c r="ES92" s="509"/>
      <c r="ET92" s="509"/>
      <c r="EU92" s="509"/>
      <c r="EV92" s="509"/>
      <c r="EW92" s="509"/>
      <c r="EX92" s="509"/>
      <c r="EY92" s="509"/>
      <c r="EZ92" s="509"/>
      <c r="FA92" s="509"/>
      <c r="FB92" s="509"/>
      <c r="FC92" s="509"/>
      <c r="FD92" s="509"/>
      <c r="FE92" s="509"/>
      <c r="FF92" s="509"/>
      <c r="FG92" s="509"/>
      <c r="FH92" s="509"/>
      <c r="FI92" s="509"/>
      <c r="FJ92" s="509"/>
      <c r="FK92" s="509"/>
      <c r="FL92" s="509"/>
      <c r="FM92" s="509"/>
      <c r="FN92" s="509"/>
      <c r="FO92" s="509"/>
      <c r="FP92" s="509"/>
      <c r="FQ92" s="509"/>
      <c r="FR92" s="509"/>
      <c r="FS92" s="509"/>
      <c r="FT92" s="509"/>
      <c r="FU92" s="509"/>
      <c r="FV92" s="509"/>
      <c r="FW92" s="509"/>
      <c r="FX92" s="509"/>
      <c r="FY92" s="509"/>
      <c r="FZ92" s="509"/>
      <c r="GA92" s="509"/>
      <c r="GB92" s="509"/>
      <c r="GC92" s="509"/>
      <c r="GD92" s="509"/>
      <c r="GE92" s="509"/>
      <c r="GF92" s="509"/>
      <c r="GG92" s="509"/>
      <c r="GH92" s="509"/>
      <c r="GI92" s="509"/>
      <c r="GJ92" s="509"/>
      <c r="GK92" s="509"/>
      <c r="GL92" s="509"/>
      <c r="GM92" s="509"/>
      <c r="GN92" s="509"/>
      <c r="GO92" s="509"/>
      <c r="GP92" s="509"/>
      <c r="GQ92" s="509"/>
      <c r="GR92" s="509"/>
      <c r="GS92" s="509"/>
      <c r="GT92" s="509"/>
      <c r="GU92" s="509"/>
      <c r="GV92" s="509"/>
      <c r="GW92" s="509"/>
      <c r="GX92" s="509"/>
      <c r="GY92" s="509"/>
      <c r="GZ92" s="509"/>
      <c r="HA92" s="509"/>
      <c r="HB92" s="509"/>
      <c r="HC92" s="509"/>
      <c r="HD92" s="509"/>
      <c r="HE92" s="509"/>
      <c r="HF92" s="509"/>
      <c r="HG92" s="509"/>
      <c r="HH92" s="509"/>
      <c r="HI92" s="509"/>
      <c r="HJ92" s="509"/>
      <c r="HK92" s="509"/>
      <c r="HL92" s="509"/>
      <c r="HM92" s="509"/>
      <c r="HN92" s="509"/>
      <c r="HO92" s="509"/>
      <c r="HP92" s="509"/>
      <c r="HQ92" s="509"/>
      <c r="HR92" s="509"/>
      <c r="HS92" s="509"/>
      <c r="HT92" s="509"/>
      <c r="HU92" s="509"/>
      <c r="HV92" s="509"/>
      <c r="HW92" s="509"/>
      <c r="HX92" s="509"/>
      <c r="HY92" s="509"/>
      <c r="HZ92" s="509"/>
      <c r="IA92" s="509"/>
      <c r="IB92" s="509"/>
      <c r="IC92" s="509"/>
      <c r="ID92" s="509"/>
      <c r="IE92" s="509"/>
      <c r="IF92" s="509"/>
      <c r="IG92" s="509"/>
      <c r="IH92" s="509"/>
      <c r="II92" s="509"/>
      <c r="IJ92" s="509"/>
      <c r="IK92" s="509"/>
      <c r="IL92" s="509"/>
      <c r="IM92" s="509"/>
      <c r="IN92" s="509"/>
      <c r="IO92" s="509"/>
      <c r="IP92" s="509"/>
      <c r="IQ92" s="509"/>
      <c r="IR92" s="509"/>
      <c r="IS92" s="509"/>
      <c r="IT92" s="509"/>
      <c r="IU92" s="509"/>
      <c r="IV92" s="509"/>
    </row>
    <row r="93" spans="1:256" ht="18" customHeight="1" x14ac:dyDescent="0.45">
      <c r="A93" s="994" t="s">
        <v>471</v>
      </c>
      <c r="B93" s="994"/>
      <c r="C93" s="994"/>
      <c r="D93" s="994"/>
      <c r="E93" s="994"/>
      <c r="F93" s="994"/>
      <c r="G93" s="994"/>
      <c r="H93" s="994"/>
      <c r="I93" s="994"/>
      <c r="J93" s="994"/>
      <c r="K93" s="994"/>
      <c r="L93" s="994"/>
      <c r="M93" s="994"/>
      <c r="N93" s="994"/>
      <c r="O93" s="516"/>
      <c r="P93" s="739" t="s">
        <v>1</v>
      </c>
      <c r="Q93" s="739"/>
      <c r="R93" s="739"/>
      <c r="S93" s="511"/>
      <c r="T93" s="511"/>
      <c r="U93" s="511"/>
      <c r="V93" s="511"/>
      <c r="W93" s="511"/>
      <c r="X93" s="511"/>
      <c r="Y93" s="511"/>
      <c r="Z93" s="511"/>
      <c r="AA93" s="511"/>
      <c r="AB93" s="511"/>
      <c r="AC93" s="511"/>
      <c r="AD93" s="511"/>
      <c r="AE93" s="511"/>
      <c r="AF93" s="511"/>
      <c r="AG93" s="511"/>
      <c r="AH93" s="511"/>
      <c r="AI93" s="511"/>
      <c r="AJ93" s="511"/>
      <c r="AK93" s="511"/>
      <c r="AL93" s="511"/>
      <c r="AM93" s="511"/>
      <c r="AN93" s="511"/>
      <c r="AO93" s="511"/>
      <c r="AP93" s="511"/>
      <c r="AQ93" s="511"/>
      <c r="AR93" s="511"/>
      <c r="AS93" s="511"/>
      <c r="AT93" s="511"/>
      <c r="AU93" s="511"/>
      <c r="AV93" s="511"/>
      <c r="AW93" s="511"/>
      <c r="AX93" s="511"/>
      <c r="AY93" s="511"/>
      <c r="AZ93" s="511"/>
      <c r="BA93" s="511"/>
      <c r="BB93" s="511"/>
      <c r="BC93" s="511"/>
      <c r="BD93" s="511"/>
      <c r="BE93" s="511"/>
      <c r="BF93" s="511"/>
      <c r="BG93" s="511"/>
      <c r="BH93" s="511"/>
      <c r="BI93" s="511"/>
      <c r="BJ93" s="511"/>
      <c r="BK93" s="511"/>
      <c r="BL93" s="511"/>
      <c r="BM93" s="511"/>
      <c r="BN93" s="511"/>
      <c r="BO93" s="511"/>
      <c r="BP93" s="511"/>
      <c r="BQ93" s="511"/>
      <c r="BR93" s="511"/>
      <c r="BS93" s="511"/>
      <c r="BT93" s="511"/>
      <c r="BU93" s="511"/>
      <c r="BV93" s="511"/>
      <c r="BW93" s="511"/>
      <c r="BX93" s="511"/>
      <c r="BY93" s="511"/>
      <c r="BZ93" s="511"/>
      <c r="CA93" s="511"/>
      <c r="CB93" s="511"/>
      <c r="CC93" s="511"/>
      <c r="CD93" s="511"/>
      <c r="CE93" s="511"/>
      <c r="CF93" s="511"/>
      <c r="CG93" s="511"/>
      <c r="CH93" s="511"/>
      <c r="CI93" s="511"/>
      <c r="CJ93" s="511"/>
      <c r="CK93" s="511"/>
      <c r="CL93" s="511"/>
      <c r="CM93" s="511"/>
      <c r="CN93" s="511"/>
      <c r="CO93" s="511"/>
      <c r="CP93" s="511"/>
      <c r="CQ93" s="511"/>
      <c r="CR93" s="511"/>
      <c r="CS93" s="511"/>
      <c r="CT93" s="511"/>
      <c r="CU93" s="511"/>
      <c r="CV93" s="511"/>
      <c r="CW93" s="511"/>
      <c r="CX93" s="511"/>
      <c r="CY93" s="511"/>
      <c r="CZ93" s="511"/>
      <c r="DA93" s="511"/>
      <c r="DB93" s="511"/>
      <c r="DC93" s="511"/>
      <c r="DD93" s="511"/>
      <c r="DE93" s="511"/>
      <c r="DF93" s="511"/>
      <c r="DG93" s="511"/>
      <c r="DH93" s="511"/>
      <c r="DI93" s="511"/>
      <c r="DJ93" s="511"/>
      <c r="DK93" s="511"/>
      <c r="DL93" s="511"/>
      <c r="DM93" s="511"/>
      <c r="DN93" s="511"/>
      <c r="DO93" s="511"/>
      <c r="DP93" s="511"/>
      <c r="DQ93" s="511"/>
      <c r="DR93" s="511"/>
      <c r="DS93" s="511"/>
      <c r="DT93" s="511"/>
      <c r="DU93" s="511"/>
      <c r="DV93" s="511"/>
      <c r="DW93" s="511"/>
      <c r="DX93" s="511"/>
      <c r="DY93" s="511"/>
      <c r="DZ93" s="511"/>
      <c r="EA93" s="511"/>
      <c r="EB93" s="511"/>
      <c r="EC93" s="511"/>
      <c r="ED93" s="511"/>
      <c r="EE93" s="511"/>
      <c r="EF93" s="511"/>
      <c r="EG93" s="511"/>
      <c r="EH93" s="511"/>
      <c r="EI93" s="511"/>
      <c r="EJ93" s="511"/>
      <c r="EK93" s="511"/>
      <c r="EL93" s="511"/>
      <c r="EM93" s="511"/>
      <c r="EN93" s="511"/>
      <c r="EO93" s="511"/>
      <c r="EP93" s="511"/>
      <c r="EQ93" s="511"/>
      <c r="ER93" s="511"/>
      <c r="ES93" s="511"/>
      <c r="ET93" s="511"/>
      <c r="EU93" s="511"/>
      <c r="EV93" s="511"/>
      <c r="EW93" s="511"/>
      <c r="EX93" s="511"/>
      <c r="EY93" s="511"/>
      <c r="EZ93" s="511"/>
      <c r="FA93" s="511"/>
      <c r="FB93" s="511"/>
      <c r="FC93" s="511"/>
      <c r="FD93" s="511"/>
      <c r="FE93" s="511"/>
      <c r="FF93" s="511"/>
      <c r="FG93" s="511"/>
      <c r="FH93" s="511"/>
      <c r="FI93" s="511"/>
      <c r="FJ93" s="511"/>
      <c r="FK93" s="511"/>
      <c r="FL93" s="511"/>
      <c r="FM93" s="511"/>
      <c r="FN93" s="511"/>
      <c r="FO93" s="511"/>
      <c r="FP93" s="511"/>
      <c r="FQ93" s="511"/>
      <c r="FR93" s="511"/>
      <c r="FS93" s="511"/>
      <c r="FT93" s="511"/>
      <c r="FU93" s="511"/>
      <c r="FV93" s="511"/>
      <c r="FW93" s="511"/>
      <c r="FX93" s="511"/>
      <c r="FY93" s="511"/>
      <c r="FZ93" s="511"/>
      <c r="GA93" s="511"/>
      <c r="GB93" s="511"/>
      <c r="GC93" s="511"/>
      <c r="GD93" s="511"/>
      <c r="GE93" s="511"/>
      <c r="GF93" s="511"/>
      <c r="GG93" s="511"/>
      <c r="GH93" s="511"/>
      <c r="GI93" s="511"/>
      <c r="GJ93" s="511"/>
      <c r="GK93" s="511"/>
      <c r="GL93" s="511"/>
      <c r="GM93" s="511"/>
      <c r="GN93" s="511"/>
      <c r="GO93" s="511"/>
      <c r="GP93" s="511"/>
      <c r="GQ93" s="511"/>
      <c r="GR93" s="511"/>
      <c r="GS93" s="511"/>
      <c r="GT93" s="511"/>
      <c r="GU93" s="511"/>
      <c r="GV93" s="511"/>
      <c r="GW93" s="511"/>
      <c r="GX93" s="511"/>
      <c r="GY93" s="511"/>
      <c r="GZ93" s="511"/>
      <c r="HA93" s="511"/>
      <c r="HB93" s="511"/>
      <c r="HC93" s="511"/>
      <c r="HD93" s="511"/>
      <c r="HE93" s="511"/>
      <c r="HF93" s="511"/>
      <c r="HG93" s="511"/>
      <c r="HH93" s="511"/>
      <c r="HI93" s="511"/>
      <c r="HJ93" s="511"/>
      <c r="HK93" s="511"/>
      <c r="HL93" s="511"/>
      <c r="HM93" s="511"/>
      <c r="HN93" s="511"/>
      <c r="HO93" s="511"/>
      <c r="HP93" s="511"/>
      <c r="HQ93" s="511"/>
      <c r="HR93" s="511"/>
      <c r="HS93" s="511"/>
      <c r="HT93" s="511"/>
      <c r="HU93" s="511"/>
      <c r="HV93" s="511"/>
      <c r="HW93" s="511"/>
      <c r="HX93" s="511"/>
      <c r="HY93" s="511"/>
      <c r="HZ93" s="511"/>
      <c r="IA93" s="511"/>
      <c r="IB93" s="511"/>
      <c r="IC93" s="511"/>
      <c r="ID93" s="511"/>
      <c r="IE93" s="511"/>
      <c r="IF93" s="511"/>
      <c r="IG93" s="511"/>
      <c r="IH93" s="511"/>
      <c r="II93" s="511"/>
      <c r="IJ93" s="511"/>
      <c r="IK93" s="511"/>
      <c r="IL93" s="511"/>
      <c r="IM93" s="511"/>
      <c r="IN93" s="511"/>
      <c r="IO93" s="511"/>
      <c r="IP93" s="511"/>
      <c r="IQ93" s="511"/>
      <c r="IR93" s="511"/>
      <c r="IS93" s="511"/>
      <c r="IT93" s="511"/>
      <c r="IU93" s="511"/>
      <c r="IV93" s="511"/>
    </row>
    <row r="94" spans="1:256" ht="16.5" customHeight="1" x14ac:dyDescent="0.45">
      <c r="A94" s="995" t="s">
        <v>472</v>
      </c>
      <c r="B94" s="995"/>
      <c r="C94" s="995"/>
      <c r="D94" s="995"/>
      <c r="E94" s="995"/>
      <c r="F94" s="995"/>
      <c r="G94" s="995"/>
      <c r="H94" s="995"/>
      <c r="I94" s="995"/>
      <c r="J94" s="995"/>
      <c r="K94" s="995"/>
      <c r="L94" s="995"/>
      <c r="M94" s="995"/>
      <c r="N94" s="995"/>
      <c r="O94" s="995"/>
      <c r="P94" s="151"/>
      <c r="Q94" s="151"/>
      <c r="R94" s="151"/>
      <c r="S94" s="478"/>
      <c r="T94" s="478"/>
      <c r="U94" s="478"/>
      <c r="V94" s="478"/>
      <c r="W94" s="478"/>
      <c r="X94" s="478"/>
      <c r="Y94" s="478"/>
      <c r="Z94" s="478"/>
      <c r="AA94" s="478"/>
      <c r="AB94" s="478"/>
      <c r="AC94" s="478"/>
      <c r="AD94" s="478"/>
      <c r="AE94" s="478"/>
      <c r="AF94" s="478"/>
      <c r="AG94" s="478"/>
      <c r="AH94" s="478"/>
      <c r="AI94" s="478"/>
      <c r="AJ94" s="478"/>
      <c r="AK94" s="478"/>
      <c r="AL94" s="478"/>
      <c r="AM94" s="478"/>
      <c r="AN94" s="478"/>
      <c r="AO94" s="478"/>
      <c r="AP94" s="478"/>
      <c r="AQ94" s="478"/>
      <c r="AR94" s="478"/>
      <c r="AS94" s="478"/>
      <c r="AT94" s="478"/>
      <c r="AU94" s="478"/>
      <c r="AV94" s="478"/>
      <c r="AW94" s="478"/>
      <c r="AX94" s="478"/>
      <c r="AY94" s="478"/>
      <c r="AZ94" s="478"/>
      <c r="BA94" s="478"/>
      <c r="BB94" s="478"/>
      <c r="BC94" s="478"/>
      <c r="BD94" s="478"/>
      <c r="BE94" s="478"/>
      <c r="BF94" s="478"/>
      <c r="BG94" s="478"/>
      <c r="BH94" s="478"/>
      <c r="BI94" s="478"/>
      <c r="BJ94" s="478"/>
      <c r="BK94" s="478"/>
      <c r="BL94" s="478"/>
      <c r="BM94" s="478"/>
      <c r="BN94" s="478"/>
      <c r="BO94" s="478"/>
      <c r="BP94" s="478"/>
      <c r="BQ94" s="478"/>
      <c r="BR94" s="478"/>
      <c r="BS94" s="478"/>
      <c r="BT94" s="478"/>
      <c r="BU94" s="478"/>
      <c r="BV94" s="478"/>
      <c r="BW94" s="478"/>
      <c r="BX94" s="478"/>
      <c r="BY94" s="478"/>
      <c r="BZ94" s="478"/>
      <c r="CA94" s="478"/>
      <c r="CB94" s="478"/>
      <c r="CC94" s="478"/>
      <c r="CD94" s="478"/>
      <c r="CE94" s="478"/>
      <c r="CF94" s="478"/>
      <c r="CG94" s="478"/>
      <c r="CH94" s="478"/>
      <c r="CI94" s="478"/>
      <c r="CJ94" s="478"/>
      <c r="CK94" s="478"/>
      <c r="CL94" s="478"/>
      <c r="CM94" s="478"/>
      <c r="CN94" s="478"/>
      <c r="CO94" s="478"/>
      <c r="CP94" s="478"/>
      <c r="CQ94" s="478"/>
      <c r="CR94" s="478"/>
      <c r="CS94" s="478"/>
      <c r="CT94" s="478"/>
      <c r="CU94" s="478"/>
      <c r="CV94" s="478"/>
      <c r="CW94" s="478"/>
      <c r="CX94" s="478"/>
      <c r="CY94" s="478"/>
      <c r="CZ94" s="478"/>
      <c r="DA94" s="478"/>
      <c r="DB94" s="478"/>
      <c r="DC94" s="478"/>
      <c r="DD94" s="478"/>
      <c r="DE94" s="478"/>
      <c r="DF94" s="478"/>
      <c r="DG94" s="478"/>
      <c r="DH94" s="478"/>
      <c r="DI94" s="478"/>
      <c r="DJ94" s="478"/>
      <c r="DK94" s="478"/>
      <c r="DL94" s="478"/>
      <c r="DM94" s="478"/>
      <c r="DN94" s="478"/>
      <c r="DO94" s="478"/>
      <c r="DP94" s="478"/>
      <c r="DQ94" s="478"/>
      <c r="DR94" s="478"/>
      <c r="DS94" s="478"/>
      <c r="DT94" s="478"/>
      <c r="DU94" s="478"/>
      <c r="DV94" s="478"/>
      <c r="DW94" s="478"/>
      <c r="DX94" s="478"/>
      <c r="DY94" s="478"/>
      <c r="DZ94" s="478"/>
      <c r="EA94" s="478"/>
      <c r="EB94" s="478"/>
      <c r="EC94" s="478"/>
      <c r="ED94" s="478"/>
      <c r="EE94" s="478"/>
      <c r="EF94" s="478"/>
      <c r="EG94" s="478"/>
      <c r="EH94" s="478"/>
      <c r="EI94" s="478"/>
      <c r="EJ94" s="478"/>
      <c r="EK94" s="478"/>
      <c r="EL94" s="478"/>
      <c r="EM94" s="478"/>
      <c r="EN94" s="478"/>
      <c r="EO94" s="478"/>
      <c r="EP94" s="478"/>
      <c r="EQ94" s="478"/>
      <c r="ER94" s="478"/>
      <c r="ES94" s="478"/>
      <c r="ET94" s="478"/>
      <c r="EU94" s="478"/>
      <c r="EV94" s="478"/>
      <c r="EW94" s="478"/>
      <c r="EX94" s="478"/>
      <c r="EY94" s="478"/>
      <c r="EZ94" s="478"/>
      <c r="FA94" s="478"/>
      <c r="FB94" s="478"/>
      <c r="FC94" s="478"/>
      <c r="FD94" s="478"/>
      <c r="FE94" s="478"/>
      <c r="FF94" s="478"/>
      <c r="FG94" s="478"/>
      <c r="FH94" s="478"/>
      <c r="FI94" s="478"/>
      <c r="FJ94" s="478"/>
      <c r="FK94" s="478"/>
      <c r="FL94" s="478"/>
      <c r="FM94" s="478"/>
      <c r="FN94" s="478"/>
      <c r="FO94" s="478"/>
      <c r="FP94" s="478"/>
      <c r="FQ94" s="478"/>
      <c r="FR94" s="478"/>
      <c r="FS94" s="478"/>
      <c r="FT94" s="478"/>
      <c r="FU94" s="478"/>
      <c r="FV94" s="478"/>
      <c r="FW94" s="478"/>
      <c r="FX94" s="478"/>
      <c r="FY94" s="478"/>
      <c r="FZ94" s="478"/>
      <c r="GA94" s="478"/>
      <c r="GB94" s="478"/>
      <c r="GC94" s="478"/>
      <c r="GD94" s="478"/>
      <c r="GE94" s="478"/>
      <c r="GF94" s="478"/>
      <c r="GG94" s="478"/>
      <c r="GH94" s="478"/>
      <c r="GI94" s="478"/>
      <c r="GJ94" s="478"/>
      <c r="GK94" s="478"/>
      <c r="GL94" s="478"/>
      <c r="GM94" s="478"/>
      <c r="GN94" s="478"/>
      <c r="GO94" s="478"/>
      <c r="GP94" s="478"/>
      <c r="GQ94" s="478"/>
      <c r="GR94" s="478"/>
      <c r="GS94" s="478"/>
      <c r="GT94" s="478"/>
      <c r="GU94" s="478"/>
      <c r="GV94" s="478"/>
      <c r="GW94" s="478"/>
      <c r="GX94" s="478"/>
      <c r="GY94" s="478"/>
      <c r="GZ94" s="478"/>
      <c r="HA94" s="478"/>
      <c r="HB94" s="478"/>
      <c r="HC94" s="478"/>
      <c r="HD94" s="478"/>
      <c r="HE94" s="478"/>
      <c r="HF94" s="478"/>
      <c r="HG94" s="478"/>
      <c r="HH94" s="478"/>
      <c r="HI94" s="478"/>
      <c r="HJ94" s="478"/>
      <c r="HK94" s="478"/>
      <c r="HL94" s="478"/>
      <c r="HM94" s="478"/>
      <c r="HN94" s="478"/>
      <c r="HO94" s="478"/>
      <c r="HP94" s="478"/>
      <c r="HQ94" s="478"/>
      <c r="HR94" s="478"/>
      <c r="HS94" s="478"/>
      <c r="HT94" s="478"/>
      <c r="HU94" s="478"/>
      <c r="HV94" s="478"/>
      <c r="HW94" s="478"/>
      <c r="HX94" s="478"/>
      <c r="HY94" s="478"/>
      <c r="HZ94" s="478"/>
      <c r="IA94" s="478"/>
      <c r="IB94" s="478"/>
      <c r="IC94" s="478"/>
      <c r="ID94" s="478"/>
      <c r="IE94" s="478"/>
      <c r="IF94" s="478"/>
      <c r="IG94" s="478"/>
      <c r="IH94" s="478"/>
      <c r="II94" s="478"/>
      <c r="IJ94" s="478"/>
      <c r="IK94" s="478"/>
      <c r="IL94" s="478"/>
      <c r="IM94" s="478"/>
      <c r="IN94" s="478"/>
      <c r="IO94" s="478"/>
      <c r="IP94" s="478"/>
      <c r="IQ94" s="478"/>
      <c r="IR94" s="478"/>
      <c r="IS94" s="478"/>
      <c r="IT94" s="478"/>
      <c r="IU94" s="478"/>
      <c r="IV94" s="478"/>
    </row>
    <row r="95" spans="1:256" ht="17.25" x14ac:dyDescent="0.45">
      <c r="A95" s="993" t="s">
        <v>459</v>
      </c>
      <c r="B95" s="993"/>
      <c r="C95" s="993"/>
      <c r="D95" s="993"/>
      <c r="E95" s="993"/>
      <c r="F95" s="993"/>
      <c r="G95" s="993"/>
      <c r="H95" s="993"/>
      <c r="I95" s="993"/>
      <c r="J95" s="993"/>
      <c r="K95" s="993"/>
      <c r="L95" s="993"/>
      <c r="M95" s="517"/>
      <c r="N95" s="561"/>
      <c r="O95" s="561"/>
      <c r="P95" s="240"/>
      <c r="Q95" s="240"/>
      <c r="R95" s="240"/>
      <c r="S95" s="478"/>
      <c r="T95" s="478"/>
      <c r="U95" s="478"/>
      <c r="V95" s="478"/>
      <c r="W95" s="478"/>
      <c r="X95" s="478"/>
      <c r="Y95" s="478"/>
      <c r="Z95" s="478"/>
      <c r="AA95" s="478"/>
      <c r="AB95" s="478"/>
      <c r="AC95" s="478"/>
      <c r="AD95" s="478"/>
      <c r="AE95" s="478"/>
      <c r="AF95" s="478"/>
      <c r="AG95" s="478"/>
      <c r="AH95" s="478"/>
      <c r="AI95" s="478"/>
      <c r="AJ95" s="478"/>
      <c r="AK95" s="478"/>
      <c r="AL95" s="478"/>
      <c r="AM95" s="478"/>
      <c r="AN95" s="478"/>
      <c r="AO95" s="478"/>
      <c r="AP95" s="478"/>
      <c r="AQ95" s="478"/>
      <c r="AR95" s="478"/>
      <c r="AS95" s="478"/>
      <c r="AT95" s="478"/>
      <c r="AU95" s="478"/>
      <c r="AV95" s="478"/>
      <c r="AW95" s="478"/>
      <c r="AX95" s="478"/>
      <c r="AY95" s="478"/>
      <c r="AZ95" s="478"/>
      <c r="BA95" s="478"/>
      <c r="BB95" s="478"/>
      <c r="BC95" s="478"/>
      <c r="BD95" s="478"/>
      <c r="BE95" s="478"/>
      <c r="BF95" s="478"/>
      <c r="BG95" s="478"/>
      <c r="BH95" s="478"/>
      <c r="BI95" s="478"/>
      <c r="BJ95" s="478"/>
      <c r="BK95" s="478"/>
      <c r="BL95" s="478"/>
      <c r="BM95" s="478"/>
      <c r="BN95" s="478"/>
      <c r="BO95" s="478"/>
      <c r="BP95" s="478"/>
      <c r="BQ95" s="478"/>
      <c r="BR95" s="478"/>
      <c r="BS95" s="478"/>
      <c r="BT95" s="478"/>
      <c r="BU95" s="478"/>
      <c r="BV95" s="478"/>
      <c r="BW95" s="478"/>
      <c r="BX95" s="478"/>
      <c r="BY95" s="478"/>
      <c r="BZ95" s="478"/>
      <c r="CA95" s="478"/>
      <c r="CB95" s="478"/>
      <c r="CC95" s="478"/>
      <c r="CD95" s="478"/>
      <c r="CE95" s="478"/>
      <c r="CF95" s="478"/>
      <c r="CG95" s="478"/>
      <c r="CH95" s="478"/>
      <c r="CI95" s="478"/>
      <c r="CJ95" s="478"/>
      <c r="CK95" s="478"/>
      <c r="CL95" s="478"/>
      <c r="CM95" s="478"/>
      <c r="CN95" s="478"/>
      <c r="CO95" s="478"/>
      <c r="CP95" s="478"/>
      <c r="CQ95" s="478"/>
      <c r="CR95" s="478"/>
      <c r="CS95" s="478"/>
      <c r="CT95" s="478"/>
      <c r="CU95" s="478"/>
      <c r="CV95" s="478"/>
      <c r="CW95" s="478"/>
      <c r="CX95" s="478"/>
      <c r="CY95" s="478"/>
      <c r="CZ95" s="478"/>
      <c r="DA95" s="478"/>
      <c r="DB95" s="478"/>
      <c r="DC95" s="478"/>
      <c r="DD95" s="478"/>
      <c r="DE95" s="478"/>
      <c r="DF95" s="478"/>
      <c r="DG95" s="478"/>
      <c r="DH95" s="478"/>
      <c r="DI95" s="478"/>
      <c r="DJ95" s="478"/>
      <c r="DK95" s="478"/>
      <c r="DL95" s="478"/>
      <c r="DM95" s="478"/>
      <c r="DN95" s="478"/>
      <c r="DO95" s="478"/>
      <c r="DP95" s="478"/>
      <c r="DQ95" s="478"/>
      <c r="DR95" s="478"/>
      <c r="DS95" s="478"/>
      <c r="DT95" s="478"/>
      <c r="DU95" s="478"/>
      <c r="DV95" s="478"/>
      <c r="DW95" s="478"/>
      <c r="DX95" s="478"/>
      <c r="DY95" s="478"/>
      <c r="DZ95" s="478"/>
      <c r="EA95" s="478"/>
      <c r="EB95" s="478"/>
      <c r="EC95" s="478"/>
      <c r="ED95" s="478"/>
      <c r="EE95" s="478"/>
      <c r="EF95" s="478"/>
      <c r="EG95" s="478"/>
      <c r="EH95" s="478"/>
      <c r="EI95" s="478"/>
      <c r="EJ95" s="478"/>
      <c r="EK95" s="478"/>
      <c r="EL95" s="478"/>
      <c r="EM95" s="478"/>
      <c r="EN95" s="478"/>
      <c r="EO95" s="478"/>
      <c r="EP95" s="478"/>
      <c r="EQ95" s="478"/>
      <c r="ER95" s="478"/>
      <c r="ES95" s="478"/>
      <c r="ET95" s="478"/>
      <c r="EU95" s="478"/>
      <c r="EV95" s="478"/>
      <c r="EW95" s="478"/>
      <c r="EX95" s="478"/>
      <c r="EY95" s="478"/>
      <c r="EZ95" s="478"/>
      <c r="FA95" s="478"/>
      <c r="FB95" s="478"/>
      <c r="FC95" s="478"/>
      <c r="FD95" s="478"/>
      <c r="FE95" s="478"/>
      <c r="FF95" s="478"/>
      <c r="FG95" s="478"/>
      <c r="FH95" s="478"/>
      <c r="FI95" s="478"/>
      <c r="FJ95" s="478"/>
      <c r="FK95" s="478"/>
      <c r="FL95" s="478"/>
      <c r="FM95" s="478"/>
      <c r="FN95" s="478"/>
      <c r="FO95" s="478"/>
      <c r="FP95" s="478"/>
      <c r="FQ95" s="478"/>
      <c r="FR95" s="478"/>
      <c r="FS95" s="478"/>
      <c r="FT95" s="478"/>
      <c r="FU95" s="478"/>
      <c r="FV95" s="478"/>
      <c r="FW95" s="478"/>
      <c r="FX95" s="478"/>
      <c r="FY95" s="478"/>
      <c r="FZ95" s="478"/>
      <c r="GA95" s="478"/>
      <c r="GB95" s="478"/>
      <c r="GC95" s="478"/>
      <c r="GD95" s="478"/>
      <c r="GE95" s="478"/>
      <c r="GF95" s="478"/>
      <c r="GG95" s="478"/>
      <c r="GH95" s="478"/>
      <c r="GI95" s="478"/>
      <c r="GJ95" s="478"/>
      <c r="GK95" s="478"/>
      <c r="GL95" s="478"/>
      <c r="GM95" s="478"/>
      <c r="GN95" s="478"/>
      <c r="GO95" s="478"/>
      <c r="GP95" s="478"/>
      <c r="GQ95" s="478"/>
      <c r="GR95" s="478"/>
      <c r="GS95" s="478"/>
      <c r="GT95" s="478"/>
      <c r="GU95" s="478"/>
      <c r="GV95" s="478"/>
      <c r="GW95" s="478"/>
      <c r="GX95" s="478"/>
      <c r="GY95" s="478"/>
      <c r="GZ95" s="478"/>
      <c r="HA95" s="478"/>
      <c r="HB95" s="478"/>
      <c r="HC95" s="478"/>
      <c r="HD95" s="478"/>
      <c r="HE95" s="478"/>
      <c r="HF95" s="478"/>
      <c r="HG95" s="478"/>
      <c r="HH95" s="478"/>
      <c r="HI95" s="478"/>
      <c r="HJ95" s="478"/>
      <c r="HK95" s="478"/>
      <c r="HL95" s="478"/>
      <c r="HM95" s="478"/>
      <c r="HN95" s="478"/>
      <c r="HO95" s="478"/>
      <c r="HP95" s="478"/>
      <c r="HQ95" s="478"/>
      <c r="HR95" s="478"/>
      <c r="HS95" s="478"/>
      <c r="HT95" s="478"/>
      <c r="HU95" s="478"/>
      <c r="HV95" s="478"/>
      <c r="HW95" s="478"/>
      <c r="HX95" s="478"/>
      <c r="HY95" s="478"/>
      <c r="HZ95" s="478"/>
      <c r="IA95" s="478"/>
      <c r="IB95" s="478"/>
      <c r="IC95" s="478"/>
      <c r="ID95" s="478"/>
      <c r="IE95" s="478"/>
      <c r="IF95" s="478"/>
      <c r="IG95" s="478"/>
      <c r="IH95" s="478"/>
      <c r="II95" s="478"/>
      <c r="IJ95" s="478"/>
      <c r="IK95" s="478"/>
      <c r="IL95" s="478"/>
      <c r="IM95" s="478"/>
      <c r="IN95" s="478"/>
      <c r="IO95" s="478"/>
      <c r="IP95" s="478"/>
      <c r="IQ95" s="478"/>
      <c r="IR95" s="478"/>
      <c r="IS95" s="478"/>
      <c r="IT95" s="478"/>
      <c r="IU95" s="478"/>
      <c r="IV95" s="478"/>
    </row>
    <row r="96" spans="1:256" ht="20.25" x14ac:dyDescent="0.45">
      <c r="A96" s="518"/>
      <c r="B96" s="562"/>
      <c r="C96" s="519"/>
      <c r="D96" s="975" t="s">
        <v>487</v>
      </c>
      <c r="E96" s="975"/>
      <c r="F96" s="975"/>
      <c r="G96" s="975"/>
      <c r="H96" s="975"/>
      <c r="I96" s="975"/>
      <c r="J96" s="975"/>
      <c r="K96" s="975"/>
      <c r="L96" s="975"/>
      <c r="M96" s="975"/>
      <c r="N96" s="975"/>
      <c r="O96" s="975"/>
      <c r="P96" s="560"/>
      <c r="Q96" s="560"/>
      <c r="R96" s="560"/>
      <c r="S96" s="510"/>
      <c r="T96" s="510"/>
      <c r="U96" s="510"/>
      <c r="V96" s="510"/>
      <c r="W96" s="510"/>
      <c r="X96" s="510"/>
      <c r="Y96" s="510"/>
      <c r="Z96" s="510"/>
      <c r="AA96" s="510"/>
      <c r="AB96" s="510"/>
      <c r="AC96" s="510"/>
      <c r="AD96" s="510"/>
      <c r="AE96" s="510"/>
      <c r="AF96" s="510"/>
      <c r="AG96" s="510"/>
      <c r="AH96" s="510"/>
      <c r="AI96" s="510"/>
      <c r="AJ96" s="510"/>
      <c r="AK96" s="510"/>
      <c r="AL96" s="510"/>
      <c r="AM96" s="510"/>
      <c r="AN96" s="510"/>
      <c r="AO96" s="510"/>
      <c r="AP96" s="510"/>
      <c r="AQ96" s="510"/>
      <c r="AR96" s="510"/>
      <c r="AS96" s="510"/>
      <c r="AT96" s="510"/>
      <c r="AU96" s="510"/>
      <c r="AV96" s="510"/>
      <c r="AW96" s="510"/>
      <c r="AX96" s="510"/>
      <c r="AY96" s="510"/>
      <c r="AZ96" s="510"/>
      <c r="BA96" s="510"/>
      <c r="BB96" s="510"/>
      <c r="BC96" s="510"/>
      <c r="BD96" s="510"/>
      <c r="BE96" s="510"/>
      <c r="BF96" s="510"/>
      <c r="BG96" s="510"/>
      <c r="BH96" s="510"/>
      <c r="BI96" s="510"/>
      <c r="BJ96" s="510"/>
      <c r="BK96" s="510"/>
      <c r="BL96" s="510"/>
      <c r="BM96" s="510"/>
      <c r="BN96" s="510"/>
      <c r="BO96" s="510"/>
      <c r="BP96" s="510"/>
      <c r="BQ96" s="510"/>
      <c r="BR96" s="510"/>
      <c r="BS96" s="510"/>
      <c r="BT96" s="510"/>
      <c r="BU96" s="510"/>
      <c r="BV96" s="510"/>
      <c r="BW96" s="510"/>
      <c r="BX96" s="510"/>
      <c r="BY96" s="510"/>
      <c r="BZ96" s="510"/>
      <c r="CA96" s="510"/>
      <c r="CB96" s="510"/>
      <c r="CC96" s="510"/>
      <c r="CD96" s="510"/>
      <c r="CE96" s="510"/>
      <c r="CF96" s="510"/>
      <c r="CG96" s="510"/>
      <c r="CH96" s="510"/>
      <c r="CI96" s="510"/>
      <c r="CJ96" s="510"/>
      <c r="CK96" s="510"/>
      <c r="CL96" s="510"/>
      <c r="CM96" s="510"/>
      <c r="CN96" s="510"/>
      <c r="CO96" s="510"/>
      <c r="CP96" s="510"/>
      <c r="CQ96" s="510"/>
      <c r="CR96" s="510"/>
      <c r="CS96" s="510"/>
      <c r="CT96" s="510"/>
      <c r="CU96" s="510"/>
      <c r="CV96" s="510"/>
      <c r="CW96" s="510"/>
      <c r="CX96" s="510"/>
      <c r="CY96" s="510"/>
      <c r="CZ96" s="510"/>
      <c r="DA96" s="510"/>
      <c r="DB96" s="510"/>
      <c r="DC96" s="510"/>
      <c r="DD96" s="510"/>
      <c r="DE96" s="510"/>
      <c r="DF96" s="510"/>
      <c r="DG96" s="510"/>
      <c r="DH96" s="510"/>
      <c r="DI96" s="510"/>
      <c r="DJ96" s="510"/>
      <c r="DK96" s="510"/>
      <c r="DL96" s="510"/>
      <c r="DM96" s="510"/>
      <c r="DN96" s="510"/>
      <c r="DO96" s="510"/>
      <c r="DP96" s="510"/>
      <c r="DQ96" s="510"/>
      <c r="DR96" s="510"/>
      <c r="DS96" s="510"/>
      <c r="DT96" s="510"/>
      <c r="DU96" s="510"/>
      <c r="DV96" s="510"/>
      <c r="DW96" s="510"/>
      <c r="DX96" s="510"/>
      <c r="DY96" s="510"/>
      <c r="DZ96" s="510"/>
      <c r="EA96" s="510"/>
      <c r="EB96" s="510"/>
      <c r="EC96" s="510"/>
      <c r="ED96" s="510"/>
      <c r="EE96" s="510"/>
      <c r="EF96" s="510"/>
      <c r="EG96" s="510"/>
      <c r="EH96" s="510"/>
      <c r="EI96" s="510"/>
      <c r="EJ96" s="510"/>
      <c r="EK96" s="510"/>
      <c r="EL96" s="510"/>
      <c r="EM96" s="510"/>
      <c r="EN96" s="510"/>
      <c r="EO96" s="510"/>
      <c r="EP96" s="510"/>
      <c r="EQ96" s="510"/>
      <c r="ER96" s="510"/>
      <c r="ES96" s="510"/>
      <c r="ET96" s="510"/>
      <c r="EU96" s="510"/>
      <c r="EV96" s="510"/>
      <c r="EW96" s="510"/>
      <c r="EX96" s="510"/>
      <c r="EY96" s="510"/>
      <c r="EZ96" s="510"/>
      <c r="FA96" s="510"/>
      <c r="FB96" s="510"/>
      <c r="FC96" s="510"/>
      <c r="FD96" s="510"/>
      <c r="FE96" s="510"/>
      <c r="FF96" s="510"/>
      <c r="FG96" s="510"/>
      <c r="FH96" s="510"/>
      <c r="FI96" s="510"/>
      <c r="FJ96" s="510"/>
      <c r="FK96" s="510"/>
      <c r="FL96" s="510"/>
      <c r="FM96" s="510"/>
      <c r="FN96" s="510"/>
      <c r="FO96" s="510"/>
      <c r="FP96" s="510"/>
      <c r="FQ96" s="510"/>
      <c r="FR96" s="510"/>
      <c r="FS96" s="510"/>
      <c r="FT96" s="510"/>
      <c r="FU96" s="510"/>
      <c r="FV96" s="510"/>
      <c r="FW96" s="510"/>
      <c r="FX96" s="510"/>
      <c r="FY96" s="510"/>
      <c r="FZ96" s="510"/>
      <c r="GA96" s="510"/>
      <c r="GB96" s="510"/>
      <c r="GC96" s="510"/>
      <c r="GD96" s="510"/>
      <c r="GE96" s="510"/>
      <c r="GF96" s="510"/>
      <c r="GG96" s="510"/>
      <c r="GH96" s="510"/>
      <c r="GI96" s="510"/>
      <c r="GJ96" s="510"/>
      <c r="GK96" s="510"/>
      <c r="GL96" s="510"/>
      <c r="GM96" s="510"/>
      <c r="GN96" s="510"/>
      <c r="GO96" s="510"/>
      <c r="GP96" s="510"/>
      <c r="GQ96" s="510"/>
      <c r="GR96" s="510"/>
      <c r="GS96" s="510"/>
      <c r="GT96" s="510"/>
      <c r="GU96" s="510"/>
      <c r="GV96" s="510"/>
      <c r="GW96" s="510"/>
      <c r="GX96" s="510"/>
      <c r="GY96" s="510"/>
      <c r="GZ96" s="510"/>
      <c r="HA96" s="510"/>
      <c r="HB96" s="510"/>
      <c r="HC96" s="510"/>
      <c r="HD96" s="510"/>
      <c r="HE96" s="510"/>
      <c r="HF96" s="510"/>
      <c r="HG96" s="510"/>
      <c r="HH96" s="510"/>
      <c r="HI96" s="510"/>
      <c r="HJ96" s="510"/>
      <c r="HK96" s="510"/>
      <c r="HL96" s="510"/>
      <c r="HM96" s="510"/>
      <c r="HN96" s="510"/>
      <c r="HO96" s="510"/>
      <c r="HP96" s="510"/>
      <c r="HQ96" s="510"/>
      <c r="HR96" s="510"/>
      <c r="HS96" s="510"/>
      <c r="HT96" s="510"/>
      <c r="HU96" s="510"/>
      <c r="HV96" s="510"/>
      <c r="HW96" s="510"/>
      <c r="HX96" s="510"/>
      <c r="HY96" s="510"/>
      <c r="HZ96" s="510"/>
      <c r="IA96" s="510"/>
      <c r="IB96" s="510"/>
      <c r="IC96" s="510"/>
      <c r="ID96" s="510"/>
      <c r="IE96" s="510"/>
      <c r="IF96" s="510"/>
      <c r="IG96" s="510"/>
      <c r="IH96" s="510"/>
      <c r="II96" s="510"/>
      <c r="IJ96" s="510"/>
      <c r="IK96" s="510"/>
      <c r="IL96" s="510"/>
      <c r="IM96" s="510"/>
      <c r="IN96" s="510"/>
      <c r="IO96" s="510"/>
      <c r="IP96" s="510"/>
      <c r="IQ96" s="510"/>
      <c r="IR96" s="510"/>
      <c r="IS96" s="510"/>
      <c r="IT96" s="510"/>
      <c r="IU96" s="510"/>
      <c r="IV96" s="510"/>
    </row>
    <row r="97" spans="1:256" ht="17.25" x14ac:dyDescent="0.45">
      <c r="A97" s="520"/>
      <c r="B97" s="520"/>
      <c r="C97" s="520"/>
      <c r="D97" s="975" t="s">
        <v>488</v>
      </c>
      <c r="E97" s="975"/>
      <c r="F97" s="975"/>
      <c r="G97" s="975"/>
      <c r="H97" s="975"/>
      <c r="I97" s="975"/>
      <c r="J97" s="975"/>
      <c r="K97" s="975"/>
      <c r="L97" s="975"/>
      <c r="M97" s="975"/>
      <c r="N97" s="975"/>
      <c r="O97" s="561"/>
      <c r="P97" s="240"/>
      <c r="Q97" s="240"/>
      <c r="R97" s="240"/>
      <c r="S97" s="478"/>
      <c r="T97" s="478"/>
      <c r="U97" s="478"/>
      <c r="V97" s="478"/>
      <c r="W97" s="478"/>
      <c r="X97" s="478"/>
      <c r="Y97" s="478"/>
      <c r="Z97" s="478"/>
      <c r="AA97" s="478"/>
      <c r="AB97" s="478"/>
      <c r="AC97" s="478"/>
      <c r="AD97" s="478"/>
      <c r="AE97" s="478"/>
      <c r="AF97" s="478"/>
      <c r="AG97" s="478"/>
      <c r="AH97" s="478"/>
      <c r="AI97" s="478"/>
      <c r="AJ97" s="478"/>
      <c r="AK97" s="478"/>
      <c r="AL97" s="478"/>
      <c r="AM97" s="478"/>
      <c r="AN97" s="478"/>
      <c r="AO97" s="478"/>
      <c r="AP97" s="478"/>
      <c r="AQ97" s="478"/>
      <c r="AR97" s="478"/>
      <c r="AS97" s="478"/>
      <c r="AT97" s="478"/>
      <c r="AU97" s="478"/>
      <c r="AV97" s="478"/>
      <c r="AW97" s="478"/>
      <c r="AX97" s="478"/>
      <c r="AY97" s="478"/>
      <c r="AZ97" s="478"/>
      <c r="BA97" s="478"/>
      <c r="BB97" s="478"/>
      <c r="BC97" s="478"/>
      <c r="BD97" s="478"/>
      <c r="BE97" s="478"/>
      <c r="BF97" s="478"/>
      <c r="BG97" s="478"/>
      <c r="BH97" s="478"/>
      <c r="BI97" s="478"/>
      <c r="BJ97" s="478"/>
      <c r="BK97" s="478"/>
      <c r="BL97" s="478"/>
      <c r="BM97" s="478"/>
      <c r="BN97" s="478"/>
      <c r="BO97" s="478"/>
      <c r="BP97" s="478"/>
      <c r="BQ97" s="478"/>
      <c r="BR97" s="478"/>
      <c r="BS97" s="478"/>
      <c r="BT97" s="478"/>
      <c r="BU97" s="478"/>
      <c r="BV97" s="478"/>
      <c r="BW97" s="478"/>
      <c r="BX97" s="478"/>
      <c r="BY97" s="478"/>
      <c r="BZ97" s="478"/>
      <c r="CA97" s="478"/>
      <c r="CB97" s="478"/>
      <c r="CC97" s="478"/>
      <c r="CD97" s="478"/>
      <c r="CE97" s="478"/>
      <c r="CF97" s="478"/>
      <c r="CG97" s="478"/>
      <c r="CH97" s="478"/>
      <c r="CI97" s="478"/>
      <c r="CJ97" s="478"/>
      <c r="CK97" s="478"/>
      <c r="CL97" s="478"/>
      <c r="CM97" s="478"/>
      <c r="CN97" s="478"/>
      <c r="CO97" s="478"/>
      <c r="CP97" s="478"/>
      <c r="CQ97" s="478"/>
      <c r="CR97" s="478"/>
      <c r="CS97" s="478"/>
      <c r="CT97" s="478"/>
      <c r="CU97" s="478"/>
      <c r="CV97" s="478"/>
      <c r="CW97" s="478"/>
      <c r="CX97" s="478"/>
      <c r="CY97" s="478"/>
      <c r="CZ97" s="478"/>
      <c r="DA97" s="478"/>
      <c r="DB97" s="478"/>
      <c r="DC97" s="478"/>
      <c r="DD97" s="478"/>
      <c r="DE97" s="478"/>
      <c r="DF97" s="478"/>
      <c r="DG97" s="478"/>
      <c r="DH97" s="478"/>
      <c r="DI97" s="478"/>
      <c r="DJ97" s="478"/>
      <c r="DK97" s="478"/>
      <c r="DL97" s="478"/>
      <c r="DM97" s="478"/>
      <c r="DN97" s="478"/>
      <c r="DO97" s="478"/>
      <c r="DP97" s="478"/>
      <c r="DQ97" s="478"/>
      <c r="DR97" s="478"/>
      <c r="DS97" s="478"/>
      <c r="DT97" s="478"/>
      <c r="DU97" s="478"/>
      <c r="DV97" s="478"/>
      <c r="DW97" s="478"/>
      <c r="DX97" s="478"/>
      <c r="DY97" s="478"/>
      <c r="DZ97" s="478"/>
      <c r="EA97" s="478"/>
      <c r="EB97" s="478"/>
      <c r="EC97" s="478"/>
      <c r="ED97" s="478"/>
      <c r="EE97" s="478"/>
      <c r="EF97" s="478"/>
      <c r="EG97" s="478"/>
      <c r="EH97" s="478"/>
      <c r="EI97" s="478"/>
      <c r="EJ97" s="478"/>
      <c r="EK97" s="478"/>
      <c r="EL97" s="478"/>
      <c r="EM97" s="478"/>
      <c r="EN97" s="478"/>
      <c r="EO97" s="478"/>
      <c r="EP97" s="478"/>
      <c r="EQ97" s="478"/>
      <c r="ER97" s="478"/>
      <c r="ES97" s="478"/>
      <c r="ET97" s="478"/>
      <c r="EU97" s="478"/>
      <c r="EV97" s="478"/>
      <c r="EW97" s="478"/>
      <c r="EX97" s="478"/>
      <c r="EY97" s="478"/>
      <c r="EZ97" s="478"/>
      <c r="FA97" s="478"/>
      <c r="FB97" s="478"/>
      <c r="FC97" s="478"/>
      <c r="FD97" s="478"/>
      <c r="FE97" s="478"/>
      <c r="FF97" s="478"/>
      <c r="FG97" s="478"/>
      <c r="FH97" s="478"/>
      <c r="FI97" s="478"/>
      <c r="FJ97" s="478"/>
      <c r="FK97" s="478"/>
      <c r="FL97" s="478"/>
      <c r="FM97" s="478"/>
      <c r="FN97" s="478"/>
      <c r="FO97" s="478"/>
      <c r="FP97" s="478"/>
      <c r="FQ97" s="478"/>
      <c r="FR97" s="478"/>
      <c r="FS97" s="478"/>
      <c r="FT97" s="478"/>
      <c r="FU97" s="478"/>
      <c r="FV97" s="478"/>
      <c r="FW97" s="478"/>
      <c r="FX97" s="478"/>
      <c r="FY97" s="478"/>
      <c r="FZ97" s="478"/>
      <c r="GA97" s="478"/>
      <c r="GB97" s="478"/>
      <c r="GC97" s="478"/>
      <c r="GD97" s="478"/>
      <c r="GE97" s="478"/>
      <c r="GF97" s="478"/>
      <c r="GG97" s="478"/>
      <c r="GH97" s="478"/>
      <c r="GI97" s="478"/>
      <c r="GJ97" s="478"/>
      <c r="GK97" s="478"/>
      <c r="GL97" s="478"/>
      <c r="GM97" s="478"/>
      <c r="GN97" s="478"/>
      <c r="GO97" s="478"/>
      <c r="GP97" s="478"/>
      <c r="GQ97" s="478"/>
      <c r="GR97" s="478"/>
      <c r="GS97" s="478"/>
      <c r="GT97" s="478"/>
      <c r="GU97" s="478"/>
      <c r="GV97" s="478"/>
      <c r="GW97" s="478"/>
      <c r="GX97" s="478"/>
      <c r="GY97" s="478"/>
      <c r="GZ97" s="478"/>
      <c r="HA97" s="478"/>
      <c r="HB97" s="478"/>
      <c r="HC97" s="478"/>
      <c r="HD97" s="478"/>
      <c r="HE97" s="478"/>
      <c r="HF97" s="478"/>
      <c r="HG97" s="478"/>
      <c r="HH97" s="478"/>
      <c r="HI97" s="478"/>
      <c r="HJ97" s="478"/>
      <c r="HK97" s="478"/>
      <c r="HL97" s="478"/>
      <c r="HM97" s="478"/>
      <c r="HN97" s="478"/>
      <c r="HO97" s="478"/>
      <c r="HP97" s="478"/>
      <c r="HQ97" s="478"/>
      <c r="HR97" s="478"/>
      <c r="HS97" s="478"/>
      <c r="HT97" s="478"/>
      <c r="HU97" s="478"/>
      <c r="HV97" s="478"/>
      <c r="HW97" s="478"/>
      <c r="HX97" s="478"/>
      <c r="HY97" s="478"/>
      <c r="HZ97" s="478"/>
      <c r="IA97" s="478"/>
      <c r="IB97" s="478"/>
      <c r="IC97" s="478"/>
      <c r="ID97" s="478"/>
      <c r="IE97" s="478"/>
      <c r="IF97" s="478"/>
      <c r="IG97" s="478"/>
      <c r="IH97" s="478"/>
      <c r="II97" s="478"/>
      <c r="IJ97" s="478"/>
      <c r="IK97" s="478"/>
      <c r="IL97" s="478"/>
      <c r="IM97" s="478"/>
      <c r="IN97" s="478"/>
      <c r="IO97" s="478"/>
      <c r="IP97" s="478"/>
      <c r="IQ97" s="478"/>
      <c r="IR97" s="478"/>
      <c r="IS97" s="478"/>
      <c r="IT97" s="478"/>
      <c r="IU97" s="478"/>
      <c r="IV97" s="478"/>
    </row>
    <row r="98" spans="1:256" ht="17.25" x14ac:dyDescent="0.45">
      <c r="A98" s="520"/>
      <c r="B98" s="520"/>
      <c r="C98" s="520"/>
      <c r="D98" s="995" t="s">
        <v>475</v>
      </c>
      <c r="E98" s="995"/>
      <c r="F98" s="995"/>
      <c r="G98" s="995"/>
      <c r="H98" s="995"/>
      <c r="I98" s="995"/>
      <c r="J98" s="995"/>
      <c r="K98" s="995"/>
      <c r="L98" s="995"/>
      <c r="M98" s="995"/>
      <c r="N98" s="995"/>
      <c r="O98" s="995"/>
      <c r="P98" s="995"/>
      <c r="Q98" s="521"/>
      <c r="R98" s="521"/>
      <c r="S98" s="478"/>
      <c r="T98" s="478"/>
      <c r="U98" s="478"/>
      <c r="V98" s="478"/>
      <c r="W98" s="478"/>
      <c r="X98" s="478"/>
      <c r="Y98" s="478"/>
      <c r="Z98" s="478"/>
      <c r="AA98" s="478"/>
      <c r="AB98" s="478"/>
      <c r="AC98" s="478"/>
      <c r="AD98" s="478"/>
      <c r="AE98" s="478"/>
      <c r="AF98" s="478"/>
      <c r="AG98" s="478"/>
      <c r="AH98" s="478"/>
      <c r="AI98" s="478"/>
      <c r="AJ98" s="478"/>
      <c r="AK98" s="478"/>
      <c r="AL98" s="478"/>
      <c r="AM98" s="478"/>
      <c r="AN98" s="478"/>
      <c r="AO98" s="478"/>
      <c r="AP98" s="478"/>
      <c r="AQ98" s="478"/>
      <c r="AR98" s="478"/>
      <c r="AS98" s="478"/>
      <c r="AT98" s="478"/>
      <c r="AU98" s="478"/>
      <c r="AV98" s="478"/>
      <c r="AW98" s="478"/>
      <c r="AX98" s="478"/>
      <c r="AY98" s="478"/>
      <c r="AZ98" s="478"/>
      <c r="BA98" s="478"/>
      <c r="BB98" s="478"/>
      <c r="BC98" s="478"/>
      <c r="BD98" s="478"/>
      <c r="BE98" s="478"/>
      <c r="BF98" s="478"/>
      <c r="BG98" s="478"/>
      <c r="BH98" s="478"/>
      <c r="BI98" s="478"/>
      <c r="BJ98" s="478"/>
      <c r="BK98" s="478"/>
      <c r="BL98" s="478"/>
      <c r="BM98" s="478"/>
      <c r="BN98" s="478"/>
      <c r="BO98" s="478"/>
      <c r="BP98" s="478"/>
      <c r="BQ98" s="478"/>
      <c r="BR98" s="478"/>
      <c r="BS98" s="478"/>
      <c r="BT98" s="478"/>
      <c r="BU98" s="478"/>
      <c r="BV98" s="478"/>
      <c r="BW98" s="478"/>
      <c r="BX98" s="478"/>
      <c r="BY98" s="478"/>
      <c r="BZ98" s="478"/>
      <c r="CA98" s="478"/>
      <c r="CB98" s="478"/>
      <c r="CC98" s="478"/>
      <c r="CD98" s="478"/>
      <c r="CE98" s="478"/>
      <c r="CF98" s="478"/>
      <c r="CG98" s="478"/>
      <c r="CH98" s="478"/>
      <c r="CI98" s="478"/>
      <c r="CJ98" s="478"/>
      <c r="CK98" s="478"/>
      <c r="CL98" s="478"/>
      <c r="CM98" s="478"/>
      <c r="CN98" s="478"/>
      <c r="CO98" s="478"/>
      <c r="CP98" s="478"/>
      <c r="CQ98" s="478"/>
      <c r="CR98" s="478"/>
      <c r="CS98" s="478"/>
      <c r="CT98" s="478"/>
      <c r="CU98" s="478"/>
      <c r="CV98" s="478"/>
      <c r="CW98" s="478"/>
      <c r="CX98" s="478"/>
      <c r="CY98" s="478"/>
      <c r="CZ98" s="478"/>
      <c r="DA98" s="478"/>
      <c r="DB98" s="478"/>
      <c r="DC98" s="478"/>
      <c r="DD98" s="478"/>
      <c r="DE98" s="478"/>
      <c r="DF98" s="478"/>
      <c r="DG98" s="478"/>
      <c r="DH98" s="478"/>
      <c r="DI98" s="478"/>
      <c r="DJ98" s="478"/>
      <c r="DK98" s="478"/>
      <c r="DL98" s="478"/>
      <c r="DM98" s="478"/>
      <c r="DN98" s="478"/>
      <c r="DO98" s="478"/>
      <c r="DP98" s="478"/>
      <c r="DQ98" s="478"/>
      <c r="DR98" s="478"/>
      <c r="DS98" s="478"/>
      <c r="DT98" s="478"/>
      <c r="DU98" s="478"/>
      <c r="DV98" s="478"/>
      <c r="DW98" s="478"/>
      <c r="DX98" s="478"/>
      <c r="DY98" s="478"/>
      <c r="DZ98" s="478"/>
      <c r="EA98" s="478"/>
      <c r="EB98" s="478"/>
      <c r="EC98" s="478"/>
      <c r="ED98" s="478"/>
      <c r="EE98" s="478"/>
      <c r="EF98" s="478"/>
      <c r="EG98" s="478"/>
      <c r="EH98" s="478"/>
      <c r="EI98" s="478"/>
      <c r="EJ98" s="478"/>
      <c r="EK98" s="478"/>
      <c r="EL98" s="478"/>
      <c r="EM98" s="478"/>
      <c r="EN98" s="478"/>
      <c r="EO98" s="478"/>
      <c r="EP98" s="478"/>
      <c r="EQ98" s="478"/>
      <c r="ER98" s="478"/>
      <c r="ES98" s="478"/>
      <c r="ET98" s="478"/>
      <c r="EU98" s="478"/>
      <c r="EV98" s="478"/>
      <c r="EW98" s="478"/>
      <c r="EX98" s="478"/>
      <c r="EY98" s="478"/>
      <c r="EZ98" s="478"/>
      <c r="FA98" s="478"/>
      <c r="FB98" s="478"/>
      <c r="FC98" s="478"/>
      <c r="FD98" s="478"/>
      <c r="FE98" s="478"/>
      <c r="FF98" s="478"/>
      <c r="FG98" s="478"/>
      <c r="FH98" s="478"/>
      <c r="FI98" s="478"/>
      <c r="FJ98" s="478"/>
      <c r="FK98" s="478"/>
      <c r="FL98" s="478"/>
      <c r="FM98" s="478"/>
      <c r="FN98" s="478"/>
      <c r="FO98" s="478"/>
      <c r="FP98" s="478"/>
      <c r="FQ98" s="478"/>
      <c r="FR98" s="478"/>
      <c r="FS98" s="478"/>
      <c r="FT98" s="478"/>
      <c r="FU98" s="478"/>
      <c r="FV98" s="478"/>
      <c r="FW98" s="478"/>
      <c r="FX98" s="478"/>
      <c r="FY98" s="478"/>
      <c r="FZ98" s="478"/>
      <c r="GA98" s="478"/>
      <c r="GB98" s="478"/>
      <c r="GC98" s="478"/>
      <c r="GD98" s="478"/>
      <c r="GE98" s="478"/>
      <c r="GF98" s="478"/>
      <c r="GG98" s="478"/>
      <c r="GH98" s="478"/>
      <c r="GI98" s="478"/>
      <c r="GJ98" s="478"/>
      <c r="GK98" s="478"/>
      <c r="GL98" s="478"/>
      <c r="GM98" s="478"/>
      <c r="GN98" s="478"/>
      <c r="GO98" s="478"/>
      <c r="GP98" s="478"/>
      <c r="GQ98" s="478"/>
      <c r="GR98" s="478"/>
      <c r="GS98" s="478"/>
      <c r="GT98" s="478"/>
      <c r="GU98" s="478"/>
      <c r="GV98" s="478"/>
      <c r="GW98" s="478"/>
      <c r="GX98" s="478"/>
      <c r="GY98" s="478"/>
      <c r="GZ98" s="478"/>
      <c r="HA98" s="478"/>
      <c r="HB98" s="478"/>
      <c r="HC98" s="478"/>
      <c r="HD98" s="478"/>
      <c r="HE98" s="478"/>
      <c r="HF98" s="478"/>
      <c r="HG98" s="478"/>
      <c r="HH98" s="478"/>
      <c r="HI98" s="478"/>
      <c r="HJ98" s="478"/>
      <c r="HK98" s="478"/>
      <c r="HL98" s="478"/>
      <c r="HM98" s="478"/>
      <c r="HN98" s="478"/>
      <c r="HO98" s="478"/>
      <c r="HP98" s="478"/>
      <c r="HQ98" s="478"/>
      <c r="HR98" s="478"/>
      <c r="HS98" s="478"/>
      <c r="HT98" s="478"/>
      <c r="HU98" s="478"/>
      <c r="HV98" s="478"/>
      <c r="HW98" s="478"/>
      <c r="HX98" s="478"/>
      <c r="HY98" s="478"/>
      <c r="HZ98" s="478"/>
      <c r="IA98" s="478"/>
      <c r="IB98" s="478"/>
      <c r="IC98" s="478"/>
      <c r="ID98" s="478"/>
      <c r="IE98" s="478"/>
      <c r="IF98" s="478"/>
      <c r="IG98" s="478"/>
      <c r="IH98" s="478"/>
      <c r="II98" s="478"/>
      <c r="IJ98" s="478"/>
      <c r="IK98" s="478"/>
      <c r="IL98" s="478"/>
      <c r="IM98" s="478"/>
      <c r="IN98" s="478"/>
      <c r="IO98" s="478"/>
      <c r="IP98" s="478"/>
      <c r="IQ98" s="478"/>
      <c r="IR98" s="478"/>
      <c r="IS98" s="478"/>
      <c r="IT98" s="478"/>
      <c r="IU98" s="478"/>
      <c r="IV98" s="478"/>
    </row>
    <row r="99" spans="1:256" ht="17.649999999999999" x14ac:dyDescent="0.5">
      <c r="A99" s="522"/>
      <c r="B99" s="562" t="s">
        <v>1</v>
      </c>
      <c r="C99" s="562"/>
      <c r="D99" s="975"/>
      <c r="E99" s="975"/>
      <c r="F99" s="975"/>
      <c r="G99" s="975"/>
      <c r="H99" s="975"/>
      <c r="I99" s="975"/>
      <c r="J99" s="975"/>
      <c r="K99" s="975"/>
      <c r="L99" s="975"/>
      <c r="M99" s="975"/>
      <c r="N99" s="975"/>
      <c r="O99" s="975"/>
      <c r="P99" s="975"/>
      <c r="Q99" s="564"/>
      <c r="R99" s="564"/>
      <c r="S99" s="478"/>
      <c r="T99" s="478"/>
      <c r="U99" s="478"/>
      <c r="V99" s="478"/>
      <c r="W99" s="478"/>
      <c r="X99" s="478"/>
      <c r="Y99" s="478"/>
      <c r="Z99" s="478"/>
      <c r="AA99" s="478"/>
      <c r="AB99" s="478"/>
      <c r="AC99" s="478"/>
      <c r="AD99" s="478"/>
      <c r="AE99" s="478"/>
      <c r="AF99" s="478"/>
      <c r="AG99" s="478"/>
      <c r="AH99" s="478"/>
      <c r="AI99" s="478"/>
      <c r="AJ99" s="478"/>
      <c r="AK99" s="478"/>
      <c r="AL99" s="478"/>
      <c r="AM99" s="478"/>
      <c r="AN99" s="478"/>
      <c r="AO99" s="478"/>
      <c r="AP99" s="478"/>
      <c r="AQ99" s="478"/>
      <c r="AR99" s="478"/>
      <c r="AS99" s="478"/>
      <c r="AT99" s="478"/>
      <c r="AU99" s="478"/>
      <c r="AV99" s="478"/>
      <c r="AW99" s="478"/>
      <c r="AX99" s="478"/>
      <c r="AY99" s="478"/>
      <c r="AZ99" s="478"/>
      <c r="BA99" s="478"/>
      <c r="BB99" s="478"/>
      <c r="BC99" s="478"/>
      <c r="BD99" s="478"/>
      <c r="BE99" s="478"/>
      <c r="BF99" s="478"/>
      <c r="BG99" s="478"/>
      <c r="BH99" s="478"/>
      <c r="BI99" s="478"/>
      <c r="BJ99" s="478"/>
      <c r="BK99" s="478"/>
      <c r="BL99" s="478"/>
      <c r="BM99" s="478"/>
      <c r="BN99" s="478"/>
      <c r="BO99" s="478"/>
      <c r="BP99" s="478"/>
      <c r="BQ99" s="478"/>
      <c r="BR99" s="478"/>
      <c r="BS99" s="478"/>
      <c r="BT99" s="478"/>
      <c r="BU99" s="478"/>
      <c r="BV99" s="478"/>
      <c r="BW99" s="478"/>
      <c r="BX99" s="478"/>
      <c r="BY99" s="478"/>
      <c r="BZ99" s="478"/>
      <c r="CA99" s="478"/>
      <c r="CB99" s="478"/>
      <c r="CC99" s="478"/>
      <c r="CD99" s="478"/>
      <c r="CE99" s="478"/>
      <c r="CF99" s="478"/>
      <c r="CG99" s="478"/>
      <c r="CH99" s="478"/>
      <c r="CI99" s="478"/>
      <c r="CJ99" s="478"/>
      <c r="CK99" s="478"/>
      <c r="CL99" s="478"/>
      <c r="CM99" s="478"/>
      <c r="CN99" s="478"/>
      <c r="CO99" s="478"/>
      <c r="CP99" s="478"/>
      <c r="CQ99" s="478"/>
      <c r="CR99" s="478"/>
      <c r="CS99" s="478"/>
      <c r="CT99" s="478"/>
      <c r="CU99" s="478"/>
      <c r="CV99" s="478"/>
      <c r="CW99" s="478"/>
      <c r="CX99" s="478"/>
      <c r="CY99" s="478"/>
      <c r="CZ99" s="478"/>
      <c r="DA99" s="478"/>
      <c r="DB99" s="478"/>
      <c r="DC99" s="478"/>
      <c r="DD99" s="478"/>
      <c r="DE99" s="478"/>
      <c r="DF99" s="478"/>
      <c r="DG99" s="478"/>
      <c r="DH99" s="478"/>
      <c r="DI99" s="478"/>
      <c r="DJ99" s="478"/>
      <c r="DK99" s="478"/>
      <c r="DL99" s="478"/>
      <c r="DM99" s="478"/>
      <c r="DN99" s="478"/>
      <c r="DO99" s="478"/>
      <c r="DP99" s="478"/>
      <c r="DQ99" s="478"/>
      <c r="DR99" s="478"/>
      <c r="DS99" s="478"/>
      <c r="DT99" s="478"/>
      <c r="DU99" s="478"/>
      <c r="DV99" s="478"/>
      <c r="DW99" s="478"/>
      <c r="DX99" s="478"/>
      <c r="DY99" s="478"/>
      <c r="DZ99" s="478"/>
      <c r="EA99" s="478"/>
      <c r="EB99" s="478"/>
      <c r="EC99" s="478"/>
      <c r="ED99" s="478"/>
      <c r="EE99" s="478"/>
      <c r="EF99" s="478"/>
      <c r="EG99" s="478"/>
      <c r="EH99" s="478"/>
      <c r="EI99" s="478"/>
      <c r="EJ99" s="478"/>
      <c r="EK99" s="478"/>
      <c r="EL99" s="478"/>
      <c r="EM99" s="478"/>
      <c r="EN99" s="478"/>
      <c r="EO99" s="478"/>
      <c r="EP99" s="478"/>
      <c r="EQ99" s="478"/>
      <c r="ER99" s="478"/>
      <c r="ES99" s="478"/>
      <c r="ET99" s="478"/>
      <c r="EU99" s="478"/>
      <c r="EV99" s="478"/>
      <c r="EW99" s="478"/>
      <c r="EX99" s="478"/>
      <c r="EY99" s="478"/>
      <c r="EZ99" s="478"/>
      <c r="FA99" s="478"/>
      <c r="FB99" s="478"/>
      <c r="FC99" s="478"/>
      <c r="FD99" s="478"/>
      <c r="FE99" s="478"/>
      <c r="FF99" s="478"/>
      <c r="FG99" s="478"/>
      <c r="FH99" s="478"/>
      <c r="FI99" s="478"/>
      <c r="FJ99" s="478"/>
      <c r="FK99" s="478"/>
      <c r="FL99" s="478"/>
      <c r="FM99" s="478"/>
      <c r="FN99" s="478"/>
      <c r="FO99" s="478"/>
      <c r="FP99" s="478"/>
      <c r="FQ99" s="478"/>
      <c r="FR99" s="478"/>
      <c r="FS99" s="478"/>
      <c r="FT99" s="478"/>
      <c r="FU99" s="478"/>
      <c r="FV99" s="478"/>
      <c r="FW99" s="478"/>
      <c r="FX99" s="478"/>
      <c r="FY99" s="478"/>
      <c r="FZ99" s="478"/>
      <c r="GA99" s="478"/>
      <c r="GB99" s="478"/>
      <c r="GC99" s="478"/>
      <c r="GD99" s="478"/>
      <c r="GE99" s="478"/>
      <c r="GF99" s="478"/>
      <c r="GG99" s="478"/>
      <c r="GH99" s="478"/>
      <c r="GI99" s="478"/>
      <c r="GJ99" s="478"/>
      <c r="GK99" s="478"/>
      <c r="GL99" s="478"/>
      <c r="GM99" s="478"/>
      <c r="GN99" s="478"/>
      <c r="GO99" s="478"/>
      <c r="GP99" s="478"/>
      <c r="GQ99" s="478"/>
      <c r="GR99" s="478"/>
      <c r="GS99" s="478"/>
      <c r="GT99" s="478"/>
      <c r="GU99" s="478"/>
      <c r="GV99" s="478"/>
      <c r="GW99" s="478"/>
      <c r="GX99" s="478"/>
      <c r="GY99" s="478"/>
      <c r="GZ99" s="478"/>
      <c r="HA99" s="478"/>
      <c r="HB99" s="478"/>
      <c r="HC99" s="478"/>
      <c r="HD99" s="478"/>
      <c r="HE99" s="478"/>
      <c r="HF99" s="478"/>
      <c r="HG99" s="478"/>
      <c r="HH99" s="478"/>
      <c r="HI99" s="478"/>
      <c r="HJ99" s="478"/>
      <c r="HK99" s="478"/>
      <c r="HL99" s="478"/>
      <c r="HM99" s="478"/>
      <c r="HN99" s="478"/>
      <c r="HO99" s="478"/>
      <c r="HP99" s="478"/>
      <c r="HQ99" s="478"/>
      <c r="HR99" s="478"/>
      <c r="HS99" s="478"/>
      <c r="HT99" s="478"/>
      <c r="HU99" s="478"/>
      <c r="HV99" s="478"/>
      <c r="HW99" s="478"/>
      <c r="HX99" s="478"/>
      <c r="HY99" s="478"/>
      <c r="HZ99" s="478"/>
      <c r="IA99" s="478"/>
      <c r="IB99" s="478"/>
      <c r="IC99" s="478"/>
      <c r="ID99" s="478"/>
      <c r="IE99" s="478"/>
      <c r="IF99" s="478"/>
      <c r="IG99" s="478"/>
      <c r="IH99" s="478"/>
      <c r="II99" s="478"/>
      <c r="IJ99" s="478"/>
      <c r="IK99" s="478"/>
      <c r="IL99" s="478"/>
      <c r="IM99" s="478"/>
      <c r="IN99" s="478"/>
      <c r="IO99" s="478"/>
      <c r="IP99" s="478"/>
      <c r="IQ99" s="478"/>
      <c r="IR99" s="478"/>
      <c r="IS99" s="478"/>
      <c r="IT99" s="478"/>
      <c r="IU99" s="478"/>
      <c r="IV99" s="478"/>
    </row>
    <row r="100" spans="1:256" ht="17.25" x14ac:dyDescent="0.45">
      <c r="A100" s="975" t="s">
        <v>618</v>
      </c>
      <c r="B100" s="975"/>
      <c r="C100" s="975"/>
      <c r="D100" s="975"/>
      <c r="E100" s="975"/>
      <c r="F100" s="975"/>
      <c r="G100" s="975"/>
      <c r="H100" s="975"/>
      <c r="I100" s="975"/>
      <c r="J100" s="975"/>
      <c r="K100" s="975"/>
      <c r="L100" s="975"/>
      <c r="M100" s="975"/>
      <c r="N100" s="975"/>
      <c r="O100" s="693"/>
      <c r="P100" s="523"/>
      <c r="Q100" s="523"/>
      <c r="R100" s="523"/>
      <c r="S100" s="478"/>
      <c r="T100" s="478"/>
      <c r="U100" s="478"/>
      <c r="V100" s="478"/>
      <c r="W100" s="478"/>
      <c r="X100" s="478"/>
      <c r="Y100" s="478"/>
      <c r="Z100" s="478"/>
      <c r="AA100" s="478"/>
      <c r="AB100" s="478"/>
      <c r="AC100" s="478"/>
      <c r="AD100" s="478"/>
      <c r="AE100" s="478"/>
      <c r="AF100" s="478"/>
      <c r="AG100" s="478"/>
      <c r="AH100" s="478"/>
      <c r="AI100" s="478"/>
      <c r="AJ100" s="478"/>
      <c r="AK100" s="478"/>
      <c r="AL100" s="478"/>
      <c r="AM100" s="478"/>
      <c r="AN100" s="478"/>
      <c r="AO100" s="478"/>
      <c r="AP100" s="478"/>
      <c r="AQ100" s="478"/>
      <c r="AR100" s="478"/>
      <c r="AS100" s="478"/>
      <c r="AT100" s="478"/>
      <c r="AU100" s="478"/>
      <c r="AV100" s="478"/>
      <c r="AW100" s="478"/>
      <c r="AX100" s="478"/>
      <c r="AY100" s="478"/>
      <c r="AZ100" s="478"/>
      <c r="BA100" s="478"/>
      <c r="BB100" s="478"/>
      <c r="BC100" s="478"/>
      <c r="BD100" s="478"/>
      <c r="BE100" s="478"/>
      <c r="BF100" s="478"/>
      <c r="BG100" s="478"/>
      <c r="BH100" s="478"/>
      <c r="BI100" s="478"/>
      <c r="BJ100" s="478"/>
      <c r="BK100" s="478"/>
      <c r="BL100" s="478"/>
      <c r="BM100" s="478"/>
      <c r="BN100" s="478"/>
      <c r="BO100" s="478"/>
      <c r="BP100" s="478"/>
      <c r="BQ100" s="478"/>
      <c r="BR100" s="478"/>
      <c r="BS100" s="478"/>
      <c r="BT100" s="478"/>
      <c r="BU100" s="478"/>
      <c r="BV100" s="478"/>
      <c r="BW100" s="478"/>
      <c r="BX100" s="478"/>
      <c r="BY100" s="478"/>
      <c r="BZ100" s="478"/>
      <c r="CA100" s="478"/>
      <c r="CB100" s="478"/>
      <c r="CC100" s="478"/>
      <c r="CD100" s="478"/>
      <c r="CE100" s="478"/>
      <c r="CF100" s="478"/>
      <c r="CG100" s="478"/>
      <c r="CH100" s="478"/>
      <c r="CI100" s="478"/>
      <c r="CJ100" s="478"/>
      <c r="CK100" s="478"/>
      <c r="CL100" s="478"/>
      <c r="CM100" s="478"/>
      <c r="CN100" s="478"/>
      <c r="CO100" s="478"/>
      <c r="CP100" s="478"/>
      <c r="CQ100" s="478"/>
      <c r="CR100" s="478"/>
      <c r="CS100" s="478"/>
      <c r="CT100" s="478"/>
      <c r="CU100" s="478"/>
      <c r="CV100" s="478"/>
      <c r="CW100" s="478"/>
      <c r="CX100" s="478"/>
      <c r="CY100" s="478"/>
      <c r="CZ100" s="478"/>
      <c r="DA100" s="478"/>
      <c r="DB100" s="478"/>
      <c r="DC100" s="478"/>
      <c r="DD100" s="478"/>
      <c r="DE100" s="478"/>
      <c r="DF100" s="478"/>
      <c r="DG100" s="478"/>
      <c r="DH100" s="478"/>
      <c r="DI100" s="478"/>
      <c r="DJ100" s="478"/>
      <c r="DK100" s="478"/>
      <c r="DL100" s="478"/>
      <c r="DM100" s="478"/>
      <c r="DN100" s="478"/>
      <c r="DO100" s="478"/>
      <c r="DP100" s="478"/>
      <c r="DQ100" s="478"/>
      <c r="DR100" s="478"/>
      <c r="DS100" s="478"/>
      <c r="DT100" s="478"/>
      <c r="DU100" s="478"/>
      <c r="DV100" s="478"/>
      <c r="DW100" s="478"/>
      <c r="DX100" s="478"/>
      <c r="DY100" s="478"/>
      <c r="DZ100" s="478"/>
      <c r="EA100" s="478"/>
      <c r="EB100" s="478"/>
      <c r="EC100" s="478"/>
      <c r="ED100" s="478"/>
      <c r="EE100" s="478"/>
      <c r="EF100" s="478"/>
      <c r="EG100" s="478"/>
      <c r="EH100" s="478"/>
      <c r="EI100" s="478"/>
      <c r="EJ100" s="478"/>
      <c r="EK100" s="478"/>
      <c r="EL100" s="478"/>
      <c r="EM100" s="478"/>
      <c r="EN100" s="478"/>
      <c r="EO100" s="478"/>
      <c r="EP100" s="478"/>
      <c r="EQ100" s="478"/>
      <c r="ER100" s="478"/>
      <c r="ES100" s="478"/>
      <c r="ET100" s="478"/>
      <c r="EU100" s="478"/>
      <c r="EV100" s="478"/>
      <c r="EW100" s="478"/>
      <c r="EX100" s="478"/>
      <c r="EY100" s="478"/>
      <c r="EZ100" s="478"/>
      <c r="FA100" s="478"/>
      <c r="FB100" s="478"/>
      <c r="FC100" s="478"/>
      <c r="FD100" s="478"/>
      <c r="FE100" s="478"/>
      <c r="FF100" s="478"/>
      <c r="FG100" s="478"/>
      <c r="FH100" s="478"/>
      <c r="FI100" s="478"/>
      <c r="FJ100" s="478"/>
      <c r="FK100" s="478"/>
      <c r="FL100" s="478"/>
      <c r="FM100" s="478"/>
      <c r="FN100" s="478"/>
      <c r="FO100" s="478"/>
      <c r="FP100" s="478"/>
      <c r="FQ100" s="478"/>
      <c r="FR100" s="478"/>
      <c r="FS100" s="478"/>
      <c r="FT100" s="478"/>
      <c r="FU100" s="478"/>
      <c r="FV100" s="478"/>
      <c r="FW100" s="478"/>
      <c r="FX100" s="478"/>
      <c r="FY100" s="478"/>
      <c r="FZ100" s="478"/>
      <c r="GA100" s="478"/>
      <c r="GB100" s="478"/>
      <c r="GC100" s="478"/>
      <c r="GD100" s="478"/>
      <c r="GE100" s="478"/>
      <c r="GF100" s="478"/>
      <c r="GG100" s="478"/>
      <c r="GH100" s="478"/>
      <c r="GI100" s="478"/>
      <c r="GJ100" s="478"/>
      <c r="GK100" s="478"/>
      <c r="GL100" s="478"/>
      <c r="GM100" s="478"/>
      <c r="GN100" s="478"/>
      <c r="GO100" s="478"/>
      <c r="GP100" s="478"/>
      <c r="GQ100" s="478"/>
      <c r="GR100" s="478"/>
      <c r="GS100" s="478"/>
      <c r="GT100" s="478"/>
      <c r="GU100" s="478"/>
      <c r="GV100" s="478"/>
      <c r="GW100" s="478"/>
      <c r="GX100" s="478"/>
      <c r="GY100" s="478"/>
      <c r="GZ100" s="478"/>
      <c r="HA100" s="478"/>
      <c r="HB100" s="478"/>
      <c r="HC100" s="478"/>
      <c r="HD100" s="478"/>
      <c r="HE100" s="478"/>
      <c r="HF100" s="478"/>
      <c r="HG100" s="478"/>
      <c r="HH100" s="478"/>
      <c r="HI100" s="478"/>
      <c r="HJ100" s="478"/>
      <c r="HK100" s="478"/>
      <c r="HL100" s="478"/>
      <c r="HM100" s="478"/>
      <c r="HN100" s="478"/>
      <c r="HO100" s="478"/>
      <c r="HP100" s="478"/>
      <c r="HQ100" s="478"/>
      <c r="HR100" s="478"/>
      <c r="HS100" s="478"/>
      <c r="HT100" s="478"/>
      <c r="HU100" s="478"/>
      <c r="HV100" s="478"/>
      <c r="HW100" s="478"/>
      <c r="HX100" s="478"/>
      <c r="HY100" s="478"/>
      <c r="HZ100" s="478"/>
      <c r="IA100" s="478"/>
      <c r="IB100" s="478"/>
      <c r="IC100" s="478"/>
      <c r="ID100" s="478"/>
      <c r="IE100" s="478"/>
      <c r="IF100" s="478"/>
      <c r="IG100" s="478"/>
      <c r="IH100" s="478"/>
      <c r="II100" s="478"/>
      <c r="IJ100" s="478"/>
      <c r="IK100" s="478"/>
      <c r="IL100" s="478"/>
      <c r="IM100" s="478"/>
      <c r="IN100" s="478"/>
      <c r="IO100" s="478"/>
      <c r="IP100" s="478"/>
      <c r="IQ100" s="478"/>
      <c r="IR100" s="478"/>
      <c r="IS100" s="478"/>
      <c r="IT100" s="478"/>
      <c r="IU100" s="478"/>
      <c r="IV100" s="478"/>
    </row>
    <row r="101" spans="1:256" ht="17.649999999999999" x14ac:dyDescent="0.5">
      <c r="A101" s="975" t="s">
        <v>619</v>
      </c>
      <c r="B101" s="768"/>
      <c r="C101" s="768"/>
      <c r="D101" s="768"/>
      <c r="E101" s="768"/>
      <c r="F101" s="768"/>
      <c r="G101" s="768"/>
      <c r="H101" s="768"/>
      <c r="I101" s="768"/>
      <c r="J101" s="768"/>
      <c r="K101" s="768"/>
      <c r="L101" s="768"/>
      <c r="M101" s="768"/>
      <c r="N101" s="768"/>
      <c r="O101" s="768"/>
      <c r="P101" s="479"/>
      <c r="Q101" s="479"/>
      <c r="R101" s="479"/>
    </row>
    <row r="102" spans="1:256" ht="17.649999999999999" x14ac:dyDescent="0.45">
      <c r="A102" s="975"/>
      <c r="B102" s="768"/>
      <c r="C102" s="768"/>
      <c r="D102" s="768"/>
      <c r="E102" s="768"/>
      <c r="F102" s="768"/>
      <c r="G102" s="768"/>
      <c r="H102" s="768"/>
      <c r="I102" s="768"/>
      <c r="J102" s="768"/>
      <c r="K102" s="768"/>
      <c r="L102" s="768"/>
      <c r="M102" s="768"/>
      <c r="N102" s="768"/>
      <c r="O102" s="768"/>
      <c r="P102" s="480"/>
      <c r="Q102" s="478"/>
      <c r="R102" s="481"/>
    </row>
    <row r="103" spans="1:256" ht="15.4" x14ac:dyDescent="0.45">
      <c r="B103" s="83"/>
      <c r="C103" s="83"/>
      <c r="D103" s="83"/>
      <c r="E103" s="83"/>
      <c r="F103" s="83"/>
      <c r="G103" s="83"/>
      <c r="H103" s="83"/>
      <c r="I103" s="83"/>
      <c r="J103" s="83"/>
    </row>
    <row r="104" spans="1:256" ht="15.4" x14ac:dyDescent="0.45">
      <c r="B104" s="120"/>
      <c r="C104" s="83"/>
      <c r="D104" s="83"/>
      <c r="E104" s="83"/>
      <c r="F104" s="83"/>
      <c r="G104" s="83"/>
      <c r="H104" s="83"/>
      <c r="I104" s="83"/>
      <c r="J104" s="83"/>
    </row>
    <row r="105" spans="1:256" ht="15.4" x14ac:dyDescent="0.45">
      <c r="B105" s="120"/>
      <c r="C105" s="83"/>
      <c r="D105" s="83"/>
      <c r="E105" s="83"/>
      <c r="F105" s="83"/>
      <c r="G105" s="83"/>
      <c r="H105" s="83"/>
      <c r="I105" s="83"/>
      <c r="J105" s="83"/>
    </row>
  </sheetData>
  <mergeCells count="116">
    <mergeCell ref="A100:N100"/>
    <mergeCell ref="K82:L82"/>
    <mergeCell ref="K80:L80"/>
    <mergeCell ref="M83:P83"/>
    <mergeCell ref="A95:L95"/>
    <mergeCell ref="D96:O96"/>
    <mergeCell ref="A93:N93"/>
    <mergeCell ref="D99:P99"/>
    <mergeCell ref="P93:R93"/>
    <mergeCell ref="A94:O94"/>
    <mergeCell ref="B92:N92"/>
    <mergeCell ref="D97:N97"/>
    <mergeCell ref="D98:P98"/>
    <mergeCell ref="M81:P81"/>
    <mergeCell ref="K81:L81"/>
    <mergeCell ref="K78:L78"/>
    <mergeCell ref="C78:E83"/>
    <mergeCell ref="B78:B83"/>
    <mergeCell ref="M78:P78"/>
    <mergeCell ref="M80:P80"/>
    <mergeCell ref="B91:R91"/>
    <mergeCell ref="E86:H86"/>
    <mergeCell ref="I86:J86"/>
    <mergeCell ref="K86:M86"/>
    <mergeCell ref="N86:O86"/>
    <mergeCell ref="E87:H87"/>
    <mergeCell ref="I82:J82"/>
    <mergeCell ref="K83:L83"/>
    <mergeCell ref="A101:O101"/>
    <mergeCell ref="A102:O102"/>
    <mergeCell ref="B21:B22"/>
    <mergeCell ref="B85:C85"/>
    <mergeCell ref="E85:H85"/>
    <mergeCell ref="I85:J85"/>
    <mergeCell ref="K85:M85"/>
    <mergeCell ref="N85:O85"/>
    <mergeCell ref="M72:R72"/>
    <mergeCell ref="J53:K53"/>
    <mergeCell ref="L53:M53"/>
    <mergeCell ref="N53:O53"/>
    <mergeCell ref="J55:R55"/>
    <mergeCell ref="I65:K66"/>
    <mergeCell ref="O65:Q66"/>
    <mergeCell ref="I67:K67"/>
    <mergeCell ref="O67:Q67"/>
    <mergeCell ref="B72:G72"/>
    <mergeCell ref="H72:L72"/>
    <mergeCell ref="B65:C66"/>
    <mergeCell ref="D65:F66"/>
    <mergeCell ref="D67:F67"/>
    <mergeCell ref="G67:H67"/>
    <mergeCell ref="M79:P79"/>
    <mergeCell ref="B1:R1"/>
    <mergeCell ref="B2:R2"/>
    <mergeCell ref="B6:G6"/>
    <mergeCell ref="H6:J6"/>
    <mergeCell ref="K6:M6"/>
    <mergeCell ref="N6:R6"/>
    <mergeCell ref="B9:G9"/>
    <mergeCell ref="H9:J9"/>
    <mergeCell ref="K9:M9"/>
    <mergeCell ref="B7:G7"/>
    <mergeCell ref="H7:J7"/>
    <mergeCell ref="K7:M7"/>
    <mergeCell ref="N7:R7"/>
    <mergeCell ref="B8:G8"/>
    <mergeCell ref="H8:J8"/>
    <mergeCell ref="K8:M8"/>
    <mergeCell ref="N8:R8"/>
    <mergeCell ref="N9:R9"/>
    <mergeCell ref="B10:G10"/>
    <mergeCell ref="H10:J10"/>
    <mergeCell ref="K10:M10"/>
    <mergeCell ref="N10:R10"/>
    <mergeCell ref="C52:G52"/>
    <mergeCell ref="H52:Q52"/>
    <mergeCell ref="I41:R41"/>
    <mergeCell ref="B44:G45"/>
    <mergeCell ref="B46:G46"/>
    <mergeCell ref="B48:G48"/>
    <mergeCell ref="H49:Q49"/>
    <mergeCell ref="L14:Q15"/>
    <mergeCell ref="R14:R15"/>
    <mergeCell ref="H15:J15"/>
    <mergeCell ref="B38:G38"/>
    <mergeCell ref="B39:G39"/>
    <mergeCell ref="B40:G40"/>
    <mergeCell ref="B14:G15"/>
    <mergeCell ref="H14:J14"/>
    <mergeCell ref="B16:G17"/>
    <mergeCell ref="B36:G37"/>
    <mergeCell ref="H17:J17"/>
    <mergeCell ref="H73:L73"/>
    <mergeCell ref="H16:J16"/>
    <mergeCell ref="M73:R73"/>
    <mergeCell ref="B73:G73"/>
    <mergeCell ref="F78:H83"/>
    <mergeCell ref="I87:J87"/>
    <mergeCell ref="K87:M87"/>
    <mergeCell ref="Q78:R79"/>
    <mergeCell ref="N87:O87"/>
    <mergeCell ref="I78:J79"/>
    <mergeCell ref="M82:P82"/>
    <mergeCell ref="C77:E77"/>
    <mergeCell ref="F77:H77"/>
    <mergeCell ref="I77:J77"/>
    <mergeCell ref="K77:L77"/>
    <mergeCell ref="M77:P77"/>
    <mergeCell ref="Q77:R77"/>
    <mergeCell ref="I83:J83"/>
    <mergeCell ref="Q83:R83"/>
    <mergeCell ref="B86:C87"/>
    <mergeCell ref="G65:H66"/>
    <mergeCell ref="B67:C67"/>
    <mergeCell ref="B47:G47"/>
    <mergeCell ref="K79:L7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>
    <tabColor theme="2" tint="-0.499984740745262"/>
  </sheetPr>
  <dimension ref="A1:Q520"/>
  <sheetViews>
    <sheetView showGridLines="0" topLeftCell="A128" zoomScale="70" zoomScaleNormal="70" zoomScaleSheetLayoutView="55" workbookViewId="0">
      <selection activeCell="E100" sqref="E100"/>
    </sheetView>
  </sheetViews>
  <sheetFormatPr baseColWidth="10" defaultColWidth="11.3984375" defaultRowHeight="15" zeroHeight="1" x14ac:dyDescent="0.4"/>
  <cols>
    <col min="1" max="1" width="6.73046875" style="46" customWidth="1"/>
    <col min="2" max="2" width="18.265625" style="46" customWidth="1"/>
    <col min="3" max="3" width="18.1328125" style="54" customWidth="1"/>
    <col min="4" max="4" width="17" style="46" customWidth="1"/>
    <col min="5" max="5" width="15.86328125" style="46" customWidth="1"/>
    <col min="6" max="7" width="17" style="46" customWidth="1"/>
    <col min="8" max="8" width="12.1328125" style="46" customWidth="1"/>
    <col min="9" max="9" width="12.59765625" style="45" customWidth="1"/>
    <col min="10" max="10" width="13.59765625" style="46" customWidth="1"/>
    <col min="11" max="11" width="16" style="53" customWidth="1"/>
    <col min="12" max="12" width="13.86328125" style="46" customWidth="1"/>
    <col min="13" max="13" width="13.59765625" style="53" customWidth="1"/>
    <col min="14" max="14" width="17" style="46" customWidth="1"/>
    <col min="15" max="15" width="14.86328125" style="46" customWidth="1"/>
    <col min="16" max="16" width="11" style="46" hidden="1" customWidth="1"/>
    <col min="17" max="17" width="11.265625" style="46" hidden="1" customWidth="1"/>
    <col min="18" max="23" width="0" style="46" hidden="1" customWidth="1"/>
    <col min="24" max="16384" width="11.3984375" style="46"/>
  </cols>
  <sheetData>
    <row r="1" spans="2:14" ht="15.6" hidden="1" customHeight="1" x14ac:dyDescent="0.4">
      <c r="B1" s="1" t="e">
        <f>#REF!</f>
        <v>#REF!</v>
      </c>
    </row>
    <row r="2" spans="2:14" ht="20.25" x14ac:dyDescent="0.4">
      <c r="B2" s="790" t="s">
        <v>7</v>
      </c>
      <c r="C2" s="790"/>
      <c r="D2" s="790"/>
      <c r="E2" s="790"/>
      <c r="F2" s="790"/>
      <c r="G2" s="790"/>
      <c r="H2" s="790"/>
      <c r="I2" s="790"/>
      <c r="J2" s="790"/>
      <c r="K2" s="790"/>
      <c r="L2" s="790"/>
      <c r="M2" s="790"/>
    </row>
    <row r="3" spans="2:14" ht="20.25" x14ac:dyDescent="0.4">
      <c r="B3" s="790" t="s">
        <v>8</v>
      </c>
      <c r="C3" s="790"/>
      <c r="D3" s="790"/>
      <c r="E3" s="790"/>
      <c r="F3" s="790"/>
      <c r="G3" s="790"/>
      <c r="H3" s="790"/>
      <c r="I3" s="790"/>
      <c r="J3" s="790"/>
      <c r="K3" s="790"/>
      <c r="L3" s="790"/>
      <c r="M3" s="790"/>
    </row>
    <row r="4" spans="2:14" ht="20.45" customHeight="1" x14ac:dyDescent="0.4">
      <c r="B4" s="140"/>
      <c r="C4" s="534"/>
      <c r="D4" s="534"/>
      <c r="E4" s="94"/>
      <c r="F4" s="94" t="s">
        <v>292</v>
      </c>
      <c r="G4" s="94"/>
      <c r="H4" s="534"/>
      <c r="I4" s="534"/>
      <c r="J4" s="534"/>
      <c r="K4" s="534"/>
      <c r="L4" s="534"/>
      <c r="M4" s="534"/>
    </row>
    <row r="5" spans="2:14" ht="20.25" customHeight="1" x14ac:dyDescent="0.4">
      <c r="B5" s="16"/>
      <c r="C5" s="17"/>
      <c r="D5" s="16"/>
      <c r="E5" s="16"/>
      <c r="F5" s="16"/>
      <c r="G5" s="16"/>
      <c r="H5" s="16"/>
      <c r="I5" s="18"/>
      <c r="J5" s="16"/>
      <c r="K5" s="19"/>
      <c r="L5" s="16"/>
      <c r="M5" s="16"/>
    </row>
    <row r="6" spans="2:14" s="60" customFormat="1" ht="21" customHeight="1" x14ac:dyDescent="0.45">
      <c r="B6" s="533" t="s">
        <v>81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2:14" ht="20.45" customHeight="1" x14ac:dyDescent="0.4">
      <c r="C7" s="46"/>
      <c r="I7" s="46"/>
      <c r="M7" s="64"/>
    </row>
    <row r="8" spans="2:14" ht="50.25" customHeight="1" x14ac:dyDescent="0.4">
      <c r="B8" s="1027" t="s">
        <v>234</v>
      </c>
      <c r="C8" s="1031" t="s">
        <v>235</v>
      </c>
      <c r="D8" s="1027" t="s">
        <v>461</v>
      </c>
      <c r="E8" s="1033" t="s">
        <v>314</v>
      </c>
      <c r="F8" s="1027" t="s">
        <v>73</v>
      </c>
      <c r="G8" s="541"/>
      <c r="H8" s="541"/>
      <c r="I8" s="1029" t="s">
        <v>310</v>
      </c>
      <c r="J8" s="64"/>
      <c r="K8" s="46"/>
      <c r="M8" s="46"/>
      <c r="N8" s="10"/>
    </row>
    <row r="9" spans="2:14" ht="29.25" customHeight="1" x14ac:dyDescent="0.4">
      <c r="B9" s="1028"/>
      <c r="C9" s="1032"/>
      <c r="D9" s="1028"/>
      <c r="E9" s="1034"/>
      <c r="F9" s="1028"/>
      <c r="G9" s="541" t="s">
        <v>464</v>
      </c>
      <c r="H9" s="541" t="s">
        <v>169</v>
      </c>
      <c r="I9" s="1030"/>
      <c r="J9" s="64"/>
      <c r="K9" s="46"/>
      <c r="M9" s="46"/>
    </row>
    <row r="10" spans="2:14" ht="15.75" customHeight="1" x14ac:dyDescent="0.4">
      <c r="B10" s="1038" t="s">
        <v>260</v>
      </c>
      <c r="C10" s="121" t="s">
        <v>261</v>
      </c>
      <c r="D10" s="308">
        <f>225749*1.025*1.025*1.025</f>
        <v>243106.98170312494</v>
      </c>
      <c r="E10" s="71">
        <f>D10/5</f>
        <v>48621.39634062499</v>
      </c>
      <c r="F10" s="308">
        <v>4400.2857142857147</v>
      </c>
      <c r="G10" s="72"/>
      <c r="H10" s="71"/>
      <c r="I10" s="68">
        <v>154.01</v>
      </c>
      <c r="J10" s="20"/>
      <c r="K10" s="46"/>
      <c r="M10" s="46"/>
      <c r="N10" s="682"/>
    </row>
    <row r="11" spans="2:14" ht="15.75" customHeight="1" x14ac:dyDescent="0.4">
      <c r="B11" s="1039"/>
      <c r="C11" s="122" t="s">
        <v>262</v>
      </c>
      <c r="D11" s="308">
        <f>48107*1.025*1.025*1.025</f>
        <v>51805.977296874982</v>
      </c>
      <c r="E11" s="71">
        <f t="shared" ref="E11:E34" si="0">D11/5</f>
        <v>10361.195459374996</v>
      </c>
      <c r="F11" s="308">
        <v>1471.7142857142858</v>
      </c>
      <c r="G11" s="72"/>
      <c r="H11" s="71"/>
      <c r="I11" s="68">
        <v>51.51</v>
      </c>
      <c r="J11" s="20"/>
      <c r="K11" s="46"/>
      <c r="M11" s="46"/>
      <c r="N11" s="682"/>
    </row>
    <row r="12" spans="2:14" ht="15.75" customHeight="1" x14ac:dyDescent="0.4">
      <c r="B12" s="1039"/>
      <c r="C12" s="122" t="s">
        <v>263</v>
      </c>
      <c r="D12" s="308">
        <v>129483</v>
      </c>
      <c r="E12" s="71">
        <f t="shared" si="0"/>
        <v>25896.6</v>
      </c>
      <c r="F12" s="308">
        <v>2345.4285714285716</v>
      </c>
      <c r="G12" s="72"/>
      <c r="H12" s="71"/>
      <c r="I12" s="68">
        <v>82.09</v>
      </c>
      <c r="J12" s="20"/>
      <c r="K12" s="46"/>
      <c r="M12" s="46"/>
      <c r="N12" s="682"/>
    </row>
    <row r="13" spans="2:14" ht="15.75" customHeight="1" x14ac:dyDescent="0.4">
      <c r="B13" s="1039"/>
      <c r="C13" s="122" t="s">
        <v>264</v>
      </c>
      <c r="D13" s="308">
        <f>49556*1.025*1.025*1.025</f>
        <v>53366.391812499984</v>
      </c>
      <c r="E13" s="71">
        <f t="shared" si="0"/>
        <v>10673.278362499997</v>
      </c>
      <c r="F13" s="308">
        <v>3415.4285714285716</v>
      </c>
      <c r="G13" s="72"/>
      <c r="H13" s="71"/>
      <c r="I13" s="68">
        <v>119.54</v>
      </c>
      <c r="J13" s="20"/>
      <c r="K13" s="46"/>
      <c r="M13" s="46"/>
      <c r="N13" s="682"/>
    </row>
    <row r="14" spans="2:14" ht="15.75" customHeight="1" x14ac:dyDescent="0.4">
      <c r="B14" s="1040"/>
      <c r="C14" s="123" t="s">
        <v>265</v>
      </c>
      <c r="D14" s="308">
        <f>1081*1.025*1.025*1.025</f>
        <v>1164.1187656249997</v>
      </c>
      <c r="E14" s="71">
        <f t="shared" si="0"/>
        <v>232.82375312499994</v>
      </c>
      <c r="F14" s="308">
        <v>408.57142857142856</v>
      </c>
      <c r="G14" s="72"/>
      <c r="H14" s="71"/>
      <c r="I14" s="68">
        <v>14.3</v>
      </c>
      <c r="J14" s="20"/>
      <c r="K14" s="46"/>
      <c r="M14" s="46"/>
      <c r="N14" s="682"/>
    </row>
    <row r="15" spans="2:14" ht="15.75" customHeight="1" x14ac:dyDescent="0.4">
      <c r="B15" s="1038" t="s">
        <v>266</v>
      </c>
      <c r="C15" s="122" t="s">
        <v>267</v>
      </c>
      <c r="D15" s="308">
        <f>115670*1.025*1.025*1.025</f>
        <v>124563.93859374996</v>
      </c>
      <c r="E15" s="71">
        <f t="shared" si="0"/>
        <v>24912.787718749991</v>
      </c>
      <c r="F15" s="308">
        <v>3837.4285714285716</v>
      </c>
      <c r="G15" s="72"/>
      <c r="H15" s="71"/>
      <c r="I15" s="68">
        <v>134.31</v>
      </c>
      <c r="J15" s="20"/>
      <c r="K15" s="46"/>
      <c r="M15" s="46"/>
      <c r="N15" s="682"/>
    </row>
    <row r="16" spans="2:14" ht="15.75" customHeight="1" x14ac:dyDescent="0.4">
      <c r="B16" s="1039"/>
      <c r="C16" s="122" t="s">
        <v>273</v>
      </c>
      <c r="D16" s="308">
        <f>359*1.025*1.025*1.025</f>
        <v>386.60373437499993</v>
      </c>
      <c r="E16" s="71">
        <f t="shared" si="0"/>
        <v>77.320746874999983</v>
      </c>
      <c r="F16" s="308">
        <v>85.714285714285708</v>
      </c>
      <c r="G16" s="72"/>
      <c r="H16" s="71"/>
      <c r="I16" s="68">
        <v>3</v>
      </c>
      <c r="J16" s="20"/>
      <c r="K16" s="46"/>
      <c r="M16" s="46"/>
      <c r="N16" s="682"/>
    </row>
    <row r="17" spans="2:14" ht="15.75" customHeight="1" x14ac:dyDescent="0.4">
      <c r="B17" s="1039"/>
      <c r="C17" s="122" t="s">
        <v>270</v>
      </c>
      <c r="D17" s="308">
        <f>89670*1.025*1.025*1.025</f>
        <v>96564.782343749976</v>
      </c>
      <c r="E17" s="71">
        <f t="shared" si="0"/>
        <v>19312.956468749995</v>
      </c>
      <c r="F17" s="308">
        <v>3573.7142857142858</v>
      </c>
      <c r="G17" s="72"/>
      <c r="H17" s="71"/>
      <c r="I17" s="68">
        <v>125.08</v>
      </c>
      <c r="J17" s="20"/>
      <c r="K17" s="46"/>
      <c r="M17" s="46"/>
      <c r="N17" s="682"/>
    </row>
    <row r="18" spans="2:14" ht="15.75" customHeight="1" x14ac:dyDescent="0.4">
      <c r="B18" s="1040"/>
      <c r="C18" s="122" t="s">
        <v>272</v>
      </c>
      <c r="D18" s="308">
        <f>4696*1.025*1.025*1.025</f>
        <v>5057.0783749999982</v>
      </c>
      <c r="E18" s="71">
        <f t="shared" si="0"/>
        <v>1011.4156749999996</v>
      </c>
      <c r="F18" s="308">
        <v>332.85714285714283</v>
      </c>
      <c r="G18" s="72"/>
      <c r="H18" s="71"/>
      <c r="I18" s="68">
        <v>11.65</v>
      </c>
      <c r="J18" s="20"/>
      <c r="K18" s="46"/>
      <c r="M18" s="46"/>
      <c r="N18" s="682"/>
    </row>
    <row r="19" spans="2:14" ht="15.75" customHeight="1" x14ac:dyDescent="0.4">
      <c r="B19" s="1038" t="s">
        <v>325</v>
      </c>
      <c r="C19" s="121" t="s">
        <v>271</v>
      </c>
      <c r="D19" s="308">
        <f>70660*1.025*1.025*1.025</f>
        <v>76093.091562499991</v>
      </c>
      <c r="E19" s="71">
        <f t="shared" si="0"/>
        <v>15218.618312499999</v>
      </c>
      <c r="F19" s="308">
        <v>1531.4285714285713</v>
      </c>
      <c r="G19" s="72"/>
      <c r="H19" s="71"/>
      <c r="I19" s="68">
        <v>53.6</v>
      </c>
      <c r="J19" s="20"/>
      <c r="K19" s="46"/>
      <c r="M19" s="46"/>
      <c r="N19" s="682"/>
    </row>
    <row r="20" spans="2:14" ht="15.75" customHeight="1" x14ac:dyDescent="0.4">
      <c r="B20" s="1039"/>
      <c r="C20" s="122" t="s">
        <v>274</v>
      </c>
      <c r="D20" s="308">
        <f>8385*1.025*1.025*1.025</f>
        <v>9029.7278906249976</v>
      </c>
      <c r="E20" s="71">
        <f t="shared" si="0"/>
        <v>1805.9455781249994</v>
      </c>
      <c r="F20" s="308">
        <v>293.42857142857144</v>
      </c>
      <c r="G20" s="72"/>
      <c r="H20" s="71"/>
      <c r="I20" s="68">
        <v>10.27</v>
      </c>
      <c r="J20" s="20"/>
      <c r="K20" s="46"/>
      <c r="M20" s="46"/>
      <c r="N20" s="682"/>
    </row>
    <row r="21" spans="2:14" ht="15.75" customHeight="1" x14ac:dyDescent="0.4">
      <c r="B21" s="1040"/>
      <c r="C21" s="122" t="s">
        <v>275</v>
      </c>
      <c r="D21" s="308">
        <f>40422*1.025*1.025*1.025</f>
        <v>43530.072843749986</v>
      </c>
      <c r="E21" s="71">
        <f t="shared" si="0"/>
        <v>8706.0145687499971</v>
      </c>
      <c r="F21" s="308">
        <v>3312.2857142857142</v>
      </c>
      <c r="G21" s="72"/>
      <c r="H21" s="71"/>
      <c r="I21" s="68">
        <v>115.93</v>
      </c>
      <c r="J21" s="20"/>
      <c r="K21" s="46"/>
      <c r="M21" s="46"/>
      <c r="N21" s="682"/>
    </row>
    <row r="22" spans="2:14" ht="15.75" customHeight="1" x14ac:dyDescent="0.4">
      <c r="B22" s="1038" t="s">
        <v>535</v>
      </c>
      <c r="C22" s="122" t="s">
        <v>268</v>
      </c>
      <c r="D22" s="308">
        <f>42877*1.025*1.025*1.025</f>
        <v>46173.839328124988</v>
      </c>
      <c r="E22" s="71">
        <f t="shared" si="0"/>
        <v>9234.7678656249973</v>
      </c>
      <c r="F22" s="308">
        <v>3521.4285714285716</v>
      </c>
      <c r="G22" s="72"/>
      <c r="H22" s="71"/>
      <c r="I22" s="68">
        <v>123.25</v>
      </c>
      <c r="J22" s="20"/>
      <c r="K22" s="46"/>
      <c r="M22" s="46"/>
      <c r="N22" s="682"/>
    </row>
    <row r="23" spans="2:14" ht="15.75" customHeight="1" x14ac:dyDescent="0.4">
      <c r="B23" s="1040"/>
      <c r="C23" s="122" t="s">
        <v>269</v>
      </c>
      <c r="D23" s="308">
        <f>40931*1.025*1.025*1.025</f>
        <v>44078.210171874991</v>
      </c>
      <c r="E23" s="71">
        <f t="shared" si="0"/>
        <v>8815.6420343749978</v>
      </c>
      <c r="F23" s="308">
        <v>3845.4285714285716</v>
      </c>
      <c r="G23" s="72"/>
      <c r="H23" s="71"/>
      <c r="I23" s="68">
        <v>134.59</v>
      </c>
      <c r="J23" s="20"/>
      <c r="K23" s="46"/>
      <c r="M23" s="46"/>
      <c r="N23" s="682"/>
    </row>
    <row r="24" spans="2:14" ht="15.75" customHeight="1" x14ac:dyDescent="0.4">
      <c r="B24" s="1038" t="s">
        <v>276</v>
      </c>
      <c r="C24" s="122" t="s">
        <v>284</v>
      </c>
      <c r="D24" s="308">
        <f>98595*1.025*1.025*1.025</f>
        <v>106176.03117187497</v>
      </c>
      <c r="E24" s="71">
        <f t="shared" si="0"/>
        <v>21235.206234374993</v>
      </c>
      <c r="F24" s="308">
        <v>3554.5714285714284</v>
      </c>
      <c r="G24" s="72"/>
      <c r="H24" s="71"/>
      <c r="I24" s="316">
        <v>124.41</v>
      </c>
      <c r="J24" s="20"/>
      <c r="K24" s="46"/>
      <c r="M24" s="46"/>
      <c r="N24" s="682"/>
    </row>
    <row r="25" spans="2:14" ht="15.75" customHeight="1" x14ac:dyDescent="0.4">
      <c r="B25" s="1039"/>
      <c r="C25" s="122" t="s">
        <v>277</v>
      </c>
      <c r="D25" s="308">
        <f>51698*1.025*1.025*1.025</f>
        <v>55673.091531249986</v>
      </c>
      <c r="E25" s="71">
        <f t="shared" si="0"/>
        <v>11134.618306249997</v>
      </c>
      <c r="F25" s="308">
        <v>2199.1428571428573</v>
      </c>
      <c r="G25" s="72"/>
      <c r="H25" s="71"/>
      <c r="I25" s="68">
        <v>76.97</v>
      </c>
      <c r="J25" s="20"/>
      <c r="K25" s="46"/>
      <c r="M25" s="46"/>
      <c r="N25" s="682"/>
    </row>
    <row r="26" spans="2:14" ht="15.75" customHeight="1" x14ac:dyDescent="0.4">
      <c r="B26" s="1039"/>
      <c r="C26" s="122" t="s">
        <v>278</v>
      </c>
      <c r="D26" s="308">
        <f>23868*1.025*1.025*1.025</f>
        <v>25703.22543749999</v>
      </c>
      <c r="E26" s="71">
        <f t="shared" si="0"/>
        <v>5140.6450874999982</v>
      </c>
      <c r="F26" s="308">
        <v>1762.8571428571429</v>
      </c>
      <c r="G26" s="72"/>
      <c r="H26" s="71"/>
      <c r="I26" s="68">
        <v>61.7</v>
      </c>
      <c r="J26" s="20"/>
      <c r="K26" s="46"/>
      <c r="M26" s="46"/>
      <c r="N26" s="682"/>
    </row>
    <row r="27" spans="2:14" ht="15.75" customHeight="1" x14ac:dyDescent="0.4">
      <c r="B27" s="1039"/>
      <c r="C27" s="123" t="s">
        <v>279</v>
      </c>
      <c r="D27" s="308">
        <f>56178*1.025*1.025*1.025</f>
        <v>60497.561531249987</v>
      </c>
      <c r="E27" s="71">
        <f t="shared" si="0"/>
        <v>12099.512306249997</v>
      </c>
      <c r="F27" s="308">
        <v>2927.4285714285716</v>
      </c>
      <c r="G27" s="72"/>
      <c r="H27" s="71"/>
      <c r="I27" s="68">
        <v>102.46</v>
      </c>
      <c r="J27" s="20"/>
      <c r="K27" s="46"/>
      <c r="M27" s="46"/>
      <c r="N27" s="682"/>
    </row>
    <row r="28" spans="2:14" ht="15.75" customHeight="1" x14ac:dyDescent="0.4">
      <c r="B28" s="1039"/>
      <c r="C28" s="122" t="s">
        <v>285</v>
      </c>
      <c r="D28" s="308">
        <f>49996*1.025*1.025*1.025</f>
        <v>53840.22368749998</v>
      </c>
      <c r="E28" s="71">
        <f t="shared" si="0"/>
        <v>10768.044737499997</v>
      </c>
      <c r="F28" s="308">
        <v>1882.5714285714287</v>
      </c>
      <c r="G28" s="72"/>
      <c r="H28" s="71"/>
      <c r="I28" s="316">
        <v>65.89</v>
      </c>
      <c r="J28" s="20"/>
      <c r="K28" s="46"/>
      <c r="M28" s="46"/>
      <c r="N28" s="682"/>
    </row>
    <row r="29" spans="2:14" ht="15.75" customHeight="1" x14ac:dyDescent="0.4">
      <c r="B29" s="1040"/>
      <c r="C29" s="31" t="s">
        <v>329</v>
      </c>
      <c r="D29" s="309">
        <f>40578*1.025*1.025*1.025</f>
        <v>43698.067781249993</v>
      </c>
      <c r="E29" s="71">
        <f t="shared" si="0"/>
        <v>8739.6135562499985</v>
      </c>
      <c r="F29" s="309">
        <v>2633.4285714285716</v>
      </c>
      <c r="G29" s="207"/>
      <c r="H29" s="210"/>
      <c r="I29" s="316">
        <v>92.17</v>
      </c>
      <c r="J29" s="20"/>
      <c r="K29" s="46"/>
      <c r="M29" s="46"/>
      <c r="N29" s="682"/>
    </row>
    <row r="30" spans="2:14" ht="15.75" customHeight="1" x14ac:dyDescent="0.4">
      <c r="B30" s="1035" t="s">
        <v>280</v>
      </c>
      <c r="C30" s="122" t="s">
        <v>283</v>
      </c>
      <c r="D30" s="684">
        <v>63108</v>
      </c>
      <c r="E30" s="71">
        <f>D30/5</f>
        <v>12621.6</v>
      </c>
      <c r="F30" s="308">
        <v>2396.2857142857142</v>
      </c>
      <c r="G30" s="72"/>
      <c r="H30" s="71"/>
      <c r="I30" s="68">
        <v>83.87</v>
      </c>
      <c r="J30" s="20"/>
      <c r="K30" s="46"/>
      <c r="M30" s="46"/>
      <c r="N30" s="682"/>
    </row>
    <row r="31" spans="2:14" ht="15.75" customHeight="1" x14ac:dyDescent="0.4">
      <c r="B31" s="1036"/>
      <c r="C31" s="686" t="s">
        <v>287</v>
      </c>
      <c r="D31" s="684">
        <v>9722</v>
      </c>
      <c r="E31" s="71">
        <f t="shared" si="0"/>
        <v>1944.4</v>
      </c>
      <c r="F31" s="308">
        <v>548.57142857142856</v>
      </c>
      <c r="G31" s="72"/>
      <c r="H31" s="71"/>
      <c r="I31" s="68">
        <v>19.2</v>
      </c>
      <c r="J31" s="20"/>
      <c r="K31" s="46"/>
      <c r="M31" s="46"/>
      <c r="N31" s="682"/>
    </row>
    <row r="32" spans="2:14" ht="15.75" customHeight="1" x14ac:dyDescent="0.4">
      <c r="B32" s="1036"/>
      <c r="C32" s="686" t="s">
        <v>288</v>
      </c>
      <c r="D32" s="684">
        <v>78104</v>
      </c>
      <c r="E32" s="71">
        <f t="shared" si="0"/>
        <v>15620.8</v>
      </c>
      <c r="F32" s="308">
        <v>3397.4285714285716</v>
      </c>
      <c r="G32" s="72"/>
      <c r="H32" s="71"/>
      <c r="I32" s="68">
        <v>118.91</v>
      </c>
      <c r="J32" s="20"/>
      <c r="K32" s="46"/>
      <c r="M32" s="46"/>
      <c r="N32" s="682"/>
    </row>
    <row r="33" spans="1:16" ht="15.75" customHeight="1" x14ac:dyDescent="0.4">
      <c r="B33" s="1036"/>
      <c r="C33" s="122" t="s">
        <v>281</v>
      </c>
      <c r="D33" s="684">
        <v>50927</v>
      </c>
      <c r="E33" s="71">
        <f t="shared" si="0"/>
        <v>10185.4</v>
      </c>
      <c r="F33" s="308">
        <v>1794.5714285714287</v>
      </c>
      <c r="G33" s="72"/>
      <c r="H33" s="71"/>
      <c r="I33" s="68">
        <v>62.81</v>
      </c>
      <c r="J33" s="20"/>
      <c r="K33" s="46"/>
      <c r="M33" s="46"/>
      <c r="N33" s="682"/>
    </row>
    <row r="34" spans="1:16" ht="15.75" customHeight="1" x14ac:dyDescent="0.4">
      <c r="B34" s="1037"/>
      <c r="C34" s="122" t="s">
        <v>282</v>
      </c>
      <c r="D34" s="684">
        <v>18619</v>
      </c>
      <c r="E34" s="71">
        <f t="shared" si="0"/>
        <v>3723.8</v>
      </c>
      <c r="F34" s="683">
        <v>1128</v>
      </c>
      <c r="G34" s="211"/>
      <c r="H34" s="71"/>
      <c r="I34" s="316">
        <v>39.479999999999997</v>
      </c>
      <c r="J34" s="20"/>
      <c r="K34" s="46"/>
      <c r="M34" s="46"/>
      <c r="N34" s="682"/>
    </row>
    <row r="35" spans="1:16" ht="24.75" customHeight="1" x14ac:dyDescent="0.4">
      <c r="B35" s="543" t="s">
        <v>180</v>
      </c>
      <c r="C35" s="685">
        <v>25</v>
      </c>
      <c r="D35" s="310">
        <f>SUM(D10:D34)</f>
        <v>1490472.0155624996</v>
      </c>
      <c r="E35" s="209">
        <f t="shared" ref="E35:I35" si="1">SUM(E10:E34)</f>
        <v>298094.40311249992</v>
      </c>
      <c r="F35" s="310">
        <v>56600.000000000007</v>
      </c>
      <c r="G35" s="208">
        <v>0</v>
      </c>
      <c r="H35" s="209">
        <f t="shared" si="1"/>
        <v>0</v>
      </c>
      <c r="I35" s="513">
        <f t="shared" si="1"/>
        <v>1981.0000000000005</v>
      </c>
      <c r="J35" s="4"/>
      <c r="K35" s="46"/>
      <c r="M35" s="46"/>
      <c r="N35" s="682"/>
    </row>
    <row r="36" spans="1:16" ht="15.6" customHeight="1" x14ac:dyDescent="0.4">
      <c r="B36" s="56"/>
      <c r="N36" s="682"/>
    </row>
    <row r="37" spans="1:16" ht="15.75" x14ac:dyDescent="0.5">
      <c r="A37" s="83"/>
      <c r="B37" s="97" t="s">
        <v>485</v>
      </c>
      <c r="C37" s="98"/>
      <c r="D37" s="83"/>
      <c r="E37" s="83"/>
      <c r="F37" s="83"/>
      <c r="G37" s="83"/>
      <c r="L37" s="639"/>
    </row>
    <row r="38" spans="1:16" x14ac:dyDescent="0.4">
      <c r="A38" s="83"/>
      <c r="B38" s="97" t="s">
        <v>42</v>
      </c>
      <c r="C38" s="98"/>
      <c r="D38" s="83"/>
      <c r="E38" s="83"/>
      <c r="F38" s="83"/>
      <c r="G38" s="83"/>
      <c r="I38" s="177"/>
    </row>
    <row r="39" spans="1:16" x14ac:dyDescent="0.4">
      <c r="A39" s="83"/>
      <c r="B39" s="97" t="s">
        <v>43</v>
      </c>
      <c r="C39" s="98"/>
      <c r="D39" s="83"/>
      <c r="E39" s="83"/>
      <c r="F39" s="83"/>
      <c r="G39" s="83"/>
    </row>
    <row r="40" spans="1:16" ht="15.6" customHeight="1" x14ac:dyDescent="0.4">
      <c r="A40" s="83"/>
      <c r="B40" s="97" t="s">
        <v>315</v>
      </c>
      <c r="C40" s="97"/>
      <c r="D40" s="97"/>
      <c r="E40" s="97"/>
      <c r="F40" s="83"/>
      <c r="G40" s="83"/>
    </row>
    <row r="41" spans="1:16" s="60" customFormat="1" ht="21" customHeight="1" x14ac:dyDescent="0.45">
      <c r="B41" s="533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6" ht="16.149999999999999" customHeight="1" thickBot="1" x14ac:dyDescent="0.45">
      <c r="C42" s="46"/>
      <c r="I42" s="46"/>
      <c r="M42" s="46"/>
    </row>
    <row r="43" spans="1:16" ht="37.5" customHeight="1" thickBot="1" x14ac:dyDescent="0.45">
      <c r="B43" s="1062" t="s">
        <v>234</v>
      </c>
      <c r="C43" s="1060" t="s">
        <v>41</v>
      </c>
      <c r="D43" s="1053" t="s">
        <v>44</v>
      </c>
      <c r="E43" s="1055"/>
      <c r="F43" s="1053" t="s">
        <v>45</v>
      </c>
      <c r="G43" s="1054"/>
      <c r="H43" s="1054"/>
      <c r="I43" s="1054"/>
      <c r="J43" s="1054"/>
      <c r="K43" s="1055"/>
      <c r="L43" s="1053" t="s">
        <v>236</v>
      </c>
      <c r="M43" s="1054"/>
      <c r="N43" s="1055"/>
      <c r="O43" s="21"/>
    </row>
    <row r="44" spans="1:16" ht="51.75" customHeight="1" thickBot="1" x14ac:dyDescent="0.45">
      <c r="B44" s="1063"/>
      <c r="C44" s="1061"/>
      <c r="D44" s="408" t="s">
        <v>46</v>
      </c>
      <c r="E44" s="409" t="s">
        <v>47</v>
      </c>
      <c r="F44" s="408" t="s">
        <v>259</v>
      </c>
      <c r="G44" s="343" t="s">
        <v>134</v>
      </c>
      <c r="H44" s="343" t="s">
        <v>135</v>
      </c>
      <c r="I44" s="420" t="s">
        <v>48</v>
      </c>
      <c r="J44" s="418" t="s">
        <v>136</v>
      </c>
      <c r="K44" s="419" t="s">
        <v>137</v>
      </c>
      <c r="L44" s="407" t="s">
        <v>237</v>
      </c>
      <c r="M44" s="405" t="s">
        <v>138</v>
      </c>
      <c r="N44" s="406" t="s">
        <v>49</v>
      </c>
      <c r="O44" s="21"/>
    </row>
    <row r="45" spans="1:16" s="51" customFormat="1" ht="18" customHeight="1" thickBot="1" x14ac:dyDescent="0.5">
      <c r="B45" s="1059" t="s">
        <v>260</v>
      </c>
      <c r="C45" s="387" t="s">
        <v>261</v>
      </c>
      <c r="D45" s="381"/>
      <c r="E45" s="394"/>
      <c r="F45" s="68"/>
      <c r="G45" s="441"/>
      <c r="H45" s="461" t="e">
        <f>(G45/1000/(F45))</f>
        <v>#DIV/0!</v>
      </c>
      <c r="I45" s="375"/>
      <c r="J45" s="464">
        <f>D10*0.12*0.85*39</f>
        <v>967079.57321503095</v>
      </c>
      <c r="K45" s="399"/>
      <c r="L45" s="642"/>
      <c r="M45" s="643"/>
      <c r="N45" s="376"/>
      <c r="O45" s="638"/>
      <c r="P45" s="52"/>
    </row>
    <row r="46" spans="1:16" s="51" customFormat="1" ht="18" customHeight="1" thickBot="1" x14ac:dyDescent="0.5">
      <c r="B46" s="1041"/>
      <c r="C46" s="388" t="s">
        <v>262</v>
      </c>
      <c r="D46" s="382"/>
      <c r="E46" s="395"/>
      <c r="F46" s="68"/>
      <c r="G46" s="438"/>
      <c r="H46" s="463" t="e">
        <f t="shared" ref="H46:H70" si="2">(G46/1000/(F46))</f>
        <v>#DIV/0!</v>
      </c>
      <c r="I46" s="395"/>
      <c r="J46" s="464">
        <f t="shared" ref="J46:J70" si="3">D11*0.12*0.85*39</f>
        <v>206084.17768696867</v>
      </c>
      <c r="K46" s="500"/>
      <c r="L46" s="382"/>
      <c r="M46" s="71"/>
      <c r="N46" s="234"/>
      <c r="O46" s="638"/>
      <c r="P46" s="52"/>
    </row>
    <row r="47" spans="1:16" s="51" customFormat="1" ht="18.75" customHeight="1" thickBot="1" x14ac:dyDescent="0.5">
      <c r="B47" s="1041"/>
      <c r="C47" s="388" t="s">
        <v>263</v>
      </c>
      <c r="D47" s="382"/>
      <c r="E47" s="395"/>
      <c r="F47" s="68"/>
      <c r="G47" s="438"/>
      <c r="H47" s="463" t="e">
        <f t="shared" si="2"/>
        <v>#DIV/0!</v>
      </c>
      <c r="I47" s="395"/>
      <c r="J47" s="464">
        <f t="shared" si="3"/>
        <v>515083.37400000001</v>
      </c>
      <c r="K47" s="500"/>
      <c r="L47" s="382"/>
      <c r="M47" s="71"/>
      <c r="N47" s="234"/>
      <c r="O47" s="22"/>
      <c r="P47" s="52"/>
    </row>
    <row r="48" spans="1:16" s="51" customFormat="1" ht="18.75" customHeight="1" thickBot="1" x14ac:dyDescent="0.5">
      <c r="B48" s="1041"/>
      <c r="C48" s="389" t="s">
        <v>264</v>
      </c>
      <c r="D48" s="382"/>
      <c r="E48" s="395"/>
      <c r="F48" s="68"/>
      <c r="G48" s="438"/>
      <c r="H48" s="463" t="e">
        <f t="shared" si="2"/>
        <v>#DIV/0!</v>
      </c>
      <c r="I48" s="395"/>
      <c r="J48" s="464">
        <f t="shared" si="3"/>
        <v>212291.5066301249</v>
      </c>
      <c r="K48" s="500"/>
      <c r="L48" s="382"/>
      <c r="M48" s="71"/>
      <c r="N48" s="234"/>
      <c r="O48" s="22"/>
      <c r="P48" s="52"/>
    </row>
    <row r="49" spans="2:16" s="51" customFormat="1" ht="20.25" customHeight="1" thickBot="1" x14ac:dyDescent="0.5">
      <c r="B49" s="1042"/>
      <c r="C49" s="390" t="s">
        <v>265</v>
      </c>
      <c r="D49" s="383"/>
      <c r="E49" s="396"/>
      <c r="F49" s="551"/>
      <c r="G49" s="442"/>
      <c r="H49" s="462" t="e">
        <f t="shared" si="2"/>
        <v>#DIV/0!</v>
      </c>
      <c r="I49" s="379"/>
      <c r="J49" s="464">
        <f t="shared" si="3"/>
        <v>4630.8644496562483</v>
      </c>
      <c r="K49" s="400"/>
      <c r="L49" s="383"/>
      <c r="M49" s="377"/>
      <c r="N49" s="378"/>
      <c r="O49" s="22"/>
      <c r="P49" s="52"/>
    </row>
    <row r="50" spans="2:16" s="51" customFormat="1" ht="20.25" customHeight="1" thickBot="1" x14ac:dyDescent="0.5">
      <c r="B50" s="1056" t="s">
        <v>326</v>
      </c>
      <c r="C50" s="391" t="s">
        <v>327</v>
      </c>
      <c r="D50" s="384"/>
      <c r="E50" s="397"/>
      <c r="F50" s="550"/>
      <c r="G50" s="439"/>
      <c r="H50" s="461" t="e">
        <f t="shared" si="2"/>
        <v>#DIV/0!</v>
      </c>
      <c r="I50" s="375"/>
      <c r="J50" s="464">
        <f t="shared" si="3"/>
        <v>495515.34772593726</v>
      </c>
      <c r="K50" s="426"/>
      <c r="L50" s="384"/>
      <c r="M50" s="372"/>
      <c r="N50" s="374"/>
      <c r="O50" s="638"/>
      <c r="P50" s="52"/>
    </row>
    <row r="51" spans="2:16" s="51" customFormat="1" ht="20.25" customHeight="1" thickBot="1" x14ac:dyDescent="0.5">
      <c r="B51" s="1057"/>
      <c r="C51" s="388" t="s">
        <v>273</v>
      </c>
      <c r="D51" s="382"/>
      <c r="E51" s="395"/>
      <c r="F51" s="68"/>
      <c r="G51" s="72"/>
      <c r="H51" s="463" t="e">
        <f t="shared" si="2"/>
        <v>#DIV/0!</v>
      </c>
      <c r="I51" s="71"/>
      <c r="J51" s="464">
        <f t="shared" si="3"/>
        <v>1537.9096553437494</v>
      </c>
      <c r="K51" s="402"/>
      <c r="L51" s="382"/>
      <c r="M51" s="71"/>
      <c r="N51" s="234"/>
      <c r="O51" s="638"/>
      <c r="P51" s="52"/>
    </row>
    <row r="52" spans="2:16" s="51" customFormat="1" ht="24" customHeight="1" thickBot="1" x14ac:dyDescent="0.5">
      <c r="B52" s="1057"/>
      <c r="C52" s="388" t="s">
        <v>270</v>
      </c>
      <c r="D52" s="382"/>
      <c r="E52" s="395"/>
      <c r="F52" s="68"/>
      <c r="G52" s="72"/>
      <c r="H52" s="463" t="e">
        <f t="shared" si="2"/>
        <v>#DIV/0!</v>
      </c>
      <c r="I52" s="71"/>
      <c r="J52" s="464">
        <f t="shared" si="3"/>
        <v>384134.70416343742</v>
      </c>
      <c r="K52" s="402"/>
      <c r="L52" s="382"/>
      <c r="M52" s="71"/>
      <c r="N52" s="234"/>
      <c r="O52" s="22"/>
      <c r="P52" s="52"/>
    </row>
    <row r="53" spans="2:16" s="51" customFormat="1" ht="20.25" customHeight="1" thickBot="1" x14ac:dyDescent="0.5">
      <c r="B53" s="1058"/>
      <c r="C53" s="392" t="s">
        <v>272</v>
      </c>
      <c r="D53" s="385"/>
      <c r="E53" s="398"/>
      <c r="F53" s="551"/>
      <c r="G53" s="440"/>
      <c r="H53" s="465" t="e">
        <f t="shared" si="2"/>
        <v>#DIV/0!</v>
      </c>
      <c r="I53" s="377"/>
      <c r="J53" s="464">
        <f t="shared" si="3"/>
        <v>20117.057775749996</v>
      </c>
      <c r="K53" s="401"/>
      <c r="L53" s="385"/>
      <c r="M53" s="379"/>
      <c r="N53" s="380"/>
      <c r="O53" s="22"/>
      <c r="P53" s="52"/>
    </row>
    <row r="54" spans="2:16" s="51" customFormat="1" ht="25.5" customHeight="1" thickBot="1" x14ac:dyDescent="0.5">
      <c r="B54" s="1056" t="s">
        <v>325</v>
      </c>
      <c r="C54" s="387" t="s">
        <v>271</v>
      </c>
      <c r="D54" s="595"/>
      <c r="E54" s="595"/>
      <c r="F54" s="618"/>
      <c r="G54" s="441"/>
      <c r="H54" s="596" t="e">
        <f t="shared" si="2"/>
        <v>#DIV/0!</v>
      </c>
      <c r="I54" s="597"/>
      <c r="J54" s="464">
        <f t="shared" si="3"/>
        <v>302698.31823562493</v>
      </c>
      <c r="K54" s="620"/>
      <c r="L54" s="381"/>
      <c r="M54" s="375"/>
      <c r="N54" s="376"/>
      <c r="O54" s="638"/>
      <c r="P54" s="52"/>
    </row>
    <row r="55" spans="2:16" s="51" customFormat="1" ht="29.25" customHeight="1" thickBot="1" x14ac:dyDescent="0.5">
      <c r="B55" s="1057"/>
      <c r="C55" s="388" t="s">
        <v>274</v>
      </c>
      <c r="D55" s="386"/>
      <c r="E55" s="386"/>
      <c r="F55" s="428"/>
      <c r="G55" s="691"/>
      <c r="H55" s="598" t="e">
        <f t="shared" si="2"/>
        <v>#DIV/0!</v>
      </c>
      <c r="I55" s="599"/>
      <c r="J55" s="464">
        <f t="shared" si="3"/>
        <v>35920.257548906236</v>
      </c>
      <c r="K55" s="600"/>
      <c r="L55" s="382"/>
      <c r="M55" s="71"/>
      <c r="N55" s="234"/>
      <c r="O55" s="638"/>
      <c r="P55" s="52"/>
    </row>
    <row r="56" spans="2:16" s="51" customFormat="1" ht="24" customHeight="1" thickBot="1" x14ac:dyDescent="0.5">
      <c r="B56" s="1058"/>
      <c r="C56" s="390" t="s">
        <v>275</v>
      </c>
      <c r="D56" s="601"/>
      <c r="E56" s="601"/>
      <c r="F56" s="602"/>
      <c r="G56" s="442"/>
      <c r="H56" s="697" t="e">
        <f t="shared" si="2"/>
        <v>#DIV/0!</v>
      </c>
      <c r="I56" s="698"/>
      <c r="J56" s="464">
        <f t="shared" si="3"/>
        <v>173162.62977243745</v>
      </c>
      <c r="K56" s="699"/>
      <c r="L56" s="601"/>
      <c r="M56" s="377"/>
      <c r="N56" s="378"/>
      <c r="O56" s="22"/>
      <c r="P56" s="52"/>
    </row>
    <row r="57" spans="2:16" s="51" customFormat="1" ht="21" customHeight="1" thickBot="1" x14ac:dyDescent="0.4">
      <c r="B57" s="1056" t="s">
        <v>514</v>
      </c>
      <c r="C57" s="617" t="s">
        <v>268</v>
      </c>
      <c r="D57" s="595"/>
      <c r="E57" s="595"/>
      <c r="F57" s="618"/>
      <c r="G57" s="441"/>
      <c r="H57" s="619" t="e">
        <f t="shared" si="2"/>
        <v>#DIV/0!</v>
      </c>
      <c r="I57" s="700"/>
      <c r="J57" s="464">
        <f t="shared" si="3"/>
        <v>183679.5328472812</v>
      </c>
      <c r="K57" s="620"/>
      <c r="L57" s="595"/>
      <c r="M57" s="375"/>
      <c r="N57" s="376"/>
      <c r="O57" s="638"/>
      <c r="P57" s="52"/>
    </row>
    <row r="58" spans="2:16" s="51" customFormat="1" ht="20.25" customHeight="1" thickBot="1" x14ac:dyDescent="0.4">
      <c r="B58" s="1058"/>
      <c r="C58" s="390" t="s">
        <v>269</v>
      </c>
      <c r="D58" s="601"/>
      <c r="E58" s="601"/>
      <c r="F58" s="602"/>
      <c r="G58" s="442"/>
      <c r="H58" s="603" t="e">
        <f t="shared" si="2"/>
        <v>#DIV/0!</v>
      </c>
      <c r="I58" s="701"/>
      <c r="J58" s="464">
        <f t="shared" si="3"/>
        <v>175343.1200637187</v>
      </c>
      <c r="K58" s="621"/>
      <c r="L58" s="383"/>
      <c r="M58" s="377"/>
      <c r="N58" s="378"/>
      <c r="O58" s="638"/>
      <c r="P58" s="52"/>
    </row>
    <row r="59" spans="2:16" s="51" customFormat="1" ht="20.25" customHeight="1" thickBot="1" x14ac:dyDescent="0.5">
      <c r="B59" s="1056" t="s">
        <v>276</v>
      </c>
      <c r="C59" s="387" t="s">
        <v>284</v>
      </c>
      <c r="D59" s="703"/>
      <c r="E59" s="703"/>
      <c r="F59" s="704"/>
      <c r="G59" s="703"/>
      <c r="H59" s="705" t="e">
        <f t="shared" si="2"/>
        <v>#DIV/0!</v>
      </c>
      <c r="I59" s="703"/>
      <c r="J59" s="464">
        <f t="shared" si="3"/>
        <v>422368.25200171862</v>
      </c>
      <c r="K59" s="706"/>
      <c r="L59" s="381"/>
      <c r="M59" s="375"/>
      <c r="N59" s="376"/>
      <c r="O59" s="22"/>
      <c r="P59" s="52"/>
    </row>
    <row r="60" spans="2:16" s="51" customFormat="1" ht="20.25" customHeight="1" thickBot="1" x14ac:dyDescent="0.5">
      <c r="B60" s="1057"/>
      <c r="C60" s="388" t="s">
        <v>277</v>
      </c>
      <c r="D60" s="689"/>
      <c r="E60" s="689"/>
      <c r="F60" s="580"/>
      <c r="G60" s="689"/>
      <c r="H60" s="463" t="e">
        <f t="shared" si="2"/>
        <v>#DIV/0!</v>
      </c>
      <c r="I60" s="689"/>
      <c r="J60" s="464">
        <f t="shared" si="3"/>
        <v>221467.55811131239</v>
      </c>
      <c r="K60" s="688"/>
      <c r="L60" s="382"/>
      <c r="M60" s="71"/>
      <c r="N60" s="234"/>
      <c r="O60" s="638"/>
      <c r="P60" s="52"/>
    </row>
    <row r="61" spans="2:16" s="51" customFormat="1" ht="20.25" customHeight="1" thickBot="1" x14ac:dyDescent="0.5">
      <c r="B61" s="1057"/>
      <c r="C61" s="388" t="s">
        <v>278</v>
      </c>
      <c r="D61" s="689"/>
      <c r="E61" s="689"/>
      <c r="F61" s="580"/>
      <c r="G61" s="689"/>
      <c r="H61" s="463" t="e">
        <f t="shared" si="2"/>
        <v>#DIV/0!</v>
      </c>
      <c r="I61" s="689"/>
      <c r="J61" s="464">
        <f t="shared" si="3"/>
        <v>102247.43079037496</v>
      </c>
      <c r="K61" s="688"/>
      <c r="L61" s="382"/>
      <c r="M61" s="71"/>
      <c r="N61" s="234"/>
      <c r="O61" s="638"/>
      <c r="P61" s="52"/>
    </row>
    <row r="62" spans="2:16" s="51" customFormat="1" ht="20.25" customHeight="1" thickBot="1" x14ac:dyDescent="0.5">
      <c r="B62" s="1057"/>
      <c r="C62" s="388" t="s">
        <v>279</v>
      </c>
      <c r="D62" s="689"/>
      <c r="E62" s="689"/>
      <c r="F62" s="580"/>
      <c r="G62" s="689"/>
      <c r="H62" s="463" t="e">
        <f t="shared" si="2"/>
        <v>#DIV/0!</v>
      </c>
      <c r="I62" s="689"/>
      <c r="J62" s="464">
        <f t="shared" si="3"/>
        <v>240659.29977131245</v>
      </c>
      <c r="K62" s="688"/>
      <c r="L62" s="382"/>
      <c r="M62" s="71"/>
      <c r="N62" s="234"/>
      <c r="O62" s="22"/>
      <c r="P62" s="52"/>
    </row>
    <row r="63" spans="2:16" s="51" customFormat="1" ht="20.25" customHeight="1" thickBot="1" x14ac:dyDescent="0.5">
      <c r="B63" s="1057"/>
      <c r="C63" s="388" t="s">
        <v>474</v>
      </c>
      <c r="D63" s="689"/>
      <c r="E63" s="689"/>
      <c r="F63" s="581"/>
      <c r="G63" s="689"/>
      <c r="H63" s="463" t="e">
        <f t="shared" si="2"/>
        <v>#DIV/0!</v>
      </c>
      <c r="I63" s="689"/>
      <c r="J63" s="464">
        <f t="shared" si="3"/>
        <v>214176.40982887489</v>
      </c>
      <c r="K63" s="688"/>
      <c r="L63" s="382"/>
      <c r="M63" s="71"/>
      <c r="N63" s="234"/>
      <c r="O63" s="22"/>
      <c r="P63" s="52"/>
    </row>
    <row r="64" spans="2:16" s="51" customFormat="1" ht="20.25" customHeight="1" thickBot="1" x14ac:dyDescent="0.5">
      <c r="B64" s="1058"/>
      <c r="C64" s="390" t="s">
        <v>286</v>
      </c>
      <c r="D64" s="707"/>
      <c r="E64" s="707"/>
      <c r="F64" s="582"/>
      <c r="G64" s="707"/>
      <c r="H64" s="465" t="e">
        <f t="shared" si="2"/>
        <v>#DIV/0!</v>
      </c>
      <c r="I64" s="707"/>
      <c r="J64" s="464">
        <f t="shared" si="3"/>
        <v>173830.91363381245</v>
      </c>
      <c r="K64" s="708"/>
      <c r="L64" s="383"/>
      <c r="M64" s="377"/>
      <c r="N64" s="378"/>
      <c r="O64" s="22"/>
      <c r="P64" s="52"/>
    </row>
    <row r="65" spans="2:17" s="51" customFormat="1" ht="20.25" customHeight="1" thickBot="1" x14ac:dyDescent="0.5">
      <c r="B65" s="1041" t="s">
        <v>280</v>
      </c>
      <c r="C65" s="391" t="s">
        <v>283</v>
      </c>
      <c r="D65" s="384"/>
      <c r="E65" s="709"/>
      <c r="F65" s="550"/>
      <c r="G65" s="373"/>
      <c r="H65" s="702" t="e">
        <f t="shared" si="2"/>
        <v>#DIV/0!</v>
      </c>
      <c r="I65" s="373"/>
      <c r="J65" s="464">
        <f t="shared" si="3"/>
        <v>251043.62399999998</v>
      </c>
      <c r="K65" s="403"/>
      <c r="L65" s="384"/>
      <c r="M65" s="372"/>
      <c r="N65" s="374"/>
      <c r="O65" s="22"/>
      <c r="P65" s="52"/>
    </row>
    <row r="66" spans="2:17" s="51" customFormat="1" ht="21" customHeight="1" thickBot="1" x14ac:dyDescent="0.5">
      <c r="B66" s="1041"/>
      <c r="C66" s="393" t="s">
        <v>287</v>
      </c>
      <c r="D66" s="382"/>
      <c r="E66" s="709"/>
      <c r="F66" s="68"/>
      <c r="G66" s="72"/>
      <c r="H66" s="463" t="e">
        <f t="shared" si="2"/>
        <v>#DIV/0!</v>
      </c>
      <c r="I66" s="72"/>
      <c r="J66" s="464">
        <f t="shared" si="3"/>
        <v>38674.115999999995</v>
      </c>
      <c r="K66" s="404"/>
      <c r="L66" s="382"/>
      <c r="M66" s="71"/>
      <c r="N66" s="234"/>
      <c r="O66" s="22"/>
      <c r="P66" s="52"/>
    </row>
    <row r="67" spans="2:17" s="51" customFormat="1" ht="21" customHeight="1" thickBot="1" x14ac:dyDescent="0.5">
      <c r="B67" s="1041"/>
      <c r="C67" s="393" t="s">
        <v>288</v>
      </c>
      <c r="D67" s="382"/>
      <c r="E67" s="709"/>
      <c r="F67" s="68"/>
      <c r="G67" s="437"/>
      <c r="H67" s="463" t="e">
        <f t="shared" si="2"/>
        <v>#DIV/0!</v>
      </c>
      <c r="I67" s="437"/>
      <c r="J67" s="464">
        <f t="shared" si="3"/>
        <v>310697.712</v>
      </c>
      <c r="K67" s="404"/>
      <c r="L67" s="382"/>
      <c r="M67" s="71"/>
      <c r="N67" s="234"/>
      <c r="O67" s="22"/>
      <c r="P67" s="52"/>
    </row>
    <row r="68" spans="2:17" s="51" customFormat="1" ht="20.25" customHeight="1" thickBot="1" x14ac:dyDescent="0.5">
      <c r="B68" s="1041"/>
      <c r="C68" s="388" t="s">
        <v>281</v>
      </c>
      <c r="D68" s="382"/>
      <c r="E68" s="709"/>
      <c r="F68" s="68"/>
      <c r="G68" s="72"/>
      <c r="H68" s="463" t="e">
        <f t="shared" si="2"/>
        <v>#DIV/0!</v>
      </c>
      <c r="I68" s="72"/>
      <c r="J68" s="464">
        <f t="shared" si="3"/>
        <v>202587.606</v>
      </c>
      <c r="K68" s="404"/>
      <c r="L68" s="382"/>
      <c r="M68" s="71"/>
      <c r="N68" s="234"/>
      <c r="O68" s="22"/>
      <c r="P68" s="52"/>
    </row>
    <row r="69" spans="2:17" s="51" customFormat="1" ht="20.25" customHeight="1" thickBot="1" x14ac:dyDescent="0.5">
      <c r="B69" s="1042"/>
      <c r="C69" s="390" t="s">
        <v>282</v>
      </c>
      <c r="D69" s="383"/>
      <c r="E69" s="709"/>
      <c r="F69" s="552"/>
      <c r="G69" s="440"/>
      <c r="H69" s="553" t="e">
        <f t="shared" si="2"/>
        <v>#DIV/0!</v>
      </c>
      <c r="I69" s="335"/>
      <c r="J69" s="464">
        <f t="shared" si="3"/>
        <v>74066.381999999983</v>
      </c>
      <c r="K69" s="491"/>
      <c r="L69" s="383"/>
      <c r="M69" s="377"/>
      <c r="N69" s="378"/>
      <c r="O69" s="22"/>
      <c r="P69" s="52"/>
    </row>
    <row r="70" spans="2:17" ht="38.25" customHeight="1" thickBot="1" x14ac:dyDescent="0.45">
      <c r="B70" s="574" t="s">
        <v>180</v>
      </c>
      <c r="C70" s="575">
        <v>25</v>
      </c>
      <c r="D70" s="492"/>
      <c r="E70" s="710"/>
      <c r="F70" s="577"/>
      <c r="G70" s="492"/>
      <c r="H70" s="687" t="e">
        <f t="shared" si="2"/>
        <v>#DIV/0!</v>
      </c>
      <c r="I70" s="492">
        <f t="shared" ref="F70:I70" si="4">SUM(I45:I69)</f>
        <v>0</v>
      </c>
      <c r="J70" s="712">
        <f t="shared" si="3"/>
        <v>5929097.6779076234</v>
      </c>
      <c r="K70" s="492">
        <f>SUM(K45:K69)</f>
        <v>0</v>
      </c>
      <c r="L70" s="576">
        <f t="shared" ref="L70:N70" si="5">SUM(L45:L69)</f>
        <v>0</v>
      </c>
      <c r="M70" s="578">
        <f t="shared" si="5"/>
        <v>0</v>
      </c>
      <c r="N70" s="579">
        <f t="shared" si="5"/>
        <v>0</v>
      </c>
      <c r="O70" s="21"/>
    </row>
    <row r="71" spans="2:17" ht="19.5" customHeight="1" x14ac:dyDescent="0.4">
      <c r="B71" s="1044" t="s">
        <v>626</v>
      </c>
      <c r="C71" s="1044"/>
      <c r="D71" s="1044"/>
      <c r="E71" s="711"/>
      <c r="F71" s="573"/>
      <c r="G71" s="436"/>
      <c r="H71" s="235"/>
      <c r="I71" s="472"/>
      <c r="J71" s="421"/>
      <c r="K71" s="421" t="s">
        <v>1</v>
      </c>
      <c r="L71" s="544"/>
      <c r="M71" s="544"/>
      <c r="N71" s="544"/>
      <c r="O71" s="21"/>
      <c r="Q71" s="55"/>
    </row>
    <row r="72" spans="2:17" ht="19.5" customHeight="1" x14ac:dyDescent="0.4">
      <c r="B72" s="1043" t="s">
        <v>627</v>
      </c>
      <c r="C72" s="1043"/>
      <c r="D72" s="1043"/>
      <c r="E72" s="711"/>
      <c r="F72" s="436"/>
      <c r="G72" s="436"/>
      <c r="H72" s="235"/>
      <c r="I72" s="472"/>
      <c r="J72" s="421"/>
      <c r="K72" s="421"/>
      <c r="L72" s="544"/>
      <c r="M72" s="544"/>
      <c r="N72" s="544"/>
      <c r="O72" s="21"/>
      <c r="Q72" s="55"/>
    </row>
    <row r="73" spans="2:17" ht="19.5" customHeight="1" x14ac:dyDescent="0.4">
      <c r="B73" s="1043" t="s">
        <v>625</v>
      </c>
      <c r="C73" s="1043"/>
      <c r="D73" s="1043"/>
      <c r="E73" s="436"/>
      <c r="F73" s="436"/>
      <c r="G73" s="436"/>
      <c r="H73" s="235"/>
      <c r="I73" s="472"/>
      <c r="J73" s="421"/>
      <c r="K73" s="421"/>
      <c r="L73" s="544"/>
      <c r="M73" s="544"/>
      <c r="N73" s="544"/>
      <c r="O73" s="21"/>
      <c r="Q73" s="55"/>
    </row>
    <row r="74" spans="2:17" s="83" customFormat="1" x14ac:dyDescent="0.4">
      <c r="B74" s="99" t="s">
        <v>50</v>
      </c>
      <c r="C74" s="100"/>
      <c r="D74" s="101"/>
      <c r="E74" s="101"/>
      <c r="F74" s="101"/>
      <c r="G74" s="101"/>
      <c r="H74" s="102"/>
      <c r="I74" s="103"/>
      <c r="J74" s="101"/>
      <c r="K74" s="104"/>
      <c r="L74" s="105"/>
      <c r="M74" s="105"/>
      <c r="N74" s="105"/>
    </row>
    <row r="75" spans="2:17" s="83" customFormat="1" x14ac:dyDescent="0.4">
      <c r="B75" s="300" t="s">
        <v>238</v>
      </c>
      <c r="C75" s="301"/>
      <c r="D75" s="302"/>
      <c r="E75" s="302"/>
      <c r="F75" s="302"/>
      <c r="G75" s="302"/>
      <c r="H75" s="102"/>
      <c r="I75" s="303"/>
      <c r="J75" s="302"/>
      <c r="K75" s="107"/>
      <c r="M75" s="107"/>
    </row>
    <row r="76" spans="2:17" s="83" customFormat="1" x14ac:dyDescent="0.4">
      <c r="B76" s="300" t="s">
        <v>51</v>
      </c>
      <c r="C76" s="301"/>
      <c r="D76" s="302"/>
      <c r="E76" s="302"/>
      <c r="F76" s="302"/>
      <c r="G76" s="302"/>
      <c r="H76" s="302"/>
      <c r="I76" s="303"/>
      <c r="J76" s="302"/>
      <c r="K76" s="107"/>
      <c r="M76" s="107"/>
    </row>
    <row r="77" spans="2:17" ht="15.6" customHeight="1" x14ac:dyDescent="0.4">
      <c r="B77" s="1045"/>
      <c r="C77" s="1045"/>
      <c r="D77" s="1045"/>
      <c r="E77" s="1045"/>
      <c r="F77" s="1045"/>
      <c r="G77" s="1045"/>
      <c r="H77" s="1045"/>
      <c r="I77" s="1045"/>
      <c r="J77" s="1045"/>
    </row>
    <row r="78" spans="2:17" ht="15.6" customHeight="1" x14ac:dyDescent="0.4">
      <c r="B78" s="305"/>
      <c r="C78" s="305"/>
      <c r="D78" s="305"/>
      <c r="E78" s="305"/>
      <c r="F78" s="305"/>
      <c r="G78" s="305"/>
      <c r="H78" s="305"/>
      <c r="I78" s="305"/>
      <c r="J78" s="304"/>
      <c r="K78" s="15"/>
      <c r="L78" s="3"/>
      <c r="M78" s="15"/>
    </row>
    <row r="79" spans="2:17" s="60" customFormat="1" ht="21" customHeight="1" x14ac:dyDescent="0.45">
      <c r="B79" s="66" t="s">
        <v>52</v>
      </c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</row>
    <row r="80" spans="2:17" ht="15.6" customHeight="1" x14ac:dyDescent="0.4">
      <c r="B80" s="24"/>
      <c r="C80" s="25"/>
      <c r="D80" s="24"/>
      <c r="E80" s="24"/>
      <c r="F80" s="24"/>
      <c r="G80" s="24"/>
      <c r="H80" s="24"/>
      <c r="I80" s="26"/>
      <c r="J80" s="24"/>
      <c r="K80" s="27"/>
      <c r="L80" s="24"/>
      <c r="M80" s="27"/>
      <c r="N80" s="24"/>
    </row>
    <row r="81" spans="2:14" ht="45" x14ac:dyDescent="0.4">
      <c r="B81" s="214" t="s">
        <v>256</v>
      </c>
      <c r="C81" s="215" t="s">
        <v>54</v>
      </c>
      <c r="D81" s="1050" t="s">
        <v>55</v>
      </c>
      <c r="E81" s="1051"/>
      <c r="F81" s="214" t="s">
        <v>56</v>
      </c>
      <c r="G81" s="214" t="s">
        <v>103</v>
      </c>
      <c r="H81" s="214" t="s">
        <v>102</v>
      </c>
      <c r="I81" s="542" t="s">
        <v>139</v>
      </c>
      <c r="J81" s="212" t="s">
        <v>255</v>
      </c>
      <c r="K81" s="214" t="s">
        <v>257</v>
      </c>
      <c r="L81" s="24"/>
      <c r="M81" s="27"/>
      <c r="N81" s="24"/>
    </row>
    <row r="82" spans="2:14" ht="42.75" customHeight="1" x14ac:dyDescent="0.4">
      <c r="B82" s="1014" t="s">
        <v>260</v>
      </c>
      <c r="C82" s="124" t="s">
        <v>289</v>
      </c>
      <c r="D82" s="1048" t="s">
        <v>312</v>
      </c>
      <c r="E82" s="1049"/>
      <c r="F82" s="125" t="s">
        <v>334</v>
      </c>
      <c r="G82" s="126" t="s">
        <v>380</v>
      </c>
      <c r="H82" s="127">
        <v>11.5</v>
      </c>
      <c r="I82" s="128">
        <v>24</v>
      </c>
      <c r="J82" s="127">
        <v>5.0999999999999996</v>
      </c>
      <c r="K82" s="72" t="s">
        <v>290</v>
      </c>
      <c r="L82" s="24"/>
      <c r="M82" s="27"/>
      <c r="N82" s="24"/>
    </row>
    <row r="83" spans="2:14" ht="74.25" customHeight="1" x14ac:dyDescent="0.4">
      <c r="B83" s="1015"/>
      <c r="C83" s="129" t="s">
        <v>264</v>
      </c>
      <c r="D83" s="1046" t="s">
        <v>337</v>
      </c>
      <c r="E83" s="1047"/>
      <c r="F83" s="125" t="s">
        <v>335</v>
      </c>
      <c r="G83" s="126" t="s">
        <v>380</v>
      </c>
      <c r="H83" s="128">
        <v>15</v>
      </c>
      <c r="I83" s="128">
        <v>167</v>
      </c>
      <c r="J83" s="128">
        <v>34</v>
      </c>
      <c r="K83" s="72" t="s">
        <v>443</v>
      </c>
      <c r="L83" s="24"/>
      <c r="M83" s="27"/>
      <c r="N83" s="24"/>
    </row>
    <row r="84" spans="2:14" ht="48" customHeight="1" x14ac:dyDescent="0.4">
      <c r="B84" s="1015" t="s">
        <v>528</v>
      </c>
      <c r="C84" s="539" t="s">
        <v>332</v>
      </c>
      <c r="D84" s="339" t="s">
        <v>382</v>
      </c>
      <c r="E84" s="340"/>
      <c r="F84" s="125" t="s">
        <v>336</v>
      </c>
      <c r="G84" s="126" t="s">
        <v>380</v>
      </c>
      <c r="H84" s="180">
        <v>15</v>
      </c>
      <c r="I84" s="142">
        <v>30</v>
      </c>
      <c r="J84" s="180">
        <v>9</v>
      </c>
      <c r="K84" s="72" t="s">
        <v>381</v>
      </c>
      <c r="L84" s="24"/>
      <c r="M84" s="27"/>
      <c r="N84" s="24"/>
    </row>
    <row r="85" spans="2:14" ht="48" customHeight="1" x14ac:dyDescent="0.4">
      <c r="B85" s="1015"/>
      <c r="C85" s="628" t="s">
        <v>531</v>
      </c>
      <c r="D85" s="339" t="s">
        <v>532</v>
      </c>
      <c r="E85" s="340"/>
      <c r="F85" s="641">
        <v>2024</v>
      </c>
      <c r="G85" s="126" t="s">
        <v>416</v>
      </c>
      <c r="H85" s="180">
        <v>37.5</v>
      </c>
      <c r="I85" s="142">
        <v>71.400000000000006</v>
      </c>
      <c r="J85" s="180">
        <v>37</v>
      </c>
      <c r="K85" s="72" t="s">
        <v>381</v>
      </c>
      <c r="L85" s="24"/>
      <c r="M85" s="27"/>
      <c r="N85" s="24"/>
    </row>
    <row r="86" spans="2:14" ht="49.5" customHeight="1" x14ac:dyDescent="0.4">
      <c r="B86" s="1015" t="s">
        <v>276</v>
      </c>
      <c r="C86" s="539" t="s">
        <v>392</v>
      </c>
      <c r="D86" s="999" t="s">
        <v>284</v>
      </c>
      <c r="E86" s="1000"/>
      <c r="F86" s="125" t="s">
        <v>338</v>
      </c>
      <c r="G86" s="126" t="s">
        <v>380</v>
      </c>
      <c r="H86" s="180">
        <v>12.08</v>
      </c>
      <c r="I86" s="142">
        <v>80</v>
      </c>
      <c r="J86" s="180">
        <v>12.57</v>
      </c>
      <c r="K86" s="72" t="s">
        <v>393</v>
      </c>
      <c r="L86" s="24"/>
      <c r="M86" s="27"/>
      <c r="N86" s="24"/>
    </row>
    <row r="87" spans="2:14" ht="39.75" customHeight="1" x14ac:dyDescent="0.4">
      <c r="B87" s="1015"/>
      <c r="C87" s="539" t="s">
        <v>400</v>
      </c>
      <c r="D87" s="546" t="s">
        <v>284</v>
      </c>
      <c r="E87" s="547"/>
      <c r="F87" s="125"/>
      <c r="G87" s="126" t="s">
        <v>438</v>
      </c>
      <c r="H87" s="180">
        <v>12.5</v>
      </c>
      <c r="I87" s="142">
        <v>218.5</v>
      </c>
      <c r="J87" s="180">
        <v>39.65</v>
      </c>
      <c r="K87" s="72" t="s">
        <v>439</v>
      </c>
      <c r="L87" s="24"/>
      <c r="M87" s="27"/>
      <c r="N87" s="24"/>
    </row>
    <row r="88" spans="2:14" ht="36" customHeight="1" x14ac:dyDescent="0.4">
      <c r="B88" s="1015"/>
      <c r="C88" s="330" t="s">
        <v>391</v>
      </c>
      <c r="D88" s="999" t="s">
        <v>279</v>
      </c>
      <c r="E88" s="1000"/>
      <c r="F88" s="331" t="s">
        <v>338</v>
      </c>
      <c r="G88" s="332" t="s">
        <v>437</v>
      </c>
      <c r="H88" s="333">
        <v>37.5</v>
      </c>
      <c r="I88" s="334">
        <v>340</v>
      </c>
      <c r="J88" s="333">
        <v>138.97</v>
      </c>
      <c r="K88" s="335" t="s">
        <v>394</v>
      </c>
      <c r="L88" s="24"/>
      <c r="M88" s="27"/>
      <c r="N88" s="24"/>
    </row>
    <row r="89" spans="2:14" ht="36" customHeight="1" x14ac:dyDescent="0.4">
      <c r="B89" s="627" t="s">
        <v>529</v>
      </c>
      <c r="C89" s="330" t="s">
        <v>420</v>
      </c>
      <c r="D89" s="537" t="s">
        <v>269</v>
      </c>
      <c r="E89" s="538"/>
      <c r="F89" s="331" t="s">
        <v>338</v>
      </c>
      <c r="G89" s="332" t="s">
        <v>380</v>
      </c>
      <c r="H89" s="333">
        <v>12</v>
      </c>
      <c r="I89" s="334">
        <v>30</v>
      </c>
      <c r="J89" s="333">
        <v>4.99</v>
      </c>
      <c r="K89" s="335" t="s">
        <v>440</v>
      </c>
      <c r="L89" s="24"/>
      <c r="M89" s="27"/>
      <c r="N89" s="24"/>
    </row>
    <row r="90" spans="2:14" ht="39" customHeight="1" x14ac:dyDescent="0.4">
      <c r="B90" s="1015" t="s">
        <v>530</v>
      </c>
      <c r="C90" s="70" t="s">
        <v>412</v>
      </c>
      <c r="D90" s="1003" t="s">
        <v>262</v>
      </c>
      <c r="E90" s="1004"/>
      <c r="F90" s="341">
        <v>43296</v>
      </c>
      <c r="G90" s="126" t="s">
        <v>437</v>
      </c>
      <c r="H90" s="180">
        <v>4</v>
      </c>
      <c r="I90" s="142">
        <v>145</v>
      </c>
      <c r="J90" s="180">
        <v>7.3</v>
      </c>
      <c r="K90" s="72" t="s">
        <v>417</v>
      </c>
      <c r="L90" s="24"/>
      <c r="M90" s="27"/>
      <c r="N90" s="24"/>
    </row>
    <row r="91" spans="2:14" ht="43.5" customHeight="1" x14ac:dyDescent="0.4">
      <c r="B91" s="1015"/>
      <c r="C91" s="70" t="s">
        <v>411</v>
      </c>
      <c r="D91" s="1003" t="s">
        <v>262</v>
      </c>
      <c r="E91" s="1004"/>
      <c r="F91" s="341">
        <v>43327</v>
      </c>
      <c r="G91" s="126" t="s">
        <v>380</v>
      </c>
      <c r="H91" s="180">
        <v>4.8</v>
      </c>
      <c r="I91" s="142">
        <v>195.47</v>
      </c>
      <c r="J91" s="180">
        <v>12.1</v>
      </c>
      <c r="K91" s="72" t="s">
        <v>418</v>
      </c>
      <c r="L91" s="24"/>
      <c r="M91" s="27"/>
      <c r="N91" s="24"/>
    </row>
    <row r="92" spans="2:14" ht="42.75" customHeight="1" x14ac:dyDescent="0.4">
      <c r="B92" s="1015"/>
      <c r="C92" s="70" t="s">
        <v>413</v>
      </c>
      <c r="D92" s="1003" t="s">
        <v>262</v>
      </c>
      <c r="E92" s="1004"/>
      <c r="F92" s="341">
        <v>43358</v>
      </c>
      <c r="G92" s="126" t="s">
        <v>442</v>
      </c>
      <c r="H92" s="180">
        <v>14.3</v>
      </c>
      <c r="I92" s="142">
        <v>280.2</v>
      </c>
      <c r="J92" s="180">
        <v>58</v>
      </c>
      <c r="K92" s="72" t="s">
        <v>417</v>
      </c>
      <c r="L92" s="24"/>
      <c r="M92" s="27"/>
      <c r="N92" s="24"/>
    </row>
    <row r="93" spans="2:14" ht="41.25" customHeight="1" x14ac:dyDescent="0.4">
      <c r="B93" s="1015"/>
      <c r="C93" s="70" t="s">
        <v>414</v>
      </c>
      <c r="D93" s="1003" t="s">
        <v>415</v>
      </c>
      <c r="E93" s="1004"/>
      <c r="F93" s="341">
        <v>43388</v>
      </c>
      <c r="G93" s="126" t="s">
        <v>416</v>
      </c>
      <c r="H93" s="180">
        <v>53.8</v>
      </c>
      <c r="I93" s="142">
        <v>204</v>
      </c>
      <c r="J93" s="180">
        <v>148</v>
      </c>
      <c r="K93" s="72" t="s">
        <v>419</v>
      </c>
      <c r="L93" s="24"/>
      <c r="M93" s="27"/>
      <c r="N93" s="24"/>
    </row>
    <row r="94" spans="2:14" ht="41.25" customHeight="1" x14ac:dyDescent="0.4">
      <c r="B94" s="1052"/>
      <c r="C94" s="356" t="s">
        <v>441</v>
      </c>
      <c r="D94" s="1001" t="s">
        <v>264</v>
      </c>
      <c r="E94" s="1002"/>
      <c r="F94" s="357" t="s">
        <v>338</v>
      </c>
      <c r="G94" s="358" t="s">
        <v>380</v>
      </c>
      <c r="H94" s="359">
        <v>28</v>
      </c>
      <c r="I94" s="360">
        <v>138.88999999999999</v>
      </c>
      <c r="J94" s="359">
        <v>55</v>
      </c>
      <c r="K94" s="72" t="s">
        <v>381</v>
      </c>
      <c r="L94" s="24"/>
      <c r="M94" s="27"/>
      <c r="N94" s="24"/>
    </row>
    <row r="95" spans="2:14" ht="23.25" customHeight="1" x14ac:dyDescent="0.4">
      <c r="B95" s="57" t="s">
        <v>180</v>
      </c>
      <c r="C95" s="548">
        <v>13</v>
      </c>
      <c r="D95" s="997">
        <v>13</v>
      </c>
      <c r="E95" s="998"/>
      <c r="F95" s="336" t="s">
        <v>338</v>
      </c>
      <c r="G95" s="337"/>
      <c r="H95" s="337" t="s">
        <v>338</v>
      </c>
      <c r="I95" s="337"/>
      <c r="J95" s="337" t="s">
        <v>338</v>
      </c>
      <c r="K95" s="338"/>
      <c r="L95" s="24"/>
      <c r="M95" s="27"/>
      <c r="N95" s="24"/>
    </row>
    <row r="96" spans="2:14" x14ac:dyDescent="0.4">
      <c r="B96" s="1005" t="s">
        <v>486</v>
      </c>
      <c r="C96" s="1005"/>
      <c r="D96" s="1005"/>
      <c r="E96" s="1005"/>
      <c r="F96" s="1005"/>
      <c r="G96" s="1005"/>
      <c r="H96" s="1005"/>
      <c r="I96" s="1005"/>
      <c r="J96" s="181"/>
      <c r="K96" s="27"/>
      <c r="L96" s="24"/>
      <c r="M96" s="27"/>
      <c r="N96" s="24"/>
    </row>
    <row r="97" spans="2:14" x14ac:dyDescent="0.4">
      <c r="B97" s="1065"/>
      <c r="C97" s="1065"/>
      <c r="D97" s="1065"/>
      <c r="E97" s="1065"/>
      <c r="F97" s="1065"/>
      <c r="G97" s="1065"/>
      <c r="H97" s="1065"/>
      <c r="I97" s="40"/>
      <c r="J97" s="73"/>
      <c r="K97" s="27"/>
      <c r="L97" s="24"/>
      <c r="M97" s="27"/>
      <c r="N97" s="24"/>
    </row>
    <row r="98" spans="2:14" ht="20.25" x14ac:dyDescent="0.4">
      <c r="B98" s="66" t="s">
        <v>182</v>
      </c>
      <c r="C98" s="13"/>
      <c r="D98" s="532"/>
      <c r="E98" s="532"/>
      <c r="F98" s="532"/>
      <c r="G98" s="532"/>
      <c r="H98" s="532"/>
      <c r="I98" s="40"/>
      <c r="J98" s="73"/>
      <c r="K98" s="27"/>
      <c r="L98" s="24"/>
      <c r="M98" s="27"/>
      <c r="N98" s="24"/>
    </row>
    <row r="99" spans="2:14" ht="54" customHeight="1" x14ac:dyDescent="0.4">
      <c r="B99" s="216" t="s">
        <v>53</v>
      </c>
      <c r="C99" s="215" t="s">
        <v>54</v>
      </c>
      <c r="D99" s="217" t="s">
        <v>317</v>
      </c>
      <c r="E99" s="214" t="s">
        <v>318</v>
      </c>
      <c r="F99" s="218" t="s">
        <v>319</v>
      </c>
      <c r="G99" s="446"/>
      <c r="H99" s="532"/>
      <c r="I99" s="40"/>
      <c r="J99" s="73"/>
      <c r="K99" s="27"/>
      <c r="L99" s="24"/>
      <c r="M99" s="27"/>
      <c r="N99" s="24"/>
    </row>
    <row r="100" spans="2:14" ht="27.75" customHeight="1" x14ac:dyDescent="0.4">
      <c r="B100" s="1014" t="s">
        <v>291</v>
      </c>
      <c r="C100" s="69" t="s">
        <v>289</v>
      </c>
      <c r="D100" s="453">
        <v>5529.6</v>
      </c>
      <c r="E100" s="236">
        <v>0</v>
      </c>
      <c r="F100" s="307"/>
      <c r="G100" s="549"/>
      <c r="H100" s="532"/>
      <c r="I100" s="40"/>
      <c r="J100" s="73"/>
      <c r="K100" s="27"/>
      <c r="L100" s="24"/>
      <c r="M100" s="27"/>
      <c r="N100" s="24"/>
    </row>
    <row r="101" spans="2:14" ht="31.5" customHeight="1" x14ac:dyDescent="0.4">
      <c r="B101" s="1015"/>
      <c r="C101" s="70" t="s">
        <v>264</v>
      </c>
      <c r="D101" s="453">
        <v>0</v>
      </c>
      <c r="E101" s="237">
        <v>0</v>
      </c>
      <c r="F101" s="307"/>
      <c r="G101" s="549"/>
      <c r="H101" s="532"/>
      <c r="I101" s="40"/>
      <c r="J101" s="73"/>
      <c r="K101" s="27"/>
      <c r="L101" s="24"/>
      <c r="M101" s="27"/>
      <c r="N101" s="24"/>
    </row>
    <row r="102" spans="2:14" ht="31.5" customHeight="1" x14ac:dyDescent="0.4">
      <c r="B102" s="1015"/>
      <c r="C102" s="70" t="s">
        <v>330</v>
      </c>
      <c r="D102" s="611">
        <v>42552</v>
      </c>
      <c r="E102" s="238">
        <v>0</v>
      </c>
      <c r="F102" s="307"/>
      <c r="G102" s="549"/>
      <c r="H102" s="532"/>
      <c r="I102" s="40"/>
      <c r="J102" s="73"/>
      <c r="K102" s="27"/>
      <c r="L102" s="24"/>
      <c r="M102" s="27"/>
      <c r="N102" s="24"/>
    </row>
    <row r="103" spans="2:14" ht="31.5" customHeight="1" x14ac:dyDescent="0.4">
      <c r="B103" s="1015"/>
      <c r="C103" s="70" t="s">
        <v>392</v>
      </c>
      <c r="D103" s="640">
        <v>21312</v>
      </c>
      <c r="E103" s="238">
        <v>0</v>
      </c>
      <c r="F103" s="307"/>
      <c r="G103" s="549"/>
      <c r="H103" s="532"/>
      <c r="I103" s="40"/>
      <c r="J103" s="73"/>
      <c r="K103" s="27"/>
      <c r="L103" s="24"/>
      <c r="M103" s="27"/>
      <c r="N103" s="24"/>
    </row>
    <row r="104" spans="2:14" ht="31.5" customHeight="1" x14ac:dyDescent="0.4">
      <c r="B104" s="1015"/>
      <c r="C104" s="70" t="s">
        <v>391</v>
      </c>
      <c r="D104" s="594">
        <v>0</v>
      </c>
      <c r="E104" s="238">
        <v>0</v>
      </c>
      <c r="F104" s="307"/>
      <c r="G104" s="549"/>
      <c r="H104" s="532"/>
      <c r="I104" s="40"/>
      <c r="J104" s="73"/>
      <c r="K104" s="27"/>
      <c r="L104" s="24"/>
      <c r="M104" s="27"/>
      <c r="N104" s="24"/>
    </row>
    <row r="105" spans="2:14" ht="31.5" customHeight="1" x14ac:dyDescent="0.4">
      <c r="B105" s="1015"/>
      <c r="C105" s="70" t="s">
        <v>398</v>
      </c>
      <c r="D105" s="594" t="s">
        <v>628</v>
      </c>
      <c r="E105" s="238">
        <v>0</v>
      </c>
      <c r="F105" s="307"/>
      <c r="G105" s="549"/>
      <c r="H105" s="532"/>
      <c r="I105" s="40"/>
      <c r="J105" s="73"/>
      <c r="K105" s="27"/>
      <c r="L105" s="24"/>
      <c r="M105" s="27"/>
      <c r="N105" s="24"/>
    </row>
    <row r="106" spans="2:14" ht="31.5" customHeight="1" x14ac:dyDescent="0.4">
      <c r="B106" s="540"/>
      <c r="C106" s="70" t="s">
        <v>453</v>
      </c>
      <c r="D106" s="452">
        <v>0</v>
      </c>
      <c r="E106" s="238">
        <v>0</v>
      </c>
      <c r="F106" s="307"/>
      <c r="G106" s="549"/>
      <c r="H106" s="532"/>
      <c r="I106" s="40"/>
      <c r="J106" s="73"/>
      <c r="K106" s="27"/>
      <c r="L106" s="24"/>
      <c r="M106" s="27"/>
      <c r="N106" s="24"/>
    </row>
    <row r="107" spans="2:14" ht="31.5" customHeight="1" x14ac:dyDescent="0.4">
      <c r="B107" s="540"/>
      <c r="C107" s="70" t="s">
        <v>424</v>
      </c>
      <c r="D107" s="452">
        <v>47502</v>
      </c>
      <c r="E107" s="238">
        <v>0</v>
      </c>
      <c r="F107" s="307"/>
      <c r="G107" s="549"/>
      <c r="H107" s="532"/>
      <c r="I107" s="40"/>
      <c r="J107" s="73"/>
      <c r="K107" s="27"/>
      <c r="L107" s="24"/>
      <c r="M107" s="27"/>
      <c r="N107" s="24"/>
    </row>
    <row r="108" spans="2:14" ht="31.5" customHeight="1" x14ac:dyDescent="0.4">
      <c r="B108" s="540"/>
      <c r="C108" s="70" t="s">
        <v>432</v>
      </c>
      <c r="D108" s="452">
        <v>0</v>
      </c>
      <c r="E108" s="238">
        <v>0</v>
      </c>
      <c r="F108" s="307"/>
      <c r="G108" s="549"/>
      <c r="H108" s="532"/>
      <c r="I108" s="40"/>
      <c r="J108" s="73"/>
      <c r="K108" s="27"/>
      <c r="L108" s="24"/>
      <c r="M108" s="27"/>
      <c r="N108" s="24"/>
    </row>
    <row r="109" spans="2:14" ht="31.5" customHeight="1" x14ac:dyDescent="0.4">
      <c r="B109" s="540"/>
      <c r="C109" s="70" t="s">
        <v>425</v>
      </c>
      <c r="D109" s="452">
        <v>491904</v>
      </c>
      <c r="E109" s="238">
        <v>4</v>
      </c>
      <c r="F109" s="307"/>
      <c r="G109" s="549"/>
      <c r="H109" s="532"/>
      <c r="I109" s="40"/>
      <c r="J109" s="73"/>
      <c r="K109" s="27"/>
      <c r="L109" s="24"/>
      <c r="M109" s="27"/>
      <c r="N109" s="24"/>
    </row>
    <row r="110" spans="2:14" ht="31.5" customHeight="1" x14ac:dyDescent="0.4">
      <c r="B110" s="540"/>
      <c r="C110" s="70" t="s">
        <v>426</v>
      </c>
      <c r="D110" s="452">
        <v>132192</v>
      </c>
      <c r="E110" s="238">
        <v>5</v>
      </c>
      <c r="F110" s="307"/>
      <c r="G110" s="549"/>
      <c r="H110" s="532"/>
      <c r="I110" s="40"/>
      <c r="J110" s="73"/>
      <c r="K110" s="27"/>
      <c r="L110" s="24"/>
      <c r="M110" s="27"/>
      <c r="N110" s="24"/>
    </row>
    <row r="111" spans="2:14" ht="31.5" customHeight="1" x14ac:dyDescent="0.4">
      <c r="B111" s="627"/>
      <c r="C111" s="70" t="s">
        <v>527</v>
      </c>
      <c r="D111" s="452"/>
      <c r="E111" s="238"/>
      <c r="F111" s="525"/>
      <c r="G111" s="636"/>
      <c r="H111" s="626"/>
      <c r="I111" s="40"/>
      <c r="J111" s="73"/>
      <c r="K111" s="27"/>
      <c r="L111" s="24"/>
      <c r="M111" s="27"/>
      <c r="N111" s="24"/>
    </row>
    <row r="112" spans="2:14" ht="29.25" customHeight="1" x14ac:dyDescent="0.4">
      <c r="B112" s="541" t="s">
        <v>180</v>
      </c>
      <c r="C112" s="541">
        <v>12</v>
      </c>
      <c r="D112" s="416">
        <f>SUM(D100:D110)</f>
        <v>740991.6</v>
      </c>
      <c r="E112" s="315">
        <f>SUM(E100:E111)</f>
        <v>9</v>
      </c>
      <c r="F112" s="213">
        <f>SUM(F100:F110)</f>
        <v>0</v>
      </c>
      <c r="G112" s="445"/>
      <c r="H112" s="179"/>
      <c r="I112" s="40"/>
      <c r="J112" s="73"/>
      <c r="K112" s="27"/>
      <c r="L112" s="24"/>
      <c r="M112" s="27"/>
      <c r="N112" s="24"/>
    </row>
    <row r="113" spans="1:14" ht="18" customHeight="1" x14ac:dyDescent="0.5">
      <c r="B113" s="410"/>
      <c r="C113" s="29"/>
      <c r="D113" s="422"/>
      <c r="E113" s="30"/>
      <c r="F113" s="262"/>
      <c r="G113" s="31"/>
      <c r="H113" s="31"/>
      <c r="I113" s="32"/>
      <c r="J113" s="31"/>
      <c r="K113" s="15"/>
      <c r="L113" s="3"/>
      <c r="M113" s="15"/>
      <c r="N113" s="33"/>
    </row>
    <row r="114" spans="1:14" ht="18" customHeight="1" x14ac:dyDescent="0.4">
      <c r="B114" s="305" t="s">
        <v>605</v>
      </c>
      <c r="C114" s="305"/>
      <c r="D114" s="347"/>
      <c r="E114" s="30"/>
      <c r="F114" s="31"/>
      <c r="G114" s="31"/>
      <c r="H114" s="31"/>
      <c r="I114" s="32"/>
      <c r="J114" s="31"/>
      <c r="K114" s="15"/>
      <c r="L114" s="3"/>
      <c r="M114" s="15"/>
      <c r="N114" s="33"/>
    </row>
    <row r="115" spans="1:14" ht="18" customHeight="1" x14ac:dyDescent="0.4">
      <c r="B115" s="545"/>
      <c r="C115" s="346"/>
      <c r="D115" s="347"/>
      <c r="E115" s="30"/>
      <c r="F115" s="31"/>
      <c r="G115" s="31"/>
      <c r="H115" s="31"/>
      <c r="I115" s="32"/>
      <c r="J115" s="31"/>
      <c r="K115" s="15"/>
      <c r="L115" s="3"/>
      <c r="M115" s="15"/>
      <c r="N115" s="33"/>
    </row>
    <row r="116" spans="1:14" ht="20.65" thickBot="1" x14ac:dyDescent="0.45">
      <c r="B116" s="66" t="s">
        <v>74</v>
      </c>
      <c r="C116" s="60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</row>
    <row r="117" spans="1:14" ht="45.75" customHeight="1" x14ac:dyDescent="0.4">
      <c r="B117" s="219" t="s">
        <v>322</v>
      </c>
      <c r="C117" s="220" t="s">
        <v>9</v>
      </c>
      <c r="D117" s="536" t="s">
        <v>57</v>
      </c>
      <c r="E117" s="1008" t="s">
        <v>36</v>
      </c>
      <c r="F117" s="1009"/>
      <c r="G117" s="1008" t="s">
        <v>323</v>
      </c>
      <c r="H117" s="1009"/>
      <c r="I117" s="1008" t="s">
        <v>38</v>
      </c>
      <c r="J117" s="1009"/>
      <c r="K117" s="1008" t="s">
        <v>324</v>
      </c>
      <c r="L117" s="1009"/>
      <c r="M117" s="1008" t="s">
        <v>40</v>
      </c>
      <c r="N117" s="1071"/>
    </row>
    <row r="118" spans="1:14" ht="45.75" customHeight="1" x14ac:dyDescent="0.4">
      <c r="B118" s="1018" t="s">
        <v>293</v>
      </c>
      <c r="C118" s="1021" t="s">
        <v>291</v>
      </c>
      <c r="D118" s="361" t="s">
        <v>446</v>
      </c>
      <c r="E118" s="1006" t="s">
        <v>338</v>
      </c>
      <c r="F118" s="1007"/>
      <c r="G118" s="1006" t="s">
        <v>444</v>
      </c>
      <c r="H118" s="1007"/>
      <c r="I118" s="1006" t="s">
        <v>338</v>
      </c>
      <c r="J118" s="1007"/>
      <c r="K118" s="1006" t="s">
        <v>338</v>
      </c>
      <c r="L118" s="1007"/>
      <c r="M118" s="1006" t="s">
        <v>338</v>
      </c>
      <c r="N118" s="1067"/>
    </row>
    <row r="119" spans="1:14" ht="45.75" customHeight="1" x14ac:dyDescent="0.4">
      <c r="B119" s="1019"/>
      <c r="C119" s="1022"/>
      <c r="D119" s="535" t="s">
        <v>264</v>
      </c>
      <c r="E119" s="826" t="s">
        <v>338</v>
      </c>
      <c r="F119" s="828"/>
      <c r="G119" s="826" t="s">
        <v>445</v>
      </c>
      <c r="H119" s="828"/>
      <c r="I119" s="1006" t="s">
        <v>338</v>
      </c>
      <c r="J119" s="1007"/>
      <c r="K119" s="1006" t="s">
        <v>338</v>
      </c>
      <c r="L119" s="1007"/>
      <c r="M119" s="1006" t="s">
        <v>338</v>
      </c>
      <c r="N119" s="1067"/>
    </row>
    <row r="120" spans="1:14" ht="45.75" customHeight="1" x14ac:dyDescent="0.4">
      <c r="B120" s="1019"/>
      <c r="C120" s="1022"/>
      <c r="D120" s="535" t="s">
        <v>500</v>
      </c>
      <c r="E120" s="1024" t="s">
        <v>502</v>
      </c>
      <c r="F120" s="1025"/>
      <c r="G120" s="826" t="s">
        <v>501</v>
      </c>
      <c r="H120" s="828"/>
      <c r="I120" s="826" t="s">
        <v>478</v>
      </c>
      <c r="J120" s="828"/>
      <c r="K120" s="1006" t="s">
        <v>503</v>
      </c>
      <c r="L120" s="1007"/>
      <c r="M120" s="1006"/>
      <c r="N120" s="1067"/>
    </row>
    <row r="121" spans="1:14" ht="45.75" customHeight="1" x14ac:dyDescent="0.4">
      <c r="B121" s="1020"/>
      <c r="C121" s="1023"/>
      <c r="D121" s="535" t="s">
        <v>420</v>
      </c>
      <c r="E121" s="1012">
        <v>45385</v>
      </c>
      <c r="F121" s="1013"/>
      <c r="G121" s="826" t="s">
        <v>477</v>
      </c>
      <c r="H121" s="828"/>
      <c r="I121" s="826" t="s">
        <v>478</v>
      </c>
      <c r="J121" s="828"/>
      <c r="K121" s="826" t="s">
        <v>484</v>
      </c>
      <c r="L121" s="828"/>
      <c r="M121" s="826" t="s">
        <v>309</v>
      </c>
      <c r="N121" s="1070"/>
    </row>
    <row r="122" spans="1:14" s="60" customFormat="1" ht="30" customHeight="1" x14ac:dyDescent="0.45">
      <c r="B122" s="79"/>
      <c r="C122" s="306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</row>
    <row r="123" spans="1:14" s="60" customFormat="1" ht="21" customHeight="1" x14ac:dyDescent="0.45">
      <c r="B123" s="66" t="s">
        <v>82</v>
      </c>
      <c r="C123" s="66"/>
      <c r="D123" s="66"/>
      <c r="E123" s="66"/>
      <c r="F123" s="138"/>
      <c r="G123" s="138"/>
      <c r="H123" s="138"/>
      <c r="I123" s="138"/>
      <c r="J123" s="1026" t="s">
        <v>239</v>
      </c>
      <c r="K123" s="1026"/>
      <c r="L123" s="1026"/>
      <c r="M123" s="1026"/>
      <c r="N123" s="64"/>
    </row>
    <row r="124" spans="1:14" ht="13.5" customHeight="1" x14ac:dyDescent="0.4">
      <c r="B124" s="43"/>
      <c r="C124" s="36"/>
      <c r="D124" s="35"/>
      <c r="E124" s="35"/>
      <c r="F124" s="35"/>
      <c r="G124" s="35"/>
      <c r="H124" s="35"/>
      <c r="I124" s="37"/>
      <c r="J124" s="35"/>
      <c r="K124" s="38"/>
      <c r="L124" s="35"/>
      <c r="M124" s="35"/>
      <c r="N124" s="35"/>
    </row>
    <row r="125" spans="1:14" ht="27" customHeight="1" x14ac:dyDescent="0.4">
      <c r="B125" s="170"/>
      <c r="C125" s="171"/>
      <c r="D125" s="171"/>
      <c r="E125" s="171"/>
      <c r="F125" s="171"/>
      <c r="G125" s="171"/>
      <c r="H125" s="172"/>
      <c r="I125" s="171"/>
      <c r="J125" s="173"/>
      <c r="K125" s="171"/>
      <c r="L125" s="173"/>
      <c r="M125" s="174"/>
    </row>
    <row r="126" spans="1:14" ht="14.25" customHeight="1" x14ac:dyDescent="0.4">
      <c r="A126" s="1064"/>
      <c r="B126" s="1064"/>
      <c r="C126" s="1064"/>
      <c r="D126" s="1064"/>
      <c r="E126" s="1064"/>
      <c r="F126" s="1064"/>
      <c r="G126" s="559"/>
      <c r="H126" s="559"/>
      <c r="I126" s="171"/>
      <c r="J126" s="173"/>
      <c r="K126" s="171"/>
      <c r="L126" s="173"/>
      <c r="M126" s="174"/>
      <c r="N126" s="186"/>
    </row>
    <row r="127" spans="1:14" ht="23.25" customHeight="1" x14ac:dyDescent="0.4">
      <c r="B127" s="557" t="s">
        <v>504</v>
      </c>
      <c r="C127" s="558"/>
      <c r="D127" s="558"/>
      <c r="E127" s="558"/>
      <c r="F127" s="554"/>
      <c r="G127" s="554"/>
      <c r="H127" s="554"/>
      <c r="I127" s="555"/>
      <c r="J127" s="556"/>
      <c r="K127" s="555"/>
      <c r="L127" s="556"/>
      <c r="M127" s="168"/>
      <c r="N127" s="186"/>
    </row>
    <row r="128" spans="1:14" ht="18" customHeight="1" x14ac:dyDescent="0.4">
      <c r="A128" s="198"/>
      <c r="B128" s="1016" t="s">
        <v>473</v>
      </c>
      <c r="C128" s="1017"/>
      <c r="D128" s="1017"/>
      <c r="E128" s="1017"/>
      <c r="F128" s="1017"/>
      <c r="G128" s="34"/>
      <c r="H128" s="34"/>
      <c r="I128" s="34"/>
      <c r="J128" s="34"/>
      <c r="K128" s="34"/>
      <c r="L128" s="44"/>
      <c r="M128" s="168"/>
      <c r="N128" s="186"/>
    </row>
    <row r="129" spans="1:14" ht="18" customHeight="1" x14ac:dyDescent="0.4">
      <c r="A129" s="198"/>
      <c r="B129" s="1068" t="s">
        <v>511</v>
      </c>
      <c r="C129" s="1069"/>
      <c r="D129" s="1069"/>
      <c r="E129" s="1069"/>
      <c r="F129" s="1069"/>
      <c r="G129" s="434"/>
      <c r="H129" s="34"/>
      <c r="I129" s="34"/>
      <c r="J129" s="34"/>
      <c r="K129" s="34"/>
      <c r="L129" s="44"/>
      <c r="M129" s="168"/>
      <c r="N129" s="186"/>
    </row>
    <row r="130" spans="1:14" ht="18" customHeight="1" x14ac:dyDescent="0.4">
      <c r="B130" s="1066" t="s">
        <v>617</v>
      </c>
      <c r="C130" s="1066"/>
      <c r="D130" s="1066"/>
      <c r="E130" s="1066"/>
      <c r="F130" s="1066"/>
      <c r="G130" s="1066"/>
      <c r="H130" s="1066"/>
      <c r="I130" s="34"/>
      <c r="J130" s="34"/>
      <c r="K130" s="34"/>
      <c r="L130" s="44"/>
      <c r="M130" s="168"/>
      <c r="N130" s="186"/>
    </row>
    <row r="131" spans="1:14" ht="18" customHeight="1" x14ac:dyDescent="0.4">
      <c r="B131" s="614"/>
      <c r="C131" s="34"/>
      <c r="D131" s="34"/>
      <c r="E131" s="34"/>
      <c r="F131" s="34"/>
      <c r="G131" s="34"/>
      <c r="H131" s="186"/>
      <c r="I131" s="186"/>
      <c r="J131" s="186"/>
      <c r="K131" s="186"/>
      <c r="L131" s="186"/>
      <c r="M131" s="202"/>
      <c r="N131" s="186"/>
    </row>
    <row r="132" spans="1:14" ht="18" customHeight="1" x14ac:dyDescent="0.4">
      <c r="B132" s="194"/>
      <c r="C132" s="186"/>
      <c r="D132" s="186"/>
      <c r="E132" s="186"/>
      <c r="F132" s="186"/>
      <c r="G132" s="186"/>
      <c r="H132" s="186"/>
      <c r="I132" s="10"/>
      <c r="J132" s="44"/>
      <c r="K132" s="10"/>
      <c r="L132" s="44"/>
      <c r="M132" s="168"/>
      <c r="N132" s="186"/>
    </row>
    <row r="133" spans="1:14" ht="19.5" customHeight="1" x14ac:dyDescent="0.4">
      <c r="B133" s="1010"/>
      <c r="C133" s="1011"/>
      <c r="D133" s="1011"/>
      <c r="E133" s="1011"/>
      <c r="F133" s="1011"/>
      <c r="G133" s="1011"/>
      <c r="H133" s="1011"/>
      <c r="I133" s="1011"/>
      <c r="J133" s="44"/>
      <c r="K133" s="10"/>
      <c r="L133" s="44"/>
      <c r="M133" s="168"/>
    </row>
    <row r="134" spans="1:14" x14ac:dyDescent="0.4">
      <c r="B134" s="175"/>
      <c r="C134" s="165"/>
      <c r="D134" s="164"/>
      <c r="E134" s="164"/>
      <c r="F134" s="164"/>
      <c r="G134" s="164"/>
      <c r="H134" s="164"/>
      <c r="I134" s="166"/>
      <c r="J134" s="164"/>
      <c r="K134" s="167"/>
      <c r="L134" s="164"/>
      <c r="M134" s="169"/>
    </row>
    <row r="135" spans="1:14" x14ac:dyDescent="0.4"/>
    <row r="136" spans="1:14" x14ac:dyDescent="0.4"/>
    <row r="137" spans="1:14" x14ac:dyDescent="0.4"/>
    <row r="138" spans="1:14" x14ac:dyDescent="0.4"/>
    <row r="139" spans="1:14" x14ac:dyDescent="0.4"/>
    <row r="140" spans="1:14" x14ac:dyDescent="0.4"/>
    <row r="141" spans="1:14" x14ac:dyDescent="0.4"/>
    <row r="142" spans="1:14" x14ac:dyDescent="0.4"/>
    <row r="143" spans="1:14" x14ac:dyDescent="0.4"/>
    <row r="144" spans="1:14" x14ac:dyDescent="0.4"/>
    <row r="145" x14ac:dyDescent="0.4"/>
    <row r="146" x14ac:dyDescent="0.4"/>
    <row r="147" x14ac:dyDescent="0.4"/>
    <row r="148" x14ac:dyDescent="0.4"/>
    <row r="149" x14ac:dyDescent="0.4"/>
    <row r="150" x14ac:dyDescent="0.4"/>
    <row r="151" x14ac:dyDescent="0.4"/>
    <row r="152" x14ac:dyDescent="0.4"/>
    <row r="153" x14ac:dyDescent="0.4"/>
    <row r="154" x14ac:dyDescent="0.4"/>
    <row r="155" x14ac:dyDescent="0.4"/>
    <row r="156" x14ac:dyDescent="0.4"/>
    <row r="157" x14ac:dyDescent="0.4"/>
    <row r="158" x14ac:dyDescent="0.4"/>
    <row r="159" x14ac:dyDescent="0.4"/>
    <row r="160" x14ac:dyDescent="0.4"/>
    <row r="161" x14ac:dyDescent="0.4"/>
    <row r="162" x14ac:dyDescent="0.4"/>
    <row r="163" x14ac:dyDescent="0.4"/>
    <row r="164" x14ac:dyDescent="0.4"/>
    <row r="165" x14ac:dyDescent="0.4"/>
    <row r="166" x14ac:dyDescent="0.4"/>
    <row r="167" x14ac:dyDescent="0.4"/>
    <row r="168" x14ac:dyDescent="0.4"/>
    <row r="169" x14ac:dyDescent="0.4"/>
    <row r="170" x14ac:dyDescent="0.4"/>
    <row r="171" x14ac:dyDescent="0.4"/>
    <row r="172" x14ac:dyDescent="0.4"/>
    <row r="173" x14ac:dyDescent="0.4"/>
    <row r="174" x14ac:dyDescent="0.4"/>
    <row r="175" x14ac:dyDescent="0.4"/>
    <row r="176" x14ac:dyDescent="0.4"/>
    <row r="177" x14ac:dyDescent="0.4"/>
    <row r="178" x14ac:dyDescent="0.4"/>
    <row r="179" x14ac:dyDescent="0.4"/>
    <row r="180" x14ac:dyDescent="0.4"/>
    <row r="181" x14ac:dyDescent="0.4"/>
    <row r="182" x14ac:dyDescent="0.4"/>
    <row r="183" x14ac:dyDescent="0.4"/>
    <row r="184" x14ac:dyDescent="0.4"/>
    <row r="185" x14ac:dyDescent="0.4"/>
    <row r="186" x14ac:dyDescent="0.4"/>
    <row r="187" x14ac:dyDescent="0.4"/>
    <row r="188" x14ac:dyDescent="0.4"/>
    <row r="189" x14ac:dyDescent="0.4"/>
    <row r="190" x14ac:dyDescent="0.4"/>
    <row r="191" x14ac:dyDescent="0.4"/>
    <row r="192" x14ac:dyDescent="0.4"/>
    <row r="193" x14ac:dyDescent="0.4"/>
    <row r="194" x14ac:dyDescent="0.4"/>
    <row r="195" x14ac:dyDescent="0.4"/>
    <row r="196" x14ac:dyDescent="0.4"/>
    <row r="197" x14ac:dyDescent="0.4"/>
    <row r="198" x14ac:dyDescent="0.4"/>
    <row r="199" x14ac:dyDescent="0.4"/>
    <row r="200" x14ac:dyDescent="0.4"/>
    <row r="201" x14ac:dyDescent="0.4"/>
    <row r="202" x14ac:dyDescent="0.4"/>
    <row r="203" x14ac:dyDescent="0.4"/>
    <row r="204" x14ac:dyDescent="0.4"/>
    <row r="205" x14ac:dyDescent="0.4"/>
    <row r="206" x14ac:dyDescent="0.4"/>
    <row r="207" x14ac:dyDescent="0.4"/>
    <row r="208" x14ac:dyDescent="0.4"/>
    <row r="209" x14ac:dyDescent="0.4"/>
    <row r="210" x14ac:dyDescent="0.4"/>
    <row r="211" x14ac:dyDescent="0.4"/>
    <row r="212" x14ac:dyDescent="0.4"/>
    <row r="213" x14ac:dyDescent="0.4"/>
    <row r="214" x14ac:dyDescent="0.4"/>
    <row r="215" x14ac:dyDescent="0.4"/>
    <row r="216" x14ac:dyDescent="0.4"/>
    <row r="217" x14ac:dyDescent="0.4"/>
    <row r="218" x14ac:dyDescent="0.4"/>
    <row r="219" x14ac:dyDescent="0.4"/>
    <row r="220" x14ac:dyDescent="0.4"/>
    <row r="221" x14ac:dyDescent="0.4"/>
    <row r="222" x14ac:dyDescent="0.4"/>
    <row r="223" x14ac:dyDescent="0.4"/>
    <row r="224" x14ac:dyDescent="0.4"/>
    <row r="225" x14ac:dyDescent="0.4"/>
    <row r="226" x14ac:dyDescent="0.4"/>
    <row r="227" x14ac:dyDescent="0.4"/>
    <row r="228" x14ac:dyDescent="0.4"/>
    <row r="229" x14ac:dyDescent="0.4"/>
    <row r="230" x14ac:dyDescent="0.4"/>
    <row r="231" x14ac:dyDescent="0.4"/>
    <row r="232" x14ac:dyDescent="0.4"/>
    <row r="233" x14ac:dyDescent="0.4"/>
    <row r="234" x14ac:dyDescent="0.4"/>
    <row r="235" x14ac:dyDescent="0.4"/>
    <row r="236" x14ac:dyDescent="0.4"/>
    <row r="237" x14ac:dyDescent="0.4"/>
    <row r="238" x14ac:dyDescent="0.4"/>
    <row r="239" x14ac:dyDescent="0.4"/>
    <row r="240" x14ac:dyDescent="0.4"/>
    <row r="241" x14ac:dyDescent="0.4"/>
    <row r="242" x14ac:dyDescent="0.4"/>
    <row r="243" x14ac:dyDescent="0.4"/>
    <row r="244" x14ac:dyDescent="0.4"/>
    <row r="245" x14ac:dyDescent="0.4"/>
    <row r="246" x14ac:dyDescent="0.4"/>
    <row r="247" x14ac:dyDescent="0.4"/>
    <row r="248" x14ac:dyDescent="0.4"/>
    <row r="249" x14ac:dyDescent="0.4"/>
    <row r="250" x14ac:dyDescent="0.4"/>
    <row r="251" x14ac:dyDescent="0.4"/>
    <row r="252" x14ac:dyDescent="0.4"/>
    <row r="253" x14ac:dyDescent="0.4"/>
    <row r="254" x14ac:dyDescent="0.4"/>
    <row r="255" x14ac:dyDescent="0.4"/>
    <row r="256" x14ac:dyDescent="0.4"/>
    <row r="257" x14ac:dyDescent="0.4"/>
    <row r="258" x14ac:dyDescent="0.4"/>
    <row r="259" x14ac:dyDescent="0.4"/>
    <row r="260" x14ac:dyDescent="0.4"/>
    <row r="261" x14ac:dyDescent="0.4"/>
    <row r="262" x14ac:dyDescent="0.4"/>
    <row r="263" x14ac:dyDescent="0.4"/>
    <row r="264" x14ac:dyDescent="0.4"/>
    <row r="265" x14ac:dyDescent="0.4"/>
    <row r="266" x14ac:dyDescent="0.4"/>
    <row r="267" x14ac:dyDescent="0.4"/>
    <row r="268" x14ac:dyDescent="0.4"/>
    <row r="269" x14ac:dyDescent="0.4"/>
    <row r="270" x14ac:dyDescent="0.4"/>
    <row r="271" x14ac:dyDescent="0.4"/>
    <row r="272" x14ac:dyDescent="0.4"/>
    <row r="273" x14ac:dyDescent="0.4"/>
    <row r="274" x14ac:dyDescent="0.4"/>
    <row r="275" x14ac:dyDescent="0.4"/>
    <row r="276" x14ac:dyDescent="0.4"/>
    <row r="277" x14ac:dyDescent="0.4"/>
    <row r="278" x14ac:dyDescent="0.4"/>
    <row r="279" x14ac:dyDescent="0.4"/>
    <row r="280" x14ac:dyDescent="0.4"/>
    <row r="281" x14ac:dyDescent="0.4"/>
    <row r="282" x14ac:dyDescent="0.4"/>
    <row r="283" x14ac:dyDescent="0.4"/>
    <row r="284" x14ac:dyDescent="0.4"/>
    <row r="285" x14ac:dyDescent="0.4"/>
    <row r="286" x14ac:dyDescent="0.4"/>
    <row r="287" x14ac:dyDescent="0.4"/>
    <row r="288" x14ac:dyDescent="0.4"/>
    <row r="289" x14ac:dyDescent="0.4"/>
    <row r="290" x14ac:dyDescent="0.4"/>
    <row r="291" x14ac:dyDescent="0.4"/>
    <row r="292" x14ac:dyDescent="0.4"/>
    <row r="293" x14ac:dyDescent="0.4"/>
    <row r="294" x14ac:dyDescent="0.4"/>
    <row r="295" x14ac:dyDescent="0.4"/>
    <row r="296" x14ac:dyDescent="0.4"/>
    <row r="297" x14ac:dyDescent="0.4"/>
    <row r="298" x14ac:dyDescent="0.4"/>
    <row r="299" x14ac:dyDescent="0.4"/>
    <row r="300" x14ac:dyDescent="0.4"/>
    <row r="301" x14ac:dyDescent="0.4"/>
    <row r="302" x14ac:dyDescent="0.4"/>
    <row r="303" x14ac:dyDescent="0.4"/>
    <row r="304" x14ac:dyDescent="0.4"/>
    <row r="305" x14ac:dyDescent="0.4"/>
    <row r="306" x14ac:dyDescent="0.4"/>
    <row r="307" x14ac:dyDescent="0.4"/>
    <row r="308" x14ac:dyDescent="0.4"/>
    <row r="309" x14ac:dyDescent="0.4"/>
    <row r="310" x14ac:dyDescent="0.4"/>
    <row r="311" x14ac:dyDescent="0.4"/>
    <row r="312" x14ac:dyDescent="0.4"/>
    <row r="313" x14ac:dyDescent="0.4"/>
    <row r="314" x14ac:dyDescent="0.4"/>
    <row r="315" x14ac:dyDescent="0.4"/>
    <row r="316" x14ac:dyDescent="0.4"/>
    <row r="317" x14ac:dyDescent="0.4"/>
    <row r="318" x14ac:dyDescent="0.4"/>
    <row r="319" x14ac:dyDescent="0.4"/>
    <row r="320" x14ac:dyDescent="0.4"/>
    <row r="321" x14ac:dyDescent="0.4"/>
    <row r="322" x14ac:dyDescent="0.4"/>
    <row r="323" x14ac:dyDescent="0.4"/>
    <row r="324" x14ac:dyDescent="0.4"/>
    <row r="325" x14ac:dyDescent="0.4"/>
    <row r="326" x14ac:dyDescent="0.4"/>
    <row r="327" x14ac:dyDescent="0.4"/>
    <row r="328" x14ac:dyDescent="0.4"/>
    <row r="329" x14ac:dyDescent="0.4"/>
    <row r="330" x14ac:dyDescent="0.4"/>
    <row r="331" x14ac:dyDescent="0.4"/>
    <row r="332" x14ac:dyDescent="0.4"/>
    <row r="333" x14ac:dyDescent="0.4"/>
    <row r="334" x14ac:dyDescent="0.4"/>
    <row r="335" x14ac:dyDescent="0.4"/>
    <row r="336" x14ac:dyDescent="0.4"/>
    <row r="337" x14ac:dyDescent="0.4"/>
    <row r="338" x14ac:dyDescent="0.4"/>
    <row r="339" x14ac:dyDescent="0.4"/>
    <row r="340" x14ac:dyDescent="0.4"/>
    <row r="341" x14ac:dyDescent="0.4"/>
    <row r="342" x14ac:dyDescent="0.4"/>
    <row r="343" x14ac:dyDescent="0.4"/>
    <row r="344" x14ac:dyDescent="0.4"/>
    <row r="345" x14ac:dyDescent="0.4"/>
    <row r="346" x14ac:dyDescent="0.4"/>
    <row r="347" x14ac:dyDescent="0.4"/>
    <row r="348" x14ac:dyDescent="0.4"/>
    <row r="349" x14ac:dyDescent="0.4"/>
    <row r="350" x14ac:dyDescent="0.4"/>
    <row r="351" x14ac:dyDescent="0.4"/>
    <row r="352" x14ac:dyDescent="0.4"/>
    <row r="353" x14ac:dyDescent="0.4"/>
    <row r="354" x14ac:dyDescent="0.4"/>
    <row r="355" x14ac:dyDescent="0.4"/>
    <row r="356" x14ac:dyDescent="0.4"/>
    <row r="357" x14ac:dyDescent="0.4"/>
    <row r="358" x14ac:dyDescent="0.4"/>
    <row r="359" x14ac:dyDescent="0.4"/>
    <row r="360" x14ac:dyDescent="0.4"/>
    <row r="361" x14ac:dyDescent="0.4"/>
    <row r="362" x14ac:dyDescent="0.4"/>
    <row r="363" x14ac:dyDescent="0.4"/>
    <row r="364" x14ac:dyDescent="0.4"/>
    <row r="365" x14ac:dyDescent="0.4"/>
    <row r="366" x14ac:dyDescent="0.4"/>
    <row r="367" x14ac:dyDescent="0.4"/>
    <row r="368" x14ac:dyDescent="0.4"/>
    <row r="369" x14ac:dyDescent="0.4"/>
    <row r="370" x14ac:dyDescent="0.4"/>
    <row r="371" x14ac:dyDescent="0.4"/>
    <row r="372" x14ac:dyDescent="0.4"/>
    <row r="373" x14ac:dyDescent="0.4"/>
    <row r="374" x14ac:dyDescent="0.4"/>
    <row r="375" x14ac:dyDescent="0.4"/>
    <row r="376" x14ac:dyDescent="0.4"/>
    <row r="377" x14ac:dyDescent="0.4"/>
    <row r="378" x14ac:dyDescent="0.4"/>
    <row r="379" x14ac:dyDescent="0.4"/>
    <row r="380" x14ac:dyDescent="0.4"/>
    <row r="381" x14ac:dyDescent="0.4"/>
    <row r="382" x14ac:dyDescent="0.4"/>
    <row r="383" x14ac:dyDescent="0.4"/>
    <row r="384" x14ac:dyDescent="0.4"/>
    <row r="385" x14ac:dyDescent="0.4"/>
    <row r="386" x14ac:dyDescent="0.4"/>
    <row r="387" x14ac:dyDescent="0.4"/>
    <row r="388" x14ac:dyDescent="0.4"/>
    <row r="389" x14ac:dyDescent="0.4"/>
    <row r="390" x14ac:dyDescent="0.4"/>
    <row r="391" x14ac:dyDescent="0.4"/>
    <row r="392" x14ac:dyDescent="0.4"/>
    <row r="393" x14ac:dyDescent="0.4"/>
    <row r="394" x14ac:dyDescent="0.4"/>
    <row r="395" x14ac:dyDescent="0.4"/>
    <row r="396" x14ac:dyDescent="0.4"/>
    <row r="397" x14ac:dyDescent="0.4"/>
    <row r="398" x14ac:dyDescent="0.4"/>
    <row r="399" x14ac:dyDescent="0.4"/>
    <row r="400" x14ac:dyDescent="0.4"/>
    <row r="401" x14ac:dyDescent="0.4"/>
    <row r="402" x14ac:dyDescent="0.4"/>
    <row r="403" x14ac:dyDescent="0.4"/>
    <row r="404" x14ac:dyDescent="0.4"/>
    <row r="405" x14ac:dyDescent="0.4"/>
    <row r="406" x14ac:dyDescent="0.4"/>
    <row r="407" x14ac:dyDescent="0.4"/>
    <row r="408" x14ac:dyDescent="0.4"/>
    <row r="409" x14ac:dyDescent="0.4"/>
    <row r="410" x14ac:dyDescent="0.4"/>
    <row r="411" x14ac:dyDescent="0.4"/>
    <row r="412" x14ac:dyDescent="0.4"/>
    <row r="413" x14ac:dyDescent="0.4"/>
    <row r="414" x14ac:dyDescent="0.4"/>
    <row r="415" x14ac:dyDescent="0.4"/>
    <row r="416" x14ac:dyDescent="0.4"/>
    <row r="417" x14ac:dyDescent="0.4"/>
    <row r="418" x14ac:dyDescent="0.4"/>
    <row r="419" x14ac:dyDescent="0.4"/>
    <row r="420" x14ac:dyDescent="0.4"/>
    <row r="421" x14ac:dyDescent="0.4"/>
    <row r="422" x14ac:dyDescent="0.4"/>
    <row r="423" x14ac:dyDescent="0.4"/>
    <row r="424" x14ac:dyDescent="0.4"/>
    <row r="425" x14ac:dyDescent="0.4"/>
    <row r="426" x14ac:dyDescent="0.4"/>
    <row r="427" x14ac:dyDescent="0.4"/>
    <row r="428" x14ac:dyDescent="0.4"/>
    <row r="429" x14ac:dyDescent="0.4"/>
    <row r="430" x14ac:dyDescent="0.4"/>
    <row r="431" x14ac:dyDescent="0.4"/>
    <row r="432" x14ac:dyDescent="0.4"/>
    <row r="433" x14ac:dyDescent="0.4"/>
    <row r="434" x14ac:dyDescent="0.4"/>
    <row r="435" x14ac:dyDescent="0.4"/>
    <row r="436" x14ac:dyDescent="0.4"/>
    <row r="437" x14ac:dyDescent="0.4"/>
    <row r="438" x14ac:dyDescent="0.4"/>
    <row r="439" x14ac:dyDescent="0.4"/>
    <row r="440" x14ac:dyDescent="0.4"/>
    <row r="441" x14ac:dyDescent="0.4"/>
    <row r="442" x14ac:dyDescent="0.4"/>
    <row r="443" x14ac:dyDescent="0.4"/>
    <row r="444" x14ac:dyDescent="0.4"/>
    <row r="445" x14ac:dyDescent="0.4"/>
    <row r="446" x14ac:dyDescent="0.4"/>
    <row r="447" x14ac:dyDescent="0.4"/>
    <row r="448" x14ac:dyDescent="0.4"/>
    <row r="449" x14ac:dyDescent="0.4"/>
    <row r="450" x14ac:dyDescent="0.4"/>
    <row r="451" x14ac:dyDescent="0.4"/>
    <row r="452" x14ac:dyDescent="0.4"/>
    <row r="453" x14ac:dyDescent="0.4"/>
    <row r="454" x14ac:dyDescent="0.4"/>
    <row r="455" x14ac:dyDescent="0.4"/>
    <row r="456" x14ac:dyDescent="0.4"/>
    <row r="457" x14ac:dyDescent="0.4"/>
    <row r="458" x14ac:dyDescent="0.4"/>
    <row r="459" x14ac:dyDescent="0.4"/>
    <row r="460" x14ac:dyDescent="0.4"/>
    <row r="461" x14ac:dyDescent="0.4"/>
    <row r="462" x14ac:dyDescent="0.4"/>
    <row r="463" x14ac:dyDescent="0.4"/>
    <row r="464" x14ac:dyDescent="0.4"/>
    <row r="465" x14ac:dyDescent="0.4"/>
    <row r="466" x14ac:dyDescent="0.4"/>
    <row r="467" x14ac:dyDescent="0.4"/>
    <row r="468" x14ac:dyDescent="0.4"/>
    <row r="469" x14ac:dyDescent="0.4"/>
    <row r="470" x14ac:dyDescent="0.4"/>
    <row r="471" x14ac:dyDescent="0.4"/>
    <row r="472" x14ac:dyDescent="0.4"/>
    <row r="473" x14ac:dyDescent="0.4"/>
    <row r="474" x14ac:dyDescent="0.4"/>
    <row r="475" x14ac:dyDescent="0.4"/>
    <row r="476" x14ac:dyDescent="0.4"/>
    <row r="477" x14ac:dyDescent="0.4"/>
    <row r="478" x14ac:dyDescent="0.4"/>
    <row r="479" x14ac:dyDescent="0.4"/>
    <row r="480" x14ac:dyDescent="0.4"/>
    <row r="481" x14ac:dyDescent="0.4"/>
    <row r="482" x14ac:dyDescent="0.4"/>
    <row r="483" x14ac:dyDescent="0.4"/>
    <row r="484" x14ac:dyDescent="0.4"/>
    <row r="485" x14ac:dyDescent="0.4"/>
    <row r="486" x14ac:dyDescent="0.4"/>
    <row r="487" x14ac:dyDescent="0.4"/>
    <row r="488" x14ac:dyDescent="0.4"/>
    <row r="489" x14ac:dyDescent="0.4"/>
    <row r="490" x14ac:dyDescent="0.4"/>
    <row r="491" x14ac:dyDescent="0.4"/>
    <row r="492" x14ac:dyDescent="0.4"/>
    <row r="493" x14ac:dyDescent="0.4"/>
    <row r="494" x14ac:dyDescent="0.4"/>
    <row r="495" x14ac:dyDescent="0.4"/>
    <row r="496" x14ac:dyDescent="0.4"/>
    <row r="497" x14ac:dyDescent="0.4"/>
    <row r="498" x14ac:dyDescent="0.4"/>
    <row r="499" x14ac:dyDescent="0.4"/>
    <row r="500" x14ac:dyDescent="0.4"/>
    <row r="501" x14ac:dyDescent="0.4"/>
    <row r="502" x14ac:dyDescent="0.4"/>
    <row r="503" x14ac:dyDescent="0.4"/>
    <row r="504" x14ac:dyDescent="0.4"/>
    <row r="505" x14ac:dyDescent="0.4"/>
    <row r="506" x14ac:dyDescent="0.4"/>
    <row r="507" x14ac:dyDescent="0.4"/>
    <row r="508" x14ac:dyDescent="0.4"/>
    <row r="509" x14ac:dyDescent="0.4"/>
    <row r="510" x14ac:dyDescent="0.4"/>
    <row r="511" x14ac:dyDescent="0.4"/>
    <row r="512" x14ac:dyDescent="0.4"/>
    <row r="513" x14ac:dyDescent="0.4"/>
    <row r="514" x14ac:dyDescent="0.4"/>
    <row r="515" x14ac:dyDescent="0.4"/>
    <row r="516" x14ac:dyDescent="0.4"/>
    <row r="517" x14ac:dyDescent="0.4"/>
    <row r="518" x14ac:dyDescent="0.4"/>
    <row r="519" x14ac:dyDescent="0.4"/>
    <row r="520" x14ac:dyDescent="0.4"/>
  </sheetData>
  <sheetProtection formatCells="0" formatRows="0" insertRows="0" deleteRows="0"/>
  <mergeCells count="80">
    <mergeCell ref="A126:F126"/>
    <mergeCell ref="B97:H97"/>
    <mergeCell ref="B130:H130"/>
    <mergeCell ref="M119:N119"/>
    <mergeCell ref="M120:N120"/>
    <mergeCell ref="B129:F129"/>
    <mergeCell ref="K121:L121"/>
    <mergeCell ref="K118:L118"/>
    <mergeCell ref="M121:N121"/>
    <mergeCell ref="M118:N118"/>
    <mergeCell ref="M117:N117"/>
    <mergeCell ref="G121:H121"/>
    <mergeCell ref="L43:N43"/>
    <mergeCell ref="B59:B64"/>
    <mergeCell ref="D43:E43"/>
    <mergeCell ref="F43:K43"/>
    <mergeCell ref="B45:B49"/>
    <mergeCell ref="C43:C44"/>
    <mergeCell ref="B43:B44"/>
    <mergeCell ref="B50:B53"/>
    <mergeCell ref="B54:B56"/>
    <mergeCell ref="B57:B58"/>
    <mergeCell ref="B65:B69"/>
    <mergeCell ref="B72:D72"/>
    <mergeCell ref="B73:D73"/>
    <mergeCell ref="B71:D71"/>
    <mergeCell ref="D90:E90"/>
    <mergeCell ref="B77:J77"/>
    <mergeCell ref="D88:E88"/>
    <mergeCell ref="D83:E83"/>
    <mergeCell ref="D82:E82"/>
    <mergeCell ref="D81:E81"/>
    <mergeCell ref="B82:B83"/>
    <mergeCell ref="B84:B85"/>
    <mergeCell ref="B86:B88"/>
    <mergeCell ref="B90:B94"/>
    <mergeCell ref="B30:B34"/>
    <mergeCell ref="B15:B18"/>
    <mergeCell ref="D8:D9"/>
    <mergeCell ref="B8:B9"/>
    <mergeCell ref="B24:B29"/>
    <mergeCell ref="B10:B14"/>
    <mergeCell ref="B19:B21"/>
    <mergeCell ref="B22:B23"/>
    <mergeCell ref="B2:M2"/>
    <mergeCell ref="B3:M3"/>
    <mergeCell ref="F8:F9"/>
    <mergeCell ref="I8:I9"/>
    <mergeCell ref="C8:C9"/>
    <mergeCell ref="E8:E9"/>
    <mergeCell ref="B133:I133"/>
    <mergeCell ref="E121:F121"/>
    <mergeCell ref="B100:B105"/>
    <mergeCell ref="B128:F128"/>
    <mergeCell ref="E117:F117"/>
    <mergeCell ref="G117:H117"/>
    <mergeCell ref="B118:B121"/>
    <mergeCell ref="C118:C121"/>
    <mergeCell ref="E118:F118"/>
    <mergeCell ref="G118:H118"/>
    <mergeCell ref="I118:J118"/>
    <mergeCell ref="I121:J121"/>
    <mergeCell ref="E119:F119"/>
    <mergeCell ref="G119:H119"/>
    <mergeCell ref="E120:F120"/>
    <mergeCell ref="J123:M123"/>
    <mergeCell ref="B96:I96"/>
    <mergeCell ref="G120:H120"/>
    <mergeCell ref="I119:J119"/>
    <mergeCell ref="I120:J120"/>
    <mergeCell ref="K119:L119"/>
    <mergeCell ref="K120:L120"/>
    <mergeCell ref="K117:L117"/>
    <mergeCell ref="I117:J117"/>
    <mergeCell ref="D95:E95"/>
    <mergeCell ref="D86:E86"/>
    <mergeCell ref="D94:E94"/>
    <mergeCell ref="D91:E91"/>
    <mergeCell ref="D92:E92"/>
    <mergeCell ref="D93:E93"/>
  </mergeCells>
  <phoneticPr fontId="11" type="noConversion"/>
  <pageMargins left="0.19685039370078741" right="0.27" top="0.19685039370078741" bottom="0.19685039370078741" header="0.31496062992125984" footer="0.31496062992125984"/>
  <pageSetup paperSize="9" scale="62" orientation="landscape" r:id="rId1"/>
  <rowBreaks count="2" manualBreakCount="2">
    <brk id="40" max="16383" man="1"/>
    <brk id="7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>
    <tabColor theme="5" tint="0.39997558519241921"/>
  </sheetPr>
  <dimension ref="A1:XFC770"/>
  <sheetViews>
    <sheetView showGridLines="0" topLeftCell="A5" zoomScale="50" zoomScaleNormal="50" zoomScaleSheetLayoutView="48" workbookViewId="0">
      <selection activeCell="K32" sqref="K32"/>
    </sheetView>
  </sheetViews>
  <sheetFormatPr baseColWidth="10" defaultColWidth="11.3984375" defaultRowHeight="15" zeroHeight="1" x14ac:dyDescent="0.4"/>
  <cols>
    <col min="1" max="1" width="1.1328125" style="46" customWidth="1"/>
    <col min="2" max="2" width="25.86328125" style="48" customWidth="1"/>
    <col min="3" max="3" width="40.3984375" style="47" customWidth="1"/>
    <col min="4" max="4" width="109" style="48" customWidth="1"/>
    <col min="5" max="5" width="45.59765625" style="46" customWidth="1"/>
    <col min="6" max="6" width="24.3984375" style="46" customWidth="1"/>
    <col min="7" max="7" width="17" style="46" customWidth="1"/>
    <col min="8" max="8" width="20.1328125" style="49" customWidth="1"/>
    <col min="9" max="9" width="24.86328125" style="50" customWidth="1"/>
    <col min="10" max="10" width="32" style="45" customWidth="1"/>
    <col min="11" max="11" width="34.3984375" style="46" customWidth="1"/>
    <col min="12" max="16384" width="11.3984375" style="46"/>
  </cols>
  <sheetData>
    <row r="1" spans="2:161" x14ac:dyDescent="0.4"/>
    <row r="2" spans="2:161" ht="20.25" x14ac:dyDescent="0.4">
      <c r="B2" s="790" t="s">
        <v>7</v>
      </c>
      <c r="C2" s="790"/>
      <c r="D2" s="790"/>
      <c r="E2" s="790"/>
      <c r="F2" s="790"/>
      <c r="G2" s="790"/>
      <c r="H2" s="790"/>
      <c r="I2" s="790"/>
    </row>
    <row r="3" spans="2:161" ht="20.25" x14ac:dyDescent="0.4">
      <c r="B3" s="790" t="s">
        <v>8</v>
      </c>
      <c r="C3" s="790"/>
      <c r="D3" s="790"/>
      <c r="E3" s="790"/>
      <c r="F3" s="790"/>
      <c r="G3" s="790"/>
      <c r="H3" s="790"/>
      <c r="I3" s="790"/>
    </row>
    <row r="4" spans="2:161" ht="15.75" customHeight="1" x14ac:dyDescent="0.4">
      <c r="B4" s="94"/>
      <c r="C4" s="94"/>
      <c r="D4" s="790" t="s">
        <v>292</v>
      </c>
      <c r="E4" s="790"/>
      <c r="F4" s="790"/>
      <c r="G4" s="94"/>
      <c r="H4" s="94"/>
      <c r="I4" s="94"/>
    </row>
    <row r="5" spans="2:161" x14ac:dyDescent="0.4">
      <c r="B5" s="3"/>
      <c r="C5" s="13"/>
      <c r="D5" s="3"/>
      <c r="E5" s="3"/>
      <c r="F5" s="3"/>
      <c r="G5" s="3"/>
      <c r="H5" s="3"/>
      <c r="I5" s="14"/>
      <c r="J5" s="3"/>
      <c r="K5" s="15"/>
    </row>
    <row r="6" spans="2:161" ht="18.75" customHeight="1" x14ac:dyDescent="0.4">
      <c r="B6" s="81"/>
      <c r="C6" s="93"/>
      <c r="D6" s="16"/>
      <c r="E6" s="16"/>
      <c r="F6" s="16"/>
      <c r="G6" s="16"/>
      <c r="H6" s="16"/>
      <c r="I6" s="18"/>
      <c r="J6" s="16"/>
      <c r="K6" s="19"/>
    </row>
    <row r="7" spans="2:161" ht="20.25" customHeight="1" x14ac:dyDescent="0.4">
      <c r="B7" s="65" t="s">
        <v>75</v>
      </c>
      <c r="C7" s="63"/>
      <c r="D7" s="16"/>
      <c r="E7" s="16"/>
      <c r="F7" s="16"/>
      <c r="G7" s="16"/>
      <c r="H7" s="16"/>
      <c r="I7" s="18"/>
      <c r="J7" s="16"/>
      <c r="K7" s="19"/>
    </row>
    <row r="8" spans="2:161" ht="24.75" customHeight="1" thickBot="1" x14ac:dyDescent="0.45">
      <c r="B8" s="46"/>
      <c r="C8" s="54"/>
      <c r="D8" s="46"/>
      <c r="H8" s="46"/>
      <c r="I8" s="45"/>
      <c r="J8" s="46"/>
      <c r="K8" s="53"/>
    </row>
    <row r="9" spans="2:161" ht="35.25" customHeight="1" x14ac:dyDescent="0.4">
      <c r="B9" s="1062"/>
      <c r="C9" s="1062" t="s">
        <v>258</v>
      </c>
      <c r="D9" s="1079" t="s">
        <v>244</v>
      </c>
      <c r="E9" s="1080"/>
      <c r="F9" s="1081"/>
      <c r="G9" s="1078" t="s">
        <v>58</v>
      </c>
      <c r="H9" s="1071"/>
      <c r="I9" s="1098" t="s">
        <v>59</v>
      </c>
      <c r="J9" s="1096" t="s">
        <v>243</v>
      </c>
      <c r="K9" s="1094" t="s">
        <v>62</v>
      </c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  <c r="BQ9" s="257"/>
      <c r="BR9" s="257"/>
      <c r="BS9" s="257"/>
      <c r="BT9" s="257"/>
      <c r="BU9" s="257"/>
      <c r="BV9" s="257"/>
      <c r="BW9" s="257"/>
      <c r="BX9" s="257"/>
      <c r="BY9" s="257"/>
      <c r="BZ9" s="257"/>
      <c r="CA9" s="257"/>
      <c r="CB9" s="257"/>
      <c r="CC9" s="257"/>
      <c r="CD9" s="257"/>
      <c r="CE9" s="257"/>
      <c r="CF9" s="257"/>
      <c r="CG9" s="257"/>
      <c r="CH9" s="257"/>
      <c r="CI9" s="257"/>
      <c r="CJ9" s="257"/>
      <c r="CK9" s="257"/>
      <c r="CL9" s="257"/>
      <c r="CM9" s="257"/>
      <c r="CN9" s="257"/>
      <c r="CO9" s="257"/>
      <c r="CP9" s="257"/>
      <c r="CQ9" s="257"/>
      <c r="CR9" s="257"/>
      <c r="CS9" s="257"/>
      <c r="CT9" s="257"/>
      <c r="CU9" s="257"/>
      <c r="CV9" s="257"/>
      <c r="CW9" s="257"/>
      <c r="CX9" s="257"/>
      <c r="CY9" s="257"/>
      <c r="CZ9" s="257"/>
      <c r="DA9" s="257"/>
      <c r="DB9" s="257"/>
      <c r="DC9" s="257"/>
      <c r="DD9" s="257"/>
      <c r="DE9" s="257"/>
      <c r="DF9" s="257"/>
      <c r="DG9" s="257"/>
      <c r="DH9" s="257"/>
      <c r="DI9" s="257"/>
      <c r="DJ9" s="257"/>
      <c r="DK9" s="257"/>
      <c r="DL9" s="257"/>
      <c r="DM9" s="257"/>
      <c r="DN9" s="257"/>
      <c r="DO9" s="257"/>
      <c r="DP9" s="257"/>
      <c r="DQ9" s="257"/>
      <c r="DR9" s="257"/>
      <c r="DS9" s="257"/>
      <c r="DT9" s="257"/>
      <c r="DU9" s="257"/>
      <c r="DV9" s="257"/>
      <c r="DW9" s="257"/>
      <c r="DX9" s="257"/>
      <c r="DY9" s="257"/>
      <c r="DZ9" s="257"/>
      <c r="EA9" s="257"/>
      <c r="EB9" s="257"/>
      <c r="EC9" s="257"/>
      <c r="ED9" s="257"/>
      <c r="EE9" s="257"/>
      <c r="EF9" s="257"/>
      <c r="EG9" s="257"/>
      <c r="EH9" s="257"/>
      <c r="EI9" s="257"/>
      <c r="EJ9" s="257"/>
      <c r="EK9" s="257"/>
      <c r="EL9" s="257"/>
      <c r="EM9" s="257"/>
      <c r="EN9" s="257"/>
      <c r="EO9" s="257"/>
      <c r="EP9" s="257"/>
      <c r="EQ9" s="257"/>
      <c r="ER9" s="257"/>
      <c r="ES9" s="257"/>
      <c r="ET9" s="257"/>
      <c r="EU9" s="257"/>
      <c r="EV9" s="257"/>
      <c r="EW9" s="257"/>
      <c r="EX9" s="257"/>
      <c r="EY9" s="257"/>
      <c r="EZ9" s="257"/>
      <c r="FA9" s="257"/>
      <c r="FB9" s="257"/>
      <c r="FC9" s="257"/>
      <c r="FD9" s="257"/>
      <c r="FE9" s="258"/>
    </row>
    <row r="10" spans="2:161" ht="57" customHeight="1" thickBot="1" x14ac:dyDescent="0.45">
      <c r="B10" s="1085"/>
      <c r="C10" s="1085"/>
      <c r="D10" s="1082"/>
      <c r="E10" s="1083"/>
      <c r="F10" s="1084"/>
      <c r="G10" s="458" t="s">
        <v>60</v>
      </c>
      <c r="H10" s="457" t="s">
        <v>61</v>
      </c>
      <c r="I10" s="1099"/>
      <c r="J10" s="1097"/>
      <c r="K10" s="1095"/>
      <c r="FE10" s="355"/>
    </row>
    <row r="11" spans="2:161" s="186" customFormat="1" ht="27.75" customHeight="1" x14ac:dyDescent="0.45">
      <c r="B11" s="1100" t="s">
        <v>489</v>
      </c>
      <c r="C11" s="1088" t="s">
        <v>515</v>
      </c>
      <c r="D11" s="498" t="s">
        <v>490</v>
      </c>
      <c r="E11" s="681"/>
      <c r="F11" s="681"/>
      <c r="G11" s="681" t="s">
        <v>362</v>
      </c>
      <c r="H11" s="681" t="s">
        <v>338</v>
      </c>
      <c r="I11" s="569"/>
      <c r="J11" s="493"/>
      <c r="K11" s="460"/>
      <c r="L11"/>
    </row>
    <row r="12" spans="2:161" s="186" customFormat="1" ht="27.75" customHeight="1" x14ac:dyDescent="0.45">
      <c r="B12" s="1101"/>
      <c r="C12" s="1088"/>
      <c r="D12" s="498" t="s">
        <v>606</v>
      </c>
      <c r="E12" s="681"/>
      <c r="F12" s="681"/>
      <c r="G12" s="681" t="s">
        <v>362</v>
      </c>
      <c r="H12" s="681" t="s">
        <v>338</v>
      </c>
      <c r="I12" s="570"/>
      <c r="J12" s="563"/>
      <c r="K12" s="459"/>
      <c r="L12"/>
    </row>
    <row r="13" spans="2:161" s="186" customFormat="1" ht="27.75" customHeight="1" x14ac:dyDescent="0.45">
      <c r="B13" s="1101"/>
      <c r="C13" s="1088"/>
      <c r="D13" s="498" t="s">
        <v>607</v>
      </c>
      <c r="E13" s="681"/>
      <c r="F13" s="681"/>
      <c r="G13" s="681" t="s">
        <v>338</v>
      </c>
      <c r="H13" s="681" t="s">
        <v>362</v>
      </c>
      <c r="I13" s="570"/>
      <c r="J13" s="563"/>
      <c r="K13" s="459"/>
      <c r="L13"/>
    </row>
    <row r="14" spans="2:161" s="186" customFormat="1" ht="27.95" customHeight="1" x14ac:dyDescent="0.45">
      <c r="B14" s="1101"/>
      <c r="C14" s="1088"/>
      <c r="D14" s="498" t="s">
        <v>608</v>
      </c>
      <c r="E14" s="681"/>
      <c r="F14" s="681"/>
      <c r="G14" s="681" t="s">
        <v>338</v>
      </c>
      <c r="H14" s="681" t="s">
        <v>362</v>
      </c>
      <c r="I14" s="570"/>
      <c r="J14" s="563"/>
      <c r="K14" s="459"/>
      <c r="L14"/>
    </row>
    <row r="15" spans="2:161" s="186" customFormat="1" ht="27.95" customHeight="1" x14ac:dyDescent="0.45">
      <c r="B15" s="1101"/>
      <c r="C15" s="1089"/>
      <c r="D15" s="498" t="s">
        <v>491</v>
      </c>
      <c r="E15" s="681"/>
      <c r="F15" s="681"/>
      <c r="G15" s="681" t="s">
        <v>362</v>
      </c>
      <c r="H15" s="681" t="s">
        <v>338</v>
      </c>
      <c r="I15" s="570"/>
      <c r="J15" s="563"/>
      <c r="K15" s="459"/>
      <c r="L15"/>
    </row>
    <row r="16" spans="2:161" s="186" customFormat="1" ht="27.95" customHeight="1" x14ac:dyDescent="0.45">
      <c r="B16" s="1101"/>
      <c r="C16" s="1090" t="s">
        <v>609</v>
      </c>
      <c r="D16" s="498" t="s">
        <v>492</v>
      </c>
      <c r="E16" s="681"/>
      <c r="F16" s="681"/>
      <c r="G16" s="681" t="s">
        <v>362</v>
      </c>
      <c r="H16" s="681" t="s">
        <v>338</v>
      </c>
      <c r="I16" s="570"/>
      <c r="J16" s="563"/>
      <c r="K16" s="459"/>
      <c r="L16"/>
    </row>
    <row r="17" spans="1:13 16383:16383" s="186" customFormat="1" ht="27.95" customHeight="1" x14ac:dyDescent="0.45">
      <c r="B17" s="1101"/>
      <c r="C17" s="1091"/>
      <c r="D17" s="499" t="s">
        <v>493</v>
      </c>
      <c r="E17" s="681"/>
      <c r="F17" s="681"/>
      <c r="G17" s="681" t="s">
        <v>362</v>
      </c>
      <c r="H17" s="681" t="s">
        <v>338</v>
      </c>
      <c r="I17" s="570"/>
      <c r="J17" s="563"/>
      <c r="K17" s="459"/>
      <c r="L17"/>
    </row>
    <row r="18" spans="1:13 16383:16383" s="186" customFormat="1" ht="27.95" customHeight="1" x14ac:dyDescent="0.45">
      <c r="B18" s="1101"/>
      <c r="C18" s="1092" t="s">
        <v>494</v>
      </c>
      <c r="D18" s="498" t="s">
        <v>495</v>
      </c>
      <c r="E18" s="681"/>
      <c r="F18" s="681"/>
      <c r="G18" s="681" t="s">
        <v>362</v>
      </c>
      <c r="H18" s="681" t="s">
        <v>338</v>
      </c>
      <c r="I18" s="570"/>
      <c r="J18" s="563"/>
      <c r="K18" s="459"/>
      <c r="L18"/>
      <c r="XFC18" s="194"/>
    </row>
    <row r="19" spans="1:13 16383:16383" s="186" customFormat="1" ht="27.95" customHeight="1" x14ac:dyDescent="0.45">
      <c r="B19" s="1101"/>
      <c r="C19" s="1093"/>
      <c r="D19" s="498" t="s">
        <v>516</v>
      </c>
      <c r="E19" s="681"/>
      <c r="F19" s="681"/>
      <c r="G19" s="681" t="s">
        <v>362</v>
      </c>
      <c r="H19" s="681" t="s">
        <v>338</v>
      </c>
      <c r="I19" s="570"/>
      <c r="J19" s="563"/>
      <c r="K19" s="459"/>
      <c r="L19"/>
    </row>
    <row r="20" spans="1:13 16383:16383" s="186" customFormat="1" ht="27.95" customHeight="1" x14ac:dyDescent="0.45">
      <c r="B20" s="1101"/>
      <c r="C20" s="1093"/>
      <c r="D20" s="499" t="s">
        <v>496</v>
      </c>
      <c r="E20" s="681"/>
      <c r="F20" s="681"/>
      <c r="G20" s="681" t="s">
        <v>362</v>
      </c>
      <c r="H20" s="681" t="s">
        <v>338</v>
      </c>
      <c r="I20" s="570"/>
      <c r="J20" s="563"/>
      <c r="K20" s="459"/>
      <c r="L20"/>
    </row>
    <row r="21" spans="1:13 16383:16383" s="186" customFormat="1" ht="27.95" customHeight="1" x14ac:dyDescent="0.45">
      <c r="B21" s="1101"/>
      <c r="C21" s="1092" t="s">
        <v>610</v>
      </c>
      <c r="D21" s="499" t="s">
        <v>517</v>
      </c>
      <c r="E21" s="496"/>
      <c r="F21" s="496"/>
      <c r="G21" s="669" t="s">
        <v>362</v>
      </c>
      <c r="H21" s="668" t="s">
        <v>338</v>
      </c>
      <c r="I21" s="570"/>
      <c r="J21" s="563"/>
      <c r="K21" s="459"/>
      <c r="L21"/>
    </row>
    <row r="22" spans="1:13 16383:16383" s="186" customFormat="1" ht="39.75" customHeight="1" x14ac:dyDescent="0.45">
      <c r="B22" s="1101"/>
      <c r="C22" s="1092"/>
      <c r="D22" s="499" t="s">
        <v>460</v>
      </c>
      <c r="E22" s="210"/>
      <c r="F22" s="210"/>
      <c r="G22" s="667" t="s">
        <v>362</v>
      </c>
      <c r="H22" s="668" t="s">
        <v>338</v>
      </c>
      <c r="I22" s="570"/>
      <c r="J22" s="563"/>
      <c r="K22" s="459"/>
      <c r="L22"/>
    </row>
    <row r="23" spans="1:13 16383:16383" s="60" customFormat="1" ht="31.5" customHeight="1" x14ac:dyDescent="0.45">
      <c r="B23" s="1101"/>
      <c r="C23" s="1088" t="s">
        <v>497</v>
      </c>
      <c r="D23" s="498" t="s">
        <v>518</v>
      </c>
      <c r="E23" s="210"/>
      <c r="F23" s="666"/>
      <c r="G23" s="681" t="s">
        <v>362</v>
      </c>
      <c r="H23" s="668" t="s">
        <v>338</v>
      </c>
      <c r="I23" s="571"/>
      <c r="J23" s="496"/>
      <c r="K23" s="566"/>
      <c r="L23"/>
    </row>
    <row r="24" spans="1:13 16383:16383" s="186" customFormat="1" ht="30.75" customHeight="1" x14ac:dyDescent="0.45">
      <c r="B24" s="1101"/>
      <c r="C24" s="1088"/>
      <c r="D24" s="498" t="s">
        <v>611</v>
      </c>
      <c r="E24" s="210"/>
      <c r="F24" s="666"/>
      <c r="G24" s="681" t="s">
        <v>338</v>
      </c>
      <c r="H24" s="668" t="s">
        <v>362</v>
      </c>
      <c r="I24" s="572"/>
      <c r="J24" s="495"/>
      <c r="K24" s="567"/>
      <c r="L24"/>
    </row>
    <row r="25" spans="1:13 16383:16383" s="186" customFormat="1" ht="25.5" customHeight="1" x14ac:dyDescent="0.45">
      <c r="B25" s="1101"/>
      <c r="C25" s="1089"/>
      <c r="D25" s="498" t="s">
        <v>493</v>
      </c>
      <c r="E25" s="210"/>
      <c r="F25" s="666"/>
      <c r="G25" s="681" t="s">
        <v>362</v>
      </c>
      <c r="H25" s="668" t="s">
        <v>338</v>
      </c>
      <c r="I25" s="572"/>
      <c r="J25" s="495"/>
      <c r="K25" s="568"/>
      <c r="L25"/>
    </row>
    <row r="26" spans="1:13 16383:16383" s="186" customFormat="1" ht="25.5" customHeight="1" x14ac:dyDescent="0.45">
      <c r="B26" s="1101"/>
      <c r="C26" s="1089"/>
      <c r="D26" s="498" t="s">
        <v>498</v>
      </c>
      <c r="E26" s="210"/>
      <c r="F26" s="665"/>
      <c r="G26" s="668" t="s">
        <v>362</v>
      </c>
      <c r="H26" s="668" t="s">
        <v>338</v>
      </c>
      <c r="I26" s="572"/>
      <c r="J26" s="495"/>
      <c r="K26" s="568"/>
      <c r="L26"/>
    </row>
    <row r="27" spans="1:13 16383:16383" s="186" customFormat="1" ht="30.75" customHeight="1" x14ac:dyDescent="0.45">
      <c r="B27" s="1101"/>
      <c r="C27" s="1092" t="s">
        <v>519</v>
      </c>
      <c r="D27" s="497" t="s">
        <v>612</v>
      </c>
      <c r="E27" s="210"/>
      <c r="F27" s="664"/>
      <c r="G27" s="681" t="s">
        <v>362</v>
      </c>
      <c r="H27" s="668" t="s">
        <v>338</v>
      </c>
      <c r="I27" s="572"/>
      <c r="J27" s="495"/>
      <c r="K27" s="567"/>
      <c r="L27"/>
    </row>
    <row r="28" spans="1:13 16383:16383" s="186" customFormat="1" ht="31.9" customHeight="1" x14ac:dyDescent="0.45">
      <c r="B28" s="1101"/>
      <c r="C28" s="1092"/>
      <c r="D28" s="497" t="s">
        <v>613</v>
      </c>
      <c r="E28" s="210"/>
      <c r="F28" s="664"/>
      <c r="G28" s="681" t="s">
        <v>362</v>
      </c>
      <c r="H28" s="668" t="s">
        <v>338</v>
      </c>
      <c r="I28" s="572"/>
      <c r="J28" s="495"/>
      <c r="K28" s="567"/>
      <c r="L28"/>
    </row>
    <row r="29" spans="1:13 16383:16383" s="186" customFormat="1" ht="29.25" customHeight="1" x14ac:dyDescent="0.45">
      <c r="B29" s="1101"/>
      <c r="C29" s="1092"/>
      <c r="D29" s="497" t="s">
        <v>614</v>
      </c>
      <c r="E29" s="210"/>
      <c r="F29" s="664"/>
      <c r="G29" s="681" t="s">
        <v>362</v>
      </c>
      <c r="H29" s="668" t="s">
        <v>338</v>
      </c>
      <c r="I29" s="572"/>
      <c r="J29" s="495"/>
      <c r="K29" s="567"/>
      <c r="L29"/>
    </row>
    <row r="30" spans="1:13 16383:16383" s="186" customFormat="1" ht="36.6" customHeight="1" x14ac:dyDescent="0.45">
      <c r="B30" s="1101"/>
      <c r="C30" s="1093"/>
      <c r="D30" s="497" t="s">
        <v>510</v>
      </c>
      <c r="E30" s="210"/>
      <c r="F30" s="664"/>
      <c r="G30" s="681" t="s">
        <v>362</v>
      </c>
      <c r="H30" s="668" t="s">
        <v>338</v>
      </c>
      <c r="I30" s="572"/>
      <c r="J30" s="495"/>
      <c r="K30" s="567"/>
      <c r="L30"/>
    </row>
    <row r="31" spans="1:13 16383:16383" s="186" customFormat="1" ht="34.15" customHeight="1" thickBot="1" x14ac:dyDescent="0.45">
      <c r="B31" s="1101"/>
      <c r="C31" s="1093"/>
      <c r="D31" s="497" t="s">
        <v>615</v>
      </c>
      <c r="E31" s="210"/>
      <c r="F31" s="664"/>
      <c r="G31" s="681" t="s">
        <v>362</v>
      </c>
      <c r="H31" s="668" t="s">
        <v>338</v>
      </c>
      <c r="I31" s="572"/>
      <c r="J31" s="495"/>
      <c r="K31" s="662" t="s">
        <v>616</v>
      </c>
      <c r="M31" s="661"/>
    </row>
    <row r="32" spans="1:13 16383:16383" s="186" customFormat="1" ht="45" customHeight="1" x14ac:dyDescent="0.4">
      <c r="A32" s="345"/>
      <c r="B32" s="1075" t="s">
        <v>470</v>
      </c>
      <c r="C32" s="655" t="s">
        <v>543</v>
      </c>
      <c r="D32" s="493" t="s">
        <v>544</v>
      </c>
      <c r="E32" s="493" t="s">
        <v>545</v>
      </c>
      <c r="F32" s="493" t="s">
        <v>338</v>
      </c>
      <c r="G32" s="493" t="s">
        <v>362</v>
      </c>
      <c r="H32" s="493" t="s">
        <v>338</v>
      </c>
      <c r="I32" s="493" t="s">
        <v>338</v>
      </c>
      <c r="J32" s="493" t="s">
        <v>338</v>
      </c>
      <c r="K32" s="460" t="s">
        <v>338</v>
      </c>
    </row>
    <row r="33" spans="1:11" s="186" customFormat="1" ht="43.5" customHeight="1" x14ac:dyDescent="0.4">
      <c r="A33" s="345"/>
      <c r="B33" s="1076"/>
      <c r="C33" s="656" t="s">
        <v>546</v>
      </c>
      <c r="D33" s="629" t="s">
        <v>547</v>
      </c>
      <c r="E33" s="629" t="s">
        <v>338</v>
      </c>
      <c r="F33" s="629" t="s">
        <v>338</v>
      </c>
      <c r="G33" s="629" t="s">
        <v>362</v>
      </c>
      <c r="H33" s="629" t="s">
        <v>338</v>
      </c>
      <c r="I33" s="650" t="s">
        <v>513</v>
      </c>
      <c r="J33" s="629" t="s">
        <v>338</v>
      </c>
      <c r="K33" s="459" t="s">
        <v>338</v>
      </c>
    </row>
    <row r="34" spans="1:11" s="186" customFormat="1" ht="54.75" customHeight="1" x14ac:dyDescent="0.4">
      <c r="A34" s="46"/>
      <c r="B34" s="1076"/>
      <c r="C34" s="648" t="s">
        <v>548</v>
      </c>
      <c r="D34" s="629" t="s">
        <v>549</v>
      </c>
      <c r="E34" s="629" t="s">
        <v>338</v>
      </c>
      <c r="F34" s="629" t="s">
        <v>338</v>
      </c>
      <c r="G34" s="629" t="s">
        <v>362</v>
      </c>
      <c r="H34" s="629" t="s">
        <v>338</v>
      </c>
      <c r="I34" s="629" t="s">
        <v>338</v>
      </c>
      <c r="J34" s="629" t="s">
        <v>338</v>
      </c>
      <c r="K34" s="459" t="s">
        <v>338</v>
      </c>
    </row>
    <row r="35" spans="1:11" s="186" customFormat="1" ht="39.6" customHeight="1" x14ac:dyDescent="0.4">
      <c r="A35" s="46"/>
      <c r="B35" s="1076"/>
      <c r="C35" s="648" t="s">
        <v>522</v>
      </c>
      <c r="D35" s="629" t="s">
        <v>550</v>
      </c>
      <c r="E35" s="629" t="s">
        <v>338</v>
      </c>
      <c r="F35" s="629" t="s">
        <v>338</v>
      </c>
      <c r="G35" s="629" t="s">
        <v>362</v>
      </c>
      <c r="H35" s="629" t="s">
        <v>338</v>
      </c>
      <c r="I35" s="629" t="s">
        <v>338</v>
      </c>
      <c r="J35" s="629" t="s">
        <v>338</v>
      </c>
      <c r="K35" s="459" t="s">
        <v>338</v>
      </c>
    </row>
    <row r="36" spans="1:11" s="186" customFormat="1" ht="36.75" customHeight="1" x14ac:dyDescent="0.4">
      <c r="A36" s="46"/>
      <c r="B36" s="1076"/>
      <c r="C36" s="657" t="s">
        <v>551</v>
      </c>
      <c r="D36" s="629" t="s">
        <v>552</v>
      </c>
      <c r="E36" s="629" t="s">
        <v>338</v>
      </c>
      <c r="F36" s="629" t="s">
        <v>338</v>
      </c>
      <c r="G36" s="629" t="s">
        <v>338</v>
      </c>
      <c r="H36" s="629" t="s">
        <v>362</v>
      </c>
      <c r="I36" s="629" t="s">
        <v>338</v>
      </c>
      <c r="J36" s="629" t="s">
        <v>338</v>
      </c>
      <c r="K36" s="459" t="s">
        <v>338</v>
      </c>
    </row>
    <row r="37" spans="1:11" s="186" customFormat="1" ht="39.6" customHeight="1" x14ac:dyDescent="0.4">
      <c r="A37" s="46"/>
      <c r="B37" s="1076"/>
      <c r="C37" s="657" t="s">
        <v>553</v>
      </c>
      <c r="D37" s="629" t="s">
        <v>554</v>
      </c>
      <c r="E37" s="629" t="s">
        <v>338</v>
      </c>
      <c r="F37" s="629" t="s">
        <v>338</v>
      </c>
      <c r="G37" s="629" t="s">
        <v>362</v>
      </c>
      <c r="H37" s="629" t="s">
        <v>338</v>
      </c>
      <c r="I37" s="629" t="s">
        <v>338</v>
      </c>
      <c r="J37" s="629" t="s">
        <v>338</v>
      </c>
      <c r="K37" s="459" t="s">
        <v>338</v>
      </c>
    </row>
    <row r="38" spans="1:11" s="186" customFormat="1" ht="41.25" customHeight="1" x14ac:dyDescent="0.4">
      <c r="A38" s="46"/>
      <c r="B38" s="1076"/>
      <c r="C38" s="648" t="s">
        <v>555</v>
      </c>
      <c r="D38" s="629" t="s">
        <v>556</v>
      </c>
      <c r="E38" s="629" t="s">
        <v>338</v>
      </c>
      <c r="F38" s="629" t="s">
        <v>338</v>
      </c>
      <c r="G38" s="629" t="s">
        <v>362</v>
      </c>
      <c r="H38" s="629" t="s">
        <v>338</v>
      </c>
      <c r="I38" s="629" t="s">
        <v>557</v>
      </c>
      <c r="J38" s="629" t="s">
        <v>338</v>
      </c>
      <c r="K38" s="459" t="s">
        <v>338</v>
      </c>
    </row>
    <row r="39" spans="1:11" s="186" customFormat="1" ht="41.25" customHeight="1" x14ac:dyDescent="0.4">
      <c r="A39" s="46"/>
      <c r="B39" s="1076"/>
      <c r="C39" s="648" t="s">
        <v>558</v>
      </c>
      <c r="D39" s="629" t="s">
        <v>559</v>
      </c>
      <c r="E39" s="629" t="s">
        <v>338</v>
      </c>
      <c r="F39" s="629" t="s">
        <v>338</v>
      </c>
      <c r="G39" s="629" t="s">
        <v>362</v>
      </c>
      <c r="H39" s="629" t="s">
        <v>338</v>
      </c>
      <c r="I39" s="629" t="s">
        <v>338</v>
      </c>
      <c r="J39" s="629" t="s">
        <v>338</v>
      </c>
      <c r="K39" s="459" t="s">
        <v>338</v>
      </c>
    </row>
    <row r="40" spans="1:11" s="186" customFormat="1" ht="33.75" customHeight="1" x14ac:dyDescent="0.4">
      <c r="A40" s="46"/>
      <c r="B40" s="1076"/>
      <c r="C40" s="648" t="s">
        <v>508</v>
      </c>
      <c r="D40" s="654" t="s">
        <v>560</v>
      </c>
      <c r="E40" s="629" t="s">
        <v>561</v>
      </c>
      <c r="F40" s="629" t="s">
        <v>338</v>
      </c>
      <c r="G40" s="629" t="s">
        <v>362</v>
      </c>
      <c r="H40" s="629" t="s">
        <v>338</v>
      </c>
      <c r="I40" s="629" t="s">
        <v>338</v>
      </c>
      <c r="J40" s="629" t="s">
        <v>338</v>
      </c>
      <c r="K40" s="459" t="s">
        <v>338</v>
      </c>
    </row>
    <row r="41" spans="1:11" s="186" customFormat="1" ht="29.25" customHeight="1" x14ac:dyDescent="0.4">
      <c r="A41" s="46"/>
      <c r="B41" s="1076"/>
      <c r="C41" s="648" t="s">
        <v>562</v>
      </c>
      <c r="D41" s="629" t="s">
        <v>559</v>
      </c>
      <c r="E41" s="629" t="s">
        <v>563</v>
      </c>
      <c r="F41" s="629" t="s">
        <v>564</v>
      </c>
      <c r="G41" s="629" t="s">
        <v>338</v>
      </c>
      <c r="H41" s="652" t="s">
        <v>362</v>
      </c>
      <c r="I41" s="629" t="s">
        <v>338</v>
      </c>
      <c r="J41" s="629" t="s">
        <v>338</v>
      </c>
      <c r="K41" s="459" t="s">
        <v>338</v>
      </c>
    </row>
    <row r="42" spans="1:11" s="186" customFormat="1" ht="36.75" customHeight="1" x14ac:dyDescent="0.4">
      <c r="A42" s="46"/>
      <c r="B42" s="1076"/>
      <c r="C42" s="1086" t="s">
        <v>524</v>
      </c>
      <c r="D42" s="629" t="s">
        <v>565</v>
      </c>
      <c r="E42" s="629" t="s">
        <v>566</v>
      </c>
      <c r="F42" s="629" t="s">
        <v>338</v>
      </c>
      <c r="G42" s="651" t="s">
        <v>362</v>
      </c>
      <c r="H42" s="629" t="s">
        <v>338</v>
      </c>
      <c r="I42" s="629" t="s">
        <v>338</v>
      </c>
      <c r="J42" s="629" t="s">
        <v>338</v>
      </c>
      <c r="K42" s="459" t="s">
        <v>567</v>
      </c>
    </row>
    <row r="43" spans="1:11" s="186" customFormat="1" ht="43.5" customHeight="1" x14ac:dyDescent="0.4">
      <c r="A43" s="46"/>
      <c r="B43" s="1076"/>
      <c r="C43" s="1087"/>
      <c r="D43" s="629" t="s">
        <v>568</v>
      </c>
      <c r="E43" s="629" t="s">
        <v>338</v>
      </c>
      <c r="F43" s="629" t="s">
        <v>338</v>
      </c>
      <c r="G43" s="629" t="s">
        <v>362</v>
      </c>
      <c r="H43" s="653" t="s">
        <v>338</v>
      </c>
      <c r="I43" s="629" t="s">
        <v>569</v>
      </c>
      <c r="J43" s="629" t="s">
        <v>338</v>
      </c>
      <c r="K43" s="459" t="s">
        <v>567</v>
      </c>
    </row>
    <row r="44" spans="1:11" s="186" customFormat="1" ht="43.5" customHeight="1" x14ac:dyDescent="0.4">
      <c r="A44" s="46"/>
      <c r="B44" s="1076"/>
      <c r="C44" s="658" t="s">
        <v>499</v>
      </c>
      <c r="D44" s="629" t="s">
        <v>523</v>
      </c>
      <c r="E44" s="629" t="s">
        <v>338</v>
      </c>
      <c r="F44" s="629" t="s">
        <v>338</v>
      </c>
      <c r="G44" s="629" t="s">
        <v>338</v>
      </c>
      <c r="H44" s="629" t="s">
        <v>338</v>
      </c>
      <c r="I44" s="629" t="s">
        <v>338</v>
      </c>
      <c r="J44" s="629" t="s">
        <v>338</v>
      </c>
      <c r="K44" s="459" t="s">
        <v>338</v>
      </c>
    </row>
    <row r="45" spans="1:11" s="186" customFormat="1" ht="39" customHeight="1" thickBot="1" x14ac:dyDescent="0.45">
      <c r="A45" s="46"/>
      <c r="B45" s="1077"/>
      <c r="C45" s="659" t="s">
        <v>505</v>
      </c>
      <c r="D45" s="565" t="s">
        <v>509</v>
      </c>
      <c r="E45" s="565" t="s">
        <v>338</v>
      </c>
      <c r="F45" s="565" t="s">
        <v>338</v>
      </c>
      <c r="G45" s="565" t="s">
        <v>338</v>
      </c>
      <c r="H45" s="565" t="s">
        <v>338</v>
      </c>
      <c r="I45" s="565"/>
      <c r="J45" s="565" t="s">
        <v>338</v>
      </c>
      <c r="K45" s="644" t="s">
        <v>338</v>
      </c>
    </row>
    <row r="46" spans="1:11" s="186" customFormat="1" ht="65.25" customHeight="1" x14ac:dyDescent="0.4">
      <c r="A46" s="46"/>
      <c r="B46" s="663" t="s">
        <v>570</v>
      </c>
      <c r="C46" s="679" t="s">
        <v>571</v>
      </c>
      <c r="D46" s="681" t="s">
        <v>572</v>
      </c>
      <c r="E46" s="681" t="s">
        <v>338</v>
      </c>
      <c r="F46" s="681" t="s">
        <v>338</v>
      </c>
      <c r="G46" s="680" t="s">
        <v>338</v>
      </c>
      <c r="H46" s="681" t="s">
        <v>362</v>
      </c>
      <c r="I46" s="681" t="s">
        <v>573</v>
      </c>
      <c r="J46" s="681" t="s">
        <v>338</v>
      </c>
      <c r="K46" s="681" t="s">
        <v>526</v>
      </c>
    </row>
    <row r="47" spans="1:11" s="186" customFormat="1" ht="47.25" customHeight="1" x14ac:dyDescent="0.4">
      <c r="A47" s="46"/>
      <c r="B47" s="660" t="s">
        <v>574</v>
      </c>
      <c r="C47" s="679" t="s">
        <v>575</v>
      </c>
      <c r="D47" s="681" t="s">
        <v>576</v>
      </c>
      <c r="E47" s="681" t="s">
        <v>577</v>
      </c>
      <c r="F47" s="681" t="s">
        <v>338</v>
      </c>
      <c r="G47" s="680" t="s">
        <v>338</v>
      </c>
      <c r="H47" s="681" t="s">
        <v>362</v>
      </c>
      <c r="I47" s="681" t="s">
        <v>578</v>
      </c>
      <c r="J47" s="681" t="s">
        <v>338</v>
      </c>
      <c r="K47" s="681" t="s">
        <v>526</v>
      </c>
    </row>
    <row r="48" spans="1:11" s="186" customFormat="1" ht="47.25" customHeight="1" x14ac:dyDescent="0.4">
      <c r="A48" s="46"/>
      <c r="B48" s="660" t="s">
        <v>525</v>
      </c>
      <c r="C48" s="679" t="s">
        <v>579</v>
      </c>
      <c r="D48" s="681" t="s">
        <v>580</v>
      </c>
      <c r="E48" s="681" t="s">
        <v>338</v>
      </c>
      <c r="F48" s="681" t="s">
        <v>338</v>
      </c>
      <c r="G48" s="680" t="s">
        <v>338</v>
      </c>
      <c r="H48" s="681" t="s">
        <v>362</v>
      </c>
      <c r="I48" s="681" t="s">
        <v>581</v>
      </c>
      <c r="J48" s="681" t="s">
        <v>338</v>
      </c>
      <c r="K48" s="681" t="s">
        <v>526</v>
      </c>
    </row>
    <row r="49" spans="1:23" s="186" customFormat="1" ht="47.25" customHeight="1" x14ac:dyDescent="0.4">
      <c r="A49" s="46"/>
      <c r="B49" s="660" t="s">
        <v>582</v>
      </c>
      <c r="C49" s="679" t="s">
        <v>571</v>
      </c>
      <c r="D49" s="681" t="s">
        <v>583</v>
      </c>
      <c r="E49" s="681" t="s">
        <v>338</v>
      </c>
      <c r="F49" s="681" t="s">
        <v>338</v>
      </c>
      <c r="G49" s="680" t="s">
        <v>338</v>
      </c>
      <c r="H49" s="681" t="s">
        <v>338</v>
      </c>
      <c r="I49" s="681" t="s">
        <v>584</v>
      </c>
      <c r="J49" s="681" t="s">
        <v>338</v>
      </c>
      <c r="K49" s="681" t="s">
        <v>526</v>
      </c>
    </row>
    <row r="50" spans="1:23" s="186" customFormat="1" ht="62.25" customHeight="1" x14ac:dyDescent="0.4">
      <c r="A50" s="46"/>
      <c r="B50" s="660" t="s">
        <v>412</v>
      </c>
      <c r="C50" s="679" t="s">
        <v>585</v>
      </c>
      <c r="D50" s="681" t="s">
        <v>586</v>
      </c>
      <c r="E50" s="681" t="s">
        <v>587</v>
      </c>
      <c r="F50" s="681" t="s">
        <v>338</v>
      </c>
      <c r="G50" s="680" t="s">
        <v>338</v>
      </c>
      <c r="H50" s="681" t="s">
        <v>362</v>
      </c>
      <c r="I50" s="681" t="s">
        <v>588</v>
      </c>
      <c r="J50" s="681" t="s">
        <v>338</v>
      </c>
      <c r="K50" s="681" t="s">
        <v>526</v>
      </c>
    </row>
    <row r="51" spans="1:23" s="186" customFormat="1" ht="62.25" customHeight="1" x14ac:dyDescent="0.4">
      <c r="A51" s="46"/>
      <c r="B51" s="660" t="s">
        <v>589</v>
      </c>
      <c r="C51" s="679" t="s">
        <v>585</v>
      </c>
      <c r="D51" s="681" t="s">
        <v>590</v>
      </c>
      <c r="E51" s="681" t="s">
        <v>591</v>
      </c>
      <c r="F51" s="681" t="s">
        <v>592</v>
      </c>
      <c r="G51" s="680" t="s">
        <v>362</v>
      </c>
      <c r="H51" s="681" t="s">
        <v>362</v>
      </c>
      <c r="I51" s="681" t="s">
        <v>593</v>
      </c>
      <c r="J51" s="681" t="s">
        <v>338</v>
      </c>
      <c r="K51" s="681" t="s">
        <v>594</v>
      </c>
    </row>
    <row r="52" spans="1:23" s="186" customFormat="1" ht="47.25" customHeight="1" x14ac:dyDescent="0.4">
      <c r="A52" s="46"/>
      <c r="B52" s="660" t="s">
        <v>413</v>
      </c>
      <c r="C52" s="679" t="s">
        <v>595</v>
      </c>
      <c r="D52" s="681" t="s">
        <v>596</v>
      </c>
      <c r="E52" s="681" t="s">
        <v>338</v>
      </c>
      <c r="F52" s="681" t="s">
        <v>338</v>
      </c>
      <c r="G52" s="680" t="s">
        <v>362</v>
      </c>
      <c r="H52" s="681" t="s">
        <v>338</v>
      </c>
      <c r="I52" s="681" t="s">
        <v>597</v>
      </c>
      <c r="J52" s="681" t="s">
        <v>338</v>
      </c>
      <c r="K52" s="681" t="s">
        <v>526</v>
      </c>
    </row>
    <row r="53" spans="1:23" s="186" customFormat="1" ht="47.25" customHeight="1" x14ac:dyDescent="0.4">
      <c r="A53" s="46"/>
      <c r="B53" s="660" t="s">
        <v>589</v>
      </c>
      <c r="C53" s="679" t="s">
        <v>575</v>
      </c>
      <c r="D53" s="681" t="s">
        <v>598</v>
      </c>
      <c r="E53" s="681" t="s">
        <v>338</v>
      </c>
      <c r="F53" s="681" t="s">
        <v>338</v>
      </c>
      <c r="G53" s="680" t="s">
        <v>362</v>
      </c>
      <c r="H53" s="681" t="s">
        <v>338</v>
      </c>
      <c r="I53" s="681" t="s">
        <v>599</v>
      </c>
      <c r="J53" s="681" t="s">
        <v>338</v>
      </c>
      <c r="K53" s="681" t="s">
        <v>526</v>
      </c>
    </row>
    <row r="54" spans="1:23" ht="40.5" customHeight="1" thickBot="1" x14ac:dyDescent="0.45">
      <c r="B54" s="1073" t="s">
        <v>405</v>
      </c>
      <c r="C54" s="1074"/>
      <c r="D54" s="1074"/>
    </row>
    <row r="55" spans="1:23" ht="58.5" customHeight="1" x14ac:dyDescent="0.4">
      <c r="B55" s="219" t="s">
        <v>9</v>
      </c>
      <c r="C55" s="221" t="s">
        <v>63</v>
      </c>
      <c r="D55" s="221" t="s">
        <v>76</v>
      </c>
      <c r="E55" s="221" t="s">
        <v>104</v>
      </c>
      <c r="F55" s="221" t="s">
        <v>71</v>
      </c>
      <c r="G55" s="222" t="s">
        <v>77</v>
      </c>
      <c r="H55" s="317" t="s">
        <v>313</v>
      </c>
      <c r="I55" s="222" t="s">
        <v>321</v>
      </c>
      <c r="J55" s="318" t="s">
        <v>96</v>
      </c>
      <c r="K55" s="64"/>
    </row>
    <row r="56" spans="1:23" ht="23.25" customHeight="1" x14ac:dyDescent="0.4">
      <c r="B56" s="1018" t="s">
        <v>291</v>
      </c>
      <c r="C56" s="144" t="s">
        <v>295</v>
      </c>
      <c r="D56" s="145">
        <v>50</v>
      </c>
      <c r="E56" s="307"/>
      <c r="F56" s="307"/>
      <c r="G56" s="528"/>
      <c r="H56" s="146" t="e">
        <f>(F56/E56)*100</f>
        <v>#DIV/0!</v>
      </c>
      <c r="I56" s="307"/>
      <c r="J56" s="298">
        <f>E56/'Collecte des eaux'!D100</f>
        <v>0</v>
      </c>
      <c r="K56" s="186"/>
    </row>
    <row r="57" spans="1:23" ht="26.25" customHeight="1" x14ac:dyDescent="0.4">
      <c r="B57" s="1019"/>
      <c r="C57" s="144" t="s">
        <v>296</v>
      </c>
      <c r="D57" s="145">
        <v>50</v>
      </c>
      <c r="E57" s="307"/>
      <c r="F57" s="307"/>
      <c r="G57" s="528"/>
      <c r="H57" s="146" t="e">
        <f t="shared" ref="H57:H66" si="0">(F57/E57)*100</f>
        <v>#DIV/0!</v>
      </c>
      <c r="I57" s="307"/>
      <c r="J57" s="298" t="e">
        <f>E57/'Collecte des eaux'!D101</f>
        <v>#DIV/0!</v>
      </c>
      <c r="K57" s="186"/>
    </row>
    <row r="58" spans="1:23" ht="25.5" customHeight="1" x14ac:dyDescent="0.4">
      <c r="B58" s="1019"/>
      <c r="C58" s="199" t="s">
        <v>333</v>
      </c>
      <c r="D58" s="200">
        <v>50</v>
      </c>
      <c r="E58" s="307"/>
      <c r="F58" s="525"/>
      <c r="G58" s="529"/>
      <c r="H58" s="146" t="e">
        <f t="shared" si="0"/>
        <v>#DIV/0!</v>
      </c>
      <c r="I58" s="525"/>
      <c r="J58" s="298">
        <f>E58/'Collecte des eaux'!D102</f>
        <v>0</v>
      </c>
      <c r="K58" s="186"/>
    </row>
    <row r="59" spans="1:23" s="417" customFormat="1" ht="24.75" customHeight="1" x14ac:dyDescent="0.4">
      <c r="B59" s="1019"/>
      <c r="C59" s="471" t="s">
        <v>392</v>
      </c>
      <c r="D59" s="307">
        <v>80</v>
      </c>
      <c r="E59" s="307"/>
      <c r="F59" s="307"/>
      <c r="G59" s="528"/>
      <c r="H59" s="146" t="e">
        <f>(F59/E59)*100</f>
        <v>#DIV/0!</v>
      </c>
      <c r="I59" s="525"/>
      <c r="J59" s="298">
        <f>E59/'Collecte des eaux'!D103</f>
        <v>0</v>
      </c>
      <c r="K59" s="186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</row>
    <row r="60" spans="1:23" ht="29.25" customHeight="1" x14ac:dyDescent="0.4">
      <c r="B60" s="1019"/>
      <c r="C60" s="144" t="s">
        <v>391</v>
      </c>
      <c r="D60" s="145">
        <v>500</v>
      </c>
      <c r="E60" s="307"/>
      <c r="F60" s="307"/>
      <c r="G60" s="528"/>
      <c r="H60" s="146" t="e">
        <f>(F60/E60)*100</f>
        <v>#DIV/0!</v>
      </c>
      <c r="I60" s="307"/>
      <c r="J60" s="298" t="e">
        <f>E60/'Collecte des eaux'!D104</f>
        <v>#DIV/0!</v>
      </c>
      <c r="K60" s="186"/>
    </row>
    <row r="61" spans="1:23" ht="27" customHeight="1" x14ac:dyDescent="0.4">
      <c r="B61" s="1019"/>
      <c r="C61" s="312" t="s">
        <v>399</v>
      </c>
      <c r="D61" s="313">
        <v>50</v>
      </c>
      <c r="E61" s="307"/>
      <c r="F61" s="526"/>
      <c r="G61" s="530"/>
      <c r="H61" s="146" t="e">
        <f t="shared" si="0"/>
        <v>#DIV/0!</v>
      </c>
      <c r="I61" s="525"/>
      <c r="J61" s="298" t="e">
        <f>E61/'Collecte des eaux'!D105</f>
        <v>#VALUE!</v>
      </c>
    </row>
    <row r="62" spans="1:23" ht="27" customHeight="1" x14ac:dyDescent="0.4">
      <c r="B62" s="1019"/>
      <c r="C62" s="144" t="s">
        <v>420</v>
      </c>
      <c r="D62" s="145">
        <v>80</v>
      </c>
      <c r="E62" s="307"/>
      <c r="F62" s="527"/>
      <c r="G62" s="527"/>
      <c r="H62" s="146" t="e">
        <f t="shared" si="0"/>
        <v>#DIV/0!</v>
      </c>
      <c r="I62" s="525"/>
      <c r="J62" s="298" t="e">
        <f>E62/'Collecte des eaux'!D106</f>
        <v>#DIV/0!</v>
      </c>
    </row>
    <row r="63" spans="1:23" ht="27" customHeight="1" x14ac:dyDescent="0.4">
      <c r="B63" s="1019"/>
      <c r="C63" s="70" t="s">
        <v>424</v>
      </c>
      <c r="D63" s="145">
        <v>200</v>
      </c>
      <c r="E63" s="307"/>
      <c r="F63" s="307"/>
      <c r="G63" s="528"/>
      <c r="H63" s="146" t="e">
        <f t="shared" si="0"/>
        <v>#DIV/0!</v>
      </c>
      <c r="I63" s="525"/>
      <c r="J63" s="298">
        <f>E63/'Collecte des eaux'!D107</f>
        <v>0</v>
      </c>
    </row>
    <row r="64" spans="1:23" ht="27" customHeight="1" x14ac:dyDescent="0.4">
      <c r="B64" s="1019"/>
      <c r="C64" s="70" t="s">
        <v>447</v>
      </c>
      <c r="D64" s="145">
        <v>200</v>
      </c>
      <c r="E64" s="307"/>
      <c r="F64" s="307"/>
      <c r="G64" s="528"/>
      <c r="H64" s="146" t="e">
        <f t="shared" si="0"/>
        <v>#DIV/0!</v>
      </c>
      <c r="I64" s="525"/>
      <c r="J64" s="298" t="e">
        <f>E64/'Collecte des eaux'!D108</f>
        <v>#DIV/0!</v>
      </c>
    </row>
    <row r="65" spans="1:11" ht="27" customHeight="1" x14ac:dyDescent="0.4">
      <c r="B65" s="1019"/>
      <c r="C65" s="70" t="s">
        <v>425</v>
      </c>
      <c r="D65" s="145">
        <v>320</v>
      </c>
      <c r="E65" s="307"/>
      <c r="F65" s="307"/>
      <c r="G65" s="528"/>
      <c r="H65" s="146" t="e">
        <f t="shared" si="0"/>
        <v>#DIV/0!</v>
      </c>
      <c r="I65" s="525"/>
      <c r="J65" s="298">
        <f>E65/'Collecte des eaux'!D109</f>
        <v>0</v>
      </c>
    </row>
    <row r="66" spans="1:11" ht="27" customHeight="1" thickBot="1" x14ac:dyDescent="0.45">
      <c r="B66" s="1072"/>
      <c r="C66" s="70" t="s">
        <v>426</v>
      </c>
      <c r="D66" s="145">
        <v>650</v>
      </c>
      <c r="E66" s="307"/>
      <c r="F66" s="307"/>
      <c r="G66" s="528"/>
      <c r="H66" s="146" t="e">
        <f t="shared" si="0"/>
        <v>#DIV/0!</v>
      </c>
      <c r="I66" s="525"/>
      <c r="J66" s="298">
        <f>E66/'Collecte des eaux'!D110</f>
        <v>0</v>
      </c>
    </row>
    <row r="67" spans="1:11" ht="31.5" customHeight="1" thickBot="1" x14ac:dyDescent="0.6">
      <c r="B67" s="223" t="s">
        <v>181</v>
      </c>
      <c r="C67" s="342">
        <v>11</v>
      </c>
      <c r="D67" s="343">
        <f>SUM(D56:D66)</f>
        <v>2230</v>
      </c>
      <c r="E67" s="531"/>
      <c r="F67" s="531"/>
      <c r="G67" s="531"/>
      <c r="H67" s="531" t="e">
        <f t="shared" ref="H67" si="1">SUM(H56:H66)</f>
        <v>#DIV/0!</v>
      </c>
      <c r="I67" s="531"/>
      <c r="J67" s="531">
        <f>E67/'Collecte des eaux'!D112</f>
        <v>0</v>
      </c>
    </row>
    <row r="68" spans="1:11" ht="32.25" customHeight="1" x14ac:dyDescent="0.4">
      <c r="B68" s="311"/>
    </row>
    <row r="69" spans="1:11" s="60" customFormat="1" ht="21" customHeight="1" x14ac:dyDescent="0.4">
      <c r="B69" s="65" t="s">
        <v>401</v>
      </c>
      <c r="K69" s="46"/>
    </row>
    <row r="70" spans="1:11" s="186" customFormat="1" ht="15.4" thickBot="1" x14ac:dyDescent="0.45">
      <c r="B70" s="319"/>
      <c r="K70" s="46"/>
    </row>
    <row r="71" spans="1:11" s="186" customFormat="1" ht="53.25" customHeight="1" x14ac:dyDescent="0.4">
      <c r="A71" s="186">
        <v>0.3</v>
      </c>
      <c r="B71" s="219" t="s">
        <v>9</v>
      </c>
      <c r="C71" s="221" t="s">
        <v>31</v>
      </c>
      <c r="D71" s="221" t="s">
        <v>76</v>
      </c>
      <c r="E71" s="221" t="s">
        <v>104</v>
      </c>
      <c r="F71" s="221" t="s">
        <v>71</v>
      </c>
      <c r="G71" s="222" t="s">
        <v>77</v>
      </c>
      <c r="H71" s="317" t="s">
        <v>313</v>
      </c>
      <c r="I71" s="222" t="s">
        <v>321</v>
      </c>
      <c r="J71" s="318" t="s">
        <v>96</v>
      </c>
      <c r="K71" s="46"/>
    </row>
    <row r="72" spans="1:11" s="186" customFormat="1" ht="35.25" customHeight="1" x14ac:dyDescent="0.4">
      <c r="B72" s="1018" t="s">
        <v>291</v>
      </c>
      <c r="C72" s="144" t="s">
        <v>262</v>
      </c>
      <c r="D72" s="145">
        <v>1000</v>
      </c>
      <c r="E72" s="527"/>
      <c r="F72" s="307"/>
      <c r="G72" s="528"/>
      <c r="H72" s="146" t="e">
        <f t="shared" ref="H72:H73" si="2">(F72/E72)*100</f>
        <v>#DIV/0!</v>
      </c>
      <c r="I72" s="307"/>
      <c r="J72" s="344">
        <f>F72/'Epuration Boufarik'!K15</f>
        <v>0</v>
      </c>
      <c r="K72" s="46"/>
    </row>
    <row r="73" spans="1:11" s="186" customFormat="1" ht="35.25" customHeight="1" x14ac:dyDescent="0.4">
      <c r="B73" s="1019"/>
      <c r="C73" s="144" t="s">
        <v>456</v>
      </c>
      <c r="D73" s="145">
        <v>80</v>
      </c>
      <c r="E73" s="527"/>
      <c r="F73" s="307"/>
      <c r="G73" s="528"/>
      <c r="H73" s="146" t="e">
        <f t="shared" si="2"/>
        <v>#DIV/0!</v>
      </c>
      <c r="I73" s="307"/>
      <c r="J73" s="344">
        <f>E73/' Epuration M L'!K15</f>
        <v>0</v>
      </c>
      <c r="K73" s="46"/>
    </row>
    <row r="74" spans="1:11" s="186" customFormat="1" ht="30.75" customHeight="1" x14ac:dyDescent="0.4">
      <c r="B74" s="1020"/>
      <c r="C74" s="144" t="s">
        <v>284</v>
      </c>
      <c r="D74" s="145">
        <v>3000</v>
      </c>
      <c r="E74" s="527"/>
      <c r="F74" s="307"/>
      <c r="G74" s="528"/>
      <c r="H74" s="146" t="e">
        <f>(F74/E74)*100</f>
        <v>#DIV/0!</v>
      </c>
      <c r="I74" s="307"/>
      <c r="J74" s="344">
        <f>F74/'Epuration Boufarik'!K15</f>
        <v>0</v>
      </c>
      <c r="K74" s="46"/>
    </row>
    <row r="75" spans="1:11" ht="18" customHeight="1" x14ac:dyDescent="0.4">
      <c r="F75" s="45"/>
    </row>
    <row r="76" spans="1:11" x14ac:dyDescent="0.4">
      <c r="B76" s="46"/>
      <c r="C76" s="46"/>
      <c r="D76" s="46"/>
      <c r="H76" s="46"/>
      <c r="I76" s="45"/>
      <c r="J76" s="46"/>
    </row>
    <row r="77" spans="1:11" ht="22.9" x14ac:dyDescent="0.65">
      <c r="B77" s="672" t="s">
        <v>604</v>
      </c>
      <c r="C77" s="672"/>
      <c r="D77" s="46"/>
      <c r="H77" s="46"/>
      <c r="I77" s="46"/>
      <c r="J77" s="46"/>
    </row>
    <row r="78" spans="1:11" x14ac:dyDescent="0.4">
      <c r="B78" s="46"/>
      <c r="C78" s="46"/>
      <c r="D78" s="46"/>
      <c r="H78" s="46"/>
      <c r="I78" s="46"/>
      <c r="J78" s="46"/>
    </row>
    <row r="79" spans="1:11" x14ac:dyDescent="0.4">
      <c r="B79" s="46"/>
      <c r="C79" s="46"/>
      <c r="D79" s="46"/>
      <c r="H79" s="46"/>
      <c r="I79" s="46"/>
      <c r="J79" s="46"/>
    </row>
    <row r="80" spans="1:11" x14ac:dyDescent="0.4">
      <c r="B80" s="46"/>
      <c r="C80" s="46"/>
      <c r="D80" s="46"/>
      <c r="H80" s="46"/>
      <c r="I80" s="46"/>
      <c r="J80" s="46"/>
    </row>
    <row r="81" s="46" customFormat="1" x14ac:dyDescent="0.4"/>
    <row r="82" s="46" customFormat="1" x14ac:dyDescent="0.4"/>
    <row r="83" s="46" customFormat="1" x14ac:dyDescent="0.4"/>
    <row r="84" s="46" customFormat="1" x14ac:dyDescent="0.4"/>
    <row r="85" s="46" customFormat="1" x14ac:dyDescent="0.4"/>
    <row r="86" s="46" customFormat="1" x14ac:dyDescent="0.4"/>
    <row r="87" s="46" customFormat="1" x14ac:dyDescent="0.4"/>
    <row r="88" s="46" customFormat="1" x14ac:dyDescent="0.4"/>
    <row r="89" s="46" customFormat="1" x14ac:dyDescent="0.4"/>
    <row r="90" s="46" customFormat="1" x14ac:dyDescent="0.4"/>
    <row r="91" s="46" customFormat="1" x14ac:dyDescent="0.4"/>
    <row r="92" s="46" customFormat="1" x14ac:dyDescent="0.4"/>
    <row r="93" s="46" customFormat="1" x14ac:dyDescent="0.4"/>
    <row r="94" s="46" customFormat="1" x14ac:dyDescent="0.4"/>
    <row r="95" s="46" customFormat="1" x14ac:dyDescent="0.4"/>
    <row r="96" s="46" customFormat="1" x14ac:dyDescent="0.4"/>
    <row r="97" s="46" customFormat="1" x14ac:dyDescent="0.4"/>
    <row r="98" s="46" customFormat="1" x14ac:dyDescent="0.4"/>
    <row r="99" s="46" customFormat="1" x14ac:dyDescent="0.4"/>
    <row r="100" s="46" customFormat="1" x14ac:dyDescent="0.4"/>
    <row r="101" s="46" customFormat="1" x14ac:dyDescent="0.4"/>
    <row r="102" s="46" customFormat="1" x14ac:dyDescent="0.4"/>
    <row r="103" s="46" customFormat="1" x14ac:dyDescent="0.4"/>
    <row r="104" s="46" customFormat="1" x14ac:dyDescent="0.4"/>
    <row r="105" s="46" customFormat="1" x14ac:dyDescent="0.4"/>
    <row r="106" s="46" customFormat="1" x14ac:dyDescent="0.4"/>
    <row r="107" s="46" customFormat="1" x14ac:dyDescent="0.4"/>
    <row r="108" s="46" customFormat="1" x14ac:dyDescent="0.4"/>
    <row r="109" s="46" customFormat="1" x14ac:dyDescent="0.4"/>
    <row r="110" s="46" customFormat="1" x14ac:dyDescent="0.4"/>
    <row r="111" s="46" customFormat="1" x14ac:dyDescent="0.4"/>
    <row r="112" s="46" customFormat="1" x14ac:dyDescent="0.4"/>
    <row r="113" s="46" customFormat="1" x14ac:dyDescent="0.4"/>
    <row r="114" s="46" customFormat="1" x14ac:dyDescent="0.4"/>
    <row r="115" s="46" customFormat="1" x14ac:dyDescent="0.4"/>
    <row r="116" s="46" customFormat="1" x14ac:dyDescent="0.4"/>
    <row r="117" s="46" customFormat="1" x14ac:dyDescent="0.4"/>
    <row r="118" s="46" customFormat="1" x14ac:dyDescent="0.4"/>
    <row r="119" s="46" customFormat="1" x14ac:dyDescent="0.4"/>
    <row r="120" s="46" customFormat="1" x14ac:dyDescent="0.4"/>
    <row r="121" s="46" customFormat="1" x14ac:dyDescent="0.4"/>
    <row r="122" s="46" customFormat="1" x14ac:dyDescent="0.4"/>
    <row r="123" s="46" customFormat="1" x14ac:dyDescent="0.4"/>
    <row r="124" s="46" customFormat="1" x14ac:dyDescent="0.4"/>
    <row r="125" s="46" customFormat="1" x14ac:dyDescent="0.4"/>
    <row r="126" s="46" customFormat="1" x14ac:dyDescent="0.4"/>
    <row r="127" s="46" customFormat="1" x14ac:dyDescent="0.4"/>
    <row r="128" s="46" customFormat="1" x14ac:dyDescent="0.4"/>
    <row r="129" s="46" customFormat="1" x14ac:dyDescent="0.4"/>
    <row r="130" s="46" customFormat="1" x14ac:dyDescent="0.4"/>
    <row r="131" s="46" customFormat="1" x14ac:dyDescent="0.4"/>
    <row r="132" s="46" customFormat="1" x14ac:dyDescent="0.4"/>
    <row r="133" s="46" customFormat="1" x14ac:dyDescent="0.4"/>
    <row r="134" s="46" customFormat="1" x14ac:dyDescent="0.4"/>
    <row r="135" s="46" customFormat="1" x14ac:dyDescent="0.4"/>
    <row r="136" s="46" customFormat="1" x14ac:dyDescent="0.4"/>
    <row r="137" s="46" customFormat="1" x14ac:dyDescent="0.4"/>
    <row r="138" s="46" customFormat="1" x14ac:dyDescent="0.4"/>
    <row r="139" s="46" customFormat="1" x14ac:dyDescent="0.4"/>
    <row r="140" s="46" customFormat="1" x14ac:dyDescent="0.4"/>
    <row r="141" s="46" customFormat="1" x14ac:dyDescent="0.4"/>
    <row r="142" s="46" customFormat="1" x14ac:dyDescent="0.4"/>
    <row r="143" s="46" customFormat="1" x14ac:dyDescent="0.4"/>
    <row r="144" s="46" customFormat="1" x14ac:dyDescent="0.4"/>
    <row r="145" s="46" customFormat="1" x14ac:dyDescent="0.4"/>
    <row r="146" s="46" customFormat="1" x14ac:dyDescent="0.4"/>
    <row r="147" s="46" customFormat="1" x14ac:dyDescent="0.4"/>
    <row r="148" s="46" customFormat="1" x14ac:dyDescent="0.4"/>
    <row r="149" s="46" customFormat="1" x14ac:dyDescent="0.4"/>
    <row r="150" s="46" customFormat="1" x14ac:dyDescent="0.4"/>
    <row r="151" s="46" customFormat="1" x14ac:dyDescent="0.4"/>
    <row r="152" s="46" customFormat="1" x14ac:dyDescent="0.4"/>
    <row r="153" s="46" customFormat="1" x14ac:dyDescent="0.4"/>
    <row r="154" s="46" customFormat="1" x14ac:dyDescent="0.4"/>
    <row r="155" s="46" customFormat="1" x14ac:dyDescent="0.4"/>
    <row r="156" s="46" customFormat="1" x14ac:dyDescent="0.4"/>
    <row r="157" s="46" customFormat="1" x14ac:dyDescent="0.4"/>
    <row r="158" s="46" customFormat="1" x14ac:dyDescent="0.4"/>
    <row r="159" s="46" customFormat="1" x14ac:dyDescent="0.4"/>
    <row r="160" s="46" customFormat="1" x14ac:dyDescent="0.4"/>
    <row r="161" s="46" customFormat="1" x14ac:dyDescent="0.4"/>
    <row r="162" s="46" customFormat="1" x14ac:dyDescent="0.4"/>
    <row r="163" s="46" customFormat="1" x14ac:dyDescent="0.4"/>
    <row r="164" s="46" customFormat="1" x14ac:dyDescent="0.4"/>
    <row r="165" s="46" customFormat="1" x14ac:dyDescent="0.4"/>
    <row r="166" s="46" customFormat="1" x14ac:dyDescent="0.4"/>
    <row r="167" s="46" customFormat="1" x14ac:dyDescent="0.4"/>
    <row r="168" s="46" customFormat="1" x14ac:dyDescent="0.4"/>
    <row r="169" s="46" customFormat="1" x14ac:dyDescent="0.4"/>
    <row r="170" s="46" customFormat="1" x14ac:dyDescent="0.4"/>
    <row r="171" s="46" customFormat="1" x14ac:dyDescent="0.4"/>
    <row r="172" s="46" customFormat="1" x14ac:dyDescent="0.4"/>
    <row r="173" s="46" customFormat="1" x14ac:dyDescent="0.4"/>
    <row r="174" s="46" customFormat="1" x14ac:dyDescent="0.4"/>
    <row r="175" s="46" customFormat="1" x14ac:dyDescent="0.4"/>
    <row r="176" s="46" customFormat="1" x14ac:dyDescent="0.4"/>
    <row r="177" s="46" customFormat="1" x14ac:dyDescent="0.4"/>
    <row r="178" s="46" customFormat="1" x14ac:dyDescent="0.4"/>
    <row r="179" s="46" customFormat="1" x14ac:dyDescent="0.4"/>
    <row r="180" s="46" customFormat="1" x14ac:dyDescent="0.4"/>
    <row r="181" s="46" customFormat="1" x14ac:dyDescent="0.4"/>
    <row r="182" s="46" customFormat="1" x14ac:dyDescent="0.4"/>
    <row r="183" s="46" customFormat="1" x14ac:dyDescent="0.4"/>
    <row r="184" s="46" customFormat="1" x14ac:dyDescent="0.4"/>
    <row r="185" s="46" customFormat="1" x14ac:dyDescent="0.4"/>
    <row r="186" s="46" customFormat="1" x14ac:dyDescent="0.4"/>
    <row r="187" s="46" customFormat="1" x14ac:dyDescent="0.4"/>
    <row r="188" s="46" customFormat="1" x14ac:dyDescent="0.4"/>
    <row r="189" s="46" customFormat="1" x14ac:dyDescent="0.4"/>
    <row r="190" s="46" customFormat="1" x14ac:dyDescent="0.4"/>
    <row r="191" s="46" customFormat="1" x14ac:dyDescent="0.4"/>
    <row r="192" s="46" customFormat="1" x14ac:dyDescent="0.4"/>
    <row r="193" s="46" customFormat="1" x14ac:dyDescent="0.4"/>
    <row r="194" s="46" customFormat="1" x14ac:dyDescent="0.4"/>
    <row r="195" s="46" customFormat="1" x14ac:dyDescent="0.4"/>
    <row r="196" s="46" customFormat="1" x14ac:dyDescent="0.4"/>
    <row r="197" s="46" customFormat="1" x14ac:dyDescent="0.4"/>
    <row r="198" s="46" customFormat="1" x14ac:dyDescent="0.4"/>
    <row r="199" s="46" customFormat="1" x14ac:dyDescent="0.4"/>
    <row r="200" s="46" customFormat="1" x14ac:dyDescent="0.4"/>
    <row r="201" s="46" customFormat="1" x14ac:dyDescent="0.4"/>
    <row r="202" s="46" customFormat="1" x14ac:dyDescent="0.4"/>
    <row r="203" s="46" customFormat="1" x14ac:dyDescent="0.4"/>
    <row r="204" s="46" customFormat="1" x14ac:dyDescent="0.4"/>
    <row r="205" s="46" customFormat="1" x14ac:dyDescent="0.4"/>
    <row r="206" s="46" customFormat="1" x14ac:dyDescent="0.4"/>
    <row r="207" s="46" customFormat="1" x14ac:dyDescent="0.4"/>
    <row r="208" s="46" customFormat="1" x14ac:dyDescent="0.4"/>
    <row r="209" s="46" customFormat="1" x14ac:dyDescent="0.4"/>
    <row r="210" s="46" customFormat="1" x14ac:dyDescent="0.4"/>
    <row r="211" s="46" customFormat="1" x14ac:dyDescent="0.4"/>
    <row r="212" s="46" customFormat="1" x14ac:dyDescent="0.4"/>
    <row r="213" s="46" customFormat="1" x14ac:dyDescent="0.4"/>
    <row r="214" s="46" customFormat="1" x14ac:dyDescent="0.4"/>
    <row r="215" s="46" customFormat="1" x14ac:dyDescent="0.4"/>
    <row r="216" s="46" customFormat="1" x14ac:dyDescent="0.4"/>
    <row r="217" s="46" customFormat="1" x14ac:dyDescent="0.4"/>
    <row r="218" s="46" customFormat="1" x14ac:dyDescent="0.4"/>
    <row r="219" s="46" customFormat="1" x14ac:dyDescent="0.4"/>
    <row r="220" s="46" customFormat="1" x14ac:dyDescent="0.4"/>
    <row r="221" s="46" customFormat="1" x14ac:dyDescent="0.4"/>
    <row r="222" s="46" customFormat="1" x14ac:dyDescent="0.4"/>
    <row r="223" s="46" customFormat="1" x14ac:dyDescent="0.4"/>
    <row r="224" s="46" customFormat="1" x14ac:dyDescent="0.4"/>
    <row r="225" s="46" customFormat="1" x14ac:dyDescent="0.4"/>
    <row r="226" s="46" customFormat="1" x14ac:dyDescent="0.4"/>
    <row r="227" s="46" customFormat="1" x14ac:dyDescent="0.4"/>
    <row r="228" s="46" customFormat="1" x14ac:dyDescent="0.4"/>
    <row r="229" s="46" customFormat="1" x14ac:dyDescent="0.4"/>
    <row r="230" s="46" customFormat="1" x14ac:dyDescent="0.4"/>
    <row r="231" s="46" customFormat="1" x14ac:dyDescent="0.4"/>
    <row r="232" s="46" customFormat="1" x14ac:dyDescent="0.4"/>
    <row r="233" s="46" customFormat="1" x14ac:dyDescent="0.4"/>
    <row r="234" s="46" customFormat="1" x14ac:dyDescent="0.4"/>
    <row r="235" s="46" customFormat="1" x14ac:dyDescent="0.4"/>
    <row r="236" s="46" customFormat="1" x14ac:dyDescent="0.4"/>
    <row r="237" s="46" customFormat="1" x14ac:dyDescent="0.4"/>
    <row r="238" s="46" customFormat="1" x14ac:dyDescent="0.4"/>
    <row r="239" s="46" customFormat="1" x14ac:dyDescent="0.4"/>
    <row r="240" s="46" customFormat="1" x14ac:dyDescent="0.4"/>
    <row r="241" s="46" customFormat="1" x14ac:dyDescent="0.4"/>
    <row r="242" s="46" customFormat="1" x14ac:dyDescent="0.4"/>
    <row r="243" s="46" customFormat="1" x14ac:dyDescent="0.4"/>
    <row r="244" s="46" customFormat="1" x14ac:dyDescent="0.4"/>
    <row r="245" s="46" customFormat="1" x14ac:dyDescent="0.4"/>
    <row r="246" s="46" customFormat="1" x14ac:dyDescent="0.4"/>
    <row r="247" s="46" customFormat="1" x14ac:dyDescent="0.4"/>
    <row r="248" s="46" customFormat="1" x14ac:dyDescent="0.4"/>
    <row r="249" s="46" customFormat="1" x14ac:dyDescent="0.4"/>
    <row r="250" s="46" customFormat="1" x14ac:dyDescent="0.4"/>
    <row r="251" s="46" customFormat="1" x14ac:dyDescent="0.4"/>
    <row r="252" s="46" customFormat="1" x14ac:dyDescent="0.4"/>
    <row r="253" s="46" customFormat="1" x14ac:dyDescent="0.4"/>
    <row r="254" s="46" customFormat="1" x14ac:dyDescent="0.4"/>
    <row r="255" s="46" customFormat="1" x14ac:dyDescent="0.4"/>
    <row r="256" s="46" customFormat="1" x14ac:dyDescent="0.4"/>
    <row r="257" s="46" customFormat="1" x14ac:dyDescent="0.4"/>
    <row r="258" s="46" customFormat="1" x14ac:dyDescent="0.4"/>
    <row r="259" s="46" customFormat="1" x14ac:dyDescent="0.4"/>
    <row r="260" s="46" customFormat="1" x14ac:dyDescent="0.4"/>
    <row r="261" s="46" customFormat="1" x14ac:dyDescent="0.4"/>
    <row r="262" s="46" customFormat="1" x14ac:dyDescent="0.4"/>
    <row r="263" s="46" customFormat="1" x14ac:dyDescent="0.4"/>
    <row r="264" s="46" customFormat="1" x14ac:dyDescent="0.4"/>
    <row r="265" s="46" customFormat="1" x14ac:dyDescent="0.4"/>
    <row r="266" s="46" customFormat="1" x14ac:dyDescent="0.4"/>
    <row r="267" s="46" customFormat="1" x14ac:dyDescent="0.4"/>
    <row r="268" s="46" customFormat="1" x14ac:dyDescent="0.4"/>
    <row r="269" s="46" customFormat="1" x14ac:dyDescent="0.4"/>
    <row r="270" s="46" customFormat="1" x14ac:dyDescent="0.4"/>
    <row r="271" s="46" customFormat="1" x14ac:dyDescent="0.4"/>
    <row r="272" s="46" customFormat="1" x14ac:dyDescent="0.4"/>
    <row r="273" s="46" customFormat="1" x14ac:dyDescent="0.4"/>
    <row r="274" s="46" customFormat="1" x14ac:dyDescent="0.4"/>
    <row r="275" s="46" customFormat="1" x14ac:dyDescent="0.4"/>
    <row r="276" s="46" customFormat="1" x14ac:dyDescent="0.4"/>
    <row r="277" s="46" customFormat="1" x14ac:dyDescent="0.4"/>
    <row r="278" s="46" customFormat="1" x14ac:dyDescent="0.4"/>
    <row r="279" s="46" customFormat="1" x14ac:dyDescent="0.4"/>
    <row r="280" s="46" customFormat="1" x14ac:dyDescent="0.4"/>
    <row r="281" s="46" customFormat="1" x14ac:dyDescent="0.4"/>
    <row r="282" s="46" customFormat="1" x14ac:dyDescent="0.4"/>
    <row r="283" s="46" customFormat="1" x14ac:dyDescent="0.4"/>
    <row r="284" s="46" customFormat="1" x14ac:dyDescent="0.4"/>
    <row r="285" s="46" customFormat="1" x14ac:dyDescent="0.4"/>
    <row r="286" s="46" customFormat="1" x14ac:dyDescent="0.4"/>
    <row r="287" s="46" customFormat="1" x14ac:dyDescent="0.4"/>
    <row r="288" s="46" customFormat="1" x14ac:dyDescent="0.4"/>
    <row r="289" s="46" customFormat="1" x14ac:dyDescent="0.4"/>
    <row r="290" s="46" customFormat="1" x14ac:dyDescent="0.4"/>
    <row r="291" s="46" customFormat="1" x14ac:dyDescent="0.4"/>
    <row r="292" s="46" customFormat="1" x14ac:dyDescent="0.4"/>
    <row r="293" s="46" customFormat="1" x14ac:dyDescent="0.4"/>
    <row r="294" s="46" customFormat="1" x14ac:dyDescent="0.4"/>
    <row r="295" s="46" customFormat="1" x14ac:dyDescent="0.4"/>
    <row r="296" s="46" customFormat="1" x14ac:dyDescent="0.4"/>
    <row r="297" s="46" customFormat="1" x14ac:dyDescent="0.4"/>
    <row r="298" s="46" customFormat="1" x14ac:dyDescent="0.4"/>
    <row r="299" s="46" customFormat="1" x14ac:dyDescent="0.4"/>
    <row r="300" s="46" customFormat="1" x14ac:dyDescent="0.4"/>
    <row r="301" s="46" customFormat="1" x14ac:dyDescent="0.4"/>
    <row r="302" s="46" customFormat="1" x14ac:dyDescent="0.4"/>
    <row r="303" s="46" customFormat="1" x14ac:dyDescent="0.4"/>
    <row r="304" s="46" customFormat="1" x14ac:dyDescent="0.4"/>
    <row r="305" s="46" customFormat="1" x14ac:dyDescent="0.4"/>
    <row r="306" s="46" customFormat="1" x14ac:dyDescent="0.4"/>
    <row r="307" s="46" customFormat="1" x14ac:dyDescent="0.4"/>
    <row r="308" s="46" customFormat="1" x14ac:dyDescent="0.4"/>
    <row r="309" s="46" customFormat="1" x14ac:dyDescent="0.4"/>
    <row r="310" s="46" customFormat="1" x14ac:dyDescent="0.4"/>
    <row r="311" s="46" customFormat="1" x14ac:dyDescent="0.4"/>
    <row r="312" s="46" customFormat="1" x14ac:dyDescent="0.4"/>
    <row r="313" s="46" customFormat="1" x14ac:dyDescent="0.4"/>
    <row r="314" s="46" customFormat="1" x14ac:dyDescent="0.4"/>
    <row r="315" s="46" customFormat="1" x14ac:dyDescent="0.4"/>
    <row r="316" s="46" customFormat="1" x14ac:dyDescent="0.4"/>
    <row r="317" s="46" customFormat="1" x14ac:dyDescent="0.4"/>
    <row r="318" s="46" customFormat="1" x14ac:dyDescent="0.4"/>
    <row r="319" s="46" customFormat="1" x14ac:dyDescent="0.4"/>
    <row r="320" s="46" customFormat="1" x14ac:dyDescent="0.4"/>
    <row r="321" s="46" customFormat="1" x14ac:dyDescent="0.4"/>
    <row r="322" s="46" customFormat="1" x14ac:dyDescent="0.4"/>
    <row r="323" s="46" customFormat="1" x14ac:dyDescent="0.4"/>
    <row r="324" s="46" customFormat="1" x14ac:dyDescent="0.4"/>
    <row r="325" s="46" customFormat="1" x14ac:dyDescent="0.4"/>
    <row r="326" s="46" customFormat="1" x14ac:dyDescent="0.4"/>
    <row r="327" s="46" customFormat="1" x14ac:dyDescent="0.4"/>
    <row r="328" s="46" customFormat="1" x14ac:dyDescent="0.4"/>
    <row r="329" s="46" customFormat="1" x14ac:dyDescent="0.4"/>
    <row r="330" s="46" customFormat="1" x14ac:dyDescent="0.4"/>
    <row r="331" s="46" customFormat="1" x14ac:dyDescent="0.4"/>
    <row r="332" s="46" customFormat="1" x14ac:dyDescent="0.4"/>
    <row r="333" s="46" customFormat="1" x14ac:dyDescent="0.4"/>
    <row r="334" s="46" customFormat="1" x14ac:dyDescent="0.4"/>
    <row r="335" s="46" customFormat="1" x14ac:dyDescent="0.4"/>
    <row r="336" s="46" customFormat="1" x14ac:dyDescent="0.4"/>
    <row r="337" s="46" customFormat="1" x14ac:dyDescent="0.4"/>
    <row r="338" s="46" customFormat="1" x14ac:dyDescent="0.4"/>
    <row r="339" s="46" customFormat="1" x14ac:dyDescent="0.4"/>
    <row r="340" s="46" customFormat="1" x14ac:dyDescent="0.4"/>
    <row r="341" s="46" customFormat="1" x14ac:dyDescent="0.4"/>
    <row r="342" s="46" customFormat="1" x14ac:dyDescent="0.4"/>
    <row r="343" s="46" customFormat="1" x14ac:dyDescent="0.4"/>
    <row r="344" s="46" customFormat="1" x14ac:dyDescent="0.4"/>
    <row r="345" s="46" customFormat="1" x14ac:dyDescent="0.4"/>
    <row r="346" s="46" customFormat="1" x14ac:dyDescent="0.4"/>
    <row r="347" s="46" customFormat="1" x14ac:dyDescent="0.4"/>
    <row r="348" s="46" customFormat="1" x14ac:dyDescent="0.4"/>
    <row r="349" s="46" customFormat="1" x14ac:dyDescent="0.4"/>
    <row r="350" s="46" customFormat="1" x14ac:dyDescent="0.4"/>
    <row r="351" s="46" customFormat="1" x14ac:dyDescent="0.4"/>
    <row r="352" s="46" customFormat="1" x14ac:dyDescent="0.4"/>
    <row r="353" s="46" customFormat="1" x14ac:dyDescent="0.4"/>
    <row r="354" s="46" customFormat="1" x14ac:dyDescent="0.4"/>
    <row r="355" s="46" customFormat="1" x14ac:dyDescent="0.4"/>
    <row r="356" s="46" customFormat="1" x14ac:dyDescent="0.4"/>
    <row r="357" s="46" customFormat="1" x14ac:dyDescent="0.4"/>
    <row r="358" s="46" customFormat="1" x14ac:dyDescent="0.4"/>
    <row r="359" s="46" customFormat="1" x14ac:dyDescent="0.4"/>
    <row r="360" s="46" customFormat="1" x14ac:dyDescent="0.4"/>
    <row r="361" s="46" customFormat="1" x14ac:dyDescent="0.4"/>
    <row r="362" s="46" customFormat="1" x14ac:dyDescent="0.4"/>
    <row r="363" s="46" customFormat="1" x14ac:dyDescent="0.4"/>
    <row r="364" s="46" customFormat="1" x14ac:dyDescent="0.4"/>
    <row r="365" s="46" customFormat="1" x14ac:dyDescent="0.4"/>
    <row r="366" s="46" customFormat="1" x14ac:dyDescent="0.4"/>
    <row r="367" s="46" customFormat="1" x14ac:dyDescent="0.4"/>
    <row r="368" s="46" customFormat="1" x14ac:dyDescent="0.4"/>
    <row r="369" s="46" customFormat="1" x14ac:dyDescent="0.4"/>
    <row r="370" s="46" customFormat="1" x14ac:dyDescent="0.4"/>
    <row r="371" s="46" customFormat="1" x14ac:dyDescent="0.4"/>
    <row r="372" s="46" customFormat="1" x14ac:dyDescent="0.4"/>
    <row r="373" s="46" customFormat="1" x14ac:dyDescent="0.4"/>
    <row r="374" s="46" customFormat="1" x14ac:dyDescent="0.4"/>
    <row r="375" s="46" customFormat="1" x14ac:dyDescent="0.4"/>
    <row r="376" s="46" customFormat="1" x14ac:dyDescent="0.4"/>
    <row r="377" s="46" customFormat="1" x14ac:dyDescent="0.4"/>
    <row r="378" s="46" customFormat="1" x14ac:dyDescent="0.4"/>
    <row r="379" s="46" customFormat="1" x14ac:dyDescent="0.4"/>
    <row r="380" s="46" customFormat="1" x14ac:dyDescent="0.4"/>
    <row r="381" s="46" customFormat="1" x14ac:dyDescent="0.4"/>
    <row r="382" s="46" customFormat="1" x14ac:dyDescent="0.4"/>
    <row r="383" s="46" customFormat="1" x14ac:dyDescent="0.4"/>
    <row r="384" s="46" customFormat="1" x14ac:dyDescent="0.4"/>
    <row r="385" s="46" customFormat="1" x14ac:dyDescent="0.4"/>
    <row r="386" s="46" customFormat="1" x14ac:dyDescent="0.4"/>
    <row r="387" s="46" customFormat="1" x14ac:dyDescent="0.4"/>
    <row r="388" s="46" customFormat="1" x14ac:dyDescent="0.4"/>
    <row r="389" s="46" customFormat="1" x14ac:dyDescent="0.4"/>
    <row r="390" s="46" customFormat="1" x14ac:dyDescent="0.4"/>
    <row r="391" s="46" customFormat="1" x14ac:dyDescent="0.4"/>
    <row r="392" s="46" customFormat="1" x14ac:dyDescent="0.4"/>
    <row r="393" s="46" customFormat="1" x14ac:dyDescent="0.4"/>
    <row r="394" s="46" customFormat="1" x14ac:dyDescent="0.4"/>
    <row r="395" s="46" customFormat="1" x14ac:dyDescent="0.4"/>
    <row r="396" s="46" customFormat="1" x14ac:dyDescent="0.4"/>
    <row r="397" s="46" customFormat="1" x14ac:dyDescent="0.4"/>
    <row r="398" s="46" customFormat="1" x14ac:dyDescent="0.4"/>
    <row r="399" s="46" customFormat="1" x14ac:dyDescent="0.4"/>
    <row r="400" s="46" customFormat="1" x14ac:dyDescent="0.4"/>
    <row r="401" s="46" customFormat="1" x14ac:dyDescent="0.4"/>
    <row r="402" s="46" customFormat="1" x14ac:dyDescent="0.4"/>
    <row r="403" s="46" customFormat="1" x14ac:dyDescent="0.4"/>
    <row r="404" s="46" customFormat="1" x14ac:dyDescent="0.4"/>
    <row r="405" s="46" customFormat="1" x14ac:dyDescent="0.4"/>
    <row r="406" s="46" customFormat="1" x14ac:dyDescent="0.4"/>
    <row r="407" s="46" customFormat="1" x14ac:dyDescent="0.4"/>
    <row r="408" s="46" customFormat="1" x14ac:dyDescent="0.4"/>
    <row r="409" s="46" customFormat="1" x14ac:dyDescent="0.4"/>
    <row r="410" s="46" customFormat="1" x14ac:dyDescent="0.4"/>
    <row r="411" s="46" customFormat="1" x14ac:dyDescent="0.4"/>
    <row r="412" s="46" customFormat="1" x14ac:dyDescent="0.4"/>
    <row r="413" s="46" customFormat="1" x14ac:dyDescent="0.4"/>
    <row r="414" s="46" customFormat="1" x14ac:dyDescent="0.4"/>
    <row r="415" s="46" customFormat="1" x14ac:dyDescent="0.4"/>
    <row r="416" s="46" customFormat="1" x14ac:dyDescent="0.4"/>
    <row r="417" s="46" customFormat="1" x14ac:dyDescent="0.4"/>
    <row r="418" s="46" customFormat="1" x14ac:dyDescent="0.4"/>
    <row r="419" s="46" customFormat="1" x14ac:dyDescent="0.4"/>
    <row r="420" s="46" customFormat="1" x14ac:dyDescent="0.4"/>
    <row r="421" s="46" customFormat="1" x14ac:dyDescent="0.4"/>
    <row r="422" s="46" customFormat="1" x14ac:dyDescent="0.4"/>
    <row r="423" s="46" customFormat="1" x14ac:dyDescent="0.4"/>
    <row r="424" s="46" customFormat="1" x14ac:dyDescent="0.4"/>
    <row r="425" s="46" customFormat="1" x14ac:dyDescent="0.4"/>
    <row r="426" s="46" customFormat="1" x14ac:dyDescent="0.4"/>
    <row r="427" s="46" customFormat="1" x14ac:dyDescent="0.4"/>
    <row r="428" s="46" customFormat="1" x14ac:dyDescent="0.4"/>
    <row r="429" s="46" customFormat="1" x14ac:dyDescent="0.4"/>
    <row r="430" s="46" customFormat="1" x14ac:dyDescent="0.4"/>
    <row r="431" s="46" customFormat="1" x14ac:dyDescent="0.4"/>
    <row r="432" s="46" customFormat="1" x14ac:dyDescent="0.4"/>
    <row r="433" s="46" customFormat="1" x14ac:dyDescent="0.4"/>
    <row r="434" s="46" customFormat="1" x14ac:dyDescent="0.4"/>
    <row r="435" s="46" customFormat="1" x14ac:dyDescent="0.4"/>
    <row r="436" s="46" customFormat="1" x14ac:dyDescent="0.4"/>
    <row r="437" s="46" customFormat="1" x14ac:dyDescent="0.4"/>
    <row r="438" s="46" customFormat="1" x14ac:dyDescent="0.4"/>
    <row r="439" s="46" customFormat="1" x14ac:dyDescent="0.4"/>
    <row r="440" s="46" customFormat="1" x14ac:dyDescent="0.4"/>
    <row r="441" s="46" customFormat="1" x14ac:dyDescent="0.4"/>
    <row r="442" s="46" customFormat="1" x14ac:dyDescent="0.4"/>
    <row r="443" s="46" customFormat="1" x14ac:dyDescent="0.4"/>
    <row r="444" s="46" customFormat="1" x14ac:dyDescent="0.4"/>
    <row r="445" s="46" customFormat="1" x14ac:dyDescent="0.4"/>
    <row r="446" s="46" customFormat="1" x14ac:dyDescent="0.4"/>
    <row r="447" s="46" customFormat="1" x14ac:dyDescent="0.4"/>
    <row r="448" s="46" customFormat="1" x14ac:dyDescent="0.4"/>
    <row r="449" s="46" customFormat="1" x14ac:dyDescent="0.4"/>
    <row r="450" s="46" customFormat="1" x14ac:dyDescent="0.4"/>
    <row r="451" s="46" customFormat="1" x14ac:dyDescent="0.4"/>
    <row r="452" s="46" customFormat="1" x14ac:dyDescent="0.4"/>
    <row r="453" s="46" customFormat="1" x14ac:dyDescent="0.4"/>
    <row r="454" s="46" customFormat="1" x14ac:dyDescent="0.4"/>
    <row r="455" s="46" customFormat="1" x14ac:dyDescent="0.4"/>
    <row r="456" s="46" customFormat="1" x14ac:dyDescent="0.4"/>
    <row r="457" s="46" customFormat="1" x14ac:dyDescent="0.4"/>
    <row r="458" s="46" customFormat="1" x14ac:dyDescent="0.4"/>
    <row r="459" s="46" customFormat="1" x14ac:dyDescent="0.4"/>
    <row r="460" s="46" customFormat="1" x14ac:dyDescent="0.4"/>
    <row r="461" s="46" customFormat="1" x14ac:dyDescent="0.4"/>
    <row r="462" s="46" customFormat="1" x14ac:dyDescent="0.4"/>
    <row r="463" s="46" customFormat="1" x14ac:dyDescent="0.4"/>
    <row r="464" s="46" customFormat="1" x14ac:dyDescent="0.4"/>
    <row r="465" s="46" customFormat="1" x14ac:dyDescent="0.4"/>
    <row r="466" s="46" customFormat="1" x14ac:dyDescent="0.4"/>
    <row r="467" s="46" customFormat="1" x14ac:dyDescent="0.4"/>
    <row r="468" s="46" customFormat="1" x14ac:dyDescent="0.4"/>
    <row r="469" s="46" customFormat="1" x14ac:dyDescent="0.4"/>
    <row r="470" s="46" customFormat="1" x14ac:dyDescent="0.4"/>
    <row r="471" s="46" customFormat="1" x14ac:dyDescent="0.4"/>
    <row r="472" s="46" customFormat="1" x14ac:dyDescent="0.4"/>
    <row r="473" s="46" customFormat="1" x14ac:dyDescent="0.4"/>
    <row r="474" s="46" customFormat="1" x14ac:dyDescent="0.4"/>
    <row r="475" s="46" customFormat="1" x14ac:dyDescent="0.4"/>
    <row r="476" s="46" customFormat="1" x14ac:dyDescent="0.4"/>
    <row r="477" s="46" customFormat="1" x14ac:dyDescent="0.4"/>
    <row r="478" s="46" customFormat="1" x14ac:dyDescent="0.4"/>
    <row r="479" s="46" customFormat="1" x14ac:dyDescent="0.4"/>
    <row r="480" s="46" customFormat="1" x14ac:dyDescent="0.4"/>
    <row r="481" s="46" customFormat="1" x14ac:dyDescent="0.4"/>
    <row r="482" s="46" customFormat="1" x14ac:dyDescent="0.4"/>
    <row r="483" s="46" customFormat="1" x14ac:dyDescent="0.4"/>
    <row r="484" s="46" customFormat="1" x14ac:dyDescent="0.4"/>
    <row r="485" s="46" customFormat="1" x14ac:dyDescent="0.4"/>
    <row r="486" s="46" customFormat="1" x14ac:dyDescent="0.4"/>
    <row r="487" s="46" customFormat="1" x14ac:dyDescent="0.4"/>
    <row r="488" s="46" customFormat="1" x14ac:dyDescent="0.4"/>
    <row r="489" s="46" customFormat="1" x14ac:dyDescent="0.4"/>
    <row r="490" s="46" customFormat="1" x14ac:dyDescent="0.4"/>
    <row r="491" s="46" customFormat="1" x14ac:dyDescent="0.4"/>
    <row r="492" s="46" customFormat="1" x14ac:dyDescent="0.4"/>
    <row r="493" s="46" customFormat="1" x14ac:dyDescent="0.4"/>
    <row r="494" s="46" customFormat="1" x14ac:dyDescent="0.4"/>
    <row r="495" s="46" customFormat="1" x14ac:dyDescent="0.4"/>
    <row r="496" s="46" customFormat="1" x14ac:dyDescent="0.4"/>
    <row r="497" s="46" customFormat="1" x14ac:dyDescent="0.4"/>
    <row r="498" s="46" customFormat="1" x14ac:dyDescent="0.4"/>
    <row r="499" s="46" customFormat="1" x14ac:dyDescent="0.4"/>
    <row r="500" s="46" customFormat="1" x14ac:dyDescent="0.4"/>
    <row r="501" s="46" customFormat="1" x14ac:dyDescent="0.4"/>
    <row r="502" s="46" customFormat="1" x14ac:dyDescent="0.4"/>
    <row r="503" s="46" customFormat="1" x14ac:dyDescent="0.4"/>
    <row r="504" s="46" customFormat="1" x14ac:dyDescent="0.4"/>
    <row r="505" s="46" customFormat="1" x14ac:dyDescent="0.4"/>
    <row r="506" s="46" customFormat="1" x14ac:dyDescent="0.4"/>
    <row r="507" s="46" customFormat="1" x14ac:dyDescent="0.4"/>
    <row r="508" s="46" customFormat="1" x14ac:dyDescent="0.4"/>
    <row r="509" s="46" customFormat="1" x14ac:dyDescent="0.4"/>
    <row r="510" s="46" customFormat="1" x14ac:dyDescent="0.4"/>
    <row r="511" s="46" customFormat="1" x14ac:dyDescent="0.4"/>
    <row r="512" s="46" customFormat="1" x14ac:dyDescent="0.4"/>
    <row r="513" s="46" customFormat="1" x14ac:dyDescent="0.4"/>
    <row r="514" s="46" customFormat="1" x14ac:dyDescent="0.4"/>
    <row r="515" s="46" customFormat="1" x14ac:dyDescent="0.4"/>
    <row r="516" s="46" customFormat="1" x14ac:dyDescent="0.4"/>
    <row r="517" s="46" customFormat="1" x14ac:dyDescent="0.4"/>
    <row r="518" s="46" customFormat="1" x14ac:dyDescent="0.4"/>
    <row r="519" s="46" customFormat="1" x14ac:dyDescent="0.4"/>
    <row r="520" s="46" customFormat="1" x14ac:dyDescent="0.4"/>
    <row r="521" s="46" customFormat="1" x14ac:dyDescent="0.4"/>
    <row r="522" s="46" customFormat="1" x14ac:dyDescent="0.4"/>
    <row r="523" s="46" customFormat="1" x14ac:dyDescent="0.4"/>
    <row r="524" s="46" customFormat="1" x14ac:dyDescent="0.4"/>
    <row r="525" s="46" customFormat="1" x14ac:dyDescent="0.4"/>
    <row r="526" s="46" customFormat="1" x14ac:dyDescent="0.4"/>
    <row r="527" s="46" customFormat="1" x14ac:dyDescent="0.4"/>
    <row r="528" s="46" customFormat="1" x14ac:dyDescent="0.4"/>
    <row r="529" s="46" customFormat="1" x14ac:dyDescent="0.4"/>
    <row r="530" s="46" customFormat="1" x14ac:dyDescent="0.4"/>
    <row r="531" s="46" customFormat="1" x14ac:dyDescent="0.4"/>
    <row r="532" s="46" customFormat="1" x14ac:dyDescent="0.4"/>
    <row r="533" s="46" customFormat="1" x14ac:dyDescent="0.4"/>
    <row r="534" s="46" customFormat="1" x14ac:dyDescent="0.4"/>
    <row r="535" s="46" customFormat="1" x14ac:dyDescent="0.4"/>
    <row r="536" s="46" customFormat="1" x14ac:dyDescent="0.4"/>
    <row r="537" s="46" customFormat="1" x14ac:dyDescent="0.4"/>
    <row r="538" s="46" customFormat="1" x14ac:dyDescent="0.4"/>
    <row r="539" s="46" customFormat="1" x14ac:dyDescent="0.4"/>
    <row r="540" s="46" customFormat="1" x14ac:dyDescent="0.4"/>
    <row r="541" s="46" customFormat="1" x14ac:dyDescent="0.4"/>
    <row r="542" s="46" customFormat="1" x14ac:dyDescent="0.4"/>
    <row r="543" s="46" customFormat="1" x14ac:dyDescent="0.4"/>
    <row r="544" s="46" customFormat="1" x14ac:dyDescent="0.4"/>
    <row r="545" s="46" customFormat="1" x14ac:dyDescent="0.4"/>
    <row r="546" s="46" customFormat="1" x14ac:dyDescent="0.4"/>
    <row r="547" s="46" customFormat="1" x14ac:dyDescent="0.4"/>
    <row r="548" s="46" customFormat="1" x14ac:dyDescent="0.4"/>
    <row r="549" s="46" customFormat="1" x14ac:dyDescent="0.4"/>
    <row r="550" s="46" customFormat="1" x14ac:dyDescent="0.4"/>
    <row r="551" s="46" customFormat="1" x14ac:dyDescent="0.4"/>
    <row r="552" s="46" customFormat="1" x14ac:dyDescent="0.4"/>
    <row r="553" s="46" customFormat="1" x14ac:dyDescent="0.4"/>
    <row r="554" s="46" customFormat="1" x14ac:dyDescent="0.4"/>
    <row r="555" s="46" customFormat="1" x14ac:dyDescent="0.4"/>
    <row r="556" s="46" customFormat="1" x14ac:dyDescent="0.4"/>
    <row r="557" s="46" customFormat="1" x14ac:dyDescent="0.4"/>
    <row r="558" s="46" customFormat="1" x14ac:dyDescent="0.4"/>
    <row r="559" s="46" customFormat="1" x14ac:dyDescent="0.4"/>
    <row r="560" s="46" customFormat="1" x14ac:dyDescent="0.4"/>
    <row r="561" s="46" customFormat="1" x14ac:dyDescent="0.4"/>
    <row r="562" s="46" customFormat="1" x14ac:dyDescent="0.4"/>
    <row r="563" s="46" customFormat="1" x14ac:dyDescent="0.4"/>
    <row r="564" s="46" customFormat="1" x14ac:dyDescent="0.4"/>
    <row r="565" s="46" customFormat="1" x14ac:dyDescent="0.4"/>
    <row r="566" s="46" customFormat="1" x14ac:dyDescent="0.4"/>
    <row r="567" s="46" customFormat="1" x14ac:dyDescent="0.4"/>
    <row r="568" s="46" customFormat="1" x14ac:dyDescent="0.4"/>
    <row r="569" s="46" customFormat="1" x14ac:dyDescent="0.4"/>
    <row r="570" s="46" customFormat="1" x14ac:dyDescent="0.4"/>
    <row r="571" s="46" customFormat="1" x14ac:dyDescent="0.4"/>
    <row r="572" s="46" customFormat="1" x14ac:dyDescent="0.4"/>
    <row r="573" s="46" customFormat="1" x14ac:dyDescent="0.4"/>
    <row r="574" s="46" customFormat="1" x14ac:dyDescent="0.4"/>
    <row r="575" s="46" customFormat="1" x14ac:dyDescent="0.4"/>
    <row r="576" s="46" customFormat="1" x14ac:dyDescent="0.4"/>
    <row r="577" s="46" customFormat="1" x14ac:dyDescent="0.4"/>
    <row r="578" s="46" customFormat="1" x14ac:dyDescent="0.4"/>
    <row r="579" s="46" customFormat="1" x14ac:dyDescent="0.4"/>
    <row r="580" s="46" customFormat="1" x14ac:dyDescent="0.4"/>
    <row r="581" s="46" customFormat="1" x14ac:dyDescent="0.4"/>
    <row r="582" s="46" customFormat="1" x14ac:dyDescent="0.4"/>
    <row r="583" s="46" customFormat="1" x14ac:dyDescent="0.4"/>
    <row r="584" s="46" customFormat="1" x14ac:dyDescent="0.4"/>
    <row r="585" s="46" customFormat="1" x14ac:dyDescent="0.4"/>
    <row r="586" s="46" customFormat="1" x14ac:dyDescent="0.4"/>
    <row r="587" s="46" customFormat="1" x14ac:dyDescent="0.4"/>
    <row r="588" s="46" customFormat="1" x14ac:dyDescent="0.4"/>
    <row r="589" s="46" customFormat="1" x14ac:dyDescent="0.4"/>
    <row r="590" s="46" customFormat="1" x14ac:dyDescent="0.4"/>
    <row r="591" s="46" customFormat="1" x14ac:dyDescent="0.4"/>
    <row r="592" s="46" customFormat="1" x14ac:dyDescent="0.4"/>
    <row r="593" s="46" customFormat="1" x14ac:dyDescent="0.4"/>
    <row r="594" s="46" customFormat="1" x14ac:dyDescent="0.4"/>
    <row r="595" s="46" customFormat="1" x14ac:dyDescent="0.4"/>
    <row r="596" s="46" customFormat="1" x14ac:dyDescent="0.4"/>
    <row r="597" s="46" customFormat="1" x14ac:dyDescent="0.4"/>
    <row r="598" s="46" customFormat="1" x14ac:dyDescent="0.4"/>
    <row r="599" s="46" customFormat="1" x14ac:dyDescent="0.4"/>
    <row r="600" s="46" customFormat="1" x14ac:dyDescent="0.4"/>
    <row r="601" s="46" customFormat="1" x14ac:dyDescent="0.4"/>
    <row r="602" s="46" customFormat="1" x14ac:dyDescent="0.4"/>
    <row r="603" s="46" customFormat="1" x14ac:dyDescent="0.4"/>
    <row r="604" s="46" customFormat="1" x14ac:dyDescent="0.4"/>
    <row r="605" s="46" customFormat="1" x14ac:dyDescent="0.4"/>
    <row r="606" s="46" customFormat="1" x14ac:dyDescent="0.4"/>
    <row r="607" s="46" customFormat="1" x14ac:dyDescent="0.4"/>
    <row r="608" s="46" customFormat="1" x14ac:dyDescent="0.4"/>
    <row r="609" s="46" customFormat="1" x14ac:dyDescent="0.4"/>
    <row r="610" s="46" customFormat="1" x14ac:dyDescent="0.4"/>
    <row r="611" s="46" customFormat="1" x14ac:dyDescent="0.4"/>
    <row r="612" s="46" customFormat="1" x14ac:dyDescent="0.4"/>
    <row r="613" s="46" customFormat="1" x14ac:dyDescent="0.4"/>
    <row r="614" s="46" customFormat="1" x14ac:dyDescent="0.4"/>
    <row r="615" s="46" customFormat="1" x14ac:dyDescent="0.4"/>
    <row r="616" s="46" customFormat="1" x14ac:dyDescent="0.4"/>
    <row r="617" s="46" customFormat="1" x14ac:dyDescent="0.4"/>
    <row r="618" s="46" customFormat="1" x14ac:dyDescent="0.4"/>
    <row r="619" s="46" customFormat="1" x14ac:dyDescent="0.4"/>
    <row r="620" s="46" customFormat="1" x14ac:dyDescent="0.4"/>
    <row r="621" s="46" customFormat="1" x14ac:dyDescent="0.4"/>
    <row r="622" s="46" customFormat="1" x14ac:dyDescent="0.4"/>
    <row r="623" s="46" customFormat="1" x14ac:dyDescent="0.4"/>
    <row r="624" s="46" customFormat="1" x14ac:dyDescent="0.4"/>
    <row r="625" s="46" customFormat="1" x14ac:dyDescent="0.4"/>
    <row r="626" s="46" customFormat="1" x14ac:dyDescent="0.4"/>
    <row r="627" s="46" customFormat="1" x14ac:dyDescent="0.4"/>
    <row r="628" s="46" customFormat="1" x14ac:dyDescent="0.4"/>
    <row r="629" s="46" customFormat="1" x14ac:dyDescent="0.4"/>
    <row r="630" s="46" customFormat="1" x14ac:dyDescent="0.4"/>
    <row r="631" s="46" customFormat="1" x14ac:dyDescent="0.4"/>
    <row r="632" s="46" customFormat="1" x14ac:dyDescent="0.4"/>
    <row r="633" s="46" customFormat="1" x14ac:dyDescent="0.4"/>
    <row r="634" s="46" customFormat="1" x14ac:dyDescent="0.4"/>
    <row r="635" s="46" customFormat="1" x14ac:dyDescent="0.4"/>
    <row r="636" s="46" customFormat="1" x14ac:dyDescent="0.4"/>
    <row r="637" s="46" customFormat="1" x14ac:dyDescent="0.4"/>
    <row r="638" s="46" customFormat="1" x14ac:dyDescent="0.4"/>
    <row r="639" s="46" customFormat="1" x14ac:dyDescent="0.4"/>
    <row r="640" s="46" customFormat="1" x14ac:dyDescent="0.4"/>
    <row r="641" s="46" customFormat="1" x14ac:dyDescent="0.4"/>
    <row r="642" s="46" customFormat="1" x14ac:dyDescent="0.4"/>
    <row r="643" s="46" customFormat="1" x14ac:dyDescent="0.4"/>
    <row r="644" s="46" customFormat="1" x14ac:dyDescent="0.4"/>
    <row r="645" s="46" customFormat="1" x14ac:dyDescent="0.4"/>
    <row r="646" s="46" customFormat="1" x14ac:dyDescent="0.4"/>
    <row r="647" s="46" customFormat="1" x14ac:dyDescent="0.4"/>
    <row r="648" s="46" customFormat="1" x14ac:dyDescent="0.4"/>
    <row r="649" s="46" customFormat="1" x14ac:dyDescent="0.4"/>
    <row r="650" s="46" customFormat="1" x14ac:dyDescent="0.4"/>
    <row r="651" s="46" customFormat="1" x14ac:dyDescent="0.4"/>
    <row r="652" s="46" customFormat="1" x14ac:dyDescent="0.4"/>
    <row r="653" s="46" customFormat="1" x14ac:dyDescent="0.4"/>
    <row r="654" s="46" customFormat="1" x14ac:dyDescent="0.4"/>
    <row r="655" s="46" customFormat="1" x14ac:dyDescent="0.4"/>
    <row r="656" s="46" customFormat="1" x14ac:dyDescent="0.4"/>
    <row r="657" spans="2:10" x14ac:dyDescent="0.4">
      <c r="B657" s="46"/>
      <c r="C657" s="46"/>
      <c r="D657" s="46"/>
      <c r="H657" s="46"/>
      <c r="I657" s="46"/>
      <c r="J657" s="46"/>
    </row>
    <row r="658" spans="2:10" x14ac:dyDescent="0.4"/>
    <row r="659" spans="2:10" x14ac:dyDescent="0.4"/>
    <row r="660" spans="2:10" x14ac:dyDescent="0.4"/>
    <row r="661" spans="2:10" x14ac:dyDescent="0.4"/>
    <row r="662" spans="2:10" x14ac:dyDescent="0.4"/>
    <row r="663" spans="2:10" x14ac:dyDescent="0.4"/>
    <row r="664" spans="2:10" x14ac:dyDescent="0.4"/>
    <row r="665" spans="2:10" x14ac:dyDescent="0.4"/>
    <row r="666" spans="2:10" x14ac:dyDescent="0.4"/>
    <row r="667" spans="2:10" x14ac:dyDescent="0.4"/>
    <row r="668" spans="2:10" x14ac:dyDescent="0.4"/>
    <row r="669" spans="2:10" x14ac:dyDescent="0.4"/>
    <row r="670" spans="2:10" x14ac:dyDescent="0.4"/>
    <row r="671" spans="2:10" x14ac:dyDescent="0.4"/>
    <row r="672" spans="2:10" x14ac:dyDescent="0.4"/>
    <row r="673" x14ac:dyDescent="0.4"/>
    <row r="674" x14ac:dyDescent="0.4"/>
    <row r="675" x14ac:dyDescent="0.4"/>
    <row r="676" x14ac:dyDescent="0.4"/>
    <row r="677" x14ac:dyDescent="0.4"/>
    <row r="678" x14ac:dyDescent="0.4"/>
    <row r="679" x14ac:dyDescent="0.4"/>
    <row r="680" x14ac:dyDescent="0.4"/>
    <row r="681" x14ac:dyDescent="0.4"/>
    <row r="682" x14ac:dyDescent="0.4"/>
    <row r="683" x14ac:dyDescent="0.4"/>
    <row r="684" x14ac:dyDescent="0.4"/>
    <row r="685" x14ac:dyDescent="0.4"/>
    <row r="686" x14ac:dyDescent="0.4"/>
    <row r="687" x14ac:dyDescent="0.4"/>
    <row r="688" x14ac:dyDescent="0.4"/>
    <row r="689" x14ac:dyDescent="0.4"/>
    <row r="690" x14ac:dyDescent="0.4"/>
    <row r="691" x14ac:dyDescent="0.4"/>
    <row r="692" x14ac:dyDescent="0.4"/>
    <row r="693" x14ac:dyDescent="0.4"/>
    <row r="694" x14ac:dyDescent="0.4"/>
    <row r="695" x14ac:dyDescent="0.4"/>
    <row r="696" x14ac:dyDescent="0.4"/>
    <row r="697" x14ac:dyDescent="0.4"/>
    <row r="698" x14ac:dyDescent="0.4"/>
    <row r="699" x14ac:dyDescent="0.4"/>
    <row r="700" x14ac:dyDescent="0.4"/>
    <row r="701" x14ac:dyDescent="0.4"/>
    <row r="702" x14ac:dyDescent="0.4"/>
    <row r="703" x14ac:dyDescent="0.4"/>
    <row r="704" x14ac:dyDescent="0.4"/>
    <row r="705" x14ac:dyDescent="0.4"/>
    <row r="706" x14ac:dyDescent="0.4"/>
    <row r="707" x14ac:dyDescent="0.4"/>
    <row r="708" x14ac:dyDescent="0.4"/>
    <row r="709" x14ac:dyDescent="0.4"/>
    <row r="710" x14ac:dyDescent="0.4"/>
    <row r="711" x14ac:dyDescent="0.4"/>
    <row r="712" x14ac:dyDescent="0.4"/>
    <row r="713" x14ac:dyDescent="0.4"/>
    <row r="714" x14ac:dyDescent="0.4"/>
    <row r="715" x14ac:dyDescent="0.4"/>
    <row r="716" x14ac:dyDescent="0.4"/>
    <row r="717" x14ac:dyDescent="0.4"/>
    <row r="718" x14ac:dyDescent="0.4"/>
    <row r="719" x14ac:dyDescent="0.4"/>
    <row r="720" x14ac:dyDescent="0.4"/>
    <row r="721" x14ac:dyDescent="0.4"/>
    <row r="722" x14ac:dyDescent="0.4"/>
    <row r="723" x14ac:dyDescent="0.4"/>
    <row r="724" x14ac:dyDescent="0.4"/>
    <row r="725" x14ac:dyDescent="0.4"/>
    <row r="726" x14ac:dyDescent="0.4"/>
    <row r="727" x14ac:dyDescent="0.4"/>
    <row r="728" x14ac:dyDescent="0.4"/>
    <row r="729" x14ac:dyDescent="0.4"/>
    <row r="730" x14ac:dyDescent="0.4"/>
    <row r="731" x14ac:dyDescent="0.4"/>
    <row r="732" x14ac:dyDescent="0.4"/>
    <row r="733" x14ac:dyDescent="0.4"/>
    <row r="734" x14ac:dyDescent="0.4"/>
    <row r="735" x14ac:dyDescent="0.4"/>
    <row r="736" x14ac:dyDescent="0.4"/>
    <row r="737" x14ac:dyDescent="0.4"/>
    <row r="738" x14ac:dyDescent="0.4"/>
    <row r="739" x14ac:dyDescent="0.4"/>
    <row r="740" x14ac:dyDescent="0.4"/>
    <row r="741" x14ac:dyDescent="0.4"/>
    <row r="742" x14ac:dyDescent="0.4"/>
    <row r="743" x14ac:dyDescent="0.4"/>
    <row r="744" x14ac:dyDescent="0.4"/>
    <row r="745" x14ac:dyDescent="0.4"/>
    <row r="746" x14ac:dyDescent="0.4"/>
    <row r="747" x14ac:dyDescent="0.4"/>
    <row r="748" x14ac:dyDescent="0.4"/>
    <row r="749" x14ac:dyDescent="0.4"/>
    <row r="750" x14ac:dyDescent="0.4"/>
    <row r="751" x14ac:dyDescent="0.4"/>
    <row r="752" x14ac:dyDescent="0.4"/>
    <row r="753" x14ac:dyDescent="0.4"/>
    <row r="754" x14ac:dyDescent="0.4"/>
    <row r="755" x14ac:dyDescent="0.4"/>
    <row r="756" x14ac:dyDescent="0.4"/>
    <row r="757" x14ac:dyDescent="0.4"/>
    <row r="758" x14ac:dyDescent="0.4"/>
    <row r="759" x14ac:dyDescent="0.4"/>
    <row r="760" x14ac:dyDescent="0.4"/>
    <row r="761" x14ac:dyDescent="0.4"/>
    <row r="762" x14ac:dyDescent="0.4"/>
    <row r="763" x14ac:dyDescent="0.4"/>
    <row r="764" x14ac:dyDescent="0.4"/>
    <row r="765" x14ac:dyDescent="0.4"/>
    <row r="766" x14ac:dyDescent="0.4"/>
    <row r="767" x14ac:dyDescent="0.4"/>
    <row r="768" x14ac:dyDescent="0.4"/>
    <row r="769" x14ac:dyDescent="0.4"/>
    <row r="770" x14ac:dyDescent="0.4"/>
  </sheetData>
  <sheetProtection formatCells="0" formatRows="0" insertRows="0" deleteRows="0"/>
  <mergeCells count="22">
    <mergeCell ref="K9:K10"/>
    <mergeCell ref="J9:J10"/>
    <mergeCell ref="I9:I10"/>
    <mergeCell ref="B11:B31"/>
    <mergeCell ref="C21:C22"/>
    <mergeCell ref="C23:C26"/>
    <mergeCell ref="C27:C31"/>
    <mergeCell ref="B72:B74"/>
    <mergeCell ref="B56:B66"/>
    <mergeCell ref="B54:D54"/>
    <mergeCell ref="B32:B45"/>
    <mergeCell ref="B2:I2"/>
    <mergeCell ref="B3:I3"/>
    <mergeCell ref="D4:F4"/>
    <mergeCell ref="G9:H9"/>
    <mergeCell ref="D9:F10"/>
    <mergeCell ref="C9:C10"/>
    <mergeCell ref="B9:B10"/>
    <mergeCell ref="C42:C43"/>
    <mergeCell ref="C11:C15"/>
    <mergeCell ref="C16:C17"/>
    <mergeCell ref="C18:C20"/>
  </mergeCells>
  <phoneticPr fontId="11" type="noConversion"/>
  <pageMargins left="0.19685039370078741" right="0.19685039370078741" top="0.19685039370078741" bottom="0.19685039370078741" header="0.31496062992125984" footer="0.31496062992125984"/>
  <pageSetup paperSize="9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5">
    <tabColor rgb="FFFFFF00"/>
  </sheetPr>
  <dimension ref="A1:AE238"/>
  <sheetViews>
    <sheetView showGridLines="0" topLeftCell="A29" zoomScale="75" zoomScaleNormal="75" zoomScaleSheetLayoutView="50" workbookViewId="0">
      <selection activeCell="L46" sqref="L46"/>
    </sheetView>
  </sheetViews>
  <sheetFormatPr baseColWidth="10" defaultColWidth="0" defaultRowHeight="15" zeroHeight="1" x14ac:dyDescent="0.4"/>
  <cols>
    <col min="1" max="1" width="0.1328125" style="2" customWidth="1"/>
    <col min="2" max="2" width="19.73046875" style="9" customWidth="1"/>
    <col min="3" max="3" width="17.73046875" style="2" customWidth="1"/>
    <col min="4" max="4" width="16.3984375" style="2" customWidth="1"/>
    <col min="5" max="5" width="20.86328125" style="11" customWidth="1"/>
    <col min="6" max="6" width="19.265625" style="11" customWidth="1"/>
    <col min="7" max="7" width="19.3984375" style="11" customWidth="1"/>
    <col min="8" max="8" width="17.86328125" style="2" customWidth="1"/>
    <col min="9" max="9" width="17.73046875" style="11" customWidth="1"/>
    <col min="10" max="10" width="19.73046875" style="11" customWidth="1"/>
    <col min="11" max="11" width="16.265625" style="11" customWidth="1"/>
    <col min="12" max="12" width="19.3984375" style="11" customWidth="1"/>
    <col min="13" max="13" width="17.73046875" style="11" customWidth="1"/>
    <col min="14" max="14" width="13.3984375" style="11" customWidth="1"/>
    <col min="15" max="15" width="17.3984375" style="2" customWidth="1"/>
    <col min="16" max="16" width="20.265625" style="2" customWidth="1"/>
    <col min="17" max="17" width="0" style="2" hidden="1" customWidth="1"/>
    <col min="18" max="18" width="17.73046875" style="2" hidden="1" customWidth="1"/>
    <col min="19" max="19" width="14.59765625" style="2" hidden="1" customWidth="1"/>
    <col min="20" max="20" width="11.3984375" style="2" hidden="1" customWidth="1"/>
    <col min="21" max="23" width="0" style="2" hidden="1" customWidth="1"/>
    <col min="24" max="24" width="12.3984375" style="2" hidden="1" customWidth="1"/>
    <col min="25" max="31" width="0" style="2" hidden="1" customWidth="1"/>
    <col min="32" max="16384" width="11.3984375" style="2" hidden="1"/>
  </cols>
  <sheetData>
    <row r="1" spans="1:16" x14ac:dyDescent="0.4"/>
    <row r="2" spans="1:16" ht="18" customHeight="1" x14ac:dyDescent="0.4">
      <c r="A2" s="790" t="s">
        <v>7</v>
      </c>
      <c r="B2" s="790"/>
      <c r="C2" s="790"/>
      <c r="D2" s="790"/>
      <c r="E2" s="790"/>
      <c r="F2" s="790"/>
      <c r="G2" s="790"/>
      <c r="H2" s="790"/>
      <c r="I2" s="790"/>
      <c r="J2" s="790"/>
      <c r="K2" s="790"/>
      <c r="L2" s="790"/>
      <c r="M2" s="790"/>
      <c r="N2" s="790"/>
      <c r="O2" s="790"/>
      <c r="P2" s="790"/>
    </row>
    <row r="3" spans="1:16" ht="18" customHeight="1" x14ac:dyDescent="0.4">
      <c r="B3" s="790" t="s">
        <v>8</v>
      </c>
      <c r="C3" s="790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790"/>
      <c r="O3" s="790"/>
      <c r="P3" s="790"/>
    </row>
    <row r="4" spans="1:16" ht="20.25" x14ac:dyDescent="0.4">
      <c r="A4" s="790" t="s">
        <v>292</v>
      </c>
      <c r="B4" s="790"/>
      <c r="C4" s="790"/>
      <c r="D4" s="790"/>
      <c r="E4" s="790"/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</row>
    <row r="5" spans="1:16" s="46" customFormat="1" ht="18.75" customHeight="1" x14ac:dyDescent="0.4">
      <c r="B5" s="81"/>
      <c r="C5" s="93"/>
      <c r="D5" s="16"/>
      <c r="E5" s="16"/>
      <c r="F5" s="16"/>
      <c r="G5" s="16"/>
      <c r="H5" s="16"/>
      <c r="I5" s="18"/>
      <c r="J5" s="16"/>
      <c r="K5" s="19"/>
      <c r="L5" s="16"/>
      <c r="M5" s="16"/>
    </row>
    <row r="6" spans="1:16" s="46" customFormat="1" ht="18.75" customHeight="1" x14ac:dyDescent="0.4">
      <c r="B6" s="16"/>
      <c r="C6" s="47"/>
      <c r="D6" s="63"/>
      <c r="E6" s="63"/>
      <c r="F6" s="62"/>
      <c r="G6" s="62"/>
      <c r="H6" s="62"/>
      <c r="I6" s="62"/>
      <c r="J6" s="62"/>
      <c r="K6" s="62"/>
      <c r="L6" s="62"/>
      <c r="M6" s="62"/>
    </row>
    <row r="7" spans="1:16" s="46" customFormat="1" ht="20.25" customHeight="1" x14ac:dyDescent="0.4">
      <c r="B7" s="65" t="s">
        <v>85</v>
      </c>
      <c r="C7" s="63"/>
      <c r="D7" s="16"/>
      <c r="E7" s="16"/>
      <c r="F7" s="16"/>
      <c r="G7" s="16"/>
      <c r="H7" s="16"/>
      <c r="I7" s="18"/>
      <c r="J7" s="16"/>
      <c r="K7" s="19"/>
      <c r="L7" s="16"/>
      <c r="M7" s="16"/>
    </row>
    <row r="8" spans="1:16" ht="15.75" customHeight="1" x14ac:dyDescent="0.4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  <c r="P8" s="16"/>
    </row>
    <row r="9" spans="1:16" ht="42" customHeight="1" x14ac:dyDescent="0.4">
      <c r="B9" s="1127" t="s">
        <v>53</v>
      </c>
      <c r="C9" s="1127"/>
      <c r="D9" s="1127" t="s">
        <v>105</v>
      </c>
      <c r="E9" s="1127"/>
      <c r="F9" s="1127"/>
      <c r="G9" s="1127" t="s">
        <v>64</v>
      </c>
      <c r="H9" s="1127"/>
      <c r="I9" s="1127"/>
      <c r="J9" s="1128" t="s">
        <v>65</v>
      </c>
      <c r="K9" s="1128"/>
      <c r="L9" s="1128"/>
      <c r="M9" s="1128" t="s">
        <v>66</v>
      </c>
      <c r="N9" s="1128"/>
      <c r="O9" s="1128"/>
      <c r="P9" s="1127" t="s">
        <v>67</v>
      </c>
    </row>
    <row r="10" spans="1:16" ht="30" customHeight="1" x14ac:dyDescent="0.4">
      <c r="B10" s="1127"/>
      <c r="C10" s="1127"/>
      <c r="D10" s="226" t="s">
        <v>87</v>
      </c>
      <c r="E10" s="226" t="s">
        <v>88</v>
      </c>
      <c r="F10" s="226" t="s">
        <v>89</v>
      </c>
      <c r="G10" s="226" t="s">
        <v>87</v>
      </c>
      <c r="H10" s="226" t="s">
        <v>88</v>
      </c>
      <c r="I10" s="226" t="s">
        <v>89</v>
      </c>
      <c r="J10" s="226" t="s">
        <v>87</v>
      </c>
      <c r="K10" s="226" t="s">
        <v>88</v>
      </c>
      <c r="L10" s="226" t="s">
        <v>89</v>
      </c>
      <c r="M10" s="226" t="s">
        <v>87</v>
      </c>
      <c r="N10" s="226" t="s">
        <v>88</v>
      </c>
      <c r="O10" s="226" t="s">
        <v>89</v>
      </c>
      <c r="P10" s="1127"/>
    </row>
    <row r="11" spans="1:16" s="176" customFormat="1" ht="27" customHeight="1" x14ac:dyDescent="0.4">
      <c r="A11" s="108"/>
      <c r="B11" s="1110" t="s">
        <v>179</v>
      </c>
      <c r="C11" s="1111"/>
      <c r="D11" s="72">
        <v>34</v>
      </c>
      <c r="E11" s="72">
        <v>11</v>
      </c>
      <c r="F11" s="201">
        <v>7</v>
      </c>
      <c r="G11" s="190">
        <v>9</v>
      </c>
      <c r="H11" s="190">
        <v>29</v>
      </c>
      <c r="I11" s="190">
        <v>55</v>
      </c>
      <c r="J11" s="190">
        <v>22</v>
      </c>
      <c r="K11" s="190">
        <v>110</v>
      </c>
      <c r="L11" s="190">
        <v>39</v>
      </c>
      <c r="M11" s="190">
        <v>0</v>
      </c>
      <c r="N11" s="190">
        <v>0</v>
      </c>
      <c r="O11" s="190">
        <v>44</v>
      </c>
      <c r="P11" s="191">
        <f>SUM(D11:O11)</f>
        <v>360</v>
      </c>
    </row>
    <row r="12" spans="1:16" s="176" customFormat="1" ht="27" customHeight="1" x14ac:dyDescent="0.4">
      <c r="A12" s="108"/>
      <c r="B12" s="1112" t="s">
        <v>173</v>
      </c>
      <c r="C12" s="1113"/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191">
        <v>0</v>
      </c>
    </row>
    <row r="13" spans="1:16" s="176" customFormat="1" ht="42" customHeight="1" x14ac:dyDescent="0.4">
      <c r="A13" s="108"/>
      <c r="B13" s="1122" t="s">
        <v>178</v>
      </c>
      <c r="C13" s="1122"/>
      <c r="D13" s="192">
        <v>34</v>
      </c>
      <c r="E13" s="192">
        <f t="shared" ref="E13:N13" si="0">SUM(E11:E12)</f>
        <v>11</v>
      </c>
      <c r="F13" s="192">
        <f t="shared" si="0"/>
        <v>7</v>
      </c>
      <c r="G13" s="192">
        <f t="shared" si="0"/>
        <v>9</v>
      </c>
      <c r="H13" s="192">
        <f t="shared" si="0"/>
        <v>29</v>
      </c>
      <c r="I13" s="192">
        <f>I11</f>
        <v>55</v>
      </c>
      <c r="J13" s="192">
        <f t="shared" si="0"/>
        <v>22</v>
      </c>
      <c r="K13" s="192">
        <f>SUM(K11:K12)</f>
        <v>110</v>
      </c>
      <c r="L13" s="192">
        <f>SUM(L11:L12)</f>
        <v>39</v>
      </c>
      <c r="M13" s="192">
        <f t="shared" si="0"/>
        <v>0</v>
      </c>
      <c r="N13" s="192">
        <f t="shared" si="0"/>
        <v>0</v>
      </c>
      <c r="O13" s="192">
        <f>SUM(O11:O12)</f>
        <v>44</v>
      </c>
      <c r="P13" s="192">
        <f>SUM(D13:O13)</f>
        <v>360</v>
      </c>
    </row>
    <row r="14" spans="1:16" s="46" customFormat="1" ht="18.75" customHeight="1" x14ac:dyDescent="0.4">
      <c r="B14" s="16"/>
      <c r="C14" s="47"/>
      <c r="D14" s="63"/>
      <c r="E14" s="63"/>
      <c r="F14" s="62"/>
      <c r="G14" s="62"/>
      <c r="H14" s="62"/>
      <c r="I14" s="62"/>
      <c r="J14" s="62"/>
      <c r="K14" s="62"/>
      <c r="L14" s="249"/>
      <c r="M14" s="62"/>
    </row>
    <row r="15" spans="1:16" s="46" customFormat="1" ht="18.75" customHeight="1" x14ac:dyDescent="0.4">
      <c r="B15" s="16"/>
      <c r="C15" s="47"/>
      <c r="D15" s="63"/>
      <c r="E15" s="63"/>
      <c r="F15" s="62"/>
      <c r="G15" s="62"/>
      <c r="H15" s="62"/>
      <c r="I15" s="62"/>
      <c r="J15" s="62"/>
      <c r="K15" s="62"/>
      <c r="L15" s="62"/>
      <c r="M15" s="62"/>
    </row>
    <row r="16" spans="1:16" s="46" customFormat="1" ht="20.25" customHeight="1" x14ac:dyDescent="0.4">
      <c r="B16" s="65" t="s">
        <v>86</v>
      </c>
      <c r="C16" s="63"/>
      <c r="D16" s="16"/>
      <c r="E16" s="16"/>
      <c r="F16" s="288"/>
      <c r="G16" s="16"/>
      <c r="H16" s="16"/>
      <c r="I16" s="18"/>
      <c r="J16" s="16"/>
      <c r="K16" s="19"/>
      <c r="L16" s="16"/>
      <c r="M16" s="16"/>
    </row>
    <row r="17" spans="2:16" ht="15.75" customHeight="1" x14ac:dyDescent="0.4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"/>
      <c r="P17" s="16"/>
    </row>
    <row r="18" spans="2:16" ht="51" customHeight="1" x14ac:dyDescent="0.4">
      <c r="B18" s="1123" t="s">
        <v>31</v>
      </c>
      <c r="C18" s="1104" t="s">
        <v>117</v>
      </c>
      <c r="D18" s="1105"/>
      <c r="E18" s="1106"/>
      <c r="F18" s="1119" t="s">
        <v>170</v>
      </c>
      <c r="G18" s="1104" t="s">
        <v>171</v>
      </c>
      <c r="H18" s="1105"/>
      <c r="I18" s="1105"/>
      <c r="J18" s="1106"/>
      <c r="K18" s="1116" t="s">
        <v>111</v>
      </c>
      <c r="L18" s="1118"/>
      <c r="M18" s="1124" t="s">
        <v>115</v>
      </c>
      <c r="N18" s="1125"/>
      <c r="O18" s="1126"/>
      <c r="P18" s="1114" t="s">
        <v>167</v>
      </c>
    </row>
    <row r="19" spans="2:16" ht="85.5" customHeight="1" x14ac:dyDescent="0.4">
      <c r="B19" s="1123"/>
      <c r="C19" s="225" t="s">
        <v>87</v>
      </c>
      <c r="D19" s="225" t="s">
        <v>88</v>
      </c>
      <c r="E19" s="225" t="s">
        <v>89</v>
      </c>
      <c r="F19" s="1119"/>
      <c r="G19" s="224" t="s">
        <v>90</v>
      </c>
      <c r="H19" s="224" t="s">
        <v>106</v>
      </c>
      <c r="I19" s="225" t="s">
        <v>107</v>
      </c>
      <c r="J19" s="225" t="s">
        <v>108</v>
      </c>
      <c r="K19" s="225" t="s">
        <v>109</v>
      </c>
      <c r="L19" s="225" t="s">
        <v>110</v>
      </c>
      <c r="M19" s="225" t="s">
        <v>112</v>
      </c>
      <c r="N19" s="225" t="s">
        <v>113</v>
      </c>
      <c r="O19" s="225" t="s">
        <v>114</v>
      </c>
      <c r="P19" s="1115"/>
    </row>
    <row r="20" spans="2:16" s="108" customFormat="1" ht="34.5" customHeight="1" x14ac:dyDescent="0.4">
      <c r="B20" s="109" t="s">
        <v>340</v>
      </c>
      <c r="C20" s="182">
        <f>116127*3</f>
        <v>348381</v>
      </c>
      <c r="D20" s="182">
        <f>85174*15</f>
        <v>1277610</v>
      </c>
      <c r="E20" s="182">
        <f>78773*23</f>
        <v>1811779</v>
      </c>
      <c r="F20" s="307">
        <f>Maintenance!I72</f>
        <v>0</v>
      </c>
      <c r="G20" s="68"/>
      <c r="H20" s="187"/>
      <c r="I20" s="187"/>
      <c r="J20" s="187">
        <v>178500</v>
      </c>
      <c r="K20" s="466"/>
      <c r="L20" s="187"/>
      <c r="M20" s="364"/>
      <c r="N20" s="187"/>
      <c r="O20" s="187"/>
      <c r="P20" s="188">
        <f>SUM(C20:O20)</f>
        <v>3616270</v>
      </c>
    </row>
    <row r="21" spans="2:16" s="108" customFormat="1" ht="34.5" customHeight="1" x14ac:dyDescent="0.4">
      <c r="B21" s="109" t="s">
        <v>341</v>
      </c>
      <c r="C21" s="182">
        <v>116127</v>
      </c>
      <c r="D21" s="182">
        <f>85174*3</f>
        <v>255522</v>
      </c>
      <c r="E21" s="182">
        <f>78773*5</f>
        <v>393865</v>
      </c>
      <c r="F21" s="307">
        <f>Maintenance!I73</f>
        <v>0</v>
      </c>
      <c r="G21" s="68"/>
      <c r="H21" s="187"/>
      <c r="I21" s="187"/>
      <c r="J21" s="524"/>
      <c r="K21" s="524"/>
      <c r="L21" s="187"/>
      <c r="M21" s="187"/>
      <c r="N21" s="187"/>
      <c r="O21" s="187"/>
      <c r="P21" s="188">
        <f>SUM(C21:O21)</f>
        <v>765514</v>
      </c>
    </row>
    <row r="22" spans="2:16" s="108" customFormat="1" ht="34.5" customHeight="1" x14ac:dyDescent="0.4">
      <c r="B22" s="109" t="s">
        <v>383</v>
      </c>
      <c r="C22" s="182">
        <f>116127*5</f>
        <v>580635</v>
      </c>
      <c r="D22" s="182">
        <f>85174*8</f>
        <v>681392</v>
      </c>
      <c r="E22" s="182">
        <f>78773*27</f>
        <v>2126871</v>
      </c>
      <c r="F22" s="307">
        <f>Maintenance!I74</f>
        <v>0</v>
      </c>
      <c r="G22" s="466"/>
      <c r="H22" s="187"/>
      <c r="I22" s="187"/>
      <c r="J22" s="466"/>
      <c r="K22" s="524"/>
      <c r="L22" s="187"/>
      <c r="M22" s="456">
        <v>2700</v>
      </c>
      <c r="N22" s="187"/>
      <c r="O22" s="524"/>
      <c r="P22" s="188">
        <f>SUM(C22:O22)</f>
        <v>3391598</v>
      </c>
    </row>
    <row r="23" spans="2:16" s="108" customFormat="1" ht="36.75" customHeight="1" x14ac:dyDescent="0.4">
      <c r="B23" s="189" t="s">
        <v>70</v>
      </c>
      <c r="C23" s="183">
        <f t="shared" ref="C23:D23" si="1">SUM(C20:C22)</f>
        <v>1045143</v>
      </c>
      <c r="D23" s="183">
        <f t="shared" si="1"/>
        <v>2214524</v>
      </c>
      <c r="E23" s="183">
        <f>SUM(E20:E22)</f>
        <v>4332515</v>
      </c>
      <c r="F23" s="183">
        <f t="shared" ref="F23:O23" si="2">SUM(F20:F22)</f>
        <v>0</v>
      </c>
      <c r="G23" s="183">
        <f t="shared" si="2"/>
        <v>0</v>
      </c>
      <c r="H23" s="183">
        <f t="shared" si="2"/>
        <v>0</v>
      </c>
      <c r="I23" s="183">
        <f t="shared" si="2"/>
        <v>0</v>
      </c>
      <c r="J23" s="183">
        <f t="shared" si="2"/>
        <v>178500</v>
      </c>
      <c r="K23" s="183">
        <f t="shared" si="2"/>
        <v>0</v>
      </c>
      <c r="L23" s="183">
        <f t="shared" si="2"/>
        <v>0</v>
      </c>
      <c r="M23" s="183">
        <f t="shared" si="2"/>
        <v>2700</v>
      </c>
      <c r="N23" s="183">
        <f t="shared" si="2"/>
        <v>0</v>
      </c>
      <c r="O23" s="183">
        <f t="shared" si="2"/>
        <v>0</v>
      </c>
      <c r="P23" s="188">
        <f>SUM(C23:O23)</f>
        <v>7773382</v>
      </c>
    </row>
    <row r="24" spans="2:16" s="108" customFormat="1" ht="24.75" customHeight="1" x14ac:dyDescent="0.5">
      <c r="B24" s="131"/>
      <c r="C24" s="132"/>
      <c r="D24" s="132"/>
      <c r="E24" s="132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</row>
    <row r="25" spans="2:16" ht="15.75" customHeight="1" x14ac:dyDescent="0.5">
      <c r="B25" s="134"/>
      <c r="C25" s="133"/>
      <c r="D25" s="133"/>
      <c r="E25" s="133"/>
      <c r="F25" s="61"/>
      <c r="G25" s="40"/>
      <c r="H25" s="40"/>
      <c r="I25" s="40"/>
      <c r="J25" s="40"/>
      <c r="O25" s="39"/>
      <c r="P25" s="39"/>
    </row>
    <row r="26" spans="2:16" s="83" customFormat="1" ht="15.75" customHeight="1" x14ac:dyDescent="0.4">
      <c r="B26" s="97" t="s">
        <v>176</v>
      </c>
      <c r="C26" s="110"/>
      <c r="D26" s="110"/>
      <c r="E26" s="110"/>
      <c r="F26" s="111"/>
      <c r="G26" s="110"/>
      <c r="H26" s="110"/>
      <c r="I26" s="110"/>
      <c r="J26" s="110"/>
      <c r="K26" s="106"/>
      <c r="L26" s="106"/>
      <c r="M26" s="106"/>
      <c r="N26" s="106"/>
      <c r="O26" s="106"/>
      <c r="P26" s="106"/>
    </row>
    <row r="27" spans="2:16" s="83" customFormat="1" ht="15.75" customHeight="1" x14ac:dyDescent="0.4">
      <c r="B27" s="97" t="s">
        <v>122</v>
      </c>
      <c r="C27" s="110"/>
      <c r="D27" s="110"/>
      <c r="E27" s="110"/>
      <c r="F27" s="111"/>
      <c r="G27" s="110"/>
      <c r="H27" s="110"/>
      <c r="I27" s="110"/>
      <c r="J27" s="110"/>
      <c r="K27" s="106"/>
      <c r="L27" s="106"/>
      <c r="M27" s="106"/>
      <c r="N27" s="106"/>
      <c r="O27" s="106"/>
      <c r="P27" s="106"/>
    </row>
    <row r="28" spans="2:16" s="83" customFormat="1" ht="15.75" customHeight="1" x14ac:dyDescent="0.4">
      <c r="B28" s="97" t="s">
        <v>128</v>
      </c>
      <c r="C28" s="110"/>
      <c r="D28" s="110"/>
      <c r="E28" s="110"/>
      <c r="F28" s="111"/>
      <c r="G28" s="110"/>
      <c r="H28" s="110"/>
      <c r="I28" s="110"/>
      <c r="J28" s="110"/>
      <c r="K28" s="106"/>
      <c r="L28" s="106"/>
      <c r="M28" s="106"/>
      <c r="N28" s="106"/>
      <c r="O28" s="106"/>
      <c r="P28" s="106"/>
    </row>
    <row r="29" spans="2:16" s="83" customFormat="1" ht="15.75" customHeight="1" x14ac:dyDescent="0.4">
      <c r="B29" s="97" t="s">
        <v>129</v>
      </c>
      <c r="C29" s="110"/>
      <c r="D29" s="110"/>
      <c r="E29" s="110"/>
      <c r="F29" s="111"/>
      <c r="G29" s="110"/>
      <c r="H29" s="110"/>
      <c r="I29" s="110"/>
      <c r="J29" s="110"/>
      <c r="K29" s="106"/>
      <c r="L29" s="106"/>
      <c r="M29" s="106"/>
      <c r="N29" s="106"/>
      <c r="O29" s="106"/>
      <c r="P29" s="106"/>
    </row>
    <row r="30" spans="2:16" s="83" customFormat="1" ht="15.75" customHeight="1" x14ac:dyDescent="0.4">
      <c r="B30" s="97"/>
      <c r="C30" s="110"/>
      <c r="D30" s="110"/>
      <c r="E30" s="110"/>
      <c r="F30" s="111"/>
      <c r="G30" s="110"/>
      <c r="H30" s="110"/>
      <c r="I30" s="110"/>
      <c r="J30" s="110"/>
      <c r="K30" s="106"/>
      <c r="L30" s="106"/>
      <c r="M30" s="106"/>
      <c r="N30" s="106"/>
      <c r="O30" s="106"/>
      <c r="P30" s="106"/>
    </row>
    <row r="31" spans="2:16" s="83" customFormat="1" ht="15.75" customHeight="1" x14ac:dyDescent="0.4">
      <c r="B31" s="112" t="s">
        <v>247</v>
      </c>
      <c r="C31" s="110"/>
      <c r="D31" s="110"/>
      <c r="E31" s="110"/>
      <c r="F31" s="111"/>
      <c r="G31" s="110"/>
      <c r="H31" s="612"/>
      <c r="I31" s="110"/>
      <c r="J31" s="110"/>
      <c r="K31" s="106"/>
      <c r="L31" s="106"/>
      <c r="M31" s="106"/>
      <c r="N31" s="106"/>
      <c r="O31" s="106"/>
      <c r="P31" s="106"/>
    </row>
    <row r="32" spans="2:16" s="83" customFormat="1" ht="17.649999999999999" x14ac:dyDescent="0.4">
      <c r="B32" s="113"/>
      <c r="E32" s="106"/>
      <c r="F32" s="106"/>
      <c r="G32" s="106"/>
      <c r="I32" s="106"/>
      <c r="J32" s="106"/>
      <c r="K32" s="106"/>
      <c r="L32" s="106"/>
      <c r="M32" s="106"/>
      <c r="N32" s="106"/>
    </row>
    <row r="33" spans="2:17" s="83" customFormat="1" x14ac:dyDescent="0.4">
      <c r="B33" s="97" t="s">
        <v>130</v>
      </c>
      <c r="E33" s="106"/>
      <c r="F33" s="106"/>
      <c r="G33" s="106"/>
      <c r="I33" s="106"/>
      <c r="J33" s="106"/>
      <c r="K33" s="106"/>
      <c r="L33" s="106"/>
      <c r="M33" s="106"/>
      <c r="N33" s="106"/>
    </row>
    <row r="34" spans="2:17" s="83" customFormat="1" x14ac:dyDescent="0.4">
      <c r="B34" s="97" t="s">
        <v>124</v>
      </c>
      <c r="E34" s="106"/>
      <c r="F34" s="106"/>
      <c r="G34" s="106"/>
      <c r="I34" s="106"/>
      <c r="J34" s="106"/>
      <c r="K34" s="106"/>
      <c r="L34" s="106"/>
      <c r="M34" s="106"/>
      <c r="N34" s="106"/>
    </row>
    <row r="35" spans="2:17" s="83" customFormat="1" x14ac:dyDescent="0.4">
      <c r="B35" s="97" t="s">
        <v>125</v>
      </c>
      <c r="E35" s="106"/>
      <c r="F35" s="106"/>
      <c r="G35" s="106"/>
      <c r="I35" s="106"/>
      <c r="J35" s="106"/>
      <c r="K35" s="106"/>
      <c r="L35" s="106"/>
      <c r="M35" s="106"/>
      <c r="N35" s="106"/>
    </row>
    <row r="36" spans="2:17" s="83" customFormat="1" x14ac:dyDescent="0.4">
      <c r="B36" s="114"/>
      <c r="E36" s="106"/>
      <c r="F36" s="106"/>
      <c r="G36" s="106"/>
      <c r="I36" s="106"/>
      <c r="J36" s="106"/>
      <c r="K36" s="106"/>
      <c r="L36" s="106"/>
      <c r="M36" s="106"/>
      <c r="N36" s="106"/>
    </row>
    <row r="37" spans="2:17" s="46" customFormat="1" ht="18.75" customHeight="1" x14ac:dyDescent="0.4">
      <c r="B37" s="16"/>
      <c r="C37" s="47"/>
      <c r="D37" s="63"/>
      <c r="E37" s="63"/>
      <c r="F37" s="62"/>
      <c r="G37" s="62"/>
      <c r="H37" s="62"/>
      <c r="I37" s="62"/>
      <c r="J37" s="62"/>
      <c r="K37" s="62"/>
      <c r="L37" s="62"/>
      <c r="M37" s="62"/>
    </row>
    <row r="38" spans="2:17" s="46" customFormat="1" ht="20.25" customHeight="1" x14ac:dyDescent="0.4">
      <c r="B38" s="65" t="s">
        <v>78</v>
      </c>
      <c r="C38" s="63"/>
      <c r="D38" s="16"/>
      <c r="E38" s="16"/>
      <c r="F38" s="16"/>
      <c r="G38" s="16"/>
      <c r="H38" s="16"/>
      <c r="I38" s="18"/>
      <c r="J38" s="16"/>
      <c r="K38" s="19"/>
      <c r="L38" s="16"/>
      <c r="M38" s="16"/>
    </row>
    <row r="39" spans="2:17" ht="15.75" customHeight="1" x14ac:dyDescent="0.4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6"/>
      <c r="P39" s="16"/>
    </row>
    <row r="40" spans="2:17" ht="50.25" customHeight="1" x14ac:dyDescent="0.4">
      <c r="B40" s="1132" t="s">
        <v>68</v>
      </c>
      <c r="C40" s="1133"/>
      <c r="D40" s="1134"/>
      <c r="E40" s="1116" t="s">
        <v>117</v>
      </c>
      <c r="F40" s="1117"/>
      <c r="G40" s="1118"/>
      <c r="H40" s="1104" t="s">
        <v>118</v>
      </c>
      <c r="I40" s="1120"/>
      <c r="J40" s="1120"/>
      <c r="K40" s="1121"/>
      <c r="L40" s="1116" t="s">
        <v>119</v>
      </c>
      <c r="M40" s="1117"/>
      <c r="N40" s="1117"/>
      <c r="O40" s="1118"/>
      <c r="P40" s="1102" t="s">
        <v>167</v>
      </c>
    </row>
    <row r="41" spans="2:17" ht="63" customHeight="1" x14ac:dyDescent="0.4">
      <c r="B41" s="1135"/>
      <c r="C41" s="1136"/>
      <c r="D41" s="1137"/>
      <c r="E41" s="225" t="s">
        <v>87</v>
      </c>
      <c r="F41" s="225" t="s">
        <v>88</v>
      </c>
      <c r="G41" s="225" t="s">
        <v>89</v>
      </c>
      <c r="H41" s="224" t="s">
        <v>172</v>
      </c>
      <c r="I41" s="224" t="s">
        <v>174</v>
      </c>
      <c r="J41" s="225" t="s">
        <v>107</v>
      </c>
      <c r="K41" s="225" t="s">
        <v>108</v>
      </c>
      <c r="L41" s="225" t="s">
        <v>112</v>
      </c>
      <c r="M41" s="225" t="s">
        <v>113</v>
      </c>
      <c r="N41" s="225" t="s">
        <v>175</v>
      </c>
      <c r="O41" s="225" t="s">
        <v>114</v>
      </c>
      <c r="P41" s="1103"/>
    </row>
    <row r="42" spans="2:17" s="108" customFormat="1" ht="24" customHeight="1" x14ac:dyDescent="0.4">
      <c r="B42" s="1107" t="s">
        <v>339</v>
      </c>
      <c r="C42" s="1108"/>
      <c r="D42" s="1109"/>
      <c r="E42" s="349">
        <f>116127*4</f>
        <v>464508</v>
      </c>
      <c r="F42" s="349">
        <f>85174*36</f>
        <v>3066264</v>
      </c>
      <c r="G42" s="349">
        <f>78773*2</f>
        <v>157546</v>
      </c>
      <c r="H42" s="428">
        <f>18921+108528</f>
        <v>127449</v>
      </c>
      <c r="I42" s="645">
        <v>1485120</v>
      </c>
      <c r="J42" s="487"/>
      <c r="K42" s="454"/>
      <c r="L42" s="514">
        <f>67250+27550</f>
        <v>94800</v>
      </c>
      <c r="M42" s="68"/>
      <c r="N42" s="68"/>
      <c r="O42" s="68"/>
      <c r="P42" s="185">
        <f>SUM(E42:O42)</f>
        <v>5395687</v>
      </c>
    </row>
    <row r="43" spans="2:17" s="108" customFormat="1" ht="24" customHeight="1" x14ac:dyDescent="0.4">
      <c r="B43" s="1107" t="s">
        <v>297</v>
      </c>
      <c r="C43" s="1108"/>
      <c r="D43" s="1109"/>
      <c r="E43" s="349">
        <f>116127*2</f>
        <v>232254</v>
      </c>
      <c r="F43" s="349">
        <f>85174*24</f>
        <v>2044176</v>
      </c>
      <c r="G43" s="349">
        <f>78773*8</f>
        <v>630184</v>
      </c>
      <c r="H43" s="428"/>
      <c r="I43" s="467">
        <v>931770</v>
      </c>
      <c r="J43" s="428"/>
      <c r="K43" s="455"/>
      <c r="L43" s="514">
        <v>15300</v>
      </c>
      <c r="M43" s="68"/>
      <c r="N43" s="68"/>
      <c r="O43" s="68"/>
      <c r="P43" s="185">
        <f t="shared" ref="P43" si="3">SUM(E43:O43)</f>
        <v>3853684</v>
      </c>
    </row>
    <row r="44" spans="2:17" s="108" customFormat="1" ht="24" customHeight="1" x14ac:dyDescent="0.4">
      <c r="B44" s="1107" t="s">
        <v>298</v>
      </c>
      <c r="C44" s="1108"/>
      <c r="D44" s="1109"/>
      <c r="E44" s="349">
        <f>116127*5</f>
        <v>580635</v>
      </c>
      <c r="F44" s="349">
        <f>85174*15</f>
        <v>1277610</v>
      </c>
      <c r="G44" s="349">
        <f>78773*9</f>
        <v>708957</v>
      </c>
      <c r="H44" s="428"/>
      <c r="I44" s="428"/>
      <c r="K44" s="467"/>
      <c r="L44" s="514">
        <f>16650+5050</f>
        <v>21700</v>
      </c>
      <c r="M44" s="68"/>
      <c r="N44" s="68"/>
      <c r="O44" s="68"/>
      <c r="P44" s="185">
        <f>SUM(E44:O44)</f>
        <v>2588902</v>
      </c>
    </row>
    <row r="45" spans="2:17" s="108" customFormat="1" ht="24" customHeight="1" x14ac:dyDescent="0.4">
      <c r="B45" s="1107" t="s">
        <v>316</v>
      </c>
      <c r="C45" s="1108"/>
      <c r="D45" s="1109"/>
      <c r="E45" s="349">
        <f>116127*8</f>
        <v>929016</v>
      </c>
      <c r="F45" s="349">
        <f>85174*18</f>
        <v>1533132</v>
      </c>
      <c r="G45" s="349">
        <f>78773*5</f>
        <v>393865</v>
      </c>
      <c r="H45" s="428"/>
      <c r="I45" s="454"/>
      <c r="J45" s="454"/>
      <c r="K45" s="454"/>
      <c r="L45" s="514">
        <f>33150+11500</f>
        <v>44650</v>
      </c>
      <c r="M45" s="68"/>
      <c r="N45" s="68"/>
      <c r="O45" s="68"/>
      <c r="P45" s="185">
        <f>SUM(E45:O45)</f>
        <v>2900663</v>
      </c>
      <c r="Q45" s="505">
        <f>SUM(E45:P45)</f>
        <v>5801326</v>
      </c>
    </row>
    <row r="46" spans="2:17" s="108" customFormat="1" ht="24" customHeight="1" x14ac:dyDescent="0.4">
      <c r="B46" s="1107" t="s">
        <v>328</v>
      </c>
      <c r="C46" s="1108"/>
      <c r="D46" s="1109"/>
      <c r="E46" s="349">
        <f>116127*3</f>
        <v>348381</v>
      </c>
      <c r="F46" s="349">
        <f>85174*11</f>
        <v>936914</v>
      </c>
      <c r="G46" s="349">
        <f>78773*6</f>
        <v>472638</v>
      </c>
      <c r="H46" s="428"/>
      <c r="I46" s="428">
        <v>12200</v>
      </c>
      <c r="J46" s="454"/>
      <c r="K46" s="428"/>
      <c r="L46" s="514">
        <v>25950</v>
      </c>
      <c r="M46" s="68"/>
      <c r="N46" s="68"/>
      <c r="O46" s="68"/>
      <c r="P46" s="185">
        <f>SUM(E46:O46)</f>
        <v>1796083</v>
      </c>
    </row>
    <row r="47" spans="2:17" s="108" customFormat="1" ht="24" customHeight="1" x14ac:dyDescent="0.4">
      <c r="B47" s="630"/>
      <c r="C47" s="631" t="s">
        <v>514</v>
      </c>
      <c r="D47" s="632"/>
      <c r="E47" s="637">
        <f>116127*4</f>
        <v>464508</v>
      </c>
      <c r="F47" s="637">
        <f>85174*6</f>
        <v>511044</v>
      </c>
      <c r="G47" s="637">
        <f>78773*11</f>
        <v>866503</v>
      </c>
      <c r="H47" s="428"/>
      <c r="I47" s="428"/>
      <c r="J47" s="454"/>
      <c r="K47" s="428"/>
      <c r="L47" s="514">
        <f>9800+5450</f>
        <v>15250</v>
      </c>
      <c r="M47" s="68"/>
      <c r="N47" s="68"/>
      <c r="O47" s="68"/>
      <c r="P47" s="185">
        <f>SUM(E47:O47)</f>
        <v>1857305</v>
      </c>
    </row>
    <row r="48" spans="2:17" s="108" customFormat="1" ht="31.5" customHeight="1" x14ac:dyDescent="0.4">
      <c r="B48" s="1129" t="s">
        <v>189</v>
      </c>
      <c r="C48" s="1130"/>
      <c r="D48" s="1131"/>
      <c r="E48" s="184">
        <f>SUM(E42:E47)</f>
        <v>3019302</v>
      </c>
      <c r="F48" s="184">
        <f t="shared" ref="F48:O48" si="4">SUM(F42:F47)</f>
        <v>9369140</v>
      </c>
      <c r="G48" s="184">
        <f t="shared" si="4"/>
        <v>3229693</v>
      </c>
      <c r="H48" s="184">
        <f t="shared" si="4"/>
        <v>127449</v>
      </c>
      <c r="I48" s="184">
        <f t="shared" si="4"/>
        <v>2429090</v>
      </c>
      <c r="J48" s="184">
        <f t="shared" si="4"/>
        <v>0</v>
      </c>
      <c r="K48" s="184">
        <f t="shared" si="4"/>
        <v>0</v>
      </c>
      <c r="L48" s="184">
        <f t="shared" si="4"/>
        <v>217650</v>
      </c>
      <c r="M48" s="184">
        <f t="shared" si="4"/>
        <v>0</v>
      </c>
      <c r="N48" s="184">
        <f t="shared" si="4"/>
        <v>0</v>
      </c>
      <c r="O48" s="184">
        <f t="shared" si="4"/>
        <v>0</v>
      </c>
      <c r="P48" s="184">
        <f>SUM(P42:P47)</f>
        <v>18392324</v>
      </c>
    </row>
    <row r="49" spans="2:16" s="83" customFormat="1" x14ac:dyDescent="0.4">
      <c r="B49" s="115" t="s">
        <v>248</v>
      </c>
      <c r="C49" s="116"/>
      <c r="D49" s="116"/>
      <c r="E49" s="106"/>
      <c r="F49" s="106"/>
      <c r="G49" s="106"/>
      <c r="H49" s="106"/>
      <c r="I49" s="106"/>
      <c r="J49" s="106"/>
      <c r="K49" s="106"/>
      <c r="L49" s="106"/>
      <c r="M49" s="106"/>
      <c r="N49" s="106"/>
    </row>
    <row r="50" spans="2:16" s="83" customFormat="1" x14ac:dyDescent="0.4">
      <c r="B50" s="115" t="s">
        <v>249</v>
      </c>
      <c r="C50" s="116"/>
      <c r="D50" s="116"/>
      <c r="E50" s="106"/>
      <c r="F50" s="106"/>
      <c r="G50" s="106"/>
      <c r="H50" s="106"/>
      <c r="I50" s="106"/>
      <c r="J50" s="106"/>
      <c r="K50" s="106"/>
      <c r="L50" s="106"/>
      <c r="M50" s="106"/>
      <c r="N50" s="106"/>
    </row>
    <row r="51" spans="2:16" s="83" customFormat="1" x14ac:dyDescent="0.4">
      <c r="B51" s="97" t="s">
        <v>127</v>
      </c>
      <c r="C51" s="116"/>
      <c r="D51" s="116"/>
      <c r="E51" s="106"/>
      <c r="F51" s="106"/>
      <c r="G51" s="106"/>
      <c r="H51" s="106"/>
      <c r="I51" s="106"/>
      <c r="J51" s="106"/>
      <c r="K51" s="106"/>
      <c r="L51" s="106"/>
      <c r="M51" s="106"/>
      <c r="N51" s="106"/>
    </row>
    <row r="52" spans="2:16" s="83" customFormat="1" ht="17.649999999999999" x14ac:dyDescent="0.4">
      <c r="B52" s="115" t="s">
        <v>250</v>
      </c>
      <c r="C52" s="116"/>
      <c r="D52" s="116"/>
      <c r="E52" s="106"/>
      <c r="F52" s="106"/>
      <c r="G52" s="106"/>
      <c r="H52" s="106"/>
      <c r="I52" s="106"/>
      <c r="J52" s="106"/>
      <c r="K52" s="106"/>
      <c r="L52" s="106"/>
      <c r="M52" s="106"/>
      <c r="N52" s="106"/>
    </row>
    <row r="53" spans="2:16" s="83" customFormat="1" x14ac:dyDescent="0.4">
      <c r="B53" s="97" t="s">
        <v>126</v>
      </c>
      <c r="E53" s="106"/>
      <c r="F53" s="106"/>
      <c r="G53" s="106"/>
      <c r="I53" s="106"/>
      <c r="J53" s="106"/>
      <c r="K53" s="106"/>
      <c r="L53" s="106"/>
      <c r="M53" s="106"/>
      <c r="N53" s="106"/>
    </row>
    <row r="54" spans="2:16" s="83" customFormat="1" x14ac:dyDescent="0.4">
      <c r="B54" s="97" t="s">
        <v>177</v>
      </c>
      <c r="E54" s="106"/>
      <c r="F54" s="106"/>
      <c r="G54" s="106"/>
      <c r="I54" s="106"/>
      <c r="J54" s="106"/>
      <c r="K54" s="106"/>
      <c r="L54" s="106"/>
      <c r="M54" s="106"/>
      <c r="N54" s="106"/>
    </row>
    <row r="55" spans="2:16" x14ac:dyDescent="0.4">
      <c r="B55" s="42"/>
    </row>
    <row r="56" spans="2:16" s="46" customFormat="1" ht="20.25" customHeight="1" x14ac:dyDescent="0.4">
      <c r="B56" s="65" t="s">
        <v>84</v>
      </c>
      <c r="C56" s="63"/>
      <c r="D56" s="16"/>
      <c r="E56" s="16"/>
      <c r="F56" s="16"/>
      <c r="G56" s="16"/>
      <c r="H56" s="16"/>
      <c r="I56" s="18"/>
      <c r="J56" s="16"/>
      <c r="K56" s="19"/>
      <c r="L56" s="16"/>
      <c r="M56" s="16"/>
    </row>
    <row r="57" spans="2:16" ht="15.75" customHeight="1" x14ac:dyDescent="0.4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6"/>
      <c r="P57" s="16"/>
    </row>
    <row r="58" spans="2:16" ht="57" customHeight="1" x14ac:dyDescent="0.4">
      <c r="B58" s="1132" t="s">
        <v>72</v>
      </c>
      <c r="C58" s="1133"/>
      <c r="D58" s="1134"/>
      <c r="E58" s="1116" t="s">
        <v>117</v>
      </c>
      <c r="F58" s="1117"/>
      <c r="G58" s="1118"/>
      <c r="H58" s="1141" t="s">
        <v>170</v>
      </c>
      <c r="I58" s="1150" t="s">
        <v>116</v>
      </c>
      <c r="J58" s="1105"/>
      <c r="K58" s="1105"/>
      <c r="L58" s="1106"/>
      <c r="M58" s="1124" t="s">
        <v>120</v>
      </c>
      <c r="N58" s="1125"/>
      <c r="O58" s="1126"/>
      <c r="P58" s="1102" t="s">
        <v>167</v>
      </c>
    </row>
    <row r="59" spans="2:16" ht="66" customHeight="1" x14ac:dyDescent="0.4">
      <c r="B59" s="1135"/>
      <c r="C59" s="1136"/>
      <c r="D59" s="1137"/>
      <c r="E59" s="225" t="s">
        <v>87</v>
      </c>
      <c r="F59" s="225" t="s">
        <v>88</v>
      </c>
      <c r="G59" s="225" t="s">
        <v>89</v>
      </c>
      <c r="H59" s="1142"/>
      <c r="I59" s="224" t="s">
        <v>90</v>
      </c>
      <c r="J59" s="224" t="s">
        <v>106</v>
      </c>
      <c r="K59" s="225" t="s">
        <v>107</v>
      </c>
      <c r="L59" s="225" t="s">
        <v>108</v>
      </c>
      <c r="M59" s="225" t="s">
        <v>112</v>
      </c>
      <c r="N59" s="225" t="s">
        <v>113</v>
      </c>
      <c r="O59" s="225" t="s">
        <v>114</v>
      </c>
      <c r="P59" s="1103"/>
    </row>
    <row r="60" spans="2:16" s="108" customFormat="1" ht="18.75" customHeight="1" x14ac:dyDescent="0.4">
      <c r="B60" s="1107" t="s">
        <v>294</v>
      </c>
      <c r="C60" s="1108"/>
      <c r="D60" s="1109"/>
      <c r="E60" s="137">
        <v>0</v>
      </c>
      <c r="F60" s="137">
        <v>0</v>
      </c>
      <c r="G60" s="136">
        <f>78773*4</f>
        <v>315092</v>
      </c>
      <c r="H60" s="307">
        <f>Maintenance!I56</f>
        <v>0</v>
      </c>
      <c r="I60" s="137"/>
      <c r="J60" s="137"/>
      <c r="K60" s="137"/>
      <c r="L60" s="137"/>
      <c r="M60" s="137"/>
      <c r="N60" s="137"/>
      <c r="O60" s="137"/>
      <c r="P60" s="184">
        <f>SUM(E60:O60)</f>
        <v>315092</v>
      </c>
    </row>
    <row r="61" spans="2:16" s="108" customFormat="1" ht="23.25" customHeight="1" x14ac:dyDescent="0.4">
      <c r="B61" s="30"/>
      <c r="C61" s="30" t="s">
        <v>434</v>
      </c>
      <c r="D61" s="30"/>
      <c r="E61" s="137">
        <v>0</v>
      </c>
      <c r="F61" s="137">
        <v>0</v>
      </c>
      <c r="G61" s="136">
        <f t="shared" ref="G61:G70" si="5">78773*4</f>
        <v>315092</v>
      </c>
      <c r="H61" s="307">
        <f>Maintenance!I57</f>
        <v>0</v>
      </c>
      <c r="I61" s="146"/>
      <c r="J61" s="137"/>
      <c r="K61" s="137"/>
      <c r="L61" s="137"/>
      <c r="M61" s="137"/>
      <c r="N61" s="137"/>
      <c r="O61" s="137"/>
      <c r="P61" s="184">
        <f t="shared" ref="P61:P73" si="6">SUM(E61:O61)</f>
        <v>315092</v>
      </c>
    </row>
    <row r="62" spans="2:16" s="108" customFormat="1" ht="24" customHeight="1" x14ac:dyDescent="0.4">
      <c r="B62" s="1107" t="s">
        <v>404</v>
      </c>
      <c r="C62" s="1108"/>
      <c r="D62" s="1109"/>
      <c r="E62" s="137">
        <v>0</v>
      </c>
      <c r="F62" s="137">
        <v>0</v>
      </c>
      <c r="G62" s="136">
        <f t="shared" si="5"/>
        <v>315092</v>
      </c>
      <c r="H62" s="525">
        <f>Maintenance!I58</f>
        <v>0</v>
      </c>
      <c r="I62" s="137"/>
      <c r="J62" s="137"/>
      <c r="K62" s="137"/>
      <c r="L62" s="137"/>
      <c r="M62" s="137"/>
      <c r="N62" s="137"/>
      <c r="O62" s="137"/>
      <c r="P62" s="184">
        <f t="shared" si="6"/>
        <v>315092</v>
      </c>
    </row>
    <row r="63" spans="2:16" s="108" customFormat="1" ht="24" customHeight="1" x14ac:dyDescent="0.4">
      <c r="B63" s="1138" t="s">
        <v>392</v>
      </c>
      <c r="C63" s="1139"/>
      <c r="D63" s="1140"/>
      <c r="E63" s="137">
        <v>0</v>
      </c>
      <c r="F63" s="137">
        <v>0</v>
      </c>
      <c r="G63" s="136">
        <f t="shared" si="5"/>
        <v>315092</v>
      </c>
      <c r="H63" s="525">
        <f>Maintenance!I59</f>
        <v>0</v>
      </c>
      <c r="I63" s="137"/>
      <c r="J63" s="137"/>
      <c r="K63" s="137"/>
      <c r="L63" s="137"/>
      <c r="M63" s="137"/>
      <c r="N63" s="137"/>
      <c r="O63" s="137"/>
      <c r="P63" s="184">
        <f t="shared" si="6"/>
        <v>315092</v>
      </c>
    </row>
    <row r="64" spans="2:16" s="108" customFormat="1" ht="21" customHeight="1" x14ac:dyDescent="0.4">
      <c r="B64" s="1138" t="s">
        <v>391</v>
      </c>
      <c r="C64" s="1139"/>
      <c r="D64" s="1140"/>
      <c r="E64" s="137">
        <v>0</v>
      </c>
      <c r="F64" s="137">
        <v>0</v>
      </c>
      <c r="G64" s="136">
        <f t="shared" si="5"/>
        <v>315092</v>
      </c>
      <c r="H64" s="307">
        <f>Maintenance!I60</f>
        <v>0</v>
      </c>
      <c r="I64" s="137"/>
      <c r="J64" s="137"/>
      <c r="K64" s="137"/>
      <c r="L64" s="137"/>
      <c r="M64" s="137"/>
      <c r="N64" s="137"/>
      <c r="O64" s="137"/>
      <c r="P64" s="184">
        <f t="shared" si="6"/>
        <v>315092</v>
      </c>
    </row>
    <row r="65" spans="2:16" s="108" customFormat="1" ht="21" customHeight="1" x14ac:dyDescent="0.4">
      <c r="B65" s="411"/>
      <c r="C65" s="412" t="s">
        <v>398</v>
      </c>
      <c r="D65" s="413"/>
      <c r="E65" s="314">
        <v>0</v>
      </c>
      <c r="F65" s="314">
        <v>0</v>
      </c>
      <c r="G65" s="136">
        <f t="shared" si="5"/>
        <v>315092</v>
      </c>
      <c r="H65" s="525">
        <f>Maintenance!I61</f>
        <v>0</v>
      </c>
      <c r="I65" s="314"/>
      <c r="J65" s="314"/>
      <c r="K65" s="314"/>
      <c r="L65" s="314"/>
      <c r="M65" s="314"/>
      <c r="N65" s="314"/>
      <c r="O65" s="314"/>
      <c r="P65" s="184">
        <f t="shared" si="6"/>
        <v>315092</v>
      </c>
    </row>
    <row r="66" spans="2:16" s="108" customFormat="1" ht="21" customHeight="1" x14ac:dyDescent="0.4">
      <c r="B66" s="1138" t="s">
        <v>454</v>
      </c>
      <c r="C66" s="1139"/>
      <c r="D66" s="1140"/>
      <c r="E66" s="314">
        <v>0</v>
      </c>
      <c r="F66" s="314">
        <v>0</v>
      </c>
      <c r="G66" s="136">
        <f t="shared" si="5"/>
        <v>315092</v>
      </c>
      <c r="H66" s="525">
        <f>Maintenance!I62</f>
        <v>0</v>
      </c>
      <c r="I66" s="314"/>
      <c r="J66" s="314"/>
      <c r="K66" s="314"/>
      <c r="L66" s="314"/>
      <c r="M66" s="314"/>
      <c r="N66" s="314"/>
      <c r="O66" s="314"/>
      <c r="P66" s="184">
        <f t="shared" si="6"/>
        <v>315092</v>
      </c>
    </row>
    <row r="67" spans="2:16" s="108" customFormat="1" ht="21" customHeight="1" x14ac:dyDescent="0.4">
      <c r="B67" s="1138" t="s">
        <v>427</v>
      </c>
      <c r="C67" s="1139"/>
      <c r="D67" s="1140"/>
      <c r="E67" s="314">
        <v>0</v>
      </c>
      <c r="F67" s="314">
        <v>0</v>
      </c>
      <c r="G67" s="136">
        <f t="shared" si="5"/>
        <v>315092</v>
      </c>
      <c r="H67" s="525">
        <f>Maintenance!I63</f>
        <v>0</v>
      </c>
      <c r="I67" s="314"/>
      <c r="J67" s="314"/>
      <c r="K67" s="314"/>
      <c r="L67" s="314"/>
      <c r="M67" s="314"/>
      <c r="N67" s="314"/>
      <c r="O67" s="314"/>
      <c r="P67" s="184">
        <f t="shared" si="6"/>
        <v>315092</v>
      </c>
    </row>
    <row r="68" spans="2:16" s="108" customFormat="1" ht="21" customHeight="1" x14ac:dyDescent="0.4">
      <c r="B68" s="1138" t="s">
        <v>433</v>
      </c>
      <c r="C68" s="1139"/>
      <c r="D68" s="1140"/>
      <c r="E68" s="314">
        <v>0</v>
      </c>
      <c r="F68" s="314">
        <v>0</v>
      </c>
      <c r="G68" s="136">
        <f t="shared" si="5"/>
        <v>315092</v>
      </c>
      <c r="H68" s="525">
        <f>Maintenance!I64</f>
        <v>0</v>
      </c>
      <c r="I68" s="314"/>
      <c r="J68" s="494"/>
      <c r="K68" s="314"/>
      <c r="L68" s="314"/>
      <c r="M68" s="314"/>
      <c r="N68" s="314"/>
      <c r="O68" s="314"/>
      <c r="P68" s="184">
        <f t="shared" si="6"/>
        <v>315092</v>
      </c>
    </row>
    <row r="69" spans="2:16" s="108" customFormat="1" ht="21" customHeight="1" x14ac:dyDescent="0.4">
      <c r="B69" s="1138" t="s">
        <v>428</v>
      </c>
      <c r="C69" s="1139"/>
      <c r="D69" s="1140"/>
      <c r="E69" s="314">
        <v>0</v>
      </c>
      <c r="F69" s="314">
        <v>0</v>
      </c>
      <c r="G69" s="136">
        <f t="shared" si="5"/>
        <v>315092</v>
      </c>
      <c r="H69" s="525">
        <f>Maintenance!I65</f>
        <v>0</v>
      </c>
      <c r="I69" s="314"/>
      <c r="J69" s="314"/>
      <c r="K69" s="314"/>
      <c r="L69" s="314"/>
      <c r="M69" s="314"/>
      <c r="N69" s="314"/>
      <c r="O69" s="314"/>
      <c r="P69" s="184">
        <f t="shared" si="6"/>
        <v>315092</v>
      </c>
    </row>
    <row r="70" spans="2:16" s="108" customFormat="1" ht="21" customHeight="1" x14ac:dyDescent="0.4">
      <c r="B70" s="1138" t="s">
        <v>429</v>
      </c>
      <c r="C70" s="1139"/>
      <c r="D70" s="1140"/>
      <c r="E70" s="314">
        <v>0</v>
      </c>
      <c r="F70" s="314">
        <v>0</v>
      </c>
      <c r="G70" s="136">
        <f t="shared" si="5"/>
        <v>315092</v>
      </c>
      <c r="H70" s="525">
        <f>Maintenance!I66</f>
        <v>0</v>
      </c>
      <c r="I70" s="314"/>
      <c r="J70" s="314"/>
      <c r="K70" s="314"/>
      <c r="L70" s="314"/>
      <c r="M70" s="314"/>
      <c r="N70" s="314"/>
      <c r="O70" s="314"/>
      <c r="P70" s="184">
        <f t="shared" si="6"/>
        <v>315092</v>
      </c>
    </row>
    <row r="71" spans="2:16" s="108" customFormat="1" ht="21" customHeight="1" x14ac:dyDescent="0.4">
      <c r="B71" s="411"/>
      <c r="C71" s="412" t="s">
        <v>421</v>
      </c>
      <c r="D71" s="413"/>
      <c r="E71" s="314">
        <v>0</v>
      </c>
      <c r="F71" s="314">
        <v>0</v>
      </c>
      <c r="G71" s="136">
        <v>0</v>
      </c>
      <c r="H71" s="525"/>
      <c r="I71" s="314"/>
      <c r="J71" s="314"/>
      <c r="K71" s="314"/>
      <c r="L71" s="314"/>
      <c r="M71" s="314"/>
      <c r="N71" s="314"/>
      <c r="O71" s="314"/>
      <c r="P71" s="184">
        <f t="shared" si="6"/>
        <v>0</v>
      </c>
    </row>
    <row r="72" spans="2:16" s="108" customFormat="1" ht="21" customHeight="1" x14ac:dyDescent="0.4">
      <c r="B72" s="633"/>
      <c r="C72" s="634" t="s">
        <v>527</v>
      </c>
      <c r="D72" s="635"/>
      <c r="E72" s="314"/>
      <c r="F72" s="314"/>
      <c r="G72" s="136">
        <f>78773*4</f>
        <v>315092</v>
      </c>
      <c r="H72" s="525"/>
      <c r="I72" s="314"/>
      <c r="J72" s="314"/>
      <c r="K72" s="314"/>
      <c r="L72" s="314"/>
      <c r="M72" s="314"/>
      <c r="N72" s="314"/>
      <c r="O72" s="314"/>
      <c r="P72" s="184">
        <f>SUM(E72:O72)</f>
        <v>315092</v>
      </c>
    </row>
    <row r="73" spans="2:16" s="108" customFormat="1" ht="24" customHeight="1" x14ac:dyDescent="0.4">
      <c r="B73" s="1147" t="s">
        <v>188</v>
      </c>
      <c r="C73" s="1148"/>
      <c r="D73" s="1149"/>
      <c r="E73" s="320">
        <f>SUM(E60:E71)</f>
        <v>0</v>
      </c>
      <c r="F73" s="320">
        <f>SUM(F60:F71)</f>
        <v>0</v>
      </c>
      <c r="G73" s="320">
        <f>SUM(G60:G72)</f>
        <v>3781104</v>
      </c>
      <c r="H73" s="320">
        <f>SUM(H60:H71)</f>
        <v>0</v>
      </c>
      <c r="I73" s="320">
        <f>SUM(I60:I71)</f>
        <v>0</v>
      </c>
      <c r="J73" s="320">
        <f t="shared" ref="J73:O73" si="7">SUM(J60:J71)</f>
        <v>0</v>
      </c>
      <c r="K73" s="320">
        <f t="shared" si="7"/>
        <v>0</v>
      </c>
      <c r="L73" s="320">
        <f t="shared" si="7"/>
        <v>0</v>
      </c>
      <c r="M73" s="320">
        <f t="shared" si="7"/>
        <v>0</v>
      </c>
      <c r="N73" s="320">
        <f t="shared" si="7"/>
        <v>0</v>
      </c>
      <c r="O73" s="320">
        <f t="shared" si="7"/>
        <v>0</v>
      </c>
      <c r="P73" s="184">
        <f t="shared" si="6"/>
        <v>3781104</v>
      </c>
    </row>
    <row r="74" spans="2:16" x14ac:dyDescent="0.4">
      <c r="B74" s="311" t="s">
        <v>435</v>
      </c>
      <c r="C74" s="29"/>
      <c r="D74" s="30"/>
      <c r="E74" s="29"/>
      <c r="H74" s="61"/>
    </row>
    <row r="75" spans="2:16" x14ac:dyDescent="0.4">
      <c r="B75" s="311"/>
      <c r="C75" s="29"/>
      <c r="D75" s="30"/>
      <c r="E75" s="29"/>
      <c r="H75" s="61"/>
    </row>
    <row r="76" spans="2:16" s="83" customFormat="1" x14ac:dyDescent="0.4">
      <c r="B76" s="115" t="s">
        <v>248</v>
      </c>
      <c r="E76" s="106"/>
      <c r="F76" s="106"/>
      <c r="G76" s="106"/>
      <c r="I76" s="106"/>
      <c r="J76" s="106"/>
      <c r="K76" s="106"/>
      <c r="L76" s="106"/>
      <c r="M76" s="106"/>
      <c r="N76" s="106"/>
    </row>
    <row r="77" spans="2:16" s="83" customFormat="1" x14ac:dyDescent="0.4">
      <c r="B77" s="97" t="s">
        <v>122</v>
      </c>
      <c r="E77" s="106"/>
      <c r="F77" s="106"/>
      <c r="G77" s="106"/>
      <c r="I77" s="106"/>
      <c r="J77" s="106"/>
      <c r="K77" s="106"/>
      <c r="L77" s="106"/>
      <c r="M77" s="106"/>
      <c r="N77" s="106"/>
    </row>
    <row r="78" spans="2:16" s="83" customFormat="1" x14ac:dyDescent="0.4">
      <c r="B78" s="97" t="s">
        <v>121</v>
      </c>
      <c r="E78" s="106"/>
      <c r="F78" s="106"/>
      <c r="G78" s="106"/>
      <c r="I78" s="106"/>
      <c r="J78" s="106"/>
      <c r="K78" s="106"/>
      <c r="L78" s="106"/>
      <c r="M78" s="106"/>
      <c r="N78" s="106"/>
    </row>
    <row r="79" spans="2:16" s="83" customFormat="1" x14ac:dyDescent="0.4">
      <c r="B79" s="97" t="s">
        <v>245</v>
      </c>
      <c r="E79" s="106"/>
      <c r="F79" s="106"/>
      <c r="G79" s="106"/>
      <c r="I79" s="106"/>
      <c r="J79" s="106"/>
      <c r="K79" s="106"/>
      <c r="L79" s="106">
        <f>O64+I65</f>
        <v>0</v>
      </c>
      <c r="M79" s="106"/>
      <c r="N79" s="106"/>
    </row>
    <row r="80" spans="2:16" s="83" customFormat="1" x14ac:dyDescent="0.4">
      <c r="B80" s="99"/>
      <c r="E80" s="106"/>
      <c r="F80" s="106"/>
      <c r="G80" s="106"/>
      <c r="I80" s="106"/>
      <c r="J80" s="106"/>
      <c r="K80" s="106"/>
      <c r="L80" s="106"/>
      <c r="M80" s="106"/>
      <c r="N80" s="106"/>
    </row>
    <row r="81" spans="2:16" s="83" customFormat="1" ht="17.649999999999999" x14ac:dyDescent="0.4">
      <c r="B81" s="117" t="s">
        <v>251</v>
      </c>
      <c r="E81" s="106"/>
      <c r="F81" s="106"/>
      <c r="G81" s="106"/>
      <c r="I81" s="106" t="s">
        <v>1</v>
      </c>
      <c r="J81" s="106"/>
      <c r="K81" s="106"/>
      <c r="L81" s="106"/>
      <c r="M81" s="106"/>
      <c r="N81" s="106"/>
    </row>
    <row r="82" spans="2:16" s="83" customFormat="1" x14ac:dyDescent="0.4">
      <c r="B82" s="118"/>
      <c r="E82" s="106"/>
      <c r="F82" s="106"/>
      <c r="G82" s="106"/>
      <c r="I82" s="229"/>
      <c r="J82" s="106"/>
      <c r="K82" s="106"/>
      <c r="L82" s="106"/>
      <c r="M82" s="106"/>
      <c r="N82" s="106"/>
    </row>
    <row r="83" spans="2:16" s="83" customFormat="1" x14ac:dyDescent="0.4">
      <c r="B83" s="97" t="s">
        <v>123</v>
      </c>
      <c r="E83" s="106"/>
      <c r="F83" s="106"/>
      <c r="G83" s="106"/>
      <c r="I83" s="106"/>
      <c r="J83" s="106"/>
      <c r="K83" s="106"/>
      <c r="L83" s="106"/>
      <c r="M83" s="106"/>
      <c r="N83" s="106"/>
    </row>
    <row r="84" spans="2:16" s="83" customFormat="1" x14ac:dyDescent="0.4">
      <c r="B84" s="97" t="s">
        <v>124</v>
      </c>
      <c r="E84" s="106"/>
      <c r="F84" s="106"/>
      <c r="G84" s="106"/>
      <c r="I84" s="106"/>
      <c r="J84" s="106"/>
      <c r="K84" s="106"/>
      <c r="L84" s="106"/>
      <c r="M84" s="106"/>
      <c r="N84" s="106"/>
    </row>
    <row r="85" spans="2:16" s="83" customFormat="1" x14ac:dyDescent="0.4">
      <c r="B85" s="97" t="s">
        <v>125</v>
      </c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</row>
    <row r="86" spans="2:16" s="83" customFormat="1" x14ac:dyDescent="0.4">
      <c r="B86" s="28"/>
      <c r="C86" s="29"/>
      <c r="D86" s="30"/>
      <c r="E86" s="106"/>
      <c r="F86" s="106"/>
      <c r="G86" s="106"/>
      <c r="H86" s="107"/>
      <c r="I86" s="106"/>
      <c r="J86" s="106"/>
      <c r="K86" s="106"/>
      <c r="L86" s="106"/>
      <c r="M86" s="106"/>
      <c r="N86" s="106"/>
      <c r="O86" s="106"/>
      <c r="P86" s="106"/>
    </row>
    <row r="87" spans="2:16" s="46" customFormat="1" ht="18.75" customHeight="1" x14ac:dyDescent="0.4">
      <c r="B87" s="16"/>
      <c r="C87" s="47"/>
      <c r="D87" s="63"/>
      <c r="E87" s="63"/>
      <c r="F87" s="62"/>
      <c r="G87" s="62"/>
      <c r="H87" s="62"/>
      <c r="I87" s="62"/>
      <c r="J87" s="62"/>
      <c r="K87" s="62"/>
      <c r="L87" s="62"/>
      <c r="M87" s="62"/>
    </row>
    <row r="88" spans="2:16" s="46" customFormat="1" ht="20.25" customHeight="1" x14ac:dyDescent="0.4">
      <c r="B88" s="65" t="s">
        <v>246</v>
      </c>
      <c r="C88" s="63"/>
      <c r="D88" s="16"/>
      <c r="E88" s="16"/>
      <c r="F88" s="16"/>
      <c r="G88" s="16"/>
      <c r="H88" s="16"/>
      <c r="I88" s="18"/>
      <c r="J88" s="16"/>
      <c r="K88" s="19"/>
      <c r="L88" s="16"/>
      <c r="M88" s="16"/>
    </row>
    <row r="89" spans="2:16" ht="15.75" customHeight="1" x14ac:dyDescent="0.4">
      <c r="B89" s="1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6"/>
      <c r="P89" s="16"/>
    </row>
    <row r="90" spans="2:16" s="9" customFormat="1" ht="39.75" customHeight="1" x14ac:dyDescent="0.45">
      <c r="B90" s="1132" t="s">
        <v>69</v>
      </c>
      <c r="C90" s="1133"/>
      <c r="D90" s="1133"/>
      <c r="E90" s="1133"/>
      <c r="F90" s="1152" t="s">
        <v>465</v>
      </c>
      <c r="G90" s="1152"/>
      <c r="H90" s="1152"/>
      <c r="I90" s="1151"/>
      <c r="J90" s="1151"/>
      <c r="K90" s="1151"/>
      <c r="L90" s="1146"/>
      <c r="M90" s="1146"/>
      <c r="N90" s="1146"/>
    </row>
    <row r="91" spans="2:16" s="9" customFormat="1" ht="31.5" customHeight="1" x14ac:dyDescent="0.45">
      <c r="B91" s="1135"/>
      <c r="C91" s="1136"/>
      <c r="D91" s="1136"/>
      <c r="E91" s="1136"/>
      <c r="F91" s="224" t="s">
        <v>68</v>
      </c>
      <c r="G91" s="224" t="s">
        <v>31</v>
      </c>
      <c r="H91" s="225" t="s">
        <v>57</v>
      </c>
      <c r="I91" s="77"/>
      <c r="J91" s="77"/>
      <c r="K91" s="78"/>
      <c r="L91" s="77"/>
      <c r="M91" s="77"/>
      <c r="N91" s="77"/>
    </row>
    <row r="92" spans="2:16" ht="24" customHeight="1" x14ac:dyDescent="0.4">
      <c r="B92" s="1153" t="s">
        <v>331</v>
      </c>
      <c r="C92" s="1153"/>
      <c r="D92" s="1153"/>
      <c r="E92" s="1143"/>
      <c r="F92" s="135">
        <v>2</v>
      </c>
      <c r="G92" s="95"/>
      <c r="H92" s="95"/>
      <c r="I92" s="79"/>
      <c r="J92" s="79"/>
      <c r="K92" s="80"/>
      <c r="L92" s="79"/>
      <c r="M92" s="79"/>
      <c r="N92" s="80"/>
    </row>
    <row r="93" spans="2:16" ht="24" customHeight="1" x14ac:dyDescent="0.4">
      <c r="B93" s="1143" t="s">
        <v>320</v>
      </c>
      <c r="C93" s="1144"/>
      <c r="D93" s="1144"/>
      <c r="E93" s="1145"/>
      <c r="F93" s="135">
        <v>6</v>
      </c>
      <c r="G93" s="95"/>
      <c r="H93" s="95"/>
      <c r="I93" s="79"/>
      <c r="J93" s="79"/>
      <c r="K93" s="80"/>
      <c r="L93" s="79"/>
      <c r="M93" s="79"/>
      <c r="N93" s="80"/>
    </row>
    <row r="94" spans="2:16" ht="24" customHeight="1" x14ac:dyDescent="0.4">
      <c r="B94" s="502" t="s">
        <v>479</v>
      </c>
      <c r="C94" s="503"/>
      <c r="D94" s="503"/>
      <c r="E94" s="504"/>
      <c r="F94" s="135">
        <v>2</v>
      </c>
      <c r="G94" s="95"/>
      <c r="H94" s="95"/>
      <c r="I94" s="79"/>
      <c r="J94" s="79"/>
      <c r="K94" s="80"/>
      <c r="L94" s="79"/>
      <c r="M94" s="79"/>
      <c r="N94" s="80"/>
    </row>
    <row r="95" spans="2:16" ht="24" customHeight="1" x14ac:dyDescent="0.4">
      <c r="B95" s="1143" t="s">
        <v>458</v>
      </c>
      <c r="C95" s="1144"/>
      <c r="D95" s="1144"/>
      <c r="E95" s="1145"/>
      <c r="F95" s="135">
        <v>1</v>
      </c>
      <c r="G95" s="95"/>
      <c r="H95" s="95"/>
      <c r="I95" s="79"/>
      <c r="J95" s="79"/>
      <c r="K95" s="80"/>
      <c r="L95" s="79"/>
      <c r="M95" s="79"/>
      <c r="N95" s="80"/>
    </row>
    <row r="96" spans="2:16" ht="24" customHeight="1" x14ac:dyDescent="0.4">
      <c r="B96" s="1153" t="s">
        <v>299</v>
      </c>
      <c r="C96" s="1153"/>
      <c r="D96" s="1153"/>
      <c r="E96" s="1143"/>
      <c r="F96" s="135">
        <v>5</v>
      </c>
      <c r="G96" s="95"/>
      <c r="H96" s="95"/>
      <c r="I96" s="79"/>
      <c r="J96" s="79"/>
      <c r="K96" s="80"/>
      <c r="L96" s="79"/>
      <c r="M96" s="79"/>
      <c r="N96" s="80"/>
    </row>
    <row r="97" spans="2:16" ht="24" customHeight="1" x14ac:dyDescent="0.4">
      <c r="B97" s="1143" t="s">
        <v>300</v>
      </c>
      <c r="C97" s="1144"/>
      <c r="D97" s="1144"/>
      <c r="E97" s="1144"/>
      <c r="F97" s="135">
        <v>2</v>
      </c>
      <c r="G97" s="95"/>
      <c r="H97" s="95"/>
      <c r="I97" s="79"/>
      <c r="J97" s="79"/>
      <c r="K97" s="80"/>
      <c r="L97" s="79"/>
      <c r="M97" s="79"/>
      <c r="N97" s="80"/>
    </row>
    <row r="98" spans="2:16" ht="24" customHeight="1" x14ac:dyDescent="0.4">
      <c r="B98" s="1153" t="s">
        <v>301</v>
      </c>
      <c r="C98" s="1153"/>
      <c r="D98" s="1153"/>
      <c r="E98" s="1143"/>
      <c r="F98" s="95">
        <v>4</v>
      </c>
      <c r="G98" s="95"/>
      <c r="H98" s="95"/>
      <c r="I98" s="79"/>
      <c r="J98" s="79"/>
      <c r="K98" s="80"/>
      <c r="L98" s="79"/>
      <c r="M98" s="79"/>
      <c r="N98" s="80"/>
    </row>
    <row r="99" spans="2:16" ht="24" customHeight="1" x14ac:dyDescent="0.4">
      <c r="B99" s="1143" t="s">
        <v>343</v>
      </c>
      <c r="C99" s="1144"/>
      <c r="D99" s="1144"/>
      <c r="E99" s="1145"/>
      <c r="F99" s="95">
        <v>1</v>
      </c>
      <c r="G99" s="95"/>
      <c r="H99" s="95"/>
      <c r="I99" s="79"/>
      <c r="J99" s="79"/>
      <c r="K99" s="80"/>
      <c r="L99" s="79"/>
      <c r="M99" s="79"/>
      <c r="N99" s="80"/>
    </row>
    <row r="100" spans="2:16" ht="24.75" customHeight="1" x14ac:dyDescent="0.4">
      <c r="B100" s="1153" t="s">
        <v>302</v>
      </c>
      <c r="C100" s="1153"/>
      <c r="D100" s="1153"/>
      <c r="E100" s="1143"/>
      <c r="F100" s="95">
        <v>0</v>
      </c>
      <c r="G100" s="95"/>
      <c r="H100" s="95"/>
      <c r="I100" s="79"/>
      <c r="J100" s="79"/>
      <c r="K100" s="80"/>
      <c r="L100" s="79"/>
      <c r="M100" s="79"/>
      <c r="N100" s="80"/>
    </row>
    <row r="101" spans="2:16" ht="26.25" customHeight="1" x14ac:dyDescent="0.4">
      <c r="B101" s="1143" t="s">
        <v>303</v>
      </c>
      <c r="C101" s="1144"/>
      <c r="D101" s="1144"/>
      <c r="E101" s="1145"/>
      <c r="F101" s="95">
        <v>0</v>
      </c>
      <c r="G101" s="95"/>
      <c r="H101" s="95"/>
      <c r="I101" s="79"/>
      <c r="J101" s="79"/>
      <c r="K101" s="80"/>
      <c r="L101" s="79"/>
      <c r="M101" s="79"/>
      <c r="N101" s="80"/>
    </row>
    <row r="102" spans="2:16" ht="24" customHeight="1" x14ac:dyDescent="0.4">
      <c r="B102" s="1153" t="s">
        <v>304</v>
      </c>
      <c r="C102" s="1153"/>
      <c r="D102" s="1153"/>
      <c r="E102" s="1143"/>
      <c r="F102" s="95">
        <v>1</v>
      </c>
      <c r="G102" s="95"/>
      <c r="H102" s="95"/>
      <c r="I102" s="79"/>
      <c r="J102" s="79"/>
      <c r="K102" s="80"/>
      <c r="L102" s="79"/>
      <c r="M102" s="79"/>
      <c r="N102" s="80"/>
    </row>
    <row r="103" spans="2:16" ht="24" customHeight="1" x14ac:dyDescent="0.4">
      <c r="B103" s="1153" t="s">
        <v>305</v>
      </c>
      <c r="C103" s="1153"/>
      <c r="D103" s="1153"/>
      <c r="E103" s="1143"/>
      <c r="F103" s="95">
        <v>0</v>
      </c>
      <c r="G103" s="95"/>
      <c r="H103" s="95"/>
      <c r="I103" s="79"/>
      <c r="J103" s="79"/>
      <c r="K103" s="80"/>
      <c r="L103" s="79"/>
      <c r="M103" s="79"/>
      <c r="N103" s="80"/>
    </row>
    <row r="104" spans="2:16" ht="24" customHeight="1" x14ac:dyDescent="0.4">
      <c r="B104" s="1143" t="s">
        <v>306</v>
      </c>
      <c r="C104" s="1144"/>
      <c r="D104" s="1144"/>
      <c r="E104" s="1145"/>
      <c r="F104" s="95">
        <v>0</v>
      </c>
      <c r="G104" s="95"/>
      <c r="H104" s="95"/>
      <c r="I104" s="79"/>
      <c r="J104" s="79"/>
      <c r="K104" s="80"/>
      <c r="L104" s="79"/>
      <c r="M104" s="79"/>
      <c r="N104" s="80"/>
    </row>
    <row r="105" spans="2:16" ht="24" customHeight="1" x14ac:dyDescent="0.4">
      <c r="B105" s="1143" t="s">
        <v>307</v>
      </c>
      <c r="C105" s="1144"/>
      <c r="D105" s="1144"/>
      <c r="E105" s="1145"/>
      <c r="F105" s="95">
        <v>3</v>
      </c>
      <c r="G105" s="95"/>
      <c r="H105" s="95"/>
      <c r="I105" s="79"/>
      <c r="J105" s="79"/>
      <c r="K105" s="80"/>
      <c r="L105" s="79"/>
      <c r="M105" s="79"/>
      <c r="N105" s="80"/>
    </row>
    <row r="106" spans="2:16" ht="24" customHeight="1" x14ac:dyDescent="0.4">
      <c r="B106" s="502" t="s">
        <v>480</v>
      </c>
      <c r="C106" s="503"/>
      <c r="D106" s="503"/>
      <c r="E106" s="503"/>
      <c r="F106" s="95"/>
      <c r="G106" s="95">
        <v>1</v>
      </c>
      <c r="H106" s="95"/>
      <c r="I106" s="79"/>
      <c r="J106" s="79"/>
      <c r="K106" s="80"/>
      <c r="L106" s="79"/>
      <c r="M106" s="79"/>
      <c r="N106" s="80"/>
    </row>
    <row r="107" spans="2:16" ht="24" customHeight="1" x14ac:dyDescent="0.4">
      <c r="B107" s="1153" t="s">
        <v>308</v>
      </c>
      <c r="C107" s="1153"/>
      <c r="D107" s="1153"/>
      <c r="E107" s="1143"/>
      <c r="F107" s="95"/>
      <c r="G107" s="95">
        <v>1</v>
      </c>
      <c r="H107" s="95"/>
      <c r="I107" s="79"/>
      <c r="J107" s="79"/>
      <c r="K107" s="80"/>
      <c r="L107" s="79"/>
      <c r="M107" s="79"/>
      <c r="N107" s="80"/>
    </row>
    <row r="108" spans="2:16" ht="21.75" customHeight="1" x14ac:dyDescent="0.4">
      <c r="B108" s="1160" t="s">
        <v>463</v>
      </c>
      <c r="C108" s="1161"/>
      <c r="D108" s="1161"/>
      <c r="E108" s="1162"/>
      <c r="F108" s="469"/>
      <c r="G108" s="470">
        <v>2</v>
      </c>
      <c r="H108" s="469"/>
      <c r="N108" s="5"/>
      <c r="O108" s="28"/>
      <c r="P108" s="28"/>
    </row>
    <row r="109" spans="2:16" ht="20.25" customHeight="1" x14ac:dyDescent="0.4">
      <c r="B109" s="1160" t="s">
        <v>462</v>
      </c>
      <c r="C109" s="1161"/>
      <c r="D109" s="1161"/>
      <c r="E109" s="1162"/>
      <c r="F109" s="469"/>
      <c r="G109" s="470">
        <v>1</v>
      </c>
      <c r="H109" s="469"/>
      <c r="N109" s="5"/>
      <c r="O109" s="28"/>
      <c r="P109" s="28"/>
    </row>
    <row r="110" spans="2:16" s="46" customFormat="1" ht="20.25" customHeight="1" x14ac:dyDescent="0.4">
      <c r="B110" s="65" t="s">
        <v>83</v>
      </c>
      <c r="C110" s="63"/>
      <c r="D110" s="16"/>
      <c r="E110" s="16"/>
      <c r="F110" s="16"/>
      <c r="G110" s="16"/>
      <c r="H110" s="16"/>
      <c r="I110" s="18"/>
      <c r="J110" s="16"/>
      <c r="K110" s="19"/>
      <c r="L110" s="16"/>
      <c r="M110" s="16"/>
    </row>
    <row r="111" spans="2:16" ht="15.75" customHeight="1" x14ac:dyDescent="0.4"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6"/>
      <c r="P111" s="16"/>
    </row>
    <row r="112" spans="2:16" ht="32.25" customHeight="1" x14ac:dyDescent="0.4">
      <c r="B112" s="41"/>
      <c r="E112" s="1159" t="s">
        <v>539</v>
      </c>
      <c r="F112" s="1159"/>
      <c r="G112" s="1159"/>
      <c r="H112" s="1151"/>
      <c r="I112" s="1151"/>
      <c r="J112" s="1151"/>
      <c r="K112" s="1146"/>
      <c r="L112" s="1146"/>
      <c r="M112" s="1146"/>
      <c r="O112" s="3"/>
      <c r="P112" s="3"/>
    </row>
    <row r="113" spans="2:16" ht="30" customHeight="1" x14ac:dyDescent="0.4">
      <c r="B113" s="1158" t="s">
        <v>97</v>
      </c>
      <c r="C113" s="1158"/>
      <c r="D113" s="1158"/>
      <c r="E113" s="1155">
        <f>P23/('Epuration Boufarik'!K15+'Epuration Beni Mered'!K15+' Epuration M L'!K15)</f>
        <v>9.4741420917409727</v>
      </c>
      <c r="F113" s="1155"/>
      <c r="G113" s="1155"/>
      <c r="H113" s="1156"/>
      <c r="I113" s="1156"/>
      <c r="J113" s="1156"/>
      <c r="K113" s="1156"/>
      <c r="L113" s="1156"/>
      <c r="M113" s="1156"/>
      <c r="O113" s="3"/>
      <c r="P113" s="3"/>
    </row>
    <row r="114" spans="2:16" ht="30" customHeight="1" x14ac:dyDescent="0.4">
      <c r="B114" s="1158" t="s">
        <v>98</v>
      </c>
      <c r="C114" s="1158"/>
      <c r="D114" s="1158"/>
      <c r="E114" s="1155">
        <f>P73/'Collecte des eaux'!D112</f>
        <v>5.1027622985199832</v>
      </c>
      <c r="F114" s="1155"/>
      <c r="G114" s="1155"/>
      <c r="H114" s="1157"/>
      <c r="I114" s="1157"/>
      <c r="J114" s="1157"/>
      <c r="K114" s="1154"/>
      <c r="L114" s="1154"/>
      <c r="M114" s="1154"/>
      <c r="O114" s="3"/>
      <c r="P114" s="3"/>
    </row>
    <row r="115" spans="2:16" ht="30" customHeight="1" x14ac:dyDescent="0.4">
      <c r="B115" s="1158" t="s">
        <v>99</v>
      </c>
      <c r="C115" s="1158"/>
      <c r="D115" s="1158"/>
      <c r="E115" s="1163">
        <f>P48/'Collecte des eaux'!J70</f>
        <v>3.1020443580363892</v>
      </c>
      <c r="F115" s="1164"/>
      <c r="G115" s="1165"/>
      <c r="H115" s="28"/>
      <c r="I115" s="29"/>
      <c r="J115" s="30"/>
      <c r="K115" s="29"/>
      <c r="L115" s="28"/>
      <c r="M115" s="29"/>
      <c r="O115" s="3"/>
      <c r="P115" s="3"/>
    </row>
    <row r="116" spans="2:16" ht="30" customHeight="1" x14ac:dyDescent="0.4">
      <c r="B116" s="41"/>
      <c r="E116" s="2"/>
      <c r="F116" s="2"/>
      <c r="G116" s="2"/>
      <c r="I116" s="2"/>
      <c r="O116" s="3"/>
      <c r="P116" s="3"/>
    </row>
    <row r="117" spans="2:16" ht="30" hidden="1" customHeight="1" x14ac:dyDescent="0.4">
      <c r="B117" s="2"/>
      <c r="O117" s="3"/>
      <c r="P117" s="3"/>
    </row>
    <row r="118" spans="2:16" ht="30" hidden="1" customHeight="1" x14ac:dyDescent="0.4">
      <c r="B118" s="2"/>
      <c r="I118" s="2"/>
      <c r="J118" s="2"/>
      <c r="O118" s="3"/>
      <c r="P118" s="3"/>
    </row>
    <row r="119" spans="2:16" ht="30" hidden="1" customHeight="1" x14ac:dyDescent="0.4">
      <c r="B119" s="2"/>
      <c r="H119" s="7"/>
      <c r="I119" s="7"/>
      <c r="J119" s="7"/>
      <c r="O119" s="3"/>
      <c r="P119" s="3"/>
    </row>
    <row r="120" spans="2:16" ht="30" hidden="1" customHeight="1" x14ac:dyDescent="0.4">
      <c r="B120" s="2"/>
      <c r="H120" s="7"/>
      <c r="I120" s="7"/>
      <c r="J120" s="7"/>
      <c r="O120" s="3"/>
      <c r="P120" s="3"/>
    </row>
    <row r="121" spans="2:16" ht="30" hidden="1" customHeight="1" x14ac:dyDescent="0.4">
      <c r="B121" s="2"/>
      <c r="C121" s="8"/>
      <c r="D121" s="6"/>
      <c r="E121" s="6"/>
      <c r="F121" s="6"/>
      <c r="G121" s="6"/>
      <c r="H121" s="23"/>
      <c r="J121" s="6"/>
      <c r="K121" s="6"/>
      <c r="L121" s="2"/>
      <c r="M121" s="2"/>
      <c r="N121" s="2"/>
      <c r="O121" s="3"/>
      <c r="P121" s="3"/>
    </row>
    <row r="122" spans="2:16" ht="30" hidden="1" customHeight="1" x14ac:dyDescent="0.4">
      <c r="B122" s="2"/>
      <c r="C122" s="8"/>
      <c r="D122" s="6"/>
      <c r="E122" s="6"/>
      <c r="F122" s="6"/>
      <c r="G122" s="6"/>
      <c r="H122" s="23"/>
      <c r="I122" s="6"/>
      <c r="J122" s="6"/>
      <c r="L122" s="2"/>
      <c r="M122" s="2"/>
      <c r="N122" s="2"/>
    </row>
    <row r="123" spans="2:16" ht="30" hidden="1" customHeight="1" x14ac:dyDescent="0.4"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2:16" ht="30" hidden="1" customHeight="1" x14ac:dyDescent="0.4">
      <c r="B124" s="2"/>
    </row>
    <row r="125" spans="2:16" ht="30" hidden="1" customHeight="1" x14ac:dyDescent="0.4">
      <c r="B125" s="2"/>
    </row>
    <row r="126" spans="2:16" ht="30" hidden="1" customHeight="1" x14ac:dyDescent="0.4">
      <c r="B126" s="2"/>
      <c r="C126" s="8"/>
      <c r="D126" s="6"/>
      <c r="E126" s="6"/>
      <c r="F126" s="6"/>
      <c r="G126" s="6"/>
      <c r="H126" s="23"/>
      <c r="J126" s="6"/>
      <c r="K126" s="6"/>
      <c r="L126" s="2"/>
      <c r="M126" s="2"/>
      <c r="N126" s="2"/>
    </row>
    <row r="127" spans="2:16" ht="30" hidden="1" customHeight="1" x14ac:dyDescent="0.4">
      <c r="B127" s="2"/>
      <c r="C127" s="8"/>
      <c r="D127" s="6"/>
      <c r="E127" s="6"/>
      <c r="F127" s="6"/>
      <c r="G127" s="6"/>
      <c r="H127" s="23"/>
      <c r="I127" s="6"/>
      <c r="J127" s="6"/>
      <c r="L127" s="2"/>
      <c r="M127" s="2"/>
      <c r="N127" s="2"/>
    </row>
    <row r="128" spans="2:16" ht="30" hidden="1" customHeight="1" x14ac:dyDescent="0.4"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2:14" ht="30" hidden="1" customHeight="1" x14ac:dyDescent="0.4">
      <c r="B129" s="2"/>
    </row>
    <row r="130" spans="2:14" ht="30" hidden="1" customHeight="1" x14ac:dyDescent="0.4">
      <c r="B130" s="2"/>
    </row>
    <row r="131" spans="2:14" ht="30" hidden="1" customHeight="1" x14ac:dyDescent="0.4">
      <c r="B131" s="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2:14" ht="30" hidden="1" customHeight="1" x14ac:dyDescent="0.4">
      <c r="B132" s="2"/>
    </row>
    <row r="133" spans="2:14" ht="30" hidden="1" customHeight="1" x14ac:dyDescent="0.4"/>
    <row r="145" x14ac:dyDescent="0.4"/>
    <row r="146" x14ac:dyDescent="0.4"/>
    <row r="147" x14ac:dyDescent="0.4"/>
    <row r="148" x14ac:dyDescent="0.4"/>
    <row r="153" x14ac:dyDescent="0.4"/>
    <row r="154" x14ac:dyDescent="0.4"/>
    <row r="155" x14ac:dyDescent="0.4"/>
    <row r="156" x14ac:dyDescent="0.4"/>
    <row r="157" x14ac:dyDescent="0.4"/>
    <row r="158" x14ac:dyDescent="0.4"/>
    <row r="159" x14ac:dyDescent="0.4"/>
    <row r="160" x14ac:dyDescent="0.4"/>
    <row r="161" x14ac:dyDescent="0.4"/>
    <row r="162" x14ac:dyDescent="0.4"/>
    <row r="163" x14ac:dyDescent="0.4"/>
    <row r="164" x14ac:dyDescent="0.4"/>
    <row r="165" x14ac:dyDescent="0.4"/>
    <row r="166" x14ac:dyDescent="0.4"/>
    <row r="167" x14ac:dyDescent="0.4"/>
    <row r="168" x14ac:dyDescent="0.4"/>
    <row r="169" x14ac:dyDescent="0.4"/>
    <row r="170" x14ac:dyDescent="0.4"/>
    <row r="171" x14ac:dyDescent="0.4"/>
    <row r="172" x14ac:dyDescent="0.4"/>
    <row r="173" x14ac:dyDescent="0.4"/>
    <row r="174" x14ac:dyDescent="0.4"/>
    <row r="175" x14ac:dyDescent="0.4"/>
    <row r="176" x14ac:dyDescent="0.4"/>
    <row r="177" x14ac:dyDescent="0.4"/>
    <row r="178" x14ac:dyDescent="0.4"/>
    <row r="179" x14ac:dyDescent="0.4"/>
    <row r="180" x14ac:dyDescent="0.4"/>
    <row r="181" x14ac:dyDescent="0.4"/>
    <row r="182" x14ac:dyDescent="0.4"/>
    <row r="183" x14ac:dyDescent="0.4"/>
    <row r="184" x14ac:dyDescent="0.4"/>
    <row r="185" x14ac:dyDescent="0.4"/>
    <row r="186" x14ac:dyDescent="0.4"/>
    <row r="187" x14ac:dyDescent="0.4"/>
    <row r="188" x14ac:dyDescent="0.4"/>
    <row r="189" x14ac:dyDescent="0.4"/>
    <row r="190" x14ac:dyDescent="0.4"/>
    <row r="191" x14ac:dyDescent="0.4"/>
    <row r="192" x14ac:dyDescent="0.4"/>
    <row r="193" x14ac:dyDescent="0.4"/>
    <row r="194" x14ac:dyDescent="0.4"/>
    <row r="195" x14ac:dyDescent="0.4"/>
    <row r="196" x14ac:dyDescent="0.4"/>
    <row r="197" x14ac:dyDescent="0.4"/>
    <row r="198" x14ac:dyDescent="0.4"/>
    <row r="199" x14ac:dyDescent="0.4"/>
    <row r="200" x14ac:dyDescent="0.4"/>
    <row r="201" x14ac:dyDescent="0.4"/>
    <row r="202" x14ac:dyDescent="0.4"/>
    <row r="203" x14ac:dyDescent="0.4"/>
    <row r="204" x14ac:dyDescent="0.4"/>
    <row r="205" x14ac:dyDescent="0.4"/>
    <row r="206" x14ac:dyDescent="0.4"/>
    <row r="207" x14ac:dyDescent="0.4"/>
    <row r="208" x14ac:dyDescent="0.4"/>
    <row r="209" x14ac:dyDescent="0.4"/>
    <row r="210" x14ac:dyDescent="0.4"/>
    <row r="211" x14ac:dyDescent="0.4"/>
    <row r="212" x14ac:dyDescent="0.4"/>
    <row r="213" x14ac:dyDescent="0.4"/>
    <row r="214" x14ac:dyDescent="0.4"/>
    <row r="215" x14ac:dyDescent="0.4"/>
    <row r="216" x14ac:dyDescent="0.4"/>
    <row r="217" x14ac:dyDescent="0.4"/>
    <row r="218" x14ac:dyDescent="0.4"/>
    <row r="219" x14ac:dyDescent="0.4"/>
    <row r="220" x14ac:dyDescent="0.4"/>
    <row r="221" x14ac:dyDescent="0.4"/>
    <row r="222" x14ac:dyDescent="0.4"/>
    <row r="223" x14ac:dyDescent="0.4"/>
    <row r="224" x14ac:dyDescent="0.4"/>
    <row r="225" x14ac:dyDescent="0.4"/>
    <row r="226" x14ac:dyDescent="0.4"/>
    <row r="227" x14ac:dyDescent="0.4"/>
    <row r="228" x14ac:dyDescent="0.4"/>
    <row r="229" x14ac:dyDescent="0.4"/>
    <row r="230" x14ac:dyDescent="0.4"/>
    <row r="231" x14ac:dyDescent="0.4"/>
    <row r="232" x14ac:dyDescent="0.4"/>
    <row r="233" x14ac:dyDescent="0.4"/>
    <row r="234" x14ac:dyDescent="0.4"/>
    <row r="235" x14ac:dyDescent="0.4"/>
    <row r="236" x14ac:dyDescent="0.4"/>
    <row r="237" x14ac:dyDescent="0.4"/>
    <row r="238" x14ac:dyDescent="0.4"/>
  </sheetData>
  <sheetProtection formatCells="0" formatRows="0" insertRows="0" deleteRows="0"/>
  <mergeCells count="79">
    <mergeCell ref="B108:E108"/>
    <mergeCell ref="B109:E109"/>
    <mergeCell ref="B115:D115"/>
    <mergeCell ref="E115:G115"/>
    <mergeCell ref="B64:D64"/>
    <mergeCell ref="B99:E99"/>
    <mergeCell ref="B98:E98"/>
    <mergeCell ref="B100:E100"/>
    <mergeCell ref="B101:E101"/>
    <mergeCell ref="B96:E96"/>
    <mergeCell ref="B97:E97"/>
    <mergeCell ref="B95:E95"/>
    <mergeCell ref="K114:M114"/>
    <mergeCell ref="H112:J112"/>
    <mergeCell ref="B102:E102"/>
    <mergeCell ref="B103:E103"/>
    <mergeCell ref="K112:M112"/>
    <mergeCell ref="E114:G114"/>
    <mergeCell ref="B107:E107"/>
    <mergeCell ref="B104:E104"/>
    <mergeCell ref="K113:M113"/>
    <mergeCell ref="H114:J114"/>
    <mergeCell ref="H113:J113"/>
    <mergeCell ref="B113:D113"/>
    <mergeCell ref="E113:G113"/>
    <mergeCell ref="B114:D114"/>
    <mergeCell ref="E112:G112"/>
    <mergeCell ref="B105:E105"/>
    <mergeCell ref="P58:P59"/>
    <mergeCell ref="H58:H59"/>
    <mergeCell ref="B93:E93"/>
    <mergeCell ref="L90:N90"/>
    <mergeCell ref="B73:D73"/>
    <mergeCell ref="B60:D60"/>
    <mergeCell ref="I58:L58"/>
    <mergeCell ref="B58:D59"/>
    <mergeCell ref="I90:K90"/>
    <mergeCell ref="F90:H90"/>
    <mergeCell ref="B90:E91"/>
    <mergeCell ref="B92:E92"/>
    <mergeCell ref="B63:D63"/>
    <mergeCell ref="M58:O58"/>
    <mergeCell ref="B67:D67"/>
    <mergeCell ref="B66:D66"/>
    <mergeCell ref="E58:G58"/>
    <mergeCell ref="B62:D62"/>
    <mergeCell ref="B68:D68"/>
    <mergeCell ref="B69:D69"/>
    <mergeCell ref="B70:D70"/>
    <mergeCell ref="B48:D48"/>
    <mergeCell ref="B44:D44"/>
    <mergeCell ref="B46:D46"/>
    <mergeCell ref="B45:D45"/>
    <mergeCell ref="E40:G40"/>
    <mergeCell ref="B43:D43"/>
    <mergeCell ref="B40:D41"/>
    <mergeCell ref="A2:P2"/>
    <mergeCell ref="B3:P3"/>
    <mergeCell ref="B9:C10"/>
    <mergeCell ref="A4:P4"/>
    <mergeCell ref="P9:P10"/>
    <mergeCell ref="J9:L9"/>
    <mergeCell ref="M9:O9"/>
    <mergeCell ref="D9:F9"/>
    <mergeCell ref="G9:I9"/>
    <mergeCell ref="P40:P41"/>
    <mergeCell ref="C18:E18"/>
    <mergeCell ref="B42:D42"/>
    <mergeCell ref="B11:C11"/>
    <mergeCell ref="B12:C12"/>
    <mergeCell ref="P18:P19"/>
    <mergeCell ref="L40:O40"/>
    <mergeCell ref="F18:F19"/>
    <mergeCell ref="G18:J18"/>
    <mergeCell ref="H40:K40"/>
    <mergeCell ref="B13:C13"/>
    <mergeCell ref="K18:L18"/>
    <mergeCell ref="B18:B19"/>
    <mergeCell ref="M18:O18"/>
  </mergeCells>
  <phoneticPr fontId="11" type="noConversion"/>
  <pageMargins left="0.2" right="0.19685039370078741" top="0.19685039370078741" bottom="0.19685039370078741" header="0.31496062992125984" footer="0.31496062992125984"/>
  <pageSetup paperSize="9" scale="51" orientation="landscape" r:id="rId1"/>
  <rowBreaks count="2" manualBreakCount="2">
    <brk id="36" max="15" man="1"/>
    <brk id="86" max="1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H17"/>
  <sheetViews>
    <sheetView zoomScale="80" zoomScaleNormal="80" workbookViewId="0">
      <selection activeCell="L12" sqref="L12"/>
    </sheetView>
  </sheetViews>
  <sheetFormatPr baseColWidth="10" defaultRowHeight="14.25" x14ac:dyDescent="0.45"/>
  <cols>
    <col min="2" max="2" width="38.265625" customWidth="1"/>
    <col min="3" max="3" width="15.265625" customWidth="1"/>
    <col min="4" max="4" width="13.265625" customWidth="1"/>
    <col min="5" max="5" width="20.265625" customWidth="1"/>
    <col min="6" max="6" width="21.3984375" customWidth="1"/>
    <col min="7" max="7" width="24.59765625" customWidth="1"/>
    <col min="8" max="8" width="22.3984375" customWidth="1"/>
  </cols>
  <sheetData>
    <row r="1" spans="1:8" ht="23.25" x14ac:dyDescent="0.7">
      <c r="A1" s="295" t="s">
        <v>359</v>
      </c>
      <c r="B1" s="295"/>
      <c r="C1" s="295"/>
      <c r="D1" s="195"/>
      <c r="E1" s="196"/>
    </row>
    <row r="2" spans="1:8" ht="23.25" x14ac:dyDescent="0.7">
      <c r="A2" s="295" t="s">
        <v>345</v>
      </c>
      <c r="B2" s="296"/>
      <c r="C2" s="296"/>
      <c r="D2" s="196"/>
      <c r="E2" s="196"/>
    </row>
    <row r="3" spans="1:8" ht="23.25" x14ac:dyDescent="0.7">
      <c r="A3" s="295" t="s">
        <v>346</v>
      </c>
      <c r="B3" s="296"/>
      <c r="C3" s="296"/>
      <c r="D3" s="196"/>
      <c r="E3" s="196"/>
    </row>
    <row r="4" spans="1:8" ht="27" customHeight="1" x14ac:dyDescent="0.65">
      <c r="A4" s="227" t="s">
        <v>379</v>
      </c>
      <c r="B4" s="227"/>
      <c r="C4" s="291"/>
      <c r="D4" s="291"/>
      <c r="E4" s="291"/>
      <c r="F4" s="291"/>
      <c r="G4" s="227"/>
      <c r="H4" s="227"/>
    </row>
    <row r="5" spans="1:8" ht="27.75" customHeight="1" x14ac:dyDescent="0.65">
      <c r="A5" s="227"/>
      <c r="B5" s="227" t="s">
        <v>360</v>
      </c>
      <c r="C5" s="227"/>
      <c r="D5" s="227"/>
      <c r="E5" s="197"/>
    </row>
    <row r="6" spans="1:8" ht="27" customHeight="1" thickBot="1" x14ac:dyDescent="0.5"/>
    <row r="7" spans="1:8" ht="15.4" x14ac:dyDescent="0.45">
      <c r="A7" s="1186" t="s">
        <v>9</v>
      </c>
      <c r="B7" s="1188" t="s">
        <v>347</v>
      </c>
      <c r="C7" s="1190" t="s">
        <v>348</v>
      </c>
      <c r="D7" s="1191"/>
      <c r="E7" s="289" t="s">
        <v>349</v>
      </c>
      <c r="F7" s="289" t="s">
        <v>350</v>
      </c>
      <c r="G7" s="290" t="s">
        <v>351</v>
      </c>
      <c r="H7" s="1192" t="s">
        <v>352</v>
      </c>
    </row>
    <row r="8" spans="1:8" ht="17.25" customHeight="1" thickBot="1" x14ac:dyDescent="0.5">
      <c r="A8" s="1187"/>
      <c r="B8" s="1189"/>
      <c r="C8" s="1194" t="s">
        <v>389</v>
      </c>
      <c r="D8" s="1195"/>
      <c r="E8" s="299" t="s">
        <v>389</v>
      </c>
      <c r="F8" s="299" t="s">
        <v>389</v>
      </c>
      <c r="G8" s="297" t="s">
        <v>390</v>
      </c>
      <c r="H8" s="1193"/>
    </row>
    <row r="9" spans="1:8" ht="15.75" customHeight="1" x14ac:dyDescent="0.45">
      <c r="A9" s="1166" t="s">
        <v>261</v>
      </c>
      <c r="B9" s="1169">
        <v>8</v>
      </c>
      <c r="C9" s="1172">
        <v>3752779.83</v>
      </c>
      <c r="D9" s="1173"/>
      <c r="E9" s="1178">
        <v>4465808</v>
      </c>
      <c r="F9" s="1178">
        <v>1761349</v>
      </c>
      <c r="G9" s="1178">
        <v>2704459</v>
      </c>
      <c r="H9" s="1181"/>
    </row>
    <row r="10" spans="1:8" ht="15.75" customHeight="1" x14ac:dyDescent="0.45">
      <c r="A10" s="1167"/>
      <c r="B10" s="1170"/>
      <c r="C10" s="1174"/>
      <c r="D10" s="1175"/>
      <c r="E10" s="1179"/>
      <c r="F10" s="1179"/>
      <c r="G10" s="1184"/>
      <c r="H10" s="1182"/>
    </row>
    <row r="11" spans="1:8" ht="20.25" customHeight="1" thickBot="1" x14ac:dyDescent="0.5">
      <c r="A11" s="1168"/>
      <c r="B11" s="1171"/>
      <c r="C11" s="1176"/>
      <c r="D11" s="1177"/>
      <c r="E11" s="1180"/>
      <c r="F11" s="1180"/>
      <c r="G11" s="1185"/>
      <c r="H11" s="1183"/>
    </row>
    <row r="12" spans="1:8" ht="20.25" customHeight="1" x14ac:dyDescent="0.45">
      <c r="C12" s="427"/>
      <c r="D12" s="427"/>
      <c r="E12" s="427"/>
      <c r="F12" s="427"/>
      <c r="G12" s="427"/>
    </row>
    <row r="13" spans="1:8" ht="18" customHeight="1" x14ac:dyDescent="0.65">
      <c r="B13" s="291" t="s">
        <v>361</v>
      </c>
      <c r="C13" s="291"/>
      <c r="D13" s="291"/>
      <c r="E13" s="197"/>
    </row>
    <row r="14" spans="1:8" ht="20.25" customHeight="1" thickBot="1" x14ac:dyDescent="0.6">
      <c r="B14" s="292"/>
      <c r="C14" s="292"/>
      <c r="D14" s="292"/>
      <c r="E14" s="293"/>
      <c r="F14" s="294"/>
      <c r="G14" s="294"/>
    </row>
    <row r="15" spans="1:8" ht="48.75" customHeight="1" x14ac:dyDescent="0.45">
      <c r="A15" s="322" t="s">
        <v>353</v>
      </c>
      <c r="B15" s="323" t="s">
        <v>354</v>
      </c>
      <c r="C15" s="323" t="s">
        <v>355</v>
      </c>
      <c r="D15" s="323" t="s">
        <v>356</v>
      </c>
      <c r="E15" s="323" t="s">
        <v>349</v>
      </c>
      <c r="F15" s="323" t="s">
        <v>350</v>
      </c>
      <c r="G15" s="323" t="s">
        <v>357</v>
      </c>
      <c r="H15" s="321" t="s">
        <v>352</v>
      </c>
    </row>
    <row r="16" spans="1:8" ht="72.75" customHeight="1" x14ac:dyDescent="0.45">
      <c r="A16" s="324">
        <v>1</v>
      </c>
      <c r="B16" s="325" t="s">
        <v>387</v>
      </c>
      <c r="C16" s="287">
        <v>967291.5</v>
      </c>
      <c r="D16" s="286">
        <v>1</v>
      </c>
      <c r="E16" s="287">
        <v>967291.5</v>
      </c>
      <c r="F16" s="433">
        <v>0</v>
      </c>
      <c r="G16" s="287">
        <f t="shared" ref="G16" si="0">C16-F16</f>
        <v>967291.5</v>
      </c>
      <c r="H16" s="326" t="s">
        <v>388</v>
      </c>
    </row>
    <row r="17" spans="5:7" x14ac:dyDescent="0.45">
      <c r="E17" s="448"/>
      <c r="G17" s="448"/>
    </row>
  </sheetData>
  <mergeCells count="12">
    <mergeCell ref="A7:A8"/>
    <mergeCell ref="B7:B8"/>
    <mergeCell ref="C7:D7"/>
    <mergeCell ref="H7:H8"/>
    <mergeCell ref="C8:D8"/>
    <mergeCell ref="A9:A11"/>
    <mergeCell ref="B9:B11"/>
    <mergeCell ref="C9:D11"/>
    <mergeCell ref="E9:E11"/>
    <mergeCell ref="H9:H11"/>
    <mergeCell ref="F9:F11"/>
    <mergeCell ref="G9:G11"/>
  </mergeCells>
  <pageMargins left="0.7" right="0.7" top="0.75" bottom="0.75" header="0.3" footer="0.3"/>
  <pageSetup scale="68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F15" sqref="F15"/>
    </sheetView>
  </sheetViews>
  <sheetFormatPr baseColWidth="10" defaultRowHeight="14.25" x14ac:dyDescent="0.45"/>
  <cols>
    <col min="2" max="2" width="30.73046875" customWidth="1"/>
    <col min="3" max="3" width="39" customWidth="1"/>
    <col min="5" max="5" width="23.86328125" customWidth="1"/>
  </cols>
  <sheetData>
    <row r="1" spans="1:5" ht="20.25" x14ac:dyDescent="0.55000000000000004">
      <c r="A1" s="260"/>
      <c r="B1" s="260"/>
      <c r="C1" s="260"/>
    </row>
    <row r="2" spans="1:5" ht="20.25" x14ac:dyDescent="0.55000000000000004">
      <c r="A2" s="260"/>
      <c r="B2" s="261"/>
      <c r="C2" s="261"/>
    </row>
    <row r="3" spans="1:5" ht="20.25" x14ac:dyDescent="0.55000000000000004">
      <c r="A3" s="260"/>
      <c r="B3" s="261"/>
      <c r="C3" s="261"/>
    </row>
    <row r="4" spans="1:5" x14ac:dyDescent="0.45">
      <c r="A4" s="259"/>
      <c r="B4" s="259"/>
      <c r="C4" s="259"/>
    </row>
    <row r="5" spans="1:5" ht="20.25" x14ac:dyDescent="0.55000000000000004">
      <c r="B5" s="1196"/>
      <c r="C5" s="1196"/>
      <c r="D5" s="1196"/>
      <c r="E5" s="1196"/>
    </row>
    <row r="6" spans="1:5" ht="20.65" x14ac:dyDescent="0.6">
      <c r="B6" s="256"/>
      <c r="C6" s="256"/>
      <c r="D6" s="256"/>
      <c r="E6" s="256"/>
    </row>
  </sheetData>
  <mergeCells count="1">
    <mergeCell ref="B5:E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6</vt:i4>
      </vt:variant>
    </vt:vector>
  </HeadingPairs>
  <TitlesOfParts>
    <vt:vector size="15" baseType="lpstr">
      <vt:lpstr>Sommaire</vt:lpstr>
      <vt:lpstr> Epuration M L</vt:lpstr>
      <vt:lpstr>Epuration Boufarik</vt:lpstr>
      <vt:lpstr>Epuration Beni Mered</vt:lpstr>
      <vt:lpstr>Collecte des eaux</vt:lpstr>
      <vt:lpstr>Maintenance</vt:lpstr>
      <vt:lpstr>Coûts d'exploitation</vt:lpstr>
      <vt:lpstr>CHIFFRE D'AFFAIRE</vt:lpstr>
      <vt:lpstr>PLAN D'ACTION</vt:lpstr>
      <vt:lpstr>Sommaire!_Toc125337610</vt:lpstr>
      <vt:lpstr>' Epuration M L'!Zone_d_impression</vt:lpstr>
      <vt:lpstr>'CHIFFRE D''AFFAIRE'!Zone_d_impression</vt:lpstr>
      <vt:lpstr>'Coûts d''exploitation'!Zone_d_impression</vt:lpstr>
      <vt:lpstr>'Epuration Boufarik'!Zone_d_impression</vt:lpstr>
      <vt:lpstr>Maintenance!Zone_d_impression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nbouamama</dc:creator>
  <cp:lastModifiedBy>Mehdi ben</cp:lastModifiedBy>
  <cp:lastPrinted>2024-08-06T09:24:11Z</cp:lastPrinted>
  <dcterms:created xsi:type="dcterms:W3CDTF">2010-05-05T09:46:07Z</dcterms:created>
  <dcterms:modified xsi:type="dcterms:W3CDTF">2025-01-29T10:11:27Z</dcterms:modified>
</cp:coreProperties>
</file>