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8" i="6" l="1"/>
  <c r="F8" i="6"/>
  <c r="I8" i="6"/>
  <c r="K8" i="6"/>
  <c r="B8" i="6" s="1"/>
  <c r="M8" i="6"/>
  <c r="O8" i="6"/>
  <c r="N8" i="6" s="1"/>
  <c r="E8" i="6" l="1"/>
  <c r="H8" i="6"/>
  <c r="O6" i="6"/>
  <c r="N6" i="6" s="1"/>
  <c r="O4" i="6"/>
  <c r="C6" i="6"/>
  <c r="F6" i="6"/>
  <c r="I6" i="6"/>
  <c r="K6" i="6"/>
  <c r="M6" i="6"/>
  <c r="B6" i="6" l="1"/>
  <c r="E6" i="6"/>
  <c r="H6" i="6"/>
  <c r="R4" i="3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N4" i="6" l="1"/>
  <c r="P4" i="3"/>
  <c r="O4" i="3" s="1"/>
</calcChain>
</file>

<file path=xl/sharedStrings.xml><?xml version="1.0" encoding="utf-8"?>
<sst xmlns="http://schemas.openxmlformats.org/spreadsheetml/2006/main" count="117" uniqueCount="68">
  <si>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</si>
  <si>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</si>
  <si>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</si>
  <si>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</si>
  <si>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</si>
  <si>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</si>
  <si>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</si>
  <si>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</si>
  <si>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</si>
  <si>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</si>
  <si>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</si>
  <si>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</si>
  <si>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</si>
  <si>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</si>
  <si>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</si>
  <si>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</si>
  <si>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</si>
  <si>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</si>
  <si>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</si>
  <si>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</si>
  <si>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</si>
  <si>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</si>
  <si>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</si>
  <si>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</si>
  <si>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</si>
  <si>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</si>
  <si>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</si>
  <si>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</si>
  <si>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</si>
  <si>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</si>
  <si>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</si>
  <si>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</si>
  <si>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</si>
  <si>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</si>
  <si>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</si>
  <si>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</si>
  <si>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</si>
  <si>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</si>
  <si>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</si>
  <si>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</si>
  <si>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</si>
  <si>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</si>
  <si>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</si>
  <si>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</si>
  <si>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</si>
  <si>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</si>
  <si>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</si>
  <si>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</si>
  <si>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</si>
  <si>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</si>
  <si>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</si>
  <si>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خروج</t>
  </si>
  <si>
    <t>HD+</t>
  </si>
  <si>
    <t>middle</t>
  </si>
  <si>
    <t>میزان ضرر</t>
  </si>
  <si>
    <t>99/01/07</t>
  </si>
  <si>
    <t>tot_990107.png</t>
  </si>
  <si>
    <t>sig_990107.png</t>
  </si>
  <si>
    <t>قیمت محصور بین دو خط روند صعودی</t>
  </si>
  <si>
    <t>قیمت در نزدیکی سقف چنگال</t>
  </si>
  <si>
    <t>روند صعودی</t>
  </si>
  <si>
    <t>قیمت در میدلاین</t>
  </si>
  <si>
    <t>7465
8425</t>
  </si>
  <si>
    <t>سیو سود به دلیل نزدیکی شاخص به مقاومت تاریخی و برخورد قیمت به میدلاین کانال بلند مدت</t>
  </si>
  <si>
    <t>99/02/09</t>
  </si>
  <si>
    <t>tech_990209.png</t>
  </si>
  <si>
    <t>به دلیل اهداف بالای سهم، قیمت بعد از جندین روز اجازه ورود داده بود. احتمال پولبک به مقاومت تعدیل نشده شکسته شده.</t>
  </si>
  <si>
    <t>99/02/17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</si>
</sst>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سود روزانه"/>
      <sheetName val="واریز و برداشت"/>
      <sheetName val="مدیریت سرمایه"/>
      <sheetName val="واچ لیست"/>
    </sheetNames>
    <sheetDataSet>
      <sheetData sheetId="0" refreshError="1"/>
      <sheetData sheetId="1" refreshError="1">
        <row r="4">
          <cell r="K4">
            <v>1292732251</v>
          </cell>
        </row>
      </sheetData>
      <sheetData sheetId="2" refreshError="1"/>
      <sheetData sheetId="3" refreshError="1"/>
      <sheetData sheetId="4" refreshError="1"/>
      <sheetData sheetId="5" refreshError="1">
        <row r="5">
          <cell r="B5"/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ig_990107.png" TargetMode="External"/><Relationship Id="rId2" Type="http://schemas.openxmlformats.org/officeDocument/2006/relationships/hyperlink" Target="tot_990107.png" TargetMode="External"/><Relationship Id="rId1" Type="http://schemas.openxmlformats.org/officeDocument/2006/relationships/hyperlink" Target="tech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ot_990112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tech_990209.png" TargetMode="External"/><Relationship Id="rId2" Type="http://schemas.openxmlformats.org/officeDocument/2006/relationships/hyperlink" Target="tech_990209.png" TargetMode="External"/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T1" sqref="T1"/>
    </sheetView>
  </sheetViews>
  <sheetFormatPr defaultRowHeight="15" x14ac:dyDescent="0.25"/>
  <cols>
    <col min="2" max="2" width="5.5703125" bestFit="1" customWidth="1"/>
    <col min="5" max="5" width="5.7109375" bestFit="1" customWidth="1"/>
    <col min="7" max="7" width="4.140625" bestFit="1" customWidth="1"/>
    <col min="8" max="8" width="5.42578125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40" t="s">
        <v>19</v>
      </c>
      <c r="L2" s="41"/>
      <c r="M2" s="42"/>
      <c r="N2" s="50" t="s">
        <v>20</v>
      </c>
      <c r="O2" s="51" t="s">
        <v>21</v>
      </c>
      <c r="P2" s="35" t="s">
        <v>31</v>
      </c>
      <c r="Q2" s="51" t="s">
        <v>32</v>
      </c>
      <c r="R2" s="48" t="s">
        <v>23</v>
      </c>
      <c r="S2" s="34" t="s">
        <v>0</v>
      </c>
    </row>
    <row r="3" spans="2:19" ht="18.600000000000001" customHeight="1" thickBot="1" x14ac:dyDescent="0.3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54</v>
      </c>
      <c r="L3" s="33" t="s">
        <v>30</v>
      </c>
      <c r="M3" s="13" t="s">
        <v>29</v>
      </c>
      <c r="N3" s="50"/>
      <c r="O3" s="51"/>
      <c r="P3" s="35"/>
      <c r="Q3" s="51"/>
      <c r="R3" s="48"/>
      <c r="S3" s="34"/>
    </row>
    <row r="4" spans="2:19" ht="15" customHeight="1" thickBot="1" x14ac:dyDescent="0.3">
      <c r="B4" s="36">
        <f>IF(L4&gt;0, C4/L4,"RF")</f>
        <v>-1.9770130910623172</v>
      </c>
      <c r="C4" s="37">
        <f>(D4/Q4)-1</f>
        <v>-1</v>
      </c>
      <c r="D4" s="38">
        <v>0</v>
      </c>
      <c r="E4" s="36">
        <f>IF(L4&gt;0, F4/L4,"RF")</f>
        <v>-1.9770130910623172</v>
      </c>
      <c r="F4" s="37">
        <f>(G4/Q4)-1</f>
        <v>-1</v>
      </c>
      <c r="G4" s="38">
        <v>0</v>
      </c>
      <c r="H4" s="36">
        <f>IF(L4&gt;0, I4/L4,"RF")</f>
        <v>-0.62693755324065581</v>
      </c>
      <c r="I4" s="37">
        <f>(J4/Q4)-1</f>
        <v>-0.31711350626605139</v>
      </c>
      <c r="J4" s="38">
        <v>11642</v>
      </c>
      <c r="K4" s="43">
        <f>IF(L4&gt;0, N4-M4*R4, 0)</f>
        <v>85335397</v>
      </c>
      <c r="L4" s="44">
        <f>IF(1-(M4/Q4)&gt;0, 1-(M4/Q4), 0)</f>
        <v>0.50581354494858988</v>
      </c>
      <c r="M4" s="39">
        <v>8425</v>
      </c>
      <c r="N4" s="53">
        <f>R4*Q4</f>
        <v>168709197</v>
      </c>
      <c r="O4" s="37">
        <f>IF( (Q4-M4)*R4/P4&gt;0, (Q4-M4)*R4/P4, "Risk free")</f>
        <v>0.47488838877463063</v>
      </c>
      <c r="P4" s="54">
        <f>'[1]مدیریت سرمایه'!$B$5</f>
        <v>179695690.64468727</v>
      </c>
      <c r="Q4" s="54">
        <f>(SUM('تاریخچه خرید'!M4:M17)-SUMPRODUCT('تاریخچه فروش'!G4:G7*'تاریخچه فروش'!F4:F7))/R4</f>
        <v>17048.221200485044</v>
      </c>
      <c r="R4" s="49">
        <f>SUM('تاریخچه خرید'!Q4:Q17)-SUM('تاریخچه فروش'!G4:G11)</f>
        <v>9896</v>
      </c>
      <c r="S4" s="52" t="s">
        <v>42</v>
      </c>
    </row>
    <row r="5" spans="2:19" ht="15" customHeight="1" thickBot="1" x14ac:dyDescent="0.3">
      <c r="B5" s="36"/>
      <c r="C5" s="37"/>
      <c r="D5" s="38"/>
      <c r="E5" s="36"/>
      <c r="F5" s="37"/>
      <c r="G5" s="38"/>
      <c r="H5" s="36"/>
      <c r="I5" s="37"/>
      <c r="J5" s="38"/>
      <c r="K5" s="43"/>
      <c r="L5" s="44"/>
      <c r="M5" s="39"/>
      <c r="N5" s="53"/>
      <c r="O5" s="37"/>
      <c r="P5" s="54"/>
      <c r="Q5" s="54"/>
      <c r="R5" s="49"/>
      <c r="S5" s="52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H1" workbookViewId="0">
      <pane ySplit="3" topLeftCell="A4" activePane="bottomLeft" state="frozen"/>
      <selection pane="bottomLeft" activeCell="T4" sqref="T4:T5"/>
    </sheetView>
  </sheetViews>
  <sheetFormatPr defaultRowHeight="15" x14ac:dyDescent="0.25"/>
  <cols>
    <col min="1" max="1" width="2.85546875" customWidth="1"/>
    <col min="2" max="2" width="5.28515625" customWidth="1"/>
    <col min="3" max="3" width="3.7109375" customWidth="1"/>
    <col min="4" max="4" width="5.85546875" customWidth="1"/>
    <col min="7" max="7" width="14.28515625" bestFit="1" customWidth="1"/>
    <col min="8" max="8" width="4.7109375" bestFit="1" customWidth="1"/>
    <col min="10" max="10" width="14.140625" bestFit="1" customWidth="1"/>
    <col min="11" max="11" width="13.42578125" bestFit="1" customWidth="1"/>
    <col min="17" max="17" width="4.42578125" bestFit="1" customWidth="1"/>
    <col min="18" max="18" width="7" bestFit="1" customWidth="1"/>
    <col min="19" max="19" width="7" customWidth="1"/>
    <col min="20" max="20" width="9.42578125" bestFit="1" customWidth="1"/>
  </cols>
  <sheetData>
    <row r="1" spans="1:21" ht="15.75" thickBot="1" x14ac:dyDescent="0.3"/>
    <row r="2" spans="1:21" ht="20.25" thickBot="1" x14ac:dyDescent="0.3">
      <c r="B2" s="108" t="s">
        <v>8</v>
      </c>
      <c r="C2" s="109"/>
      <c r="D2" s="110"/>
      <c r="E2" s="111" t="s">
        <v>7</v>
      </c>
      <c r="F2" s="108" t="s">
        <v>6</v>
      </c>
      <c r="G2" s="110"/>
      <c r="H2" s="119" t="s">
        <v>5</v>
      </c>
      <c r="I2" s="120"/>
      <c r="J2" s="84" t="s">
        <v>17</v>
      </c>
      <c r="K2" s="85"/>
      <c r="L2" s="113" t="s">
        <v>14</v>
      </c>
      <c r="M2" s="114"/>
      <c r="N2" s="59" t="s">
        <v>4</v>
      </c>
      <c r="O2" s="60"/>
      <c r="P2" s="45" t="s">
        <v>1</v>
      </c>
      <c r="Q2" s="46"/>
      <c r="R2" s="47"/>
      <c r="S2" s="59" t="s">
        <v>36</v>
      </c>
      <c r="T2" s="60"/>
      <c r="U2" s="111" t="s">
        <v>0</v>
      </c>
    </row>
    <row r="3" spans="1:21" ht="20.25" thickBot="1" x14ac:dyDescent="0.3">
      <c r="B3" s="3">
        <v>20</v>
      </c>
      <c r="C3" s="2">
        <v>9</v>
      </c>
      <c r="D3" s="4">
        <v>4</v>
      </c>
      <c r="E3" s="116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112"/>
    </row>
    <row r="4" spans="1:21" ht="16.899999999999999" customHeight="1" x14ac:dyDescent="0.25">
      <c r="A4" s="27"/>
      <c r="B4" s="86">
        <v>3</v>
      </c>
      <c r="C4" s="65">
        <v>2</v>
      </c>
      <c r="D4" s="88">
        <v>1</v>
      </c>
      <c r="E4" s="78" t="s">
        <v>52</v>
      </c>
      <c r="F4" s="86" t="s">
        <v>53</v>
      </c>
      <c r="G4" s="88" t="s">
        <v>45</v>
      </c>
      <c r="H4" s="104"/>
      <c r="I4" s="106" t="s">
        <v>44</v>
      </c>
      <c r="J4" s="78" t="s">
        <v>44</v>
      </c>
      <c r="K4" s="80" t="s">
        <v>44</v>
      </c>
      <c r="L4" s="86">
        <v>10923</v>
      </c>
      <c r="M4" s="115">
        <v>7465</v>
      </c>
      <c r="N4" s="104"/>
      <c r="O4" s="88" t="s">
        <v>44</v>
      </c>
      <c r="P4" s="86" t="s">
        <v>59</v>
      </c>
      <c r="Q4" s="65" t="s">
        <v>44</v>
      </c>
      <c r="R4" s="67" t="s">
        <v>58</v>
      </c>
      <c r="S4" s="61" t="s">
        <v>57</v>
      </c>
      <c r="T4" s="117" t="s">
        <v>56</v>
      </c>
      <c r="U4" s="82" t="s">
        <v>55</v>
      </c>
    </row>
    <row r="5" spans="1:21" ht="17.45" customHeight="1" thickBot="1" x14ac:dyDescent="0.3">
      <c r="A5" s="27"/>
      <c r="B5" s="87"/>
      <c r="C5" s="66"/>
      <c r="D5" s="89"/>
      <c r="E5" s="79"/>
      <c r="F5" s="87"/>
      <c r="G5" s="89"/>
      <c r="H5" s="105"/>
      <c r="I5" s="107"/>
      <c r="J5" s="79"/>
      <c r="K5" s="81"/>
      <c r="L5" s="87"/>
      <c r="M5" s="89"/>
      <c r="N5" s="105"/>
      <c r="O5" s="89"/>
      <c r="P5" s="87"/>
      <c r="Q5" s="66"/>
      <c r="R5" s="68"/>
      <c r="S5" s="62"/>
      <c r="T5" s="118"/>
      <c r="U5" s="96"/>
    </row>
    <row r="6" spans="1:21" ht="14.45" customHeight="1" x14ac:dyDescent="0.25">
      <c r="A6" s="27"/>
      <c r="B6" s="92">
        <v>2</v>
      </c>
      <c r="C6" s="71">
        <v>1</v>
      </c>
      <c r="D6" s="94">
        <v>3</v>
      </c>
      <c r="E6" s="97" t="s">
        <v>52</v>
      </c>
      <c r="F6" s="92" t="s">
        <v>53</v>
      </c>
      <c r="G6" s="94" t="s">
        <v>45</v>
      </c>
      <c r="H6" s="55"/>
      <c r="I6" s="75" t="s">
        <v>44</v>
      </c>
      <c r="J6" s="97" t="s">
        <v>44</v>
      </c>
      <c r="K6" s="99" t="s">
        <v>44</v>
      </c>
      <c r="L6" s="92">
        <v>10923</v>
      </c>
      <c r="M6" s="101" t="s">
        <v>62</v>
      </c>
      <c r="N6" s="55"/>
      <c r="O6" s="75" t="s">
        <v>44</v>
      </c>
      <c r="P6" s="92" t="s">
        <v>44</v>
      </c>
      <c r="Q6" s="71" t="s">
        <v>61</v>
      </c>
      <c r="R6" s="69" t="s">
        <v>60</v>
      </c>
      <c r="S6" s="63" t="s">
        <v>50</v>
      </c>
      <c r="T6" s="102" t="s">
        <v>49</v>
      </c>
      <c r="U6" s="90" t="s">
        <v>48</v>
      </c>
    </row>
    <row r="7" spans="1:21" ht="15" customHeight="1" thickBot="1" x14ac:dyDescent="0.3">
      <c r="A7" s="27"/>
      <c r="B7" s="93"/>
      <c r="C7" s="72"/>
      <c r="D7" s="95"/>
      <c r="E7" s="98"/>
      <c r="F7" s="93"/>
      <c r="G7" s="95"/>
      <c r="H7" s="56"/>
      <c r="I7" s="76"/>
      <c r="J7" s="98"/>
      <c r="K7" s="100"/>
      <c r="L7" s="93"/>
      <c r="M7" s="95"/>
      <c r="N7" s="56"/>
      <c r="O7" s="76"/>
      <c r="P7" s="93"/>
      <c r="Q7" s="72"/>
      <c r="R7" s="70"/>
      <c r="S7" s="64"/>
      <c r="T7" s="103"/>
      <c r="U7" s="91"/>
    </row>
    <row r="8" spans="1:21" ht="14.45" customHeight="1" x14ac:dyDescent="0.25">
      <c r="A8" s="27"/>
      <c r="B8" s="86"/>
      <c r="C8" s="65"/>
      <c r="D8" s="88"/>
      <c r="E8" s="78"/>
      <c r="F8" s="86"/>
      <c r="G8" s="88"/>
      <c r="H8" s="57"/>
      <c r="I8" s="73"/>
      <c r="J8" s="78"/>
      <c r="K8" s="80"/>
      <c r="L8" s="86"/>
      <c r="M8" s="88"/>
      <c r="N8" s="57"/>
      <c r="O8" s="73"/>
      <c r="P8" s="86"/>
      <c r="Q8" s="65"/>
      <c r="R8" s="67"/>
      <c r="S8" s="57"/>
      <c r="T8" s="73"/>
      <c r="U8" s="82"/>
    </row>
    <row r="9" spans="1:21" ht="15" customHeight="1" thickBot="1" x14ac:dyDescent="0.3">
      <c r="A9" s="27"/>
      <c r="B9" s="87"/>
      <c r="C9" s="66"/>
      <c r="D9" s="89"/>
      <c r="E9" s="79"/>
      <c r="F9" s="87"/>
      <c r="G9" s="89"/>
      <c r="H9" s="58"/>
      <c r="I9" s="74"/>
      <c r="J9" s="79"/>
      <c r="K9" s="81"/>
      <c r="L9" s="87"/>
      <c r="M9" s="89"/>
      <c r="N9" s="58"/>
      <c r="O9" s="74"/>
      <c r="P9" s="87"/>
      <c r="Q9" s="66"/>
      <c r="R9" s="68"/>
      <c r="S9" s="58"/>
      <c r="T9" s="74"/>
      <c r="U9" s="96"/>
    </row>
    <row r="10" spans="1:21" ht="14.45" customHeight="1" x14ac:dyDescent="0.25">
      <c r="A10" s="27"/>
      <c r="B10" s="92"/>
      <c r="C10" s="71"/>
      <c r="D10" s="94"/>
      <c r="E10" s="97"/>
      <c r="F10" s="92"/>
      <c r="G10" s="94"/>
      <c r="H10" s="55"/>
      <c r="I10" s="75"/>
      <c r="J10" s="97"/>
      <c r="K10" s="99"/>
      <c r="L10" s="92"/>
      <c r="M10" s="94"/>
      <c r="N10" s="55"/>
      <c r="O10" s="75"/>
      <c r="P10" s="92"/>
      <c r="Q10" s="71"/>
      <c r="R10" s="69"/>
      <c r="S10" s="55"/>
      <c r="T10" s="75"/>
      <c r="U10" s="90"/>
    </row>
    <row r="11" spans="1:21" ht="15" customHeight="1" thickBot="1" x14ac:dyDescent="0.3">
      <c r="A11" s="27"/>
      <c r="B11" s="93"/>
      <c r="C11" s="72"/>
      <c r="D11" s="95"/>
      <c r="E11" s="98"/>
      <c r="F11" s="93"/>
      <c r="G11" s="95"/>
      <c r="H11" s="56"/>
      <c r="I11" s="76"/>
      <c r="J11" s="98"/>
      <c r="K11" s="100"/>
      <c r="L11" s="93"/>
      <c r="M11" s="95"/>
      <c r="N11" s="56"/>
      <c r="O11" s="76"/>
      <c r="P11" s="93"/>
      <c r="Q11" s="72"/>
      <c r="R11" s="70"/>
      <c r="S11" s="56"/>
      <c r="T11" s="76"/>
      <c r="U11" s="91"/>
    </row>
    <row r="12" spans="1:21" ht="14.45" customHeight="1" x14ac:dyDescent="0.25">
      <c r="A12" s="27"/>
      <c r="B12" s="86"/>
      <c r="C12" s="65"/>
      <c r="D12" s="88"/>
      <c r="E12" s="78"/>
      <c r="F12" s="86"/>
      <c r="G12" s="88"/>
      <c r="H12" s="57"/>
      <c r="I12" s="73"/>
      <c r="J12" s="78"/>
      <c r="K12" s="80"/>
      <c r="L12" s="86"/>
      <c r="M12" s="88"/>
      <c r="N12" s="57"/>
      <c r="O12" s="73"/>
      <c r="P12" s="86"/>
      <c r="Q12" s="65"/>
      <c r="R12" s="67"/>
      <c r="S12" s="57"/>
      <c r="T12" s="73"/>
      <c r="U12" s="82"/>
    </row>
    <row r="13" spans="1:21" ht="15" customHeight="1" thickBot="1" x14ac:dyDescent="0.3">
      <c r="A13" s="27"/>
      <c r="B13" s="87"/>
      <c r="C13" s="66"/>
      <c r="D13" s="89"/>
      <c r="E13" s="79"/>
      <c r="F13" s="87"/>
      <c r="G13" s="89"/>
      <c r="H13" s="58"/>
      <c r="I13" s="74"/>
      <c r="J13" s="79"/>
      <c r="K13" s="81"/>
      <c r="L13" s="87"/>
      <c r="M13" s="89"/>
      <c r="N13" s="58"/>
      <c r="O13" s="74"/>
      <c r="P13" s="87"/>
      <c r="Q13" s="66"/>
      <c r="R13" s="68"/>
      <c r="S13" s="58"/>
      <c r="T13" s="74"/>
      <c r="U13" s="96"/>
    </row>
    <row r="14" spans="1:21" ht="14.45" customHeight="1" x14ac:dyDescent="0.25">
      <c r="A14" s="27"/>
      <c r="B14" s="92"/>
      <c r="C14" s="71"/>
      <c r="D14" s="94"/>
      <c r="E14" s="97"/>
      <c r="F14" s="92"/>
      <c r="G14" s="94"/>
      <c r="H14" s="55"/>
      <c r="I14" s="75"/>
      <c r="J14" s="97"/>
      <c r="K14" s="99"/>
      <c r="L14" s="92"/>
      <c r="M14" s="94"/>
      <c r="N14" s="55"/>
      <c r="O14" s="75"/>
      <c r="P14" s="92"/>
      <c r="Q14" s="71"/>
      <c r="R14" s="69"/>
      <c r="S14" s="55"/>
      <c r="T14" s="75"/>
      <c r="U14" s="90"/>
    </row>
    <row r="15" spans="1:21" ht="15" customHeight="1" thickBot="1" x14ac:dyDescent="0.3">
      <c r="A15" s="27"/>
      <c r="B15" s="93"/>
      <c r="C15" s="72"/>
      <c r="D15" s="95"/>
      <c r="E15" s="98"/>
      <c r="F15" s="93"/>
      <c r="G15" s="95"/>
      <c r="H15" s="56"/>
      <c r="I15" s="76"/>
      <c r="J15" s="98"/>
      <c r="K15" s="100"/>
      <c r="L15" s="93"/>
      <c r="M15" s="95"/>
      <c r="N15" s="56"/>
      <c r="O15" s="76"/>
      <c r="P15" s="93"/>
      <c r="Q15" s="72"/>
      <c r="R15" s="70"/>
      <c r="S15" s="56"/>
      <c r="T15" s="76"/>
      <c r="U15" s="91"/>
    </row>
    <row r="16" spans="1:21" ht="14.45" customHeight="1" x14ac:dyDescent="0.25">
      <c r="A16" s="27"/>
      <c r="B16" s="86"/>
      <c r="C16" s="65"/>
      <c r="D16" s="88"/>
      <c r="E16" s="78"/>
      <c r="F16" s="86"/>
      <c r="G16" s="88"/>
      <c r="H16" s="57"/>
      <c r="I16" s="73"/>
      <c r="J16" s="78"/>
      <c r="K16" s="80"/>
      <c r="L16" s="86"/>
      <c r="M16" s="88"/>
      <c r="N16" s="57"/>
      <c r="O16" s="73"/>
      <c r="P16" s="86"/>
      <c r="Q16" s="65"/>
      <c r="R16" s="67"/>
      <c r="S16" s="57"/>
      <c r="T16" s="73"/>
      <c r="U16" s="82"/>
    </row>
    <row r="17" spans="1:21" ht="15" customHeight="1" thickBot="1" x14ac:dyDescent="0.3">
      <c r="A17" s="27"/>
      <c r="B17" s="87"/>
      <c r="C17" s="66"/>
      <c r="D17" s="89"/>
      <c r="E17" s="79"/>
      <c r="F17" s="87"/>
      <c r="G17" s="89"/>
      <c r="H17" s="58"/>
      <c r="I17" s="77"/>
      <c r="J17" s="79"/>
      <c r="K17" s="81"/>
      <c r="L17" s="87"/>
      <c r="M17" s="89"/>
      <c r="N17" s="58"/>
      <c r="O17" s="77"/>
      <c r="P17" s="87"/>
      <c r="Q17" s="66"/>
      <c r="R17" s="68"/>
      <c r="S17" s="58"/>
      <c r="T17" s="77"/>
      <c r="U17" s="83"/>
    </row>
    <row r="18" spans="1:2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25">
      <c r="P25" s="12"/>
    </row>
    <row r="28" spans="1:21" x14ac:dyDescent="0.25">
      <c r="P28" s="12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S6:S7" r:id="rId1" display="tech_990112.png"/>
    <hyperlink ref="T4:T5" r:id="rId2" display="tot_990107.png"/>
    <hyperlink ref="S4:S5" r:id="rId3" display="sig_990107.png"/>
    <hyperlink ref="T6:T7" r:id="rId4" display="tot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P10" sqref="P10:P11"/>
    </sheetView>
  </sheetViews>
  <sheetFormatPr defaultRowHeight="15" x14ac:dyDescent="0.25"/>
  <cols>
    <col min="2" max="2" width="5.5703125" bestFit="1" customWidth="1"/>
    <col min="5" max="5" width="5.7109375" bestFit="1" customWidth="1"/>
    <col min="7" max="7" width="4.140625" bestFit="1" customWidth="1"/>
    <col min="8" max="8" width="5.4257812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108" t="s">
        <v>19</v>
      </c>
      <c r="L2" s="110"/>
      <c r="M2" s="50" t="s">
        <v>20</v>
      </c>
      <c r="N2" s="51" t="s">
        <v>21</v>
      </c>
      <c r="O2" s="35" t="s">
        <v>31</v>
      </c>
      <c r="P2" s="51" t="s">
        <v>32</v>
      </c>
      <c r="Q2" s="48" t="s">
        <v>23</v>
      </c>
      <c r="R2" s="59" t="s">
        <v>40</v>
      </c>
      <c r="S2" s="60"/>
      <c r="T2" s="121" t="s">
        <v>0</v>
      </c>
    </row>
    <row r="3" spans="2:20" ht="18.600000000000001" customHeight="1" thickBot="1" x14ac:dyDescent="0.3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50"/>
      <c r="N3" s="51"/>
      <c r="O3" s="35"/>
      <c r="P3" s="51"/>
      <c r="Q3" s="48"/>
      <c r="R3" s="24" t="s">
        <v>36</v>
      </c>
      <c r="S3" s="25" t="s">
        <v>41</v>
      </c>
      <c r="T3" s="121"/>
    </row>
    <row r="4" spans="2:20" ht="15" customHeight="1" thickBot="1" x14ac:dyDescent="0.3">
      <c r="B4" s="36">
        <f>IF(K4&gt;0, C4/K4,"RF")</f>
        <v>-8.0857863751051298</v>
      </c>
      <c r="C4" s="37">
        <f>(D4/P4)-1</f>
        <v>-1</v>
      </c>
      <c r="D4" s="38">
        <v>0</v>
      </c>
      <c r="E4" s="36">
        <f>IF(K4&gt;0, F4/K4,"RF")</f>
        <v>-8.0857863751051298</v>
      </c>
      <c r="F4" s="37">
        <f>(G4/P4)-1</f>
        <v>-1</v>
      </c>
      <c r="G4" s="38">
        <v>0</v>
      </c>
      <c r="H4" s="36">
        <f>IF(K4&gt;0, I4/K4,"RF")</f>
        <v>1.705634987384357</v>
      </c>
      <c r="I4" s="37">
        <f>(J4/P4)-1</f>
        <v>0.21094237570210117</v>
      </c>
      <c r="J4" s="38">
        <v>11642</v>
      </c>
      <c r="K4" s="124">
        <f>IF(1-(L4/P4)&gt;0, 1-(L4/P4), 0)</f>
        <v>0.12367380902850011</v>
      </c>
      <c r="L4" s="39">
        <v>8425</v>
      </c>
      <c r="M4" s="53">
        <f>P4*Q4</f>
        <v>30284100</v>
      </c>
      <c r="N4" s="37">
        <f>IF( (P4-L4)*Q4/O4&gt;0, (P4-L4)*Q4/O4, "Risk free")</f>
        <v>2.8972356782332649E-3</v>
      </c>
      <c r="O4" s="54">
        <f>[1]سرمایه!$K$4</f>
        <v>1292732251</v>
      </c>
      <c r="P4" s="122">
        <v>9614</v>
      </c>
      <c r="Q4" s="123">
        <v>3150</v>
      </c>
      <c r="R4" s="61" t="s">
        <v>43</v>
      </c>
      <c r="S4" s="106" t="s">
        <v>46</v>
      </c>
      <c r="T4" s="52" t="s">
        <v>42</v>
      </c>
    </row>
    <row r="5" spans="2:20" ht="15" customHeight="1" thickBot="1" x14ac:dyDescent="0.3">
      <c r="B5" s="36"/>
      <c r="C5" s="37"/>
      <c r="D5" s="38"/>
      <c r="E5" s="36"/>
      <c r="F5" s="37"/>
      <c r="G5" s="38"/>
      <c r="H5" s="36"/>
      <c r="I5" s="37"/>
      <c r="J5" s="38"/>
      <c r="K5" s="124"/>
      <c r="L5" s="39"/>
      <c r="M5" s="53"/>
      <c r="N5" s="37"/>
      <c r="O5" s="54"/>
      <c r="P5" s="122"/>
      <c r="Q5" s="123"/>
      <c r="R5" s="62"/>
      <c r="S5" s="107"/>
      <c r="T5" s="52"/>
    </row>
    <row r="6" spans="2:20" ht="15" customHeight="1" thickBot="1" x14ac:dyDescent="0.3">
      <c r="B6" s="36">
        <f>IF(K6&gt;0, C6/K6,"RF")</f>
        <v>-1.9008874158024163</v>
      </c>
      <c r="C6" s="37">
        <f>(D6/P6)-1</f>
        <v>-1</v>
      </c>
      <c r="D6" s="38">
        <v>0</v>
      </c>
      <c r="E6" s="36">
        <f>IF(K6&gt;0, F6/K6,"RF")</f>
        <v>-1.9008874158024163</v>
      </c>
      <c r="F6" s="37">
        <f>(G6/P6)-1</f>
        <v>-1</v>
      </c>
      <c r="G6" s="38">
        <v>0</v>
      </c>
      <c r="H6" s="36">
        <f>IF(K6&gt;0, I6/K6,"RF")</f>
        <v>5.5833422431305459</v>
      </c>
      <c r="I6" s="37">
        <f>(J6/P6)-1</f>
        <v>2.9372293154845606</v>
      </c>
      <c r="J6" s="38">
        <v>70000</v>
      </c>
      <c r="K6" s="124">
        <f>IF(1-(L6/P6)&gt;0, 1-(L6/P6), 0)</f>
        <v>0.52607008268181565</v>
      </c>
      <c r="L6" s="39">
        <v>8426</v>
      </c>
      <c r="M6" s="53">
        <f>P6*Q6</f>
        <v>50261233</v>
      </c>
      <c r="N6" s="37">
        <f>IF( (P6-L6)*Q6/O6&gt;0, (P6-L6)*Q6/O6, "Risk free")</f>
        <v>2.0453524679643814E-2</v>
      </c>
      <c r="O6" s="54">
        <f>[1]سرمایه!$K$4</f>
        <v>1292732251</v>
      </c>
      <c r="P6" s="122">
        <v>17779</v>
      </c>
      <c r="Q6" s="123">
        <v>2827</v>
      </c>
      <c r="R6" s="125" t="s">
        <v>65</v>
      </c>
      <c r="S6" s="106" t="s">
        <v>66</v>
      </c>
      <c r="T6" s="52" t="s">
        <v>64</v>
      </c>
    </row>
    <row r="7" spans="2:20" ht="15" customHeight="1" thickBot="1" x14ac:dyDescent="0.3">
      <c r="B7" s="36"/>
      <c r="C7" s="37"/>
      <c r="D7" s="38"/>
      <c r="E7" s="36"/>
      <c r="F7" s="37"/>
      <c r="G7" s="38"/>
      <c r="H7" s="36"/>
      <c r="I7" s="37"/>
      <c r="J7" s="38"/>
      <c r="K7" s="124"/>
      <c r="L7" s="39"/>
      <c r="M7" s="53"/>
      <c r="N7" s="37"/>
      <c r="O7" s="54"/>
      <c r="P7" s="122"/>
      <c r="Q7" s="123"/>
      <c r="R7" s="126"/>
      <c r="S7" s="107"/>
      <c r="T7" s="52"/>
    </row>
    <row r="8" spans="2:20" ht="15" customHeight="1" thickBot="1" x14ac:dyDescent="0.3">
      <c r="B8" s="36">
        <f>IF(K8&gt;0, C8/K8,"RF")</f>
        <v>-1.6300755253121963</v>
      </c>
      <c r="C8" s="37">
        <f>(D8/P8)-1</f>
        <v>-0.99995412844036702</v>
      </c>
      <c r="D8" s="38">
        <v>1</v>
      </c>
      <c r="E8" s="36">
        <f>IF(K8&gt;0, F8/K8,"RF")</f>
        <v>-1.6300755253121963</v>
      </c>
      <c r="F8" s="37">
        <f>(G8/P8)-1</f>
        <v>-0.99995412844036702</v>
      </c>
      <c r="G8" s="38">
        <v>1</v>
      </c>
      <c r="H8" s="36">
        <f>IF(K8&gt;0, I8/K8,"RF")</f>
        <v>3.6043520526433857</v>
      </c>
      <c r="I8" s="37">
        <f>(J8/P8)-1</f>
        <v>2.2110550458715594</v>
      </c>
      <c r="J8" s="38">
        <v>70001</v>
      </c>
      <c r="K8" s="124">
        <f>IF(1-(L8/P8)&gt;0, 1-(L8/P8), 0)</f>
        <v>0.61344036697247706</v>
      </c>
      <c r="L8" s="39">
        <v>8427</v>
      </c>
      <c r="M8" s="53">
        <f>P8*Q8</f>
        <v>90317400</v>
      </c>
      <c r="N8" s="37">
        <f>IF( (P8-L8)*Q8/O8&gt;0, (P8-L8)*Q8/O8, "Risk free")</f>
        <v>4.2858325037641531E-2</v>
      </c>
      <c r="O8" s="54">
        <f>[1]سرمایه!$K$4</f>
        <v>1292732251</v>
      </c>
      <c r="P8" s="129">
        <v>21800</v>
      </c>
      <c r="Q8" s="131">
        <v>4143</v>
      </c>
      <c r="R8" s="125" t="s">
        <v>65</v>
      </c>
      <c r="S8" s="106" t="s">
        <v>66</v>
      </c>
      <c r="T8" s="52" t="s">
        <v>67</v>
      </c>
    </row>
    <row r="9" spans="2:20" ht="15" customHeight="1" thickBot="1" x14ac:dyDescent="0.3">
      <c r="B9" s="36"/>
      <c r="C9" s="37"/>
      <c r="D9" s="38"/>
      <c r="E9" s="36"/>
      <c r="F9" s="37"/>
      <c r="G9" s="38"/>
      <c r="H9" s="36"/>
      <c r="I9" s="37"/>
      <c r="J9" s="38"/>
      <c r="K9" s="124"/>
      <c r="L9" s="39"/>
      <c r="M9" s="53"/>
      <c r="N9" s="37"/>
      <c r="O9" s="54"/>
      <c r="P9" s="130"/>
      <c r="Q9" s="132"/>
      <c r="R9" s="126"/>
      <c r="S9" s="107"/>
      <c r="T9" s="52"/>
    </row>
    <row r="10" spans="2:20" ht="15" customHeight="1" x14ac:dyDescent="0.25">
      <c r="B10" s="135"/>
      <c r="C10" s="137"/>
      <c r="D10" s="139"/>
      <c r="E10" s="135"/>
      <c r="F10" s="137"/>
      <c r="G10" s="139"/>
      <c r="H10" s="135"/>
      <c r="I10" s="137"/>
      <c r="J10" s="139"/>
      <c r="K10" s="135"/>
      <c r="L10" s="139"/>
      <c r="M10" s="135"/>
      <c r="N10" s="137"/>
      <c r="O10" s="137"/>
      <c r="P10" s="137"/>
      <c r="Q10" s="139"/>
      <c r="R10" s="145"/>
      <c r="S10" s="147"/>
      <c r="T10" s="143"/>
    </row>
    <row r="11" spans="2:20" ht="15" customHeight="1" thickBot="1" x14ac:dyDescent="0.3">
      <c r="B11" s="136"/>
      <c r="C11" s="138"/>
      <c r="D11" s="140"/>
      <c r="E11" s="136"/>
      <c r="F11" s="138"/>
      <c r="G11" s="140"/>
      <c r="H11" s="136"/>
      <c r="I11" s="138"/>
      <c r="J11" s="140"/>
      <c r="K11" s="136"/>
      <c r="L11" s="140"/>
      <c r="M11" s="136"/>
      <c r="N11" s="138"/>
      <c r="O11" s="138"/>
      <c r="P11" s="138"/>
      <c r="Q11" s="140"/>
      <c r="R11" s="146"/>
      <c r="S11" s="148"/>
      <c r="T11" s="144"/>
    </row>
    <row r="12" spans="2:20" ht="15" customHeight="1" x14ac:dyDescent="0.25">
      <c r="B12" s="127"/>
      <c r="C12" s="129"/>
      <c r="D12" s="131"/>
      <c r="E12" s="127"/>
      <c r="F12" s="129"/>
      <c r="G12" s="131"/>
      <c r="H12" s="127"/>
      <c r="I12" s="129"/>
      <c r="J12" s="131"/>
      <c r="K12" s="127"/>
      <c r="L12" s="131"/>
      <c r="M12" s="127"/>
      <c r="N12" s="129"/>
      <c r="O12" s="129"/>
      <c r="P12" s="129"/>
      <c r="Q12" s="131"/>
      <c r="R12" s="141"/>
      <c r="S12" s="149"/>
      <c r="T12" s="133"/>
    </row>
    <row r="13" spans="2:20" ht="15" customHeight="1" thickBot="1" x14ac:dyDescent="0.3">
      <c r="B13" s="128"/>
      <c r="C13" s="130"/>
      <c r="D13" s="132"/>
      <c r="E13" s="128"/>
      <c r="F13" s="130"/>
      <c r="G13" s="132"/>
      <c r="H13" s="128"/>
      <c r="I13" s="130"/>
      <c r="J13" s="132"/>
      <c r="K13" s="128"/>
      <c r="L13" s="132"/>
      <c r="M13" s="128"/>
      <c r="N13" s="130"/>
      <c r="O13" s="130"/>
      <c r="P13" s="130"/>
      <c r="Q13" s="132"/>
      <c r="R13" s="142"/>
      <c r="S13" s="150"/>
      <c r="T13" s="134"/>
    </row>
    <row r="14" spans="2:20" ht="15" customHeight="1" x14ac:dyDescent="0.25">
      <c r="B14" s="135"/>
      <c r="C14" s="137"/>
      <c r="D14" s="139"/>
      <c r="E14" s="135"/>
      <c r="F14" s="137"/>
      <c r="G14" s="139"/>
      <c r="H14" s="135"/>
      <c r="I14" s="137"/>
      <c r="J14" s="139"/>
      <c r="K14" s="135"/>
      <c r="L14" s="139"/>
      <c r="M14" s="135"/>
      <c r="N14" s="137"/>
      <c r="O14" s="137"/>
      <c r="P14" s="137"/>
      <c r="Q14" s="139"/>
      <c r="R14" s="145"/>
      <c r="S14" s="147"/>
      <c r="T14" s="143"/>
    </row>
    <row r="15" spans="2:20" ht="15" customHeight="1" thickBot="1" x14ac:dyDescent="0.3">
      <c r="B15" s="136"/>
      <c r="C15" s="138"/>
      <c r="D15" s="140"/>
      <c r="E15" s="136"/>
      <c r="F15" s="138"/>
      <c r="G15" s="140"/>
      <c r="H15" s="136"/>
      <c r="I15" s="138"/>
      <c r="J15" s="140"/>
      <c r="K15" s="136"/>
      <c r="L15" s="140"/>
      <c r="M15" s="136"/>
      <c r="N15" s="138"/>
      <c r="O15" s="138"/>
      <c r="P15" s="138"/>
      <c r="Q15" s="140"/>
      <c r="R15" s="146"/>
      <c r="S15" s="148"/>
      <c r="T15" s="144"/>
    </row>
    <row r="16" spans="2:20" ht="15" customHeight="1" x14ac:dyDescent="0.25">
      <c r="B16" s="127"/>
      <c r="C16" s="129"/>
      <c r="D16" s="131"/>
      <c r="E16" s="127"/>
      <c r="F16" s="129"/>
      <c r="G16" s="131"/>
      <c r="H16" s="127"/>
      <c r="I16" s="129"/>
      <c r="J16" s="131"/>
      <c r="K16" s="127"/>
      <c r="L16" s="131"/>
      <c r="M16" s="127"/>
      <c r="N16" s="129"/>
      <c r="O16" s="129"/>
      <c r="P16" s="129"/>
      <c r="Q16" s="131"/>
      <c r="R16" s="141"/>
      <c r="S16" s="149"/>
      <c r="T16" s="133"/>
    </row>
    <row r="17" spans="2:20" ht="15" customHeight="1" thickBot="1" x14ac:dyDescent="0.3">
      <c r="B17" s="128"/>
      <c r="C17" s="130"/>
      <c r="D17" s="132"/>
      <c r="E17" s="128"/>
      <c r="F17" s="130"/>
      <c r="G17" s="132"/>
      <c r="H17" s="128"/>
      <c r="I17" s="130"/>
      <c r="J17" s="132"/>
      <c r="K17" s="128"/>
      <c r="L17" s="132"/>
      <c r="M17" s="128"/>
      <c r="N17" s="130"/>
      <c r="O17" s="130"/>
      <c r="P17" s="130"/>
      <c r="Q17" s="132"/>
      <c r="R17" s="142"/>
      <c r="S17" s="150"/>
      <c r="T17" s="134"/>
    </row>
    <row r="20" spans="2:20" x14ac:dyDescent="0.25">
      <c r="S20" s="31"/>
      <c r="T20" s="31"/>
    </row>
    <row r="21" spans="2:20" x14ac:dyDescent="0.25">
      <c r="S21" s="31"/>
      <c r="T21" s="3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  <hyperlink ref="R6:R7" r:id="rId2" display="tech_990209.png"/>
    <hyperlink ref="R8:R9" r:id="rId3" display="tech_990209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F6" sqref="F6:F7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34" t="s">
        <v>33</v>
      </c>
      <c r="C2" s="121" t="s">
        <v>34</v>
      </c>
      <c r="D2" s="34" t="s">
        <v>20</v>
      </c>
      <c r="E2" s="121" t="s">
        <v>35</v>
      </c>
      <c r="F2" s="152" t="s">
        <v>22</v>
      </c>
      <c r="G2" s="121" t="s">
        <v>23</v>
      </c>
      <c r="H2" s="40" t="s">
        <v>51</v>
      </c>
      <c r="I2" s="42"/>
      <c r="J2" s="121" t="s">
        <v>0</v>
      </c>
    </row>
    <row r="3" spans="2:10" ht="15" customHeight="1" thickBot="1" x14ac:dyDescent="0.3">
      <c r="B3" s="34"/>
      <c r="C3" s="121"/>
      <c r="D3" s="34"/>
      <c r="E3" s="121"/>
      <c r="F3" s="153"/>
      <c r="G3" s="50"/>
      <c r="H3" s="29" t="s">
        <v>39</v>
      </c>
      <c r="I3" s="30" t="s">
        <v>41</v>
      </c>
      <c r="J3" s="121"/>
    </row>
    <row r="4" spans="2:10" ht="17.45" customHeight="1" thickBot="1" x14ac:dyDescent="0.3">
      <c r="B4" s="164">
        <f>D4-(F4*G4)</f>
        <v>169120</v>
      </c>
      <c r="C4" s="165">
        <f>E4/F4-1</f>
        <v>7.8531308508425157E-2</v>
      </c>
      <c r="D4" s="164">
        <f>E4*G4</f>
        <v>2322656</v>
      </c>
      <c r="E4" s="161">
        <v>10369</v>
      </c>
      <c r="F4" s="154">
        <v>9614</v>
      </c>
      <c r="G4" s="151">
        <v>224</v>
      </c>
      <c r="H4" s="159" t="s">
        <v>50</v>
      </c>
      <c r="I4" s="158" t="s">
        <v>63</v>
      </c>
      <c r="J4" s="151" t="s">
        <v>47</v>
      </c>
    </row>
    <row r="5" spans="2:10" ht="15" customHeight="1" thickBot="1" x14ac:dyDescent="0.3">
      <c r="B5" s="164"/>
      <c r="C5" s="165"/>
      <c r="D5" s="164"/>
      <c r="E5" s="161"/>
      <c r="F5" s="155"/>
      <c r="G5" s="151"/>
      <c r="H5" s="160"/>
      <c r="I5" s="158"/>
      <c r="J5" s="151"/>
    </row>
    <row r="6" spans="2:10" ht="15" customHeight="1" thickBot="1" x14ac:dyDescent="0.3">
      <c r="B6" s="161"/>
      <c r="C6" s="166"/>
      <c r="D6" s="161"/>
      <c r="E6" s="161"/>
      <c r="F6" s="154"/>
      <c r="G6" s="151"/>
      <c r="H6" s="159"/>
      <c r="I6" s="158"/>
      <c r="J6" s="151"/>
    </row>
    <row r="7" spans="2:10" ht="15" customHeight="1" thickBot="1" x14ac:dyDescent="0.3">
      <c r="B7" s="161"/>
      <c r="C7" s="166"/>
      <c r="D7" s="161"/>
      <c r="E7" s="161"/>
      <c r="F7" s="155"/>
      <c r="G7" s="151"/>
      <c r="H7" s="160"/>
      <c r="I7" s="158"/>
      <c r="J7" s="151"/>
    </row>
    <row r="8" spans="2:10" ht="15.75" thickBot="1" x14ac:dyDescent="0.3">
      <c r="B8" s="151"/>
      <c r="C8" s="151"/>
      <c r="D8" s="151"/>
      <c r="E8" s="151"/>
      <c r="F8" s="156"/>
      <c r="G8" s="151"/>
      <c r="H8" s="162"/>
      <c r="I8" s="158"/>
      <c r="J8" s="151"/>
    </row>
    <row r="9" spans="2:10" ht="15.75" thickBot="1" x14ac:dyDescent="0.3">
      <c r="B9" s="151"/>
      <c r="C9" s="151"/>
      <c r="D9" s="151"/>
      <c r="E9" s="151"/>
      <c r="F9" s="157"/>
      <c r="G9" s="151"/>
      <c r="H9" s="163"/>
      <c r="I9" s="158"/>
      <c r="J9" s="151"/>
    </row>
    <row r="10" spans="2:10" ht="15.75" thickBot="1" x14ac:dyDescent="0.3">
      <c r="B10" s="151"/>
      <c r="C10" s="151"/>
      <c r="D10" s="151"/>
      <c r="E10" s="151"/>
      <c r="F10" s="156"/>
      <c r="G10" s="151"/>
      <c r="H10" s="162"/>
      <c r="I10" s="158"/>
      <c r="J10" s="151"/>
    </row>
    <row r="11" spans="2:10" ht="15.75" thickBot="1" x14ac:dyDescent="0.3">
      <c r="B11" s="151"/>
      <c r="C11" s="151"/>
      <c r="D11" s="151"/>
      <c r="E11" s="151"/>
      <c r="F11" s="157"/>
      <c r="G11" s="151"/>
      <c r="H11" s="163"/>
      <c r="I11" s="158"/>
      <c r="J11" s="151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2020-05-10T11:36:11Z</dcterms:modified>
</cp:coreProperties>
</file>