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10" i="6" l="1"/>
  <c r="F10" i="6"/>
  <c r="I10" i="6"/>
  <c r="K10" i="6"/>
  <c r="B10" i="6" s="1"/>
  <c r="M10" i="6"/>
  <c r="O10" i="6"/>
  <c r="N10" i="6" s="1"/>
  <c r="B8" i="6"/>
  <c r="C8" i="6"/>
  <c r="F8" i="6"/>
  <c r="H8" i="6"/>
  <c r="I8" i="6"/>
  <c r="K8" i="6"/>
  <c r="E8" i="6" s="1"/>
  <c r="M8" i="6"/>
  <c r="N8" i="6"/>
  <c r="O8" i="6"/>
  <c r="E10" i="6" l="1"/>
  <c r="H10" i="6"/>
  <c r="C6" i="6"/>
  <c r="F6" i="6"/>
  <c r="I6" i="6"/>
  <c r="K6" i="6"/>
  <c r="B6" i="6" s="1"/>
  <c r="M6" i="6"/>
  <c r="O6" i="6"/>
  <c r="N6" i="6" s="1"/>
  <c r="E6" i="6" l="1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<sst xmlns="http://schemas.openxmlformats.org/spreadsheetml/2006/main" count="123" uniqueCount="75">
  <si>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</si>
  <si>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</si>
  <si>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</si>
  <si>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</si>
  <si>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</si>
  <si>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</si>
  <si>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</si>
  <si>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</si>
  <si>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</si>
  <si>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</si>
  <si>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</si>
  <si>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</si>
  <si>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</si>
  <si>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</si>
  <si>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</si>
  <si>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</si>
  <si>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</si>
  <si>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</si>
  <si>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</si>
  <si>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</si>
  <si>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</si>
  <si>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</si>
  <si>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</si>
  <si>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</si>
  <si>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</si>
  <si>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</si>
  <si>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</si>
  <si>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</si>
  <si>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</si>
  <si>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</si>
  <si>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</si>
  <si>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</si>
  <si>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</si>
  <si>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</si>
  <si>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</si>
  <si>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</si>
  <si>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</si>
  <si>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</si>
  <si>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</si>
  <si>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</si>
  <si>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</si>
  <si>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</si>
  <si>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</si>
  <si>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</si>
  <si>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</si>
  <si>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</si>
  <si>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</si>
  <si>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</si>
  <si>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</si>
  <si>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</si>
  <si>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</si>
  <si>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</si>
  <si>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</si>
  <si>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برخورد به خط روند و پولبک به سمت بالا</t>
  </si>
  <si>
    <t>واکنش قیمت به حوالی میدلاین چنگال</t>
  </si>
  <si>
    <t>کانال و جنگال دقیقا منطبق</t>
  </si>
  <si>
    <t>ابتدای موج 5</t>
  </si>
  <si>
    <t>12050
10441</t>
  </si>
  <si>
    <t>Bullish OS</t>
  </si>
  <si>
    <t>HD+</t>
  </si>
  <si>
    <t>tot_990106.png</t>
  </si>
  <si>
    <t>برخورد قیمت به خط روند صعودی از بالا</t>
  </si>
  <si>
    <t>برخورد قیمت به میدلاین کانال میان مدت . برگشت به سمت پایین</t>
  </si>
  <si>
    <t>Bullish</t>
  </si>
  <si>
    <t>HD+ در هر دو اسیلاتور</t>
  </si>
  <si>
    <t>MA20</t>
  </si>
  <si>
    <t>قیمت</t>
  </si>
  <si>
    <t>شیب</t>
  </si>
  <si>
    <t>Down</t>
  </si>
  <si>
    <t>-</t>
  </si>
  <si>
    <t>99/02/13</t>
  </si>
  <si>
    <t>به دلیل قفل صف خرید بودن و اینکه قیمت در حال پر کردن گپ قیمتی خود می باشد.</t>
  </si>
  <si>
    <t>utot_990213.png</t>
  </si>
  <si>
    <t>99/02/16</t>
  </si>
  <si>
    <t>99/02/17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</si>
</sst>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6.png" TargetMode="External"/><Relationship Id="rId2" Type="http://schemas.openxmlformats.org/officeDocument/2006/relationships/hyperlink" Target="tech_990112.png" TargetMode="External"/><Relationship Id="rId1" Type="http://schemas.openxmlformats.org/officeDocument/2006/relationships/hyperlink" Target="tot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6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utot_990213.png" TargetMode="External"/><Relationship Id="rId2" Type="http://schemas.openxmlformats.org/officeDocument/2006/relationships/hyperlink" Target="utot_990213.png" TargetMode="External"/><Relationship Id="rId1" Type="http://schemas.openxmlformats.org/officeDocument/2006/relationships/hyperlink" Target="sig_990106.png" TargetMode="External"/><Relationship Id="rId4" Type="http://schemas.openxmlformats.org/officeDocument/2006/relationships/hyperlink" Target="utot_99021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W1" sqref="W1"/>
    </sheetView>
  </sheetViews>
  <sheetFormatPr defaultRowHeight="15" x14ac:dyDescent="0.25"/>
  <cols>
    <col min="2" max="2" width="5.5703125" bestFit="1" customWidth="1"/>
    <col min="5" max="5" width="5.28515625" bestFit="1" customWidth="1"/>
    <col min="8" max="8" width="4.425781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">
      <c r="B4" s="32">
        <f>IF(L4&gt;0, C4/L4,"RF")</f>
        <v>-2.6439390671472309</v>
      </c>
      <c r="C4" s="33">
        <f>(D4/Q4)-1</f>
        <v>-1</v>
      </c>
      <c r="D4" s="34">
        <v>0</v>
      </c>
      <c r="E4" s="32">
        <f>IF(L4&gt;0, F4/L4,"RF")</f>
        <v>-0.14503043234862398</v>
      </c>
      <c r="F4" s="33">
        <f>(G4/Q4)-1</f>
        <v>-5.4853923886040823E-2</v>
      </c>
      <c r="G4" s="34">
        <v>18136</v>
      </c>
      <c r="H4" s="32">
        <f>IF(L4&gt;0, I4/L4,"RF")</f>
        <v>-0.4578073732944134</v>
      </c>
      <c r="I4" s="33">
        <f>(J4/Q4)-1</f>
        <v>-0.1731535264874241</v>
      </c>
      <c r="J4" s="34">
        <v>15866</v>
      </c>
      <c r="K4" s="39">
        <f>IF(L4&gt;0, N4-M4*R4, 0)</f>
        <v>79259903</v>
      </c>
      <c r="L4" s="40">
        <f>IF(1-(M4/Q4)&gt;0, 1-(M4/Q4), 0)</f>
        <v>0.37822354245061496</v>
      </c>
      <c r="M4" s="35">
        <v>11931</v>
      </c>
      <c r="N4" s="49">
        <f>R4*Q4</f>
        <v>209558354</v>
      </c>
      <c r="O4" s="33">
        <f>IF( (Q4-M4)*R4/P4&gt;0, (Q4-M4)*R4/P4, "Risk free")</f>
        <v>0.44107848505238118</v>
      </c>
      <c r="P4" s="50">
        <f>'[1]مدیریت سرمایه'!$B$5</f>
        <v>179695690.64468727</v>
      </c>
      <c r="Q4" s="50">
        <f>(SUM('تاریخچه خرید'!M4:M17)-SUMPRODUCT('تاریخچه فروش'!G4:G7*'تاریخچه فروش'!F4:F7))/R4</f>
        <v>19188.568262979581</v>
      </c>
      <c r="R4" s="45">
        <f>SUM('تاریخچه خرید'!Q4:Q17)-SUM('تاریخچه فروش'!G4:G11)</f>
        <v>10921</v>
      </c>
      <c r="S4" s="48" t="s">
        <v>41</v>
      </c>
    </row>
    <row r="5" spans="2:19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R6" sqref="R6:R7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60" t="s">
        <v>65</v>
      </c>
      <c r="C2" s="61"/>
      <c r="D2" s="107" t="s">
        <v>7</v>
      </c>
      <c r="E2" s="113" t="s">
        <v>6</v>
      </c>
      <c r="F2" s="114"/>
      <c r="G2" s="111" t="s">
        <v>5</v>
      </c>
      <c r="H2" s="112"/>
      <c r="I2" s="66" t="s">
        <v>16</v>
      </c>
      <c r="J2" s="67"/>
      <c r="K2" s="116" t="s">
        <v>13</v>
      </c>
      <c r="L2" s="117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07" t="s">
        <v>0</v>
      </c>
    </row>
    <row r="3" spans="1:20" ht="20.25" thickBot="1" x14ac:dyDescent="0.3">
      <c r="B3" s="29" t="s">
        <v>67</v>
      </c>
      <c r="C3" s="20" t="s">
        <v>66</v>
      </c>
      <c r="D3" s="108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5"/>
    </row>
    <row r="4" spans="1:20" ht="16.899999999999999" customHeight="1" x14ac:dyDescent="0.25">
      <c r="A4" s="22"/>
      <c r="B4" s="82" t="s">
        <v>69</v>
      </c>
      <c r="C4" s="105" t="s">
        <v>68</v>
      </c>
      <c r="D4" s="92" t="s">
        <v>59</v>
      </c>
      <c r="E4" s="82" t="s">
        <v>50</v>
      </c>
      <c r="F4" s="58" t="s">
        <v>58</v>
      </c>
      <c r="G4" s="68"/>
      <c r="H4" s="91" t="s">
        <v>42</v>
      </c>
      <c r="I4" s="56" t="s">
        <v>42</v>
      </c>
      <c r="J4" s="58" t="s">
        <v>42</v>
      </c>
      <c r="K4" s="118">
        <v>15866</v>
      </c>
      <c r="L4" s="119" t="s">
        <v>57</v>
      </c>
      <c r="M4" s="68"/>
      <c r="N4" s="58" t="s">
        <v>56</v>
      </c>
      <c r="O4" s="82" t="s">
        <v>54</v>
      </c>
      <c r="P4" s="72" t="s">
        <v>55</v>
      </c>
      <c r="Q4" s="74" t="s">
        <v>53</v>
      </c>
      <c r="R4" s="68" t="s">
        <v>49</v>
      </c>
      <c r="S4" s="109" t="s">
        <v>60</v>
      </c>
      <c r="T4" s="80" t="s">
        <v>51</v>
      </c>
    </row>
    <row r="5" spans="1:20" ht="17.45" customHeight="1" thickBot="1" x14ac:dyDescent="0.3">
      <c r="A5" s="22"/>
      <c r="B5" s="83"/>
      <c r="C5" s="103"/>
      <c r="D5" s="93"/>
      <c r="E5" s="83"/>
      <c r="F5" s="59"/>
      <c r="G5" s="69"/>
      <c r="H5" s="59"/>
      <c r="I5" s="57"/>
      <c r="J5" s="59"/>
      <c r="K5" s="65"/>
      <c r="L5" s="59"/>
      <c r="M5" s="69"/>
      <c r="N5" s="59"/>
      <c r="O5" s="83"/>
      <c r="P5" s="73"/>
      <c r="Q5" s="75"/>
      <c r="R5" s="69"/>
      <c r="S5" s="110"/>
      <c r="T5" s="90"/>
    </row>
    <row r="6" spans="1:20" ht="14.45" customHeight="1" x14ac:dyDescent="0.25">
      <c r="A6" s="22"/>
      <c r="B6" s="86" t="s">
        <v>69</v>
      </c>
      <c r="C6" s="100" t="s">
        <v>68</v>
      </c>
      <c r="D6" s="96" t="s">
        <v>64</v>
      </c>
      <c r="E6" s="86" t="s">
        <v>52</v>
      </c>
      <c r="F6" s="88" t="s">
        <v>63</v>
      </c>
      <c r="G6" s="70"/>
      <c r="H6" s="51" t="s">
        <v>42</v>
      </c>
      <c r="I6" s="94" t="s">
        <v>42</v>
      </c>
      <c r="J6" s="88" t="s">
        <v>42</v>
      </c>
      <c r="K6" s="104">
        <v>15866</v>
      </c>
      <c r="L6" s="106">
        <v>12300</v>
      </c>
      <c r="M6" s="62"/>
      <c r="N6" s="51" t="s">
        <v>42</v>
      </c>
      <c r="O6" s="86" t="s">
        <v>42</v>
      </c>
      <c r="P6" s="78" t="s">
        <v>62</v>
      </c>
      <c r="Q6" s="76" t="s">
        <v>61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5" customHeight="1" x14ac:dyDescent="0.25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5" customHeight="1" x14ac:dyDescent="0.25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5" customHeight="1" x14ac:dyDescent="0.25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5" customHeight="1" x14ac:dyDescent="0.25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5" customHeight="1" x14ac:dyDescent="0.25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S6:S7" r:id="rId1" display="tot_990112.png"/>
    <hyperlink ref="R6:R7" r:id="rId2" display="tech_990112.png"/>
    <hyperlink ref="S4:S5" r:id="rId3" display="tot_990106.png"/>
    <hyperlink ref="R4:R5" r:id="rId4" display="sig_990106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S10" sqref="S10:S11"/>
    </sheetView>
  </sheetViews>
  <sheetFormatPr defaultRowHeight="15" x14ac:dyDescent="0.25"/>
  <cols>
    <col min="2" max="2" width="5.5703125" bestFit="1" customWidth="1"/>
    <col min="5" max="5" width="5.28515625" bestFit="1" customWidth="1"/>
    <col min="7" max="7" width="6.85546875" bestFit="1" customWidth="1"/>
    <col min="8" max="8" width="5.570312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3" t="s">
        <v>18</v>
      </c>
      <c r="L2" s="114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0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0"/>
    </row>
    <row r="4" spans="2:20" ht="15" customHeight="1" thickBot="1" x14ac:dyDescent="0.3">
      <c r="B4" s="32">
        <f>IF(K4&gt;0, C4/K4,"RF")</f>
        <v>-9.1052989130434803</v>
      </c>
      <c r="C4" s="33">
        <f>(D4/P4)-1</f>
        <v>-1</v>
      </c>
      <c r="D4" s="34">
        <v>0</v>
      </c>
      <c r="E4" s="32">
        <f>IF(K4&gt;0, F4/K4,"RF")</f>
        <v>3.2153532608695659</v>
      </c>
      <c r="F4" s="33">
        <f>(G4/P4)-1</f>
        <v>0.35312989629187497</v>
      </c>
      <c r="G4" s="34">
        <v>18136</v>
      </c>
      <c r="H4" s="32">
        <f>IF(K4&gt;0, I4/K4,"RF")</f>
        <v>1.6732336956521745</v>
      </c>
      <c r="I4" s="33">
        <f>(J4/P4)-1</f>
        <v>0.18376482876967848</v>
      </c>
      <c r="J4" s="34">
        <v>15866</v>
      </c>
      <c r="K4" s="125">
        <f>IF(1-(L4/P4)&gt;0, 1-(L4/P4), 0)</f>
        <v>0.10982615832276355</v>
      </c>
      <c r="L4" s="35">
        <v>11931</v>
      </c>
      <c r="M4" s="49">
        <f>P4*Q4</f>
        <v>65594282</v>
      </c>
      <c r="N4" s="33">
        <f>IF( (P4-L4)*Q4/O4&gt;0, (P4-L4)*Q4/O4, "Risk free")</f>
        <v>4.0089820597002654E-2</v>
      </c>
      <c r="O4" s="50">
        <f>'[1]مدیریت سرمایه'!$B$5</f>
        <v>179695690.64468727</v>
      </c>
      <c r="P4" s="121">
        <v>13403</v>
      </c>
      <c r="Q4" s="122">
        <v>4894</v>
      </c>
      <c r="R4" s="68" t="s">
        <v>49</v>
      </c>
      <c r="S4" s="123" t="s">
        <v>43</v>
      </c>
      <c r="T4" s="48" t="s">
        <v>41</v>
      </c>
    </row>
    <row r="5" spans="2:20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125"/>
      <c r="L5" s="35"/>
      <c r="M5" s="49"/>
      <c r="N5" s="33"/>
      <c r="O5" s="50"/>
      <c r="P5" s="121"/>
      <c r="Q5" s="122"/>
      <c r="R5" s="69"/>
      <c r="S5" s="124"/>
      <c r="T5" s="48"/>
    </row>
    <row r="6" spans="2:20" ht="15" customHeight="1" thickBot="1" x14ac:dyDescent="0.3">
      <c r="B6" s="32">
        <f>IF(K6&gt;0, C6/K6,"RF")</f>
        <v>-2.1140056022408964</v>
      </c>
      <c r="C6" s="33">
        <f>(D6/P6)-1</f>
        <v>-0.99995583429025703</v>
      </c>
      <c r="D6" s="34">
        <v>1</v>
      </c>
      <c r="E6" s="32">
        <f>IF(K6&gt;0, F6/K6,"RF")</f>
        <v>-0.42063492063492064</v>
      </c>
      <c r="F6" s="33">
        <f>(G6/P6)-1</f>
        <v>-0.19896652239201484</v>
      </c>
      <c r="G6" s="34">
        <v>18137</v>
      </c>
      <c r="H6" s="32">
        <f>IF(K6&gt;0, I6/K6,"RF")</f>
        <v>-0.6325863678804855</v>
      </c>
      <c r="I6" s="33">
        <f>(J6/P6)-1</f>
        <v>-0.29922268350852399</v>
      </c>
      <c r="J6" s="34">
        <v>15867</v>
      </c>
      <c r="K6" s="125">
        <f>IF(1-(L6/P6)&gt;0, 1-(L6/P6), 0)</f>
        <v>0.47301475134705417</v>
      </c>
      <c r="L6" s="35">
        <v>11932</v>
      </c>
      <c r="M6" s="49">
        <f>P6*Q6</f>
        <v>53004922</v>
      </c>
      <c r="N6" s="33">
        <f>IF( (P6-L6)*Q6/O6&gt;0, (P6-L6)*Q6/O6, "Risk free")</f>
        <v>0.13952538266248768</v>
      </c>
      <c r="O6" s="50">
        <f>'[1]مدیریت سرمایه'!$B$5</f>
        <v>179695690.64468727</v>
      </c>
      <c r="P6" s="121">
        <v>22642</v>
      </c>
      <c r="Q6" s="122">
        <v>2341</v>
      </c>
      <c r="R6" s="126" t="s">
        <v>72</v>
      </c>
      <c r="S6" s="123" t="s">
        <v>71</v>
      </c>
      <c r="T6" s="48" t="s">
        <v>70</v>
      </c>
    </row>
    <row r="7" spans="2:20" ht="15" customHeight="1" thickBot="1" x14ac:dyDescent="0.3">
      <c r="B7" s="32"/>
      <c r="C7" s="33"/>
      <c r="D7" s="34"/>
      <c r="E7" s="32"/>
      <c r="F7" s="33"/>
      <c r="G7" s="34"/>
      <c r="H7" s="32"/>
      <c r="I7" s="33"/>
      <c r="J7" s="34"/>
      <c r="K7" s="125"/>
      <c r="L7" s="35"/>
      <c r="M7" s="49"/>
      <c r="N7" s="33"/>
      <c r="O7" s="50"/>
      <c r="P7" s="121"/>
      <c r="Q7" s="122"/>
      <c r="R7" s="127"/>
      <c r="S7" s="124"/>
      <c r="T7" s="48"/>
    </row>
    <row r="8" spans="2:20" ht="15" customHeight="1" thickBot="1" x14ac:dyDescent="0.3">
      <c r="B8" s="32">
        <f>IF(K8&gt;0, C8/K8,"RF")</f>
        <v>-1.9969917272499373</v>
      </c>
      <c r="C8" s="33">
        <f>(D8/P8)-1</f>
        <v>-0.99991631799163183</v>
      </c>
      <c r="D8" s="34">
        <v>2</v>
      </c>
      <c r="E8" s="32">
        <f>IF(K8&gt;0, F8/K8,"RF")</f>
        <v>-0.48149076627391996</v>
      </c>
      <c r="F8" s="33">
        <f>(G8/P8)-1</f>
        <v>-0.24108786610878663</v>
      </c>
      <c r="G8" s="34">
        <v>18138</v>
      </c>
      <c r="H8" s="32">
        <f>IF(K8&gt;0, I8/K8,"RF")</f>
        <v>-0.67117907579176073</v>
      </c>
      <c r="I8" s="33">
        <f>(J8/P8)-1</f>
        <v>-0.33606694560669459</v>
      </c>
      <c r="J8" s="34">
        <v>15868</v>
      </c>
      <c r="K8" s="125">
        <f>IF(1-(L8/P8)&gt;0, 1-(L8/P8), 0)</f>
        <v>0.50071129707112971</v>
      </c>
      <c r="L8" s="35">
        <v>11933</v>
      </c>
      <c r="M8" s="49">
        <f>P8*Q8</f>
        <v>40892900</v>
      </c>
      <c r="N8" s="33">
        <f>IF( (P8-L8)*Q8/O8&gt;0, (P8-L8)*Q8/O8, "Risk free")</f>
        <v>0.11394562065757231</v>
      </c>
      <c r="O8" s="50">
        <f>'[1]مدیریت سرمایه'!$B$5</f>
        <v>179695690.64468727</v>
      </c>
      <c r="P8" s="130">
        <v>23900</v>
      </c>
      <c r="Q8" s="132">
        <v>1711</v>
      </c>
      <c r="R8" s="126" t="s">
        <v>72</v>
      </c>
      <c r="S8" s="123" t="s">
        <v>71</v>
      </c>
      <c r="T8" s="48" t="s">
        <v>73</v>
      </c>
    </row>
    <row r="9" spans="2:20" ht="15" customHeight="1" thickBot="1" x14ac:dyDescent="0.3">
      <c r="B9" s="32"/>
      <c r="C9" s="33"/>
      <c r="D9" s="34"/>
      <c r="E9" s="32"/>
      <c r="F9" s="33"/>
      <c r="G9" s="34"/>
      <c r="H9" s="32"/>
      <c r="I9" s="33"/>
      <c r="J9" s="34"/>
      <c r="K9" s="125"/>
      <c r="L9" s="35"/>
      <c r="M9" s="49"/>
      <c r="N9" s="33"/>
      <c r="O9" s="50"/>
      <c r="P9" s="131"/>
      <c r="Q9" s="133"/>
      <c r="R9" s="127"/>
      <c r="S9" s="124"/>
      <c r="T9" s="48"/>
    </row>
    <row r="10" spans="2:20" ht="15" customHeight="1" thickBot="1" x14ac:dyDescent="0.3">
      <c r="B10" s="32">
        <f>IF(K10&gt;0, C10/K10,"RF")</f>
        <v>-1.8893112701252239</v>
      </c>
      <c r="C10" s="33">
        <f>(D10/P10)-1</f>
        <v>-0.99988165680473373</v>
      </c>
      <c r="D10" s="34">
        <v>3</v>
      </c>
      <c r="E10" s="32">
        <f>IF(K10&gt;0, F10/K10,"RF")</f>
        <v>-0.53749254621347642</v>
      </c>
      <c r="F10" s="33">
        <f>(G10/P10)-1</f>
        <v>-0.28445759368836288</v>
      </c>
      <c r="G10" s="34">
        <v>18139</v>
      </c>
      <c r="H10" s="32">
        <f>IF(K10&gt;0, I10/K10,"RF")</f>
        <v>-0.70669350029815159</v>
      </c>
      <c r="I10" s="33">
        <f>(J10/P10)-1</f>
        <v>-0.37400394477317556</v>
      </c>
      <c r="J10" s="34">
        <v>15869</v>
      </c>
      <c r="K10" s="125">
        <f>IF(1-(L10/P10)&gt;0, 1-(L10/P10), 0)</f>
        <v>0.52923076923076917</v>
      </c>
      <c r="L10" s="35">
        <v>11934</v>
      </c>
      <c r="M10" s="49">
        <f>P10*Q10</f>
        <v>50066250</v>
      </c>
      <c r="N10" s="33">
        <f>IF( (P10-L10)*Q10/O10&gt;0, (P10-L10)*Q10/O10, "Risk free")</f>
        <v>0.14745261783929917</v>
      </c>
      <c r="O10" s="50">
        <f>'[1]مدیریت سرمایه'!$B$5</f>
        <v>179695690.64468727</v>
      </c>
      <c r="P10" s="138">
        <v>25350</v>
      </c>
      <c r="Q10" s="140">
        <v>1975</v>
      </c>
      <c r="R10" s="126" t="s">
        <v>72</v>
      </c>
      <c r="S10" s="123" t="s">
        <v>71</v>
      </c>
      <c r="T10" s="48" t="s">
        <v>74</v>
      </c>
    </row>
    <row r="11" spans="2:20" ht="15" customHeight="1" thickBot="1" x14ac:dyDescent="0.3">
      <c r="B11" s="32"/>
      <c r="C11" s="33"/>
      <c r="D11" s="34"/>
      <c r="E11" s="32"/>
      <c r="F11" s="33"/>
      <c r="G11" s="34"/>
      <c r="H11" s="32"/>
      <c r="I11" s="33"/>
      <c r="J11" s="34"/>
      <c r="K11" s="125"/>
      <c r="L11" s="35"/>
      <c r="M11" s="49"/>
      <c r="N11" s="33"/>
      <c r="O11" s="50"/>
      <c r="P11" s="139"/>
      <c r="Q11" s="141"/>
      <c r="R11" s="127"/>
      <c r="S11" s="124"/>
      <c r="T11" s="48"/>
    </row>
    <row r="12" spans="2:20" ht="15" customHeight="1" x14ac:dyDescent="0.25">
      <c r="B12" s="128"/>
      <c r="C12" s="130"/>
      <c r="D12" s="132"/>
      <c r="E12" s="128"/>
      <c r="F12" s="130"/>
      <c r="G12" s="132"/>
      <c r="H12" s="128"/>
      <c r="I12" s="130"/>
      <c r="J12" s="132"/>
      <c r="K12" s="128"/>
      <c r="L12" s="132"/>
      <c r="M12" s="128"/>
      <c r="N12" s="130"/>
      <c r="O12" s="130"/>
      <c r="P12" s="130"/>
      <c r="Q12" s="132"/>
      <c r="R12" s="142"/>
      <c r="S12" s="150"/>
      <c r="T12" s="134"/>
    </row>
    <row r="13" spans="2:20" ht="15" customHeight="1" thickBot="1" x14ac:dyDescent="0.3">
      <c r="B13" s="129"/>
      <c r="C13" s="131"/>
      <c r="D13" s="133"/>
      <c r="E13" s="129"/>
      <c r="F13" s="131"/>
      <c r="G13" s="133"/>
      <c r="H13" s="129"/>
      <c r="I13" s="131"/>
      <c r="J13" s="133"/>
      <c r="K13" s="129"/>
      <c r="L13" s="133"/>
      <c r="M13" s="129"/>
      <c r="N13" s="131"/>
      <c r="O13" s="131"/>
      <c r="P13" s="131"/>
      <c r="Q13" s="133"/>
      <c r="R13" s="143"/>
      <c r="S13" s="151"/>
      <c r="T13" s="135"/>
    </row>
    <row r="14" spans="2:20" ht="15" customHeight="1" x14ac:dyDescent="0.25">
      <c r="B14" s="136"/>
      <c r="C14" s="138"/>
      <c r="D14" s="140"/>
      <c r="E14" s="136"/>
      <c r="F14" s="138"/>
      <c r="G14" s="140"/>
      <c r="H14" s="136"/>
      <c r="I14" s="138"/>
      <c r="J14" s="140"/>
      <c r="K14" s="136"/>
      <c r="L14" s="140"/>
      <c r="M14" s="136"/>
      <c r="N14" s="138"/>
      <c r="O14" s="138"/>
      <c r="P14" s="138"/>
      <c r="Q14" s="140"/>
      <c r="R14" s="146"/>
      <c r="S14" s="148"/>
      <c r="T14" s="144"/>
    </row>
    <row r="15" spans="2:20" ht="15" customHeight="1" thickBot="1" x14ac:dyDescent="0.3">
      <c r="B15" s="137"/>
      <c r="C15" s="139"/>
      <c r="D15" s="141"/>
      <c r="E15" s="137"/>
      <c r="F15" s="139"/>
      <c r="G15" s="141"/>
      <c r="H15" s="137"/>
      <c r="I15" s="139"/>
      <c r="J15" s="141"/>
      <c r="K15" s="137"/>
      <c r="L15" s="141"/>
      <c r="M15" s="137"/>
      <c r="N15" s="139"/>
      <c r="O15" s="139"/>
      <c r="P15" s="139"/>
      <c r="Q15" s="141"/>
      <c r="R15" s="147"/>
      <c r="S15" s="149"/>
      <c r="T15" s="145"/>
    </row>
    <row r="16" spans="2:20" ht="15" customHeight="1" x14ac:dyDescent="0.25">
      <c r="B16" s="128"/>
      <c r="C16" s="130"/>
      <c r="D16" s="132"/>
      <c r="E16" s="128"/>
      <c r="F16" s="130"/>
      <c r="G16" s="132"/>
      <c r="H16" s="128"/>
      <c r="I16" s="130"/>
      <c r="J16" s="132"/>
      <c r="K16" s="128"/>
      <c r="L16" s="132"/>
      <c r="M16" s="128"/>
      <c r="N16" s="130"/>
      <c r="O16" s="130"/>
      <c r="P16" s="130"/>
      <c r="Q16" s="132"/>
      <c r="R16" s="142"/>
      <c r="S16" s="150"/>
      <c r="T16" s="134"/>
    </row>
    <row r="17" spans="2:20" ht="15" customHeight="1" thickBot="1" x14ac:dyDescent="0.3">
      <c r="B17" s="129"/>
      <c r="C17" s="131"/>
      <c r="D17" s="133"/>
      <c r="E17" s="129"/>
      <c r="F17" s="131"/>
      <c r="G17" s="133"/>
      <c r="H17" s="129"/>
      <c r="I17" s="131"/>
      <c r="J17" s="133"/>
      <c r="K17" s="129"/>
      <c r="L17" s="133"/>
      <c r="M17" s="129"/>
      <c r="N17" s="131"/>
      <c r="O17" s="131"/>
      <c r="P17" s="131"/>
      <c r="Q17" s="133"/>
      <c r="R17" s="143"/>
      <c r="S17" s="151"/>
      <c r="T17" s="135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  <hyperlink ref="R6:R7" r:id="rId2" display="utot_990213.png"/>
    <hyperlink ref="R8:R9" r:id="rId3" display="utot_990213.png"/>
    <hyperlink ref="R10:R11" r:id="rId4" display="utot_990213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0" t="s">
        <v>32</v>
      </c>
      <c r="C2" s="120" t="s">
        <v>33</v>
      </c>
      <c r="D2" s="30" t="s">
        <v>19</v>
      </c>
      <c r="E2" s="120" t="s">
        <v>34</v>
      </c>
      <c r="F2" s="153" t="s">
        <v>21</v>
      </c>
      <c r="G2" s="120" t="s">
        <v>22</v>
      </c>
      <c r="H2" s="36" t="s">
        <v>47</v>
      </c>
      <c r="I2" s="38"/>
      <c r="J2" s="120" t="s">
        <v>0</v>
      </c>
    </row>
    <row r="3" spans="2:10" ht="15" customHeight="1" thickBot="1" x14ac:dyDescent="0.3">
      <c r="B3" s="30"/>
      <c r="C3" s="120"/>
      <c r="D3" s="30"/>
      <c r="E3" s="120"/>
      <c r="F3" s="154"/>
      <c r="G3" s="46"/>
      <c r="H3" s="24" t="s">
        <v>38</v>
      </c>
      <c r="I3" s="25" t="s">
        <v>40</v>
      </c>
      <c r="J3" s="120"/>
    </row>
    <row r="4" spans="2:10" ht="17.45" customHeight="1" thickBot="1" x14ac:dyDescent="0.3">
      <c r="B4" s="165">
        <f>D4-(F4*G4)</f>
        <v>0</v>
      </c>
      <c r="C4" s="166">
        <f>E4/F4-1</f>
        <v>7.8531308508425157E-2</v>
      </c>
      <c r="D4" s="165">
        <f>E4*G4</f>
        <v>0</v>
      </c>
      <c r="E4" s="162">
        <v>10369</v>
      </c>
      <c r="F4" s="155">
        <v>9614</v>
      </c>
      <c r="G4" s="152">
        <v>0</v>
      </c>
      <c r="H4" s="160"/>
      <c r="I4" s="159"/>
      <c r="J4" s="152"/>
    </row>
    <row r="5" spans="2:10" ht="15" customHeight="1" thickBot="1" x14ac:dyDescent="0.3">
      <c r="B5" s="165"/>
      <c r="C5" s="166"/>
      <c r="D5" s="165"/>
      <c r="E5" s="162"/>
      <c r="F5" s="156"/>
      <c r="G5" s="152"/>
      <c r="H5" s="161"/>
      <c r="I5" s="159"/>
      <c r="J5" s="152"/>
    </row>
    <row r="6" spans="2:10" ht="15" customHeight="1" thickBot="1" x14ac:dyDescent="0.3">
      <c r="B6" s="162"/>
      <c r="C6" s="167"/>
      <c r="D6" s="162"/>
      <c r="E6" s="162"/>
      <c r="F6" s="155"/>
      <c r="G6" s="152"/>
      <c r="H6" s="160"/>
      <c r="I6" s="159"/>
      <c r="J6" s="152"/>
    </row>
    <row r="7" spans="2:10" ht="15" customHeight="1" thickBot="1" x14ac:dyDescent="0.3">
      <c r="B7" s="162"/>
      <c r="C7" s="167"/>
      <c r="D7" s="162"/>
      <c r="E7" s="162"/>
      <c r="F7" s="156"/>
      <c r="G7" s="152"/>
      <c r="H7" s="161"/>
      <c r="I7" s="159"/>
      <c r="J7" s="152"/>
    </row>
    <row r="8" spans="2:10" ht="15.75" thickBot="1" x14ac:dyDescent="0.3">
      <c r="B8" s="152"/>
      <c r="C8" s="152"/>
      <c r="D8" s="152"/>
      <c r="E8" s="152"/>
      <c r="F8" s="157"/>
      <c r="G8" s="152"/>
      <c r="H8" s="163"/>
      <c r="I8" s="159"/>
      <c r="J8" s="152"/>
    </row>
    <row r="9" spans="2:10" ht="15.75" thickBot="1" x14ac:dyDescent="0.3">
      <c r="B9" s="152"/>
      <c r="C9" s="152"/>
      <c r="D9" s="152"/>
      <c r="E9" s="152"/>
      <c r="F9" s="158"/>
      <c r="G9" s="152"/>
      <c r="H9" s="164"/>
      <c r="I9" s="159"/>
      <c r="J9" s="152"/>
    </row>
    <row r="10" spans="2:10" ht="15.75" thickBot="1" x14ac:dyDescent="0.3">
      <c r="B10" s="152"/>
      <c r="C10" s="152"/>
      <c r="D10" s="152"/>
      <c r="E10" s="152"/>
      <c r="F10" s="157"/>
      <c r="G10" s="152"/>
      <c r="H10" s="163"/>
      <c r="I10" s="159"/>
      <c r="J10" s="152"/>
    </row>
    <row r="11" spans="2:10" ht="15.75" thickBot="1" x14ac:dyDescent="0.3">
      <c r="B11" s="152"/>
      <c r="C11" s="152"/>
      <c r="D11" s="152"/>
      <c r="E11" s="152"/>
      <c r="F11" s="158"/>
      <c r="G11" s="152"/>
      <c r="H11" s="164"/>
      <c r="I11" s="159"/>
      <c r="J11" s="152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2020-05-10T11:40:00Z</dcterms:modified>
</cp:coreProperties>
</file>