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6" i="6" l="1"/>
  <c r="F6" i="6"/>
  <c r="I6" i="6"/>
  <c r="K6" i="6"/>
  <c r="B6" i="6" s="1"/>
  <c r="M6" i="6"/>
  <c r="O6" i="6"/>
  <c r="N6" i="6" s="1"/>
  <c r="O4" i="6"/>
  <c r="E6" i="6" l="1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N4" i="6" l="1"/>
  <c r="P4" i="3"/>
  <c r="O4" i="3" s="1"/>
</calcChain>
</file>

<file path=xl/sharedStrings.xml><?xml version="1.0" encoding="utf-8"?>
<sst xmlns="http://schemas.openxmlformats.org/spreadsheetml/2006/main" count="129" uniqueCount="76">
  <si>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</si>
  <si>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</si>
  <si>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</si>
  <si>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</si>
  <si>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</si>
  <si>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</si>
  <si>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</si>
  <si>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</si>
  <si>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</si>
  <si>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</si>
  <si>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</si>
  <si>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</si>
  <si>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</si>
  <si>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</si>
  <si>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</si>
  <si>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</si>
  <si>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</si>
  <si>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</si>
  <si>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</si>
  <si>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</si>
  <si>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</si>
  <si>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</si>
  <si>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</si>
  <si>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</si>
  <si>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</si>
  <si>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</si>
  <si>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</si>
  <si>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</si>
  <si>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</si>
  <si>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</si>
  <si>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</si>
  <si>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</si>
  <si>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</si>
  <si>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</si>
  <si>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</si>
  <si>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</si>
  <si>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</si>
  <si>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</si>
  <si>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</si>
  <si>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</si>
  <si>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</si>
  <si>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</si>
  <si>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</si>
  <si>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</si>
  <si>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Bullish</t>
  </si>
  <si>
    <t>خرید قبلی</t>
  </si>
  <si>
    <t>99/01/12</t>
  </si>
  <si>
    <t>tot_990112.png</t>
  </si>
  <si>
    <t>tech_990112.png</t>
  </si>
  <si>
    <t>خروج</t>
  </si>
  <si>
    <t>میزان ضرر</t>
  </si>
  <si>
    <t>روند صعودی</t>
  </si>
  <si>
    <t>tot_990106.png</t>
  </si>
  <si>
    <t>YES</t>
  </si>
  <si>
    <t>lag_990112.png</t>
  </si>
  <si>
    <t>sig_990106.png</t>
  </si>
  <si>
    <t>برخورد به خط روند و برگشت</t>
  </si>
  <si>
    <t>چنگال به تازگی رسم شده</t>
  </si>
  <si>
    <t>برخورد به کف کانال و پولبک</t>
  </si>
  <si>
    <t>آغاز موج 3 یا موج c</t>
  </si>
  <si>
    <t xml:space="preserve">6583
6356
5641
5266
</t>
  </si>
  <si>
    <t>abc</t>
  </si>
  <si>
    <t>middle</t>
  </si>
  <si>
    <t>HD+</t>
  </si>
  <si>
    <t>شکست کف کانال کوتاه مدت!!!</t>
  </si>
  <si>
    <t>6388
6650</t>
  </si>
  <si>
    <t>برخورد قیمت به خط حمایت</t>
  </si>
  <si>
    <t>99/01/24</t>
  </si>
  <si>
    <t>tot_990124.png</t>
  </si>
  <si>
    <t>tech_990124.png</t>
  </si>
  <si>
    <t>شکست خط روند</t>
  </si>
  <si>
    <t>جددا شدن قیمت از کف کانال</t>
  </si>
  <si>
    <t>//</t>
  </si>
  <si>
    <t>OB</t>
  </si>
  <si>
    <t xml:space="preserve">شکست خط روند </t>
  </si>
  <si>
    <t>شروع حرکت سهم، شکست خط روند، خرید سهم در 2.5 درصد درحالی که قیمت پایانی 4.5 درصد بود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</si>
</sst>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  <sheetName val="مجموع واریز"/>
    </sheetNames>
    <sheetDataSet>
      <sheetData sheetId="0"/>
      <sheetData sheetId="1"/>
      <sheetData sheetId="2">
        <row r="4">
          <cell r="F4">
            <v>652702793</v>
          </cell>
        </row>
      </sheetData>
      <sheetData sheetId="3"/>
      <sheetData sheetId="4"/>
      <sheetData sheetId="5">
        <row r="5">
          <cell r="B5">
            <v>102043677.08621782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tot_990106.png" TargetMode="External"/><Relationship Id="rId7" Type="http://schemas.openxmlformats.org/officeDocument/2006/relationships/hyperlink" Target="tech_990124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hyperlink" Target="tot_990124.png" TargetMode="External"/><Relationship Id="rId5" Type="http://schemas.openxmlformats.org/officeDocument/2006/relationships/hyperlink" Target="sig_990106.png" TargetMode="External"/><Relationship Id="rId4" Type="http://schemas.openxmlformats.org/officeDocument/2006/relationships/hyperlink" Target="lag_990112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tech_990124.png" TargetMode="External"/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47" t="s">
        <v>19</v>
      </c>
      <c r="L2" s="48"/>
      <c r="M2" s="49"/>
      <c r="N2" s="40" t="s">
        <v>20</v>
      </c>
      <c r="O2" s="41" t="s">
        <v>21</v>
      </c>
      <c r="P2" s="43" t="s">
        <v>31</v>
      </c>
      <c r="Q2" s="41" t="s">
        <v>32</v>
      </c>
      <c r="R2" s="38" t="s">
        <v>23</v>
      </c>
      <c r="S2" s="4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50</v>
      </c>
      <c r="L3" s="33" t="s">
        <v>30</v>
      </c>
      <c r="M3" s="13" t="s">
        <v>29</v>
      </c>
      <c r="N3" s="40"/>
      <c r="O3" s="41"/>
      <c r="P3" s="43"/>
      <c r="Q3" s="41"/>
      <c r="R3" s="38"/>
      <c r="S3" s="42"/>
    </row>
    <row r="4" spans="2:19" ht="15" customHeight="1" thickBot="1" x14ac:dyDescent="0.35">
      <c r="B4" s="44">
        <f>IF(L4&gt;0, C4/L4,"RF")</f>
        <v>-5.0682958132082652</v>
      </c>
      <c r="C4" s="36">
        <f>(D4/Q4)-1</f>
        <v>-1</v>
      </c>
      <c r="D4" s="45">
        <v>0</v>
      </c>
      <c r="E4" s="44">
        <f>IF(L4&gt;0, F4/L4,"RF")</f>
        <v>2.8390867456350768</v>
      </c>
      <c r="F4" s="36">
        <f>(G4/Q4)-1</f>
        <v>0.56016595129200164</v>
      </c>
      <c r="G4" s="45">
        <v>11971</v>
      </c>
      <c r="H4" s="44">
        <f>IF(L4&gt;0, I4/L4,"RF")</f>
        <v>1.3588057069275394</v>
      </c>
      <c r="I4" s="36">
        <f>(J4/Q4)-1</f>
        <v>0.268099131740972</v>
      </c>
      <c r="J4" s="45">
        <v>9730</v>
      </c>
      <c r="K4" s="50">
        <f>IF(L4&gt;0, N4-M4*R4, 0)</f>
        <v>16881518</v>
      </c>
      <c r="L4" s="51">
        <f>IF(1-(M4/Q4)&gt;0, 1-(M4/Q4), 0)</f>
        <v>0.19730497919911139</v>
      </c>
      <c r="M4" s="46">
        <v>6159</v>
      </c>
      <c r="N4" s="35">
        <f>R4*Q4</f>
        <v>85560527</v>
      </c>
      <c r="O4" s="36">
        <f>IF( (Q4-M4)*R4/P4&gt;0, (Q4-M4)*R4/P4, "Risk free")</f>
        <v>0.16543423837751969</v>
      </c>
      <c r="P4" s="37">
        <f>'[1]مدیریت سرمایه'!$B$5</f>
        <v>102043677.08621782</v>
      </c>
      <c r="Q4" s="37">
        <f>(SUM('تاریخچه خرید'!M4:M17)-SUMPRODUCT('تاریخچه فروش'!G4:G7*'تاریخچه فروش'!F4:F7))/R4</f>
        <v>7672.9017128508658</v>
      </c>
      <c r="R4" s="39">
        <f>SUM('تاریخچه خرید'!Q4:Q17)-SUM('تاریخچه فروش'!G4:G11)</f>
        <v>11151</v>
      </c>
      <c r="S4" s="34" t="s">
        <v>42</v>
      </c>
    </row>
    <row r="5" spans="2:19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50"/>
      <c r="L5" s="51"/>
      <c r="M5" s="46"/>
      <c r="N5" s="35"/>
      <c r="O5" s="36"/>
      <c r="P5" s="37"/>
      <c r="Q5" s="37"/>
      <c r="R5" s="39"/>
      <c r="S5" s="34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="115" zoomScaleNormal="115" workbookViewId="0">
      <pane ySplit="3" topLeftCell="A4" activePane="bottomLeft" state="frozen"/>
      <selection pane="bottomLeft" activeCell="E8" sqref="E8:E9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13.88671875" bestFit="1" customWidth="1"/>
    <col min="9" max="9" width="7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67" t="s">
        <v>8</v>
      </c>
      <c r="C2" s="68"/>
      <c r="D2" s="69"/>
      <c r="E2" s="70" t="s">
        <v>7</v>
      </c>
      <c r="F2" s="67" t="s">
        <v>6</v>
      </c>
      <c r="G2" s="69"/>
      <c r="H2" s="85" t="s">
        <v>5</v>
      </c>
      <c r="I2" s="86"/>
      <c r="J2" s="113" t="s">
        <v>17</v>
      </c>
      <c r="K2" s="114"/>
      <c r="L2" s="74" t="s">
        <v>14</v>
      </c>
      <c r="M2" s="75"/>
      <c r="N2" s="81" t="s">
        <v>4</v>
      </c>
      <c r="O2" s="82"/>
      <c r="P2" s="52" t="s">
        <v>1</v>
      </c>
      <c r="Q2" s="53"/>
      <c r="R2" s="54"/>
      <c r="S2" s="81" t="s">
        <v>36</v>
      </c>
      <c r="T2" s="82"/>
      <c r="U2" s="7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78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71"/>
    </row>
    <row r="4" spans="1:21" ht="16.8" customHeight="1" x14ac:dyDescent="0.3">
      <c r="A4" s="27"/>
      <c r="B4" s="57">
        <v>3</v>
      </c>
      <c r="C4" s="59">
        <v>1</v>
      </c>
      <c r="D4" s="61">
        <v>2</v>
      </c>
      <c r="E4" s="63" t="s">
        <v>63</v>
      </c>
      <c r="F4" s="57" t="s">
        <v>62</v>
      </c>
      <c r="G4" s="61" t="s">
        <v>44</v>
      </c>
      <c r="H4" s="83"/>
      <c r="I4" s="65" t="s">
        <v>43</v>
      </c>
      <c r="J4" s="63" t="s">
        <v>61</v>
      </c>
      <c r="K4" s="95" t="s">
        <v>43</v>
      </c>
      <c r="L4" s="76">
        <v>9000</v>
      </c>
      <c r="M4" s="77" t="s">
        <v>60</v>
      </c>
      <c r="N4" s="83"/>
      <c r="O4" s="61" t="s">
        <v>59</v>
      </c>
      <c r="P4" s="57" t="s">
        <v>57</v>
      </c>
      <c r="Q4" s="59" t="s">
        <v>58</v>
      </c>
      <c r="R4" s="72" t="s">
        <v>56</v>
      </c>
      <c r="S4" s="121" t="s">
        <v>55</v>
      </c>
      <c r="T4" s="79" t="s">
        <v>52</v>
      </c>
      <c r="U4" s="55" t="s">
        <v>42</v>
      </c>
    </row>
    <row r="5" spans="1:21" ht="17.399999999999999" customHeight="1" thickBot="1" x14ac:dyDescent="0.35">
      <c r="A5" s="27"/>
      <c r="B5" s="58"/>
      <c r="C5" s="60"/>
      <c r="D5" s="62"/>
      <c r="E5" s="64"/>
      <c r="F5" s="58"/>
      <c r="G5" s="62"/>
      <c r="H5" s="84"/>
      <c r="I5" s="66"/>
      <c r="J5" s="64"/>
      <c r="K5" s="96"/>
      <c r="L5" s="58"/>
      <c r="M5" s="62"/>
      <c r="N5" s="84"/>
      <c r="O5" s="62"/>
      <c r="P5" s="58"/>
      <c r="Q5" s="60"/>
      <c r="R5" s="73"/>
      <c r="S5" s="122"/>
      <c r="T5" s="80"/>
      <c r="U5" s="56"/>
    </row>
    <row r="6" spans="1:21" ht="14.4" customHeight="1" x14ac:dyDescent="0.3">
      <c r="A6" s="27"/>
      <c r="B6" s="91">
        <v>2</v>
      </c>
      <c r="C6" s="109">
        <v>1</v>
      </c>
      <c r="D6" s="87">
        <v>3</v>
      </c>
      <c r="E6" s="89" t="s">
        <v>63</v>
      </c>
      <c r="F6" s="91" t="s">
        <v>66</v>
      </c>
      <c r="G6" s="87" t="s">
        <v>44</v>
      </c>
      <c r="H6" s="97" t="s">
        <v>54</v>
      </c>
      <c r="I6" s="93" t="s">
        <v>53</v>
      </c>
      <c r="J6" s="89" t="s">
        <v>43</v>
      </c>
      <c r="K6" s="103" t="s">
        <v>43</v>
      </c>
      <c r="L6" s="105">
        <v>8980</v>
      </c>
      <c r="M6" s="106" t="s">
        <v>65</v>
      </c>
      <c r="N6" s="119"/>
      <c r="O6" s="93" t="s">
        <v>43</v>
      </c>
      <c r="P6" s="91" t="s">
        <v>43</v>
      </c>
      <c r="Q6" s="109" t="s">
        <v>64</v>
      </c>
      <c r="R6" s="115" t="s">
        <v>51</v>
      </c>
      <c r="S6" s="97" t="s">
        <v>48</v>
      </c>
      <c r="T6" s="107" t="s">
        <v>47</v>
      </c>
      <c r="U6" s="99" t="s">
        <v>46</v>
      </c>
    </row>
    <row r="7" spans="1:21" ht="15" customHeight="1" thickBot="1" x14ac:dyDescent="0.35">
      <c r="A7" s="27"/>
      <c r="B7" s="92"/>
      <c r="C7" s="110"/>
      <c r="D7" s="88"/>
      <c r="E7" s="90"/>
      <c r="F7" s="92"/>
      <c r="G7" s="88"/>
      <c r="H7" s="98"/>
      <c r="I7" s="94"/>
      <c r="J7" s="90"/>
      <c r="K7" s="104"/>
      <c r="L7" s="92"/>
      <c r="M7" s="88"/>
      <c r="N7" s="120"/>
      <c r="O7" s="94"/>
      <c r="P7" s="92"/>
      <c r="Q7" s="110"/>
      <c r="R7" s="116"/>
      <c r="S7" s="98"/>
      <c r="T7" s="108"/>
      <c r="U7" s="100"/>
    </row>
    <row r="8" spans="1:21" ht="14.4" customHeight="1" x14ac:dyDescent="0.3">
      <c r="A8" s="27"/>
      <c r="B8" s="57"/>
      <c r="C8" s="59"/>
      <c r="D8" s="61"/>
      <c r="E8" s="63" t="s">
        <v>43</v>
      </c>
      <c r="F8" s="57" t="s">
        <v>74</v>
      </c>
      <c r="G8" s="61" t="s">
        <v>73</v>
      </c>
      <c r="H8" s="117" t="s">
        <v>72</v>
      </c>
      <c r="I8" s="101" t="s">
        <v>53</v>
      </c>
      <c r="J8" s="63" t="s">
        <v>43</v>
      </c>
      <c r="K8" s="95" t="s">
        <v>43</v>
      </c>
      <c r="L8" s="57" t="s">
        <v>72</v>
      </c>
      <c r="M8" s="61" t="s">
        <v>72</v>
      </c>
      <c r="N8" s="117"/>
      <c r="O8" s="101" t="s">
        <v>43</v>
      </c>
      <c r="P8" s="57" t="s">
        <v>43</v>
      </c>
      <c r="Q8" s="59" t="s">
        <v>71</v>
      </c>
      <c r="R8" s="72" t="s">
        <v>70</v>
      </c>
      <c r="S8" s="171" t="s">
        <v>69</v>
      </c>
      <c r="T8" s="169" t="s">
        <v>68</v>
      </c>
      <c r="U8" s="55" t="s">
        <v>67</v>
      </c>
    </row>
    <row r="9" spans="1:21" ht="15" customHeight="1" thickBot="1" x14ac:dyDescent="0.35">
      <c r="A9" s="27"/>
      <c r="B9" s="58"/>
      <c r="C9" s="60"/>
      <c r="D9" s="62"/>
      <c r="E9" s="64"/>
      <c r="F9" s="58"/>
      <c r="G9" s="62"/>
      <c r="H9" s="118"/>
      <c r="I9" s="102"/>
      <c r="J9" s="64"/>
      <c r="K9" s="96"/>
      <c r="L9" s="58"/>
      <c r="M9" s="62"/>
      <c r="N9" s="118"/>
      <c r="O9" s="102"/>
      <c r="P9" s="58"/>
      <c r="Q9" s="60"/>
      <c r="R9" s="73"/>
      <c r="S9" s="172"/>
      <c r="T9" s="170"/>
      <c r="U9" s="56"/>
    </row>
    <row r="10" spans="1:21" ht="14.4" customHeight="1" x14ac:dyDescent="0.3">
      <c r="A10" s="27"/>
      <c r="B10" s="91"/>
      <c r="C10" s="109"/>
      <c r="D10" s="87"/>
      <c r="E10" s="89"/>
      <c r="F10" s="91"/>
      <c r="G10" s="87"/>
      <c r="H10" s="119"/>
      <c r="I10" s="93"/>
      <c r="J10" s="89"/>
      <c r="K10" s="103"/>
      <c r="L10" s="91"/>
      <c r="M10" s="87"/>
      <c r="N10" s="119"/>
      <c r="O10" s="93"/>
      <c r="P10" s="91"/>
      <c r="Q10" s="109"/>
      <c r="R10" s="115"/>
      <c r="S10" s="119"/>
      <c r="T10" s="93"/>
      <c r="U10" s="99"/>
    </row>
    <row r="11" spans="1:21" ht="15" customHeight="1" thickBot="1" x14ac:dyDescent="0.35">
      <c r="A11" s="27"/>
      <c r="B11" s="92"/>
      <c r="C11" s="110"/>
      <c r="D11" s="88"/>
      <c r="E11" s="90"/>
      <c r="F11" s="92"/>
      <c r="G11" s="88"/>
      <c r="H11" s="120"/>
      <c r="I11" s="94"/>
      <c r="J11" s="90"/>
      <c r="K11" s="104"/>
      <c r="L11" s="92"/>
      <c r="M11" s="88"/>
      <c r="N11" s="120"/>
      <c r="O11" s="94"/>
      <c r="P11" s="92"/>
      <c r="Q11" s="110"/>
      <c r="R11" s="116"/>
      <c r="S11" s="120"/>
      <c r="T11" s="94"/>
      <c r="U11" s="100"/>
    </row>
    <row r="12" spans="1:21" ht="14.4" customHeight="1" x14ac:dyDescent="0.3">
      <c r="A12" s="27"/>
      <c r="B12" s="57"/>
      <c r="C12" s="59"/>
      <c r="D12" s="61"/>
      <c r="E12" s="63"/>
      <c r="F12" s="57"/>
      <c r="G12" s="61"/>
      <c r="H12" s="117"/>
      <c r="I12" s="101"/>
      <c r="J12" s="63"/>
      <c r="K12" s="95"/>
      <c r="L12" s="57"/>
      <c r="M12" s="61"/>
      <c r="N12" s="117"/>
      <c r="O12" s="101"/>
      <c r="P12" s="57"/>
      <c r="Q12" s="59"/>
      <c r="R12" s="72"/>
      <c r="S12" s="117"/>
      <c r="T12" s="101"/>
      <c r="U12" s="55"/>
    </row>
    <row r="13" spans="1:21" ht="15" customHeight="1" thickBot="1" x14ac:dyDescent="0.35">
      <c r="A13" s="27"/>
      <c r="B13" s="58"/>
      <c r="C13" s="60"/>
      <c r="D13" s="62"/>
      <c r="E13" s="64"/>
      <c r="F13" s="58"/>
      <c r="G13" s="62"/>
      <c r="H13" s="118"/>
      <c r="I13" s="102"/>
      <c r="J13" s="64"/>
      <c r="K13" s="96"/>
      <c r="L13" s="58"/>
      <c r="M13" s="62"/>
      <c r="N13" s="118"/>
      <c r="O13" s="102"/>
      <c r="P13" s="58"/>
      <c r="Q13" s="60"/>
      <c r="R13" s="73"/>
      <c r="S13" s="118"/>
      <c r="T13" s="102"/>
      <c r="U13" s="56"/>
    </row>
    <row r="14" spans="1:21" ht="14.4" customHeight="1" x14ac:dyDescent="0.3">
      <c r="A14" s="27"/>
      <c r="B14" s="91"/>
      <c r="C14" s="109"/>
      <c r="D14" s="87"/>
      <c r="E14" s="89"/>
      <c r="F14" s="91"/>
      <c r="G14" s="87"/>
      <c r="H14" s="119"/>
      <c r="I14" s="93"/>
      <c r="J14" s="89"/>
      <c r="K14" s="103"/>
      <c r="L14" s="91"/>
      <c r="M14" s="87"/>
      <c r="N14" s="119"/>
      <c r="O14" s="93"/>
      <c r="P14" s="91"/>
      <c r="Q14" s="109"/>
      <c r="R14" s="115"/>
      <c r="S14" s="119"/>
      <c r="T14" s="93"/>
      <c r="U14" s="99"/>
    </row>
    <row r="15" spans="1:21" ht="15" customHeight="1" thickBot="1" x14ac:dyDescent="0.35">
      <c r="A15" s="27"/>
      <c r="B15" s="92"/>
      <c r="C15" s="110"/>
      <c r="D15" s="88"/>
      <c r="E15" s="90"/>
      <c r="F15" s="92"/>
      <c r="G15" s="88"/>
      <c r="H15" s="120"/>
      <c r="I15" s="94"/>
      <c r="J15" s="90"/>
      <c r="K15" s="104"/>
      <c r="L15" s="92"/>
      <c r="M15" s="88"/>
      <c r="N15" s="120"/>
      <c r="O15" s="94"/>
      <c r="P15" s="92"/>
      <c r="Q15" s="110"/>
      <c r="R15" s="116"/>
      <c r="S15" s="120"/>
      <c r="T15" s="94"/>
      <c r="U15" s="100"/>
    </row>
    <row r="16" spans="1:21" ht="14.4" customHeight="1" x14ac:dyDescent="0.3">
      <c r="A16" s="27"/>
      <c r="B16" s="57"/>
      <c r="C16" s="59"/>
      <c r="D16" s="61"/>
      <c r="E16" s="63"/>
      <c r="F16" s="57"/>
      <c r="G16" s="61"/>
      <c r="H16" s="117"/>
      <c r="I16" s="101"/>
      <c r="J16" s="63"/>
      <c r="K16" s="95"/>
      <c r="L16" s="57"/>
      <c r="M16" s="61"/>
      <c r="N16" s="117"/>
      <c r="O16" s="101"/>
      <c r="P16" s="57"/>
      <c r="Q16" s="59"/>
      <c r="R16" s="72"/>
      <c r="S16" s="117"/>
      <c r="T16" s="101"/>
      <c r="U16" s="55"/>
    </row>
    <row r="17" spans="1:21" ht="15" customHeight="1" thickBot="1" x14ac:dyDescent="0.35">
      <c r="A17" s="27"/>
      <c r="B17" s="58"/>
      <c r="C17" s="60"/>
      <c r="D17" s="62"/>
      <c r="E17" s="64"/>
      <c r="F17" s="58"/>
      <c r="G17" s="62"/>
      <c r="H17" s="118"/>
      <c r="I17" s="111"/>
      <c r="J17" s="64"/>
      <c r="K17" s="96"/>
      <c r="L17" s="58"/>
      <c r="M17" s="62"/>
      <c r="N17" s="118"/>
      <c r="O17" s="111"/>
      <c r="P17" s="58"/>
      <c r="Q17" s="60"/>
      <c r="R17" s="73"/>
      <c r="S17" s="118"/>
      <c r="T17" s="111"/>
      <c r="U17" s="112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S6:S7" r:id="rId1" display="tech_990112.png"/>
    <hyperlink ref="T6:T7" r:id="rId2" display="tot_990112.png"/>
    <hyperlink ref="T4:T5" r:id="rId3" display="tot_990106.png"/>
    <hyperlink ref="H6:H7" r:id="rId4" display="lag_990112.png"/>
    <hyperlink ref="S4:S5" r:id="rId5" display="sig_990106.png"/>
    <hyperlink ref="T8:T9" r:id="rId6" display="tot_990124.png"/>
    <hyperlink ref="S8:S9" r:id="rId7" display="tech_990124.png"/>
  </hyperlinks>
  <pageMargins left="0.7" right="0.7" top="0.75" bottom="0.75" header="0.3" footer="0.3"/>
  <pageSetup orientation="portrait" horizontalDpi="300" verticalDpi="0" copies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8" sqref="G8:G9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67" t="s">
        <v>19</v>
      </c>
      <c r="L2" s="69"/>
      <c r="M2" s="40" t="s">
        <v>20</v>
      </c>
      <c r="N2" s="41" t="s">
        <v>21</v>
      </c>
      <c r="O2" s="43" t="s">
        <v>31</v>
      </c>
      <c r="P2" s="41" t="s">
        <v>32</v>
      </c>
      <c r="Q2" s="38" t="s">
        <v>23</v>
      </c>
      <c r="R2" s="81" t="s">
        <v>40</v>
      </c>
      <c r="S2" s="82"/>
      <c r="T2" s="152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0"/>
      <c r="N3" s="41"/>
      <c r="O3" s="43"/>
      <c r="P3" s="41"/>
      <c r="Q3" s="38"/>
      <c r="R3" s="24" t="s">
        <v>36</v>
      </c>
      <c r="S3" s="25" t="s">
        <v>41</v>
      </c>
      <c r="T3" s="152"/>
    </row>
    <row r="4" spans="2:20" ht="15" customHeight="1" thickBot="1" x14ac:dyDescent="0.35">
      <c r="B4" s="44">
        <f>IF(K4&gt;0, C4/K4,"RF")</f>
        <v>-6.6246575342465741</v>
      </c>
      <c r="C4" s="36">
        <f>(D4/P4)-1</f>
        <v>-1</v>
      </c>
      <c r="D4" s="45">
        <v>0</v>
      </c>
      <c r="E4" s="44">
        <f>IF(K4&gt;0, F4/K4,"RF")</f>
        <v>4.3077625570776243</v>
      </c>
      <c r="F4" s="36">
        <f>(G4/P4)-1</f>
        <v>0.65026192445547282</v>
      </c>
      <c r="G4" s="45">
        <v>11971</v>
      </c>
      <c r="H4" s="44">
        <f>IF(K4&gt;0, I4/K4,"RF")</f>
        <v>2.261187214611871</v>
      </c>
      <c r="I4" s="36">
        <f>(J4/P4)-1</f>
        <v>0.34132892197408315</v>
      </c>
      <c r="J4" s="45">
        <v>9730</v>
      </c>
      <c r="K4" s="147">
        <f>IF(1-(L4/P4)&gt;0, 1-(L4/P4), 0)</f>
        <v>0.15095119933829615</v>
      </c>
      <c r="L4" s="46">
        <v>6159</v>
      </c>
      <c r="M4" s="35">
        <f>P4*Q4</f>
        <v>41986152</v>
      </c>
      <c r="N4" s="36">
        <f>IF( (P4-L4)*Q4/O4&gt;0, (P4-L4)*Q4/O4, "Risk free")</f>
        <v>9.7101775386458315E-3</v>
      </c>
      <c r="O4" s="37">
        <f>[1]سرمایه!$F$4</f>
        <v>652702793</v>
      </c>
      <c r="P4" s="151">
        <v>7254</v>
      </c>
      <c r="Q4" s="148">
        <v>5788</v>
      </c>
      <c r="R4" s="121" t="s">
        <v>55</v>
      </c>
      <c r="S4" s="65" t="s">
        <v>45</v>
      </c>
      <c r="T4" s="34" t="s">
        <v>42</v>
      </c>
    </row>
    <row r="5" spans="2:20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147"/>
      <c r="L5" s="46"/>
      <c r="M5" s="35"/>
      <c r="N5" s="36"/>
      <c r="O5" s="37"/>
      <c r="P5" s="151"/>
      <c r="Q5" s="148"/>
      <c r="R5" s="122"/>
      <c r="S5" s="66"/>
      <c r="T5" s="34"/>
    </row>
    <row r="6" spans="2:20" ht="15" customHeight="1" thickBot="1" x14ac:dyDescent="0.35">
      <c r="B6" s="44">
        <f>IF(K6&gt;0, C6/K6,"RF")</f>
        <v>-4.1343511450381687</v>
      </c>
      <c r="C6" s="36">
        <f>(D6/P6)-1</f>
        <v>-0.99987692307692311</v>
      </c>
      <c r="D6" s="45">
        <v>1</v>
      </c>
      <c r="E6" s="44">
        <f>IF(K6&gt;0, F6/K6,"RF")</f>
        <v>-4.1343511450381687</v>
      </c>
      <c r="F6" s="36">
        <f>(G6/P6)-1</f>
        <v>-0.99987692307692311</v>
      </c>
      <c r="G6" s="45">
        <v>1</v>
      </c>
      <c r="H6" s="44">
        <f>IF(K6&gt;0, I6/K6,"RF")</f>
        <v>1.9577608142493643</v>
      </c>
      <c r="I6" s="36">
        <f>(J6/P6)-1</f>
        <v>0.47347692307692313</v>
      </c>
      <c r="J6" s="45">
        <v>11972</v>
      </c>
      <c r="K6" s="147">
        <f>IF(1-(L6/P6)&gt;0, 1-(L6/P6), 0)</f>
        <v>0.24184615384615382</v>
      </c>
      <c r="L6" s="46">
        <v>6160</v>
      </c>
      <c r="M6" s="35">
        <f>P6*Q6</f>
        <v>43574375</v>
      </c>
      <c r="N6" s="36">
        <f>IF( (P6-L6)*Q6/O6&gt;0, (P6-L6)*Q6/O6, "Risk free")</f>
        <v>1.6145625716665196E-2</v>
      </c>
      <c r="O6" s="37">
        <f>[1]سرمایه!$F$4</f>
        <v>652702793</v>
      </c>
      <c r="P6" s="151">
        <v>8125</v>
      </c>
      <c r="Q6" s="148">
        <v>5363</v>
      </c>
      <c r="R6" s="149" t="s">
        <v>69</v>
      </c>
      <c r="S6" s="65" t="s">
        <v>75</v>
      </c>
      <c r="T6" s="34" t="s">
        <v>67</v>
      </c>
    </row>
    <row r="7" spans="2:20" ht="15" customHeight="1" thickBot="1" x14ac:dyDescent="0.35">
      <c r="B7" s="44"/>
      <c r="C7" s="36"/>
      <c r="D7" s="45"/>
      <c r="E7" s="44"/>
      <c r="F7" s="36"/>
      <c r="G7" s="45"/>
      <c r="H7" s="44"/>
      <c r="I7" s="36"/>
      <c r="J7" s="45"/>
      <c r="K7" s="147"/>
      <c r="L7" s="46"/>
      <c r="M7" s="35"/>
      <c r="N7" s="36"/>
      <c r="O7" s="37"/>
      <c r="P7" s="151"/>
      <c r="Q7" s="148"/>
      <c r="R7" s="150"/>
      <c r="S7" s="66"/>
      <c r="T7" s="34"/>
    </row>
    <row r="8" spans="2:20" ht="15" customHeight="1" x14ac:dyDescent="0.3">
      <c r="B8" s="133"/>
      <c r="C8" s="125"/>
      <c r="D8" s="127"/>
      <c r="E8" s="133"/>
      <c r="F8" s="125"/>
      <c r="G8" s="127"/>
      <c r="H8" s="133"/>
      <c r="I8" s="125"/>
      <c r="J8" s="127"/>
      <c r="K8" s="133"/>
      <c r="L8" s="127"/>
      <c r="M8" s="133"/>
      <c r="N8" s="125"/>
      <c r="O8" s="125"/>
      <c r="P8" s="125"/>
      <c r="Q8" s="127"/>
      <c r="R8" s="129"/>
      <c r="S8" s="101"/>
      <c r="T8" s="123"/>
    </row>
    <row r="9" spans="2:20" ht="15" customHeight="1" thickBot="1" x14ac:dyDescent="0.35">
      <c r="B9" s="134"/>
      <c r="C9" s="126"/>
      <c r="D9" s="128"/>
      <c r="E9" s="134"/>
      <c r="F9" s="126"/>
      <c r="G9" s="128"/>
      <c r="H9" s="134"/>
      <c r="I9" s="126"/>
      <c r="J9" s="128"/>
      <c r="K9" s="134"/>
      <c r="L9" s="128"/>
      <c r="M9" s="134"/>
      <c r="N9" s="126"/>
      <c r="O9" s="126"/>
      <c r="P9" s="126"/>
      <c r="Q9" s="128"/>
      <c r="R9" s="130"/>
      <c r="S9" s="102"/>
      <c r="T9" s="124"/>
    </row>
    <row r="10" spans="2:20" ht="15" customHeight="1" x14ac:dyDescent="0.3">
      <c r="B10" s="135"/>
      <c r="C10" s="137"/>
      <c r="D10" s="139"/>
      <c r="E10" s="135"/>
      <c r="F10" s="137"/>
      <c r="G10" s="139"/>
      <c r="H10" s="135"/>
      <c r="I10" s="137"/>
      <c r="J10" s="139"/>
      <c r="K10" s="135"/>
      <c r="L10" s="139"/>
      <c r="M10" s="135"/>
      <c r="N10" s="137"/>
      <c r="O10" s="137"/>
      <c r="P10" s="137"/>
      <c r="Q10" s="139"/>
      <c r="R10" s="145"/>
      <c r="S10" s="141"/>
      <c r="T10" s="143"/>
    </row>
    <row r="11" spans="2:20" ht="15" customHeight="1" thickBot="1" x14ac:dyDescent="0.35">
      <c r="B11" s="136"/>
      <c r="C11" s="138"/>
      <c r="D11" s="140"/>
      <c r="E11" s="136"/>
      <c r="F11" s="138"/>
      <c r="G11" s="140"/>
      <c r="H11" s="136"/>
      <c r="I11" s="138"/>
      <c r="J11" s="140"/>
      <c r="K11" s="136"/>
      <c r="L11" s="140"/>
      <c r="M11" s="136"/>
      <c r="N11" s="138"/>
      <c r="O11" s="138"/>
      <c r="P11" s="138"/>
      <c r="Q11" s="140"/>
      <c r="R11" s="146"/>
      <c r="S11" s="142"/>
      <c r="T11" s="144"/>
    </row>
    <row r="12" spans="2:20" ht="15" customHeight="1" x14ac:dyDescent="0.3">
      <c r="B12" s="133"/>
      <c r="C12" s="125"/>
      <c r="D12" s="127"/>
      <c r="E12" s="133"/>
      <c r="F12" s="125"/>
      <c r="G12" s="127"/>
      <c r="H12" s="133"/>
      <c r="I12" s="125"/>
      <c r="J12" s="127"/>
      <c r="K12" s="133"/>
      <c r="L12" s="127"/>
      <c r="M12" s="133"/>
      <c r="N12" s="125"/>
      <c r="O12" s="125"/>
      <c r="P12" s="125"/>
      <c r="Q12" s="127"/>
      <c r="R12" s="129"/>
      <c r="S12" s="131"/>
      <c r="T12" s="123"/>
    </row>
    <row r="13" spans="2:20" ht="15" customHeight="1" thickBot="1" x14ac:dyDescent="0.35">
      <c r="B13" s="134"/>
      <c r="C13" s="126"/>
      <c r="D13" s="128"/>
      <c r="E13" s="134"/>
      <c r="F13" s="126"/>
      <c r="G13" s="128"/>
      <c r="H13" s="134"/>
      <c r="I13" s="126"/>
      <c r="J13" s="128"/>
      <c r="K13" s="134"/>
      <c r="L13" s="128"/>
      <c r="M13" s="134"/>
      <c r="N13" s="126"/>
      <c r="O13" s="126"/>
      <c r="P13" s="126"/>
      <c r="Q13" s="128"/>
      <c r="R13" s="130"/>
      <c r="S13" s="132"/>
      <c r="T13" s="124"/>
    </row>
    <row r="14" spans="2:20" ht="15" customHeight="1" x14ac:dyDescent="0.3">
      <c r="B14" s="135"/>
      <c r="C14" s="137"/>
      <c r="D14" s="139"/>
      <c r="E14" s="135"/>
      <c r="F14" s="137"/>
      <c r="G14" s="139"/>
      <c r="H14" s="135"/>
      <c r="I14" s="137"/>
      <c r="J14" s="139"/>
      <c r="K14" s="135"/>
      <c r="L14" s="139"/>
      <c r="M14" s="135"/>
      <c r="N14" s="137"/>
      <c r="O14" s="137"/>
      <c r="P14" s="137"/>
      <c r="Q14" s="139"/>
      <c r="R14" s="145"/>
      <c r="S14" s="141"/>
      <c r="T14" s="143"/>
    </row>
    <row r="15" spans="2:20" ht="15" customHeight="1" thickBot="1" x14ac:dyDescent="0.35">
      <c r="B15" s="136"/>
      <c r="C15" s="138"/>
      <c r="D15" s="140"/>
      <c r="E15" s="136"/>
      <c r="F15" s="138"/>
      <c r="G15" s="140"/>
      <c r="H15" s="136"/>
      <c r="I15" s="138"/>
      <c r="J15" s="140"/>
      <c r="K15" s="136"/>
      <c r="L15" s="140"/>
      <c r="M15" s="136"/>
      <c r="N15" s="138"/>
      <c r="O15" s="138"/>
      <c r="P15" s="138"/>
      <c r="Q15" s="140"/>
      <c r="R15" s="146"/>
      <c r="S15" s="142"/>
      <c r="T15" s="144"/>
    </row>
    <row r="16" spans="2:20" ht="15" customHeight="1" x14ac:dyDescent="0.3">
      <c r="B16" s="133"/>
      <c r="C16" s="125"/>
      <c r="D16" s="127"/>
      <c r="E16" s="133"/>
      <c r="F16" s="125"/>
      <c r="G16" s="127"/>
      <c r="H16" s="133"/>
      <c r="I16" s="125"/>
      <c r="J16" s="127"/>
      <c r="K16" s="133"/>
      <c r="L16" s="127"/>
      <c r="M16" s="133"/>
      <c r="N16" s="125"/>
      <c r="O16" s="125"/>
      <c r="P16" s="125"/>
      <c r="Q16" s="127"/>
      <c r="R16" s="129"/>
      <c r="S16" s="131"/>
      <c r="T16" s="123"/>
    </row>
    <row r="17" spans="2:20" ht="15" customHeight="1" thickBot="1" x14ac:dyDescent="0.35">
      <c r="B17" s="134"/>
      <c r="C17" s="126"/>
      <c r="D17" s="128"/>
      <c r="E17" s="134"/>
      <c r="F17" s="126"/>
      <c r="G17" s="128"/>
      <c r="H17" s="134"/>
      <c r="I17" s="126"/>
      <c r="J17" s="128"/>
      <c r="K17" s="134"/>
      <c r="L17" s="128"/>
      <c r="M17" s="134"/>
      <c r="N17" s="126"/>
      <c r="O17" s="126"/>
      <c r="P17" s="126"/>
      <c r="Q17" s="128"/>
      <c r="R17" s="130"/>
      <c r="S17" s="132"/>
      <c r="T17" s="124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  <hyperlink ref="R6:R7" r:id="rId2" display="tech_990124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2" t="s">
        <v>33</v>
      </c>
      <c r="C2" s="152" t="s">
        <v>34</v>
      </c>
      <c r="D2" s="42" t="s">
        <v>20</v>
      </c>
      <c r="E2" s="152" t="s">
        <v>35</v>
      </c>
      <c r="F2" s="162" t="s">
        <v>22</v>
      </c>
      <c r="G2" s="152" t="s">
        <v>23</v>
      </c>
      <c r="H2" s="47" t="s">
        <v>49</v>
      </c>
      <c r="I2" s="49"/>
      <c r="J2" s="152" t="s">
        <v>0</v>
      </c>
    </row>
    <row r="3" spans="2:10" ht="15" customHeight="1" thickBot="1" x14ac:dyDescent="0.35">
      <c r="B3" s="42"/>
      <c r="C3" s="152"/>
      <c r="D3" s="42"/>
      <c r="E3" s="152"/>
      <c r="F3" s="163"/>
      <c r="G3" s="40"/>
      <c r="H3" s="29" t="s">
        <v>39</v>
      </c>
      <c r="I3" s="30" t="s">
        <v>41</v>
      </c>
      <c r="J3" s="152"/>
    </row>
    <row r="4" spans="2:10" ht="17.399999999999999" customHeight="1" thickBot="1" x14ac:dyDescent="0.35">
      <c r="B4" s="157">
        <f>D4-(F4*G4)</f>
        <v>0</v>
      </c>
      <c r="C4" s="158">
        <f>E4/F4-1</f>
        <v>7.8531308508425157E-2</v>
      </c>
      <c r="D4" s="157">
        <f>E4*G4</f>
        <v>0</v>
      </c>
      <c r="E4" s="159">
        <v>10369</v>
      </c>
      <c r="F4" s="164">
        <v>9614</v>
      </c>
      <c r="G4" s="160">
        <v>0</v>
      </c>
      <c r="H4" s="153"/>
      <c r="I4" s="168"/>
      <c r="J4" s="160"/>
    </row>
    <row r="5" spans="2:10" ht="15" customHeight="1" thickBot="1" x14ac:dyDescent="0.35">
      <c r="B5" s="157"/>
      <c r="C5" s="158"/>
      <c r="D5" s="157"/>
      <c r="E5" s="159"/>
      <c r="F5" s="165"/>
      <c r="G5" s="160"/>
      <c r="H5" s="154"/>
      <c r="I5" s="168"/>
      <c r="J5" s="160"/>
    </row>
    <row r="6" spans="2:10" ht="15" customHeight="1" thickBot="1" x14ac:dyDescent="0.35">
      <c r="B6" s="159"/>
      <c r="C6" s="161"/>
      <c r="D6" s="159"/>
      <c r="E6" s="159"/>
      <c r="F6" s="164"/>
      <c r="G6" s="160"/>
      <c r="H6" s="153"/>
      <c r="I6" s="168"/>
      <c r="J6" s="160"/>
    </row>
    <row r="7" spans="2:10" ht="15" customHeight="1" thickBot="1" x14ac:dyDescent="0.35">
      <c r="B7" s="159"/>
      <c r="C7" s="161"/>
      <c r="D7" s="159"/>
      <c r="E7" s="159"/>
      <c r="F7" s="165"/>
      <c r="G7" s="160"/>
      <c r="H7" s="154"/>
      <c r="I7" s="168"/>
      <c r="J7" s="160"/>
    </row>
    <row r="8" spans="2:10" ht="15" thickBot="1" x14ac:dyDescent="0.35">
      <c r="B8" s="160"/>
      <c r="C8" s="160"/>
      <c r="D8" s="160"/>
      <c r="E8" s="160"/>
      <c r="F8" s="166"/>
      <c r="G8" s="160"/>
      <c r="H8" s="155"/>
      <c r="I8" s="168"/>
      <c r="J8" s="160"/>
    </row>
    <row r="9" spans="2:10" ht="15" thickBot="1" x14ac:dyDescent="0.35">
      <c r="B9" s="160"/>
      <c r="C9" s="160"/>
      <c r="D9" s="160"/>
      <c r="E9" s="160"/>
      <c r="F9" s="167"/>
      <c r="G9" s="160"/>
      <c r="H9" s="156"/>
      <c r="I9" s="168"/>
      <c r="J9" s="160"/>
    </row>
    <row r="10" spans="2:10" ht="15" thickBot="1" x14ac:dyDescent="0.35">
      <c r="B10" s="160"/>
      <c r="C10" s="160"/>
      <c r="D10" s="160"/>
      <c r="E10" s="160"/>
      <c r="F10" s="166"/>
      <c r="G10" s="160"/>
      <c r="H10" s="155"/>
      <c r="I10" s="168"/>
      <c r="J10" s="160"/>
    </row>
    <row r="11" spans="2:10" ht="15" thickBot="1" x14ac:dyDescent="0.35">
      <c r="B11" s="160"/>
      <c r="C11" s="160"/>
      <c r="D11" s="160"/>
      <c r="E11" s="160"/>
      <c r="F11" s="167"/>
      <c r="G11" s="160"/>
      <c r="H11" s="156"/>
      <c r="I11" s="168"/>
      <c r="J11" s="160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2020-04-12T21:49:50Z</dcterms:modified>
</cp:coreProperties>
</file>