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activeTab="2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C8" i="6" l="1"/>
  <c r="F8" i="6"/>
  <c r="I8" i="6"/>
  <c r="K8" i="6"/>
  <c r="M8" i="6"/>
  <c r="B8" i="6" l="1"/>
  <c r="E8" i="6"/>
  <c r="H8" i="6"/>
  <c r="C6" i="6"/>
  <c r="F6" i="6"/>
  <c r="I6" i="6"/>
  <c r="K6" i="6"/>
  <c r="M6" i="6"/>
  <c r="B6" i="6" l="1"/>
  <c r="E6" i="6"/>
  <c r="H6" i="6"/>
  <c r="R4" i="3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8" i="6" l="1"/>
  <c r="N8" i="6" s="1"/>
  <c r="P4" i="3"/>
  <c r="O4" i="3" s="1"/>
  <c r="O6" i="6"/>
  <c r="N6" i="6" s="1"/>
  <c r="O4" i="6"/>
  <c r="N4" i="6" s="1"/>
</calcChain>
</file>

<file path=xl/sharedStrings.xml><?xml version="1.0" encoding="utf-8"?>
<sst xmlns="http://schemas.openxmlformats.org/spreadsheetml/2006/main" count="136" uniqueCount="82">
  <si>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</si>
  <si>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</si>
  <si>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</si>
  <si>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</si>
  <si>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</si>
  <si>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</si>
  <si>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</si>
  <si>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</si>
  <si>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</si>
  <si>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</si>
  <si>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</si>
  <si>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</si>
  <si>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</si>
  <si>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</si>
  <si>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</si>
  <si>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</si>
  <si>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</si>
  <si>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</si>
  <si>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</si>
  <si>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</si>
  <si>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</si>
  <si>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</si>
  <si>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</si>
  <si>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</si>
  <si>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</si>
  <si>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</si>
  <si>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</si>
  <si>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</si>
  <si>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</si>
  <si>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</si>
  <si>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</si>
  <si>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</si>
  <si>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</si>
  <si>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</si>
  <si>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</si>
  <si>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</si>
  <si>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</si>
  <si>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</si>
  <si>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</si>
  <si>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</si>
  <si>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</si>
  <si>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</si>
  <si>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</si>
  <si>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</si>
  <si>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</si>
  <si>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</si>
  <si>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</si>
  <si>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</si>
  <si>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</si>
  <si>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sig_990106.png</t>
  </si>
  <si>
    <t>middle</t>
  </si>
  <si>
    <t>99/01/07</t>
  </si>
  <si>
    <t>در محدوده مقاومتی مهم (به تصویر رجوع شود)</t>
  </si>
  <si>
    <t>MA20</t>
  </si>
  <si>
    <t>قیمت</t>
  </si>
  <si>
    <t>شیب</t>
  </si>
  <si>
    <t>Down</t>
  </si>
  <si>
    <t>-</t>
  </si>
  <si>
    <t>sig_990107.png</t>
  </si>
  <si>
    <t>شکست خط روند صعودی کوتاه مدت از پایین</t>
  </si>
  <si>
    <t>tot_990107.png</t>
  </si>
  <si>
    <t>قیمت در حال پولبک به خط وسط چنگال</t>
  </si>
  <si>
    <t>برخورد به سقف کانال و نزول قیمت</t>
  </si>
  <si>
    <t>9650
8190</t>
  </si>
  <si>
    <t>Bullish OS</t>
  </si>
  <si>
    <t>HD+</t>
  </si>
  <si>
    <t>برخورد قیمت به خط روند صعودی از بالا و برگشت قیمت</t>
  </si>
  <si>
    <t>Bullish</t>
  </si>
  <si>
    <t>99/01/25</t>
  </si>
  <si>
    <t>tech_990125.png</t>
  </si>
  <si>
    <t>tot_990125.png</t>
  </si>
  <si>
    <t>روند صعودی</t>
  </si>
  <si>
    <t>شکست میدلاین و در حال پولبک</t>
  </si>
  <si>
    <t>پولبک</t>
  </si>
  <si>
    <t>OB-Bullish R</t>
  </si>
  <si>
    <t>پولبک به خط روند و برخورد به خط 70</t>
  </si>
  <si>
    <t>rsi دارد RD- نشان میدهد ولی هنوز سر MACD کج نشده است.</t>
  </si>
  <si>
    <t>Up</t>
  </si>
  <si>
    <t>+</t>
  </si>
  <si>
    <t>99/01/26</t>
  </si>
  <si>
    <t>پولبک قیمت به سقف قبلی</t>
  </si>
  <si>
    <t>پولبک قیمت به سقف قبلی، پولبک rsi به خط روند شکسته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</si>
</sst>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5" fillId="4" borderId="32" xfId="1" applyFill="1" applyBorder="1" applyAlignment="1">
      <alignment horizontal="center" vertical="center"/>
    </xf>
    <xf numFmtId="0" fontId="5" fillId="4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5" fillId="4" borderId="27" xfId="1" applyFill="1" applyBorder="1" applyAlignment="1">
      <alignment horizontal="center" vertical="center"/>
    </xf>
    <xf numFmtId="0" fontId="5" fillId="4" borderId="28" xfId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readingOrder="2"/>
    </xf>
    <xf numFmtId="0" fontId="2" fillId="4" borderId="13" xfId="0" applyFont="1" applyFill="1" applyBorder="1" applyAlignment="1">
      <alignment horizontal="center" vertical="center" readingOrder="2"/>
    </xf>
    <xf numFmtId="0" fontId="2" fillId="5" borderId="3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واچ لیست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/>
      <sheetData sheetId="2">
        <row r="4">
          <cell r="F4">
            <v>644715411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sig_990107.png" TargetMode="External"/><Relationship Id="rId1" Type="http://schemas.openxmlformats.org/officeDocument/2006/relationships/hyperlink" Target="tot_990107.png" TargetMode="External"/><Relationship Id="rId6" Type="http://schemas.openxmlformats.org/officeDocument/2006/relationships/hyperlink" Target="tech_990125.png" TargetMode="External"/><Relationship Id="rId5" Type="http://schemas.openxmlformats.org/officeDocument/2006/relationships/hyperlink" Target="tot_990125.png" TargetMode="External"/><Relationship Id="rId4" Type="http://schemas.openxmlformats.org/officeDocument/2006/relationships/hyperlink" Target="tech_990112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tech_990125.png" TargetMode="External"/><Relationship Id="rId2" Type="http://schemas.openxmlformats.org/officeDocument/2006/relationships/hyperlink" Target="tech_990125.png" TargetMode="External"/><Relationship Id="rId1" Type="http://schemas.openxmlformats.org/officeDocument/2006/relationships/hyperlink" Target="file:///C:\Users\Mehdi\AppData\Roaming\Microsoft\Excel\sig_99010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G6" sqref="G6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886718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5">
      <c r="B4" s="32">
        <f>IF(L4&gt;0, C4/L4,"RF")</f>
        <v>-5.5007164798174815</v>
      </c>
      <c r="C4" s="33">
        <f>(D4/Q4)-1</f>
        <v>-1</v>
      </c>
      <c r="D4" s="34">
        <v>0</v>
      </c>
      <c r="E4" s="32">
        <f>IF(L4&gt;0, F4/L4,"RF")</f>
        <v>89.61751840292311</v>
      </c>
      <c r="F4" s="33">
        <f>(G4/Q4)-1</f>
        <v>16.291971915247064</v>
      </c>
      <c r="G4" s="34">
        <v>205000</v>
      </c>
      <c r="H4" s="32">
        <f>IF(L4&gt;0, I4/L4,"RF")</f>
        <v>18.162844393449689</v>
      </c>
      <c r="I4" s="33">
        <f>(J4/Q4)-1</f>
        <v>3.3019052081834159</v>
      </c>
      <c r="J4" s="34">
        <v>51000</v>
      </c>
      <c r="K4" s="39">
        <f>IF(L4&gt;0, N4-M4*R4, 0)</f>
        <v>18933541</v>
      </c>
      <c r="L4" s="40">
        <f>IF(1-(M4/Q4)&gt;0, 1-(M4/Q4), 0)</f>
        <v>0.18179449962001692</v>
      </c>
      <c r="M4" s="35">
        <v>9700</v>
      </c>
      <c r="N4" s="49">
        <f>R4*Q4</f>
        <v>104148041</v>
      </c>
      <c r="O4" s="33">
        <f>IF( (Q4-M4)*R4/P4&gt;0, (Q4-M4)*R4/P4, "Risk free")</f>
        <v>2.9367284660735384E-2</v>
      </c>
      <c r="P4" s="50">
        <f>[1]سرمایه!$F$4</f>
        <v>644715411</v>
      </c>
      <c r="Q4" s="50">
        <f>(SUM('تاریخچه خرید'!M4:M17)-SUMPRODUCT('تاریخچه فروش'!G4:G7*'تاریخچه فروش'!F4:F7))/R4</f>
        <v>11855.212407512807</v>
      </c>
      <c r="R4" s="45">
        <f>SUM('تاریخچه خرید'!Q4:Q17)-SUM('تاریخچه فروش'!G4:G11)</f>
        <v>8785</v>
      </c>
      <c r="S4" s="48" t="s">
        <v>41</v>
      </c>
    </row>
    <row r="5" spans="2:19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B8" sqref="B8:B9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60" t="s">
        <v>53</v>
      </c>
      <c r="C2" s="61"/>
      <c r="D2" s="114" t="s">
        <v>7</v>
      </c>
      <c r="E2" s="120" t="s">
        <v>6</v>
      </c>
      <c r="F2" s="121"/>
      <c r="G2" s="118" t="s">
        <v>5</v>
      </c>
      <c r="H2" s="119"/>
      <c r="I2" s="66" t="s">
        <v>16</v>
      </c>
      <c r="J2" s="67"/>
      <c r="K2" s="123" t="s">
        <v>13</v>
      </c>
      <c r="L2" s="124"/>
      <c r="M2" s="66" t="s">
        <v>4</v>
      </c>
      <c r="N2" s="67"/>
      <c r="O2" s="41" t="s">
        <v>1</v>
      </c>
      <c r="P2" s="42"/>
      <c r="Q2" s="43"/>
      <c r="R2" s="66" t="s">
        <v>35</v>
      </c>
      <c r="S2" s="67"/>
      <c r="T2" s="114" t="s">
        <v>0</v>
      </c>
    </row>
    <row r="3" spans="1:20" ht="19.2" thickBot="1" x14ac:dyDescent="0.35">
      <c r="B3" s="29" t="s">
        <v>55</v>
      </c>
      <c r="C3" s="20" t="s">
        <v>54</v>
      </c>
      <c r="D3" s="115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22"/>
    </row>
    <row r="4" spans="1:20" ht="16.8" customHeight="1" x14ac:dyDescent="0.3">
      <c r="A4" s="22"/>
      <c r="B4" s="84" t="s">
        <v>57</v>
      </c>
      <c r="C4" s="111" t="s">
        <v>56</v>
      </c>
      <c r="D4" s="94" t="s">
        <v>65</v>
      </c>
      <c r="E4" s="84" t="s">
        <v>50</v>
      </c>
      <c r="F4" s="112" t="s">
        <v>64</v>
      </c>
      <c r="G4" s="68"/>
      <c r="H4" s="93" t="s">
        <v>42</v>
      </c>
      <c r="I4" s="56" t="s">
        <v>42</v>
      </c>
      <c r="J4" s="58" t="s">
        <v>42</v>
      </c>
      <c r="K4" s="125">
        <v>13080</v>
      </c>
      <c r="L4" s="112" t="s">
        <v>63</v>
      </c>
      <c r="M4" s="68"/>
      <c r="N4" s="58" t="s">
        <v>42</v>
      </c>
      <c r="O4" s="84" t="s">
        <v>61</v>
      </c>
      <c r="P4" s="74" t="s">
        <v>62</v>
      </c>
      <c r="Q4" s="76" t="s">
        <v>59</v>
      </c>
      <c r="R4" s="68" t="s">
        <v>58</v>
      </c>
      <c r="S4" s="116" t="s">
        <v>60</v>
      </c>
      <c r="T4" s="82" t="s">
        <v>51</v>
      </c>
    </row>
    <row r="5" spans="1:20" ht="17.399999999999999" customHeight="1" thickBot="1" x14ac:dyDescent="0.35">
      <c r="A5" s="22"/>
      <c r="B5" s="85"/>
      <c r="C5" s="107"/>
      <c r="D5" s="95"/>
      <c r="E5" s="85"/>
      <c r="F5" s="59"/>
      <c r="G5" s="69"/>
      <c r="H5" s="59"/>
      <c r="I5" s="57"/>
      <c r="J5" s="59"/>
      <c r="K5" s="65"/>
      <c r="L5" s="59"/>
      <c r="M5" s="69"/>
      <c r="N5" s="59"/>
      <c r="O5" s="85"/>
      <c r="P5" s="75"/>
      <c r="Q5" s="77"/>
      <c r="R5" s="69"/>
      <c r="S5" s="117"/>
      <c r="T5" s="92"/>
    </row>
    <row r="6" spans="1:20" ht="14.4" customHeight="1" x14ac:dyDescent="0.3">
      <c r="A6" s="22"/>
      <c r="B6" s="88" t="s">
        <v>57</v>
      </c>
      <c r="C6" s="102" t="s">
        <v>56</v>
      </c>
      <c r="D6" s="98" t="s">
        <v>65</v>
      </c>
      <c r="E6" s="88" t="s">
        <v>52</v>
      </c>
      <c r="F6" s="90" t="s">
        <v>67</v>
      </c>
      <c r="G6" s="70"/>
      <c r="H6" s="51" t="s">
        <v>42</v>
      </c>
      <c r="I6" s="96" t="s">
        <v>42</v>
      </c>
      <c r="J6" s="90" t="s">
        <v>42</v>
      </c>
      <c r="K6" s="110">
        <v>13080</v>
      </c>
      <c r="L6" s="113">
        <v>9999</v>
      </c>
      <c r="M6" s="62"/>
      <c r="N6" s="51" t="s">
        <v>42</v>
      </c>
      <c r="O6" s="88" t="s">
        <v>42</v>
      </c>
      <c r="P6" s="80" t="s">
        <v>42</v>
      </c>
      <c r="Q6" s="78" t="s">
        <v>66</v>
      </c>
      <c r="R6" s="70" t="s">
        <v>46</v>
      </c>
      <c r="S6" s="100" t="s">
        <v>45</v>
      </c>
      <c r="T6" s="86" t="s">
        <v>44</v>
      </c>
    </row>
    <row r="7" spans="1:20" ht="15" customHeight="1" thickBot="1" x14ac:dyDescent="0.35">
      <c r="A7" s="22"/>
      <c r="B7" s="89"/>
      <c r="C7" s="103"/>
      <c r="D7" s="99"/>
      <c r="E7" s="89"/>
      <c r="F7" s="91"/>
      <c r="G7" s="71"/>
      <c r="H7" s="52"/>
      <c r="I7" s="97"/>
      <c r="J7" s="91"/>
      <c r="K7" s="89"/>
      <c r="L7" s="91"/>
      <c r="M7" s="63"/>
      <c r="N7" s="52"/>
      <c r="O7" s="89"/>
      <c r="P7" s="81"/>
      <c r="Q7" s="79"/>
      <c r="R7" s="71"/>
      <c r="S7" s="101"/>
      <c r="T7" s="87"/>
    </row>
    <row r="8" spans="1:20" ht="14.4" customHeight="1" x14ac:dyDescent="0.3">
      <c r="A8" s="22"/>
      <c r="B8" s="84" t="s">
        <v>78</v>
      </c>
      <c r="C8" s="106" t="s">
        <v>77</v>
      </c>
      <c r="D8" s="108" t="s">
        <v>76</v>
      </c>
      <c r="E8" s="84" t="s">
        <v>75</v>
      </c>
      <c r="F8" s="58" t="s">
        <v>74</v>
      </c>
      <c r="G8" s="64"/>
      <c r="H8" s="53" t="s">
        <v>42</v>
      </c>
      <c r="I8" s="56" t="s">
        <v>42</v>
      </c>
      <c r="J8" s="58" t="s">
        <v>73</v>
      </c>
      <c r="K8" s="84" t="s">
        <v>42</v>
      </c>
      <c r="L8" s="58">
        <v>13080</v>
      </c>
      <c r="M8" s="64"/>
      <c r="N8" s="53" t="s">
        <v>42</v>
      </c>
      <c r="O8" s="84" t="s">
        <v>42</v>
      </c>
      <c r="P8" s="74" t="s">
        <v>72</v>
      </c>
      <c r="Q8" s="76" t="s">
        <v>71</v>
      </c>
      <c r="R8" s="72" t="s">
        <v>69</v>
      </c>
      <c r="S8" s="104" t="s">
        <v>70</v>
      </c>
      <c r="T8" s="82" t="s">
        <v>68</v>
      </c>
    </row>
    <row r="9" spans="1:20" ht="15" customHeight="1" thickBot="1" x14ac:dyDescent="0.35">
      <c r="A9" s="22"/>
      <c r="B9" s="85"/>
      <c r="C9" s="107"/>
      <c r="D9" s="109"/>
      <c r="E9" s="85"/>
      <c r="F9" s="59"/>
      <c r="G9" s="65"/>
      <c r="H9" s="55"/>
      <c r="I9" s="57"/>
      <c r="J9" s="59"/>
      <c r="K9" s="85"/>
      <c r="L9" s="59"/>
      <c r="M9" s="65"/>
      <c r="N9" s="55"/>
      <c r="O9" s="85"/>
      <c r="P9" s="75"/>
      <c r="Q9" s="77"/>
      <c r="R9" s="73"/>
      <c r="S9" s="105"/>
      <c r="T9" s="92"/>
    </row>
    <row r="10" spans="1:20" ht="14.4" customHeight="1" x14ac:dyDescent="0.3">
      <c r="A10" s="22"/>
      <c r="B10" s="88"/>
      <c r="C10" s="90"/>
      <c r="D10" s="98"/>
      <c r="E10" s="88"/>
      <c r="F10" s="90"/>
      <c r="G10" s="62"/>
      <c r="H10" s="51"/>
      <c r="I10" s="96"/>
      <c r="J10" s="90"/>
      <c r="K10" s="88"/>
      <c r="L10" s="90"/>
      <c r="M10" s="62"/>
      <c r="N10" s="51"/>
      <c r="O10" s="88"/>
      <c r="P10" s="80"/>
      <c r="Q10" s="78"/>
      <c r="R10" s="62"/>
      <c r="S10" s="51"/>
      <c r="T10" s="86"/>
    </row>
    <row r="11" spans="1:20" ht="15" customHeight="1" thickBot="1" x14ac:dyDescent="0.35">
      <c r="A11" s="22"/>
      <c r="B11" s="89"/>
      <c r="C11" s="91"/>
      <c r="D11" s="99"/>
      <c r="E11" s="89"/>
      <c r="F11" s="91"/>
      <c r="G11" s="63"/>
      <c r="H11" s="52"/>
      <c r="I11" s="97"/>
      <c r="J11" s="91"/>
      <c r="K11" s="89"/>
      <c r="L11" s="91"/>
      <c r="M11" s="63"/>
      <c r="N11" s="52"/>
      <c r="O11" s="89"/>
      <c r="P11" s="81"/>
      <c r="Q11" s="79"/>
      <c r="R11" s="63"/>
      <c r="S11" s="52"/>
      <c r="T11" s="87"/>
    </row>
    <row r="12" spans="1:20" ht="14.4" customHeight="1" x14ac:dyDescent="0.3">
      <c r="A12" s="22"/>
      <c r="B12" s="84"/>
      <c r="C12" s="93"/>
      <c r="D12" s="94"/>
      <c r="E12" s="84"/>
      <c r="F12" s="58"/>
      <c r="G12" s="64"/>
      <c r="H12" s="53"/>
      <c r="I12" s="56"/>
      <c r="J12" s="58"/>
      <c r="K12" s="84"/>
      <c r="L12" s="58"/>
      <c r="M12" s="64"/>
      <c r="N12" s="53"/>
      <c r="O12" s="84"/>
      <c r="P12" s="74"/>
      <c r="Q12" s="76"/>
      <c r="R12" s="64"/>
      <c r="S12" s="53"/>
      <c r="T12" s="82"/>
    </row>
    <row r="13" spans="1:20" ht="15" customHeight="1" thickBot="1" x14ac:dyDescent="0.35">
      <c r="A13" s="22"/>
      <c r="B13" s="85"/>
      <c r="C13" s="59"/>
      <c r="D13" s="95"/>
      <c r="E13" s="85"/>
      <c r="F13" s="59"/>
      <c r="G13" s="65"/>
      <c r="H13" s="55"/>
      <c r="I13" s="57"/>
      <c r="J13" s="59"/>
      <c r="K13" s="85"/>
      <c r="L13" s="59"/>
      <c r="M13" s="65"/>
      <c r="N13" s="55"/>
      <c r="O13" s="85"/>
      <c r="P13" s="75"/>
      <c r="Q13" s="77"/>
      <c r="R13" s="65"/>
      <c r="S13" s="55"/>
      <c r="T13" s="92"/>
    </row>
    <row r="14" spans="1:20" ht="14.4" customHeight="1" x14ac:dyDescent="0.3">
      <c r="A14" s="22"/>
      <c r="B14" s="88"/>
      <c r="C14" s="90"/>
      <c r="D14" s="98"/>
      <c r="E14" s="88"/>
      <c r="F14" s="90"/>
      <c r="G14" s="62"/>
      <c r="H14" s="51"/>
      <c r="I14" s="96"/>
      <c r="J14" s="90"/>
      <c r="K14" s="88"/>
      <c r="L14" s="90"/>
      <c r="M14" s="62"/>
      <c r="N14" s="51"/>
      <c r="O14" s="88"/>
      <c r="P14" s="80"/>
      <c r="Q14" s="78"/>
      <c r="R14" s="62"/>
      <c r="S14" s="51"/>
      <c r="T14" s="86"/>
    </row>
    <row r="15" spans="1:20" ht="15" customHeight="1" thickBot="1" x14ac:dyDescent="0.35">
      <c r="A15" s="22"/>
      <c r="B15" s="89"/>
      <c r="C15" s="91"/>
      <c r="D15" s="99"/>
      <c r="E15" s="89"/>
      <c r="F15" s="91"/>
      <c r="G15" s="63"/>
      <c r="H15" s="52"/>
      <c r="I15" s="97"/>
      <c r="J15" s="91"/>
      <c r="K15" s="89"/>
      <c r="L15" s="91"/>
      <c r="M15" s="63"/>
      <c r="N15" s="52"/>
      <c r="O15" s="89"/>
      <c r="P15" s="81"/>
      <c r="Q15" s="79"/>
      <c r="R15" s="63"/>
      <c r="S15" s="52"/>
      <c r="T15" s="87"/>
    </row>
    <row r="16" spans="1:20" ht="14.4" customHeight="1" x14ac:dyDescent="0.3">
      <c r="A16" s="22"/>
      <c r="B16" s="84"/>
      <c r="C16" s="93"/>
      <c r="D16" s="94"/>
      <c r="E16" s="84"/>
      <c r="F16" s="58"/>
      <c r="G16" s="64"/>
      <c r="H16" s="53"/>
      <c r="I16" s="56"/>
      <c r="J16" s="58"/>
      <c r="K16" s="84"/>
      <c r="L16" s="58"/>
      <c r="M16" s="64"/>
      <c r="N16" s="53"/>
      <c r="O16" s="84"/>
      <c r="P16" s="74"/>
      <c r="Q16" s="76"/>
      <c r="R16" s="64"/>
      <c r="S16" s="53"/>
      <c r="T16" s="82"/>
    </row>
    <row r="17" spans="1:20" ht="15" customHeight="1" thickBot="1" x14ac:dyDescent="0.35">
      <c r="A17" s="22"/>
      <c r="B17" s="85"/>
      <c r="C17" s="59"/>
      <c r="D17" s="95"/>
      <c r="E17" s="85"/>
      <c r="F17" s="59"/>
      <c r="G17" s="65"/>
      <c r="H17" s="54"/>
      <c r="I17" s="57"/>
      <c r="J17" s="59"/>
      <c r="K17" s="85"/>
      <c r="L17" s="59"/>
      <c r="M17" s="65"/>
      <c r="N17" s="54"/>
      <c r="O17" s="85"/>
      <c r="P17" s="75"/>
      <c r="Q17" s="77"/>
      <c r="R17" s="65"/>
      <c r="S17" s="54"/>
      <c r="T17" s="83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</mergeCells>
  <hyperlinks>
    <hyperlink ref="S4:S5" r:id="rId1" display="tot_990107.png"/>
    <hyperlink ref="R4:R5" r:id="rId2" display="sig_990107.png"/>
    <hyperlink ref="S6:S7" r:id="rId3" display="tot_990112.png"/>
    <hyperlink ref="R6:R7" r:id="rId4" display="tech_990112.png"/>
    <hyperlink ref="S8:S9" r:id="rId5" display="tot_990125.png"/>
    <hyperlink ref="R8:R9" r:id="rId6" display="tech_990125.png"/>
  </hyperlinks>
  <pageMargins left="0.7" right="0.7" top="0.75" bottom="0.75" header="0.3" footer="0.3"/>
  <pageSetup orientation="portrait" horizontalDpi="300" verticalDpi="0" copies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tabSelected="1" workbookViewId="0">
      <selection activeCell="S8" sqref="S8:S9"/>
    </sheetView>
  </sheetViews>
  <sheetFormatPr defaultRowHeight="14.4" x14ac:dyDescent="0.3"/>
  <cols>
    <col min="2" max="2" width="5.5546875" bestFit="1" customWidth="1"/>
    <col min="5" max="5" width="5.77734375" bestFit="1" customWidth="1"/>
    <col min="7" max="7" width="6.21875" bestFit="1" customWidth="1"/>
    <col min="8" max="8" width="5.55468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20" t="s">
        <v>18</v>
      </c>
      <c r="L2" s="121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66" t="s">
        <v>39</v>
      </c>
      <c r="S2" s="67"/>
      <c r="T2" s="126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26"/>
    </row>
    <row r="4" spans="2:20" ht="15" customHeight="1" thickBot="1" x14ac:dyDescent="0.35">
      <c r="B4" s="32">
        <f>IF(K4&gt;0, C4/K4,"RF")</f>
        <v>-6.9987631416202873</v>
      </c>
      <c r="C4" s="33">
        <f>(D4/P4)-1</f>
        <v>-1</v>
      </c>
      <c r="D4" s="34">
        <v>0</v>
      </c>
      <c r="E4" s="32">
        <f>IF(K4&gt;0, F4/K4,"RF")</f>
        <v>2.2158317872603588</v>
      </c>
      <c r="F4" s="33">
        <f>(G4/P4)-1</f>
        <v>0.31660334010780233</v>
      </c>
      <c r="G4" s="34">
        <v>14900</v>
      </c>
      <c r="H4" s="32">
        <f>IF(K4&gt;0, I4/K4,"RF")</f>
        <v>1.0902906617192336</v>
      </c>
      <c r="I4" s="33">
        <f>(J4/P4)-1</f>
        <v>0.155783334806044</v>
      </c>
      <c r="J4" s="34">
        <v>13080</v>
      </c>
      <c r="K4" s="131">
        <f>IF(1-(L4/P4)&gt;0, 1-(L4/P4), 0)</f>
        <v>0.142882389325793</v>
      </c>
      <c r="L4" s="35">
        <v>9700</v>
      </c>
      <c r="M4" s="49">
        <f>P4*Q4</f>
        <v>73866059</v>
      </c>
      <c r="N4" s="33">
        <f>IF( (P4-L4)*Q4/O4&gt;0, (P4-L4)*Q4/O4, "Risk free")</f>
        <v>1.6370260148783695E-2</v>
      </c>
      <c r="O4" s="50">
        <f>[1]سرمایه!$F$4</f>
        <v>644715411</v>
      </c>
      <c r="P4" s="127">
        <v>11317</v>
      </c>
      <c r="Q4" s="128">
        <v>6527</v>
      </c>
      <c r="R4" s="68" t="s">
        <v>49</v>
      </c>
      <c r="S4" s="129" t="s">
        <v>43</v>
      </c>
      <c r="T4" s="48" t="s">
        <v>41</v>
      </c>
    </row>
    <row r="5" spans="2:20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131"/>
      <c r="L5" s="35"/>
      <c r="M5" s="49"/>
      <c r="N5" s="33"/>
      <c r="O5" s="50"/>
      <c r="P5" s="127"/>
      <c r="Q5" s="128"/>
      <c r="R5" s="69"/>
      <c r="S5" s="130"/>
      <c r="T5" s="48"/>
    </row>
    <row r="6" spans="2:20" ht="15" customHeight="1" thickBot="1" x14ac:dyDescent="0.35">
      <c r="B6" s="32">
        <f>IF(K6&gt;0, C6/K6,"RF")</f>
        <v>-3.4967824967824974</v>
      </c>
      <c r="C6" s="33">
        <f>(D6/P6)-1</f>
        <v>-1</v>
      </c>
      <c r="D6" s="34">
        <v>0</v>
      </c>
      <c r="E6" s="32">
        <f>IF(K6&gt;0, F6/K6,"RF")</f>
        <v>49.270270270270281</v>
      </c>
      <c r="F6" s="33">
        <f>(G6/P6)-1</f>
        <v>14.090172984909827</v>
      </c>
      <c r="G6" s="34">
        <v>205000</v>
      </c>
      <c r="H6" s="32">
        <f>IF(K6&gt;0, I6/K6,"RF")</f>
        <v>9.6306306306306322</v>
      </c>
      <c r="I6" s="33">
        <f>(J6/P6)-1</f>
        <v>2.7541405962458594</v>
      </c>
      <c r="J6" s="34">
        <v>51000</v>
      </c>
      <c r="K6" s="131">
        <f>IF(1-(L6/P6)&gt;0, 1-(L6/P6), 0)</f>
        <v>0.28597718071402278</v>
      </c>
      <c r="L6" s="35">
        <v>9700</v>
      </c>
      <c r="M6" s="49">
        <f>P6*Q6</f>
        <v>20187310</v>
      </c>
      <c r="N6" s="33">
        <f>IF( (P6-L6)*Q6/O6&gt;0, (P6-L6)*Q6/O6, "Risk free")</f>
        <v>8.9545090771841352E-3</v>
      </c>
      <c r="O6" s="50">
        <f>[1]سرمایه!$F$4</f>
        <v>644715411</v>
      </c>
      <c r="P6" s="127">
        <v>13585</v>
      </c>
      <c r="Q6" s="128">
        <v>1486</v>
      </c>
      <c r="R6" s="132" t="s">
        <v>69</v>
      </c>
      <c r="S6" s="129" t="s">
        <v>81</v>
      </c>
      <c r="T6" s="48" t="s">
        <v>68</v>
      </c>
    </row>
    <row r="7" spans="2:20" ht="15" customHeight="1" thickBot="1" x14ac:dyDescent="0.35">
      <c r="B7" s="32"/>
      <c r="C7" s="33"/>
      <c r="D7" s="34"/>
      <c r="E7" s="32"/>
      <c r="F7" s="33"/>
      <c r="G7" s="34"/>
      <c r="H7" s="32"/>
      <c r="I7" s="33"/>
      <c r="J7" s="34"/>
      <c r="K7" s="131"/>
      <c r="L7" s="35"/>
      <c r="M7" s="49"/>
      <c r="N7" s="33"/>
      <c r="O7" s="50"/>
      <c r="P7" s="127"/>
      <c r="Q7" s="128"/>
      <c r="R7" s="133"/>
      <c r="S7" s="130"/>
      <c r="T7" s="48"/>
    </row>
    <row r="8" spans="2:20" ht="15" customHeight="1" thickBot="1" x14ac:dyDescent="0.35">
      <c r="B8" s="32">
        <f>IF(K8&gt;0, C8/K8,"RF")</f>
        <v>-3.8732227488151656</v>
      </c>
      <c r="C8" s="33">
        <f>(D8/P8)-1</f>
        <v>-1</v>
      </c>
      <c r="D8" s="34">
        <v>0</v>
      </c>
      <c r="E8" s="32">
        <f>IF(K8&gt;0, F8/K8,"RF")</f>
        <v>56.849822274881518</v>
      </c>
      <c r="F8" s="33">
        <f>(G8/P8)-1</f>
        <v>14.677653716732946</v>
      </c>
      <c r="G8" s="34">
        <v>205001</v>
      </c>
      <c r="H8" s="32">
        <f>IF(K8&gt;0, I8/K8,"RF")</f>
        <v>11.233412322274882</v>
      </c>
      <c r="I8" s="33">
        <f>(J8/P8)-1</f>
        <v>2.9002753135515449</v>
      </c>
      <c r="J8" s="34">
        <v>51000</v>
      </c>
      <c r="K8" s="131">
        <f>IF(1-(L8/P8)&gt;0, 1-(L8/P8), 0)</f>
        <v>0.25818293055980424</v>
      </c>
      <c r="L8" s="35">
        <v>9700</v>
      </c>
      <c r="M8" s="49">
        <f>P8*Q8</f>
        <v>10094672</v>
      </c>
      <c r="N8" s="33">
        <f>IF( (P8-L8)*Q8/O8&gt;0, (P8-L8)*Q8/O8, "Risk free")</f>
        <v>4.0425154347675431E-3</v>
      </c>
      <c r="O8" s="50">
        <f>[1]سرمایه!$F$4</f>
        <v>644715411</v>
      </c>
      <c r="P8" s="127">
        <v>13076</v>
      </c>
      <c r="Q8" s="128">
        <v>772</v>
      </c>
      <c r="R8" s="132" t="s">
        <v>69</v>
      </c>
      <c r="S8" s="129" t="s">
        <v>80</v>
      </c>
      <c r="T8" s="48" t="s">
        <v>79</v>
      </c>
    </row>
    <row r="9" spans="2:20" ht="15" customHeight="1" thickBot="1" x14ac:dyDescent="0.35">
      <c r="B9" s="32"/>
      <c r="C9" s="33"/>
      <c r="D9" s="34"/>
      <c r="E9" s="32"/>
      <c r="F9" s="33"/>
      <c r="G9" s="34"/>
      <c r="H9" s="32"/>
      <c r="I9" s="33"/>
      <c r="J9" s="34"/>
      <c r="K9" s="131"/>
      <c r="L9" s="35"/>
      <c r="M9" s="49"/>
      <c r="N9" s="33"/>
      <c r="O9" s="50"/>
      <c r="P9" s="127"/>
      <c r="Q9" s="128"/>
      <c r="R9" s="133"/>
      <c r="S9" s="130"/>
      <c r="T9" s="48"/>
    </row>
    <row r="10" spans="2:20" ht="15" customHeight="1" x14ac:dyDescent="0.3">
      <c r="B10" s="134"/>
      <c r="C10" s="136"/>
      <c r="D10" s="138"/>
      <c r="E10" s="134"/>
      <c r="F10" s="136"/>
      <c r="G10" s="138"/>
      <c r="H10" s="134"/>
      <c r="I10" s="136"/>
      <c r="J10" s="138"/>
      <c r="K10" s="134"/>
      <c r="L10" s="138"/>
      <c r="M10" s="134"/>
      <c r="N10" s="136"/>
      <c r="O10" s="136"/>
      <c r="P10" s="136"/>
      <c r="Q10" s="138"/>
      <c r="R10" s="148"/>
      <c r="S10" s="150"/>
      <c r="T10" s="140"/>
    </row>
    <row r="11" spans="2:20" ht="15" customHeight="1" thickBot="1" x14ac:dyDescent="0.35">
      <c r="B11" s="135"/>
      <c r="C11" s="137"/>
      <c r="D11" s="139"/>
      <c r="E11" s="135"/>
      <c r="F11" s="137"/>
      <c r="G11" s="139"/>
      <c r="H11" s="135"/>
      <c r="I11" s="137"/>
      <c r="J11" s="139"/>
      <c r="K11" s="135"/>
      <c r="L11" s="139"/>
      <c r="M11" s="135"/>
      <c r="N11" s="137"/>
      <c r="O11" s="137"/>
      <c r="P11" s="137"/>
      <c r="Q11" s="139"/>
      <c r="R11" s="149"/>
      <c r="S11" s="151"/>
      <c r="T11" s="141"/>
    </row>
    <row r="12" spans="2:20" ht="15" customHeight="1" x14ac:dyDescent="0.3">
      <c r="B12" s="142"/>
      <c r="C12" s="144"/>
      <c r="D12" s="146"/>
      <c r="E12" s="142"/>
      <c r="F12" s="144"/>
      <c r="G12" s="146"/>
      <c r="H12" s="142"/>
      <c r="I12" s="144"/>
      <c r="J12" s="146"/>
      <c r="K12" s="142"/>
      <c r="L12" s="146"/>
      <c r="M12" s="142"/>
      <c r="N12" s="144"/>
      <c r="O12" s="144"/>
      <c r="P12" s="144"/>
      <c r="Q12" s="146"/>
      <c r="R12" s="152"/>
      <c r="S12" s="154"/>
      <c r="T12" s="156"/>
    </row>
    <row r="13" spans="2:20" ht="15" customHeight="1" thickBot="1" x14ac:dyDescent="0.35">
      <c r="B13" s="143"/>
      <c r="C13" s="145"/>
      <c r="D13" s="147"/>
      <c r="E13" s="143"/>
      <c r="F13" s="145"/>
      <c r="G13" s="147"/>
      <c r="H13" s="143"/>
      <c r="I13" s="145"/>
      <c r="J13" s="147"/>
      <c r="K13" s="143"/>
      <c r="L13" s="147"/>
      <c r="M13" s="143"/>
      <c r="N13" s="145"/>
      <c r="O13" s="145"/>
      <c r="P13" s="145"/>
      <c r="Q13" s="147"/>
      <c r="R13" s="153"/>
      <c r="S13" s="155"/>
      <c r="T13" s="157"/>
    </row>
    <row r="14" spans="2:20" ht="15" customHeight="1" x14ac:dyDescent="0.3">
      <c r="B14" s="134"/>
      <c r="C14" s="136"/>
      <c r="D14" s="138"/>
      <c r="E14" s="134"/>
      <c r="F14" s="136"/>
      <c r="G14" s="138"/>
      <c r="H14" s="134"/>
      <c r="I14" s="136"/>
      <c r="J14" s="138"/>
      <c r="K14" s="134"/>
      <c r="L14" s="138"/>
      <c r="M14" s="134"/>
      <c r="N14" s="136"/>
      <c r="O14" s="136"/>
      <c r="P14" s="136"/>
      <c r="Q14" s="138"/>
      <c r="R14" s="148"/>
      <c r="S14" s="150"/>
      <c r="T14" s="140"/>
    </row>
    <row r="15" spans="2:20" ht="15" customHeight="1" thickBot="1" x14ac:dyDescent="0.35">
      <c r="B15" s="135"/>
      <c r="C15" s="137"/>
      <c r="D15" s="139"/>
      <c r="E15" s="135"/>
      <c r="F15" s="137"/>
      <c r="G15" s="139"/>
      <c r="H15" s="135"/>
      <c r="I15" s="137"/>
      <c r="J15" s="139"/>
      <c r="K15" s="135"/>
      <c r="L15" s="139"/>
      <c r="M15" s="135"/>
      <c r="N15" s="137"/>
      <c r="O15" s="137"/>
      <c r="P15" s="137"/>
      <c r="Q15" s="139"/>
      <c r="R15" s="149"/>
      <c r="S15" s="151"/>
      <c r="T15" s="141"/>
    </row>
    <row r="16" spans="2:20" ht="15" customHeight="1" x14ac:dyDescent="0.3">
      <c r="B16" s="142"/>
      <c r="C16" s="144"/>
      <c r="D16" s="146"/>
      <c r="E16" s="142"/>
      <c r="F16" s="144"/>
      <c r="G16" s="146"/>
      <c r="H16" s="142"/>
      <c r="I16" s="144"/>
      <c r="J16" s="146"/>
      <c r="K16" s="142"/>
      <c r="L16" s="146"/>
      <c r="M16" s="142"/>
      <c r="N16" s="144"/>
      <c r="O16" s="144"/>
      <c r="P16" s="144"/>
      <c r="Q16" s="146"/>
      <c r="R16" s="152"/>
      <c r="S16" s="154"/>
      <c r="T16" s="156"/>
    </row>
    <row r="17" spans="2:20" ht="15" customHeight="1" thickBot="1" x14ac:dyDescent="0.35">
      <c r="B17" s="143"/>
      <c r="C17" s="145"/>
      <c r="D17" s="147"/>
      <c r="E17" s="143"/>
      <c r="F17" s="145"/>
      <c r="G17" s="147"/>
      <c r="H17" s="143"/>
      <c r="I17" s="145"/>
      <c r="J17" s="147"/>
      <c r="K17" s="143"/>
      <c r="L17" s="147"/>
      <c r="M17" s="143"/>
      <c r="N17" s="145"/>
      <c r="O17" s="145"/>
      <c r="P17" s="145"/>
      <c r="Q17" s="147"/>
      <c r="R17" s="153"/>
      <c r="S17" s="155"/>
      <c r="T17" s="157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6.png"/>
    <hyperlink ref="R6:R7" r:id="rId2" display="tech_990125.png"/>
    <hyperlink ref="R8:R9" r:id="rId3" display="tech_990125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I18" sqref="I18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0" t="s">
        <v>32</v>
      </c>
      <c r="C2" s="126" t="s">
        <v>33</v>
      </c>
      <c r="D2" s="30" t="s">
        <v>19</v>
      </c>
      <c r="E2" s="126" t="s">
        <v>34</v>
      </c>
      <c r="F2" s="159" t="s">
        <v>21</v>
      </c>
      <c r="G2" s="126" t="s">
        <v>22</v>
      </c>
      <c r="H2" s="36" t="s">
        <v>47</v>
      </c>
      <c r="I2" s="38"/>
      <c r="J2" s="126" t="s">
        <v>0</v>
      </c>
    </row>
    <row r="3" spans="2:10" ht="15" customHeight="1" thickBot="1" x14ac:dyDescent="0.35">
      <c r="B3" s="30"/>
      <c r="C3" s="126"/>
      <c r="D3" s="30"/>
      <c r="E3" s="126"/>
      <c r="F3" s="160"/>
      <c r="G3" s="46"/>
      <c r="H3" s="24" t="s">
        <v>38</v>
      </c>
      <c r="I3" s="25" t="s">
        <v>40</v>
      </c>
      <c r="J3" s="126"/>
    </row>
    <row r="4" spans="2:10" ht="17.399999999999999" customHeight="1" thickBot="1" x14ac:dyDescent="0.35">
      <c r="B4" s="171">
        <f>D4-(F4*G4)</f>
        <v>0</v>
      </c>
      <c r="C4" s="172">
        <f>E4/F4-1</f>
        <v>7.8531308508425157E-2</v>
      </c>
      <c r="D4" s="171">
        <f>E4*G4</f>
        <v>0</v>
      </c>
      <c r="E4" s="168">
        <v>10369</v>
      </c>
      <c r="F4" s="161">
        <v>9614</v>
      </c>
      <c r="G4" s="158">
        <v>0</v>
      </c>
      <c r="H4" s="166"/>
      <c r="I4" s="165"/>
      <c r="J4" s="158"/>
    </row>
    <row r="5" spans="2:10" ht="15" customHeight="1" thickBot="1" x14ac:dyDescent="0.35">
      <c r="B5" s="171"/>
      <c r="C5" s="172"/>
      <c r="D5" s="171"/>
      <c r="E5" s="168"/>
      <c r="F5" s="162"/>
      <c r="G5" s="158"/>
      <c r="H5" s="167"/>
      <c r="I5" s="165"/>
      <c r="J5" s="158"/>
    </row>
    <row r="6" spans="2:10" ht="15" customHeight="1" thickBot="1" x14ac:dyDescent="0.35">
      <c r="B6" s="168"/>
      <c r="C6" s="173"/>
      <c r="D6" s="168"/>
      <c r="E6" s="168"/>
      <c r="F6" s="161"/>
      <c r="G6" s="158"/>
      <c r="H6" s="166"/>
      <c r="I6" s="165"/>
      <c r="J6" s="158"/>
    </row>
    <row r="7" spans="2:10" ht="15" customHeight="1" thickBot="1" x14ac:dyDescent="0.35">
      <c r="B7" s="168"/>
      <c r="C7" s="173"/>
      <c r="D7" s="168"/>
      <c r="E7" s="168"/>
      <c r="F7" s="162"/>
      <c r="G7" s="158"/>
      <c r="H7" s="167"/>
      <c r="I7" s="165"/>
      <c r="J7" s="158"/>
    </row>
    <row r="8" spans="2:10" ht="15" thickBot="1" x14ac:dyDescent="0.35">
      <c r="B8" s="158"/>
      <c r="C8" s="158"/>
      <c r="D8" s="158"/>
      <c r="E8" s="158"/>
      <c r="F8" s="163"/>
      <c r="G8" s="158"/>
      <c r="H8" s="169"/>
      <c r="I8" s="165"/>
      <c r="J8" s="158"/>
    </row>
    <row r="9" spans="2:10" ht="15" thickBot="1" x14ac:dyDescent="0.35">
      <c r="B9" s="158"/>
      <c r="C9" s="158"/>
      <c r="D9" s="158"/>
      <c r="E9" s="158"/>
      <c r="F9" s="164"/>
      <c r="G9" s="158"/>
      <c r="H9" s="170"/>
      <c r="I9" s="165"/>
      <c r="J9" s="158"/>
    </row>
    <row r="10" spans="2:10" ht="15" thickBot="1" x14ac:dyDescent="0.35">
      <c r="B10" s="158"/>
      <c r="C10" s="158"/>
      <c r="D10" s="158"/>
      <c r="E10" s="158"/>
      <c r="F10" s="163"/>
      <c r="G10" s="158"/>
      <c r="H10" s="169"/>
      <c r="I10" s="165"/>
      <c r="J10" s="158"/>
    </row>
    <row r="11" spans="2:10" ht="15" thickBot="1" x14ac:dyDescent="0.35">
      <c r="B11" s="158"/>
      <c r="C11" s="158"/>
      <c r="D11" s="158"/>
      <c r="E11" s="158"/>
      <c r="F11" s="164"/>
      <c r="G11" s="158"/>
      <c r="H11" s="170"/>
      <c r="I11" s="165"/>
      <c r="J11" s="158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2020-04-14T21:05:33Z</dcterms:modified>
</cp:coreProperties>
</file>