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13" i="1" l="1"/>
  <c r="C17" i="1" l="1"/>
  <c r="D17" i="1" s="1"/>
  <c r="C13" i="1"/>
  <c r="D13" i="1" s="1"/>
  <c r="C16" i="1"/>
  <c r="D16" i="1" s="1"/>
  <c r="C15" i="1"/>
  <c r="D15" i="1" s="1"/>
  <c r="C14" i="1"/>
  <c r="D14" i="1" s="1"/>
  <c r="C12" i="1"/>
  <c r="J7" i="1"/>
  <c r="J8" i="1" s="1"/>
  <c r="K8" i="1" s="1"/>
  <c r="J4" i="1"/>
  <c r="J5" i="1" s="1"/>
  <c r="K5" i="1" s="1"/>
  <c r="H15" i="1"/>
  <c r="I15" i="1" s="1"/>
  <c r="H5" i="1"/>
  <c r="I5" i="1" s="1"/>
  <c r="H7" i="1"/>
  <c r="H9" i="1" s="1"/>
  <c r="I9" i="1" s="1"/>
  <c r="H10" i="1" l="1"/>
  <c r="H12" i="1" s="1"/>
  <c r="I12" i="1" s="1"/>
  <c r="D12" i="1"/>
  <c r="J10" i="1"/>
  <c r="J11" i="1" s="1"/>
  <c r="K11" i="1" s="1"/>
  <c r="H14" i="1"/>
  <c r="I14" i="1" s="1"/>
  <c r="H6" i="1"/>
  <c r="I6" i="1" s="1"/>
  <c r="H8" i="1"/>
  <c r="I8" i="1" s="1"/>
  <c r="H11" i="1" l="1"/>
  <c r="I11" i="1" s="1"/>
</calcChain>
</file>

<file path=xl/sharedStrings.xml><?xml version="1.0" encoding="utf-8"?>
<sst xmlns="http://schemas.openxmlformats.org/spreadsheetml/2006/main" count="37" uniqueCount="24">
  <si>
    <t>انس جهانی</t>
  </si>
  <si>
    <t>دلار صرافی ملی</t>
  </si>
  <si>
    <t>دلار بازار</t>
  </si>
  <si>
    <t>طلا 18 عیار بازار</t>
  </si>
  <si>
    <t>سکه بازار</t>
  </si>
  <si>
    <t>درهم</t>
  </si>
  <si>
    <t>دلار (درهم)</t>
  </si>
  <si>
    <t>حباب دلار بازار</t>
  </si>
  <si>
    <t>صرافی ملی</t>
  </si>
  <si>
    <t>طلای بازار</t>
  </si>
  <si>
    <t>سکه بورس</t>
  </si>
  <si>
    <t>سکه</t>
  </si>
  <si>
    <t>قیمت</t>
  </si>
  <si>
    <t>حباب بازار</t>
  </si>
  <si>
    <t>حباب بورس</t>
  </si>
  <si>
    <t>حباب سکه بورس</t>
  </si>
  <si>
    <t>نیم سکه</t>
  </si>
  <si>
    <t>ربع سکه</t>
  </si>
  <si>
    <t>حباب نیم سکه</t>
  </si>
  <si>
    <t>حباب ربع سکه</t>
  </si>
  <si>
    <t>مبلغ</t>
  </si>
  <si>
    <t>درصد</t>
  </si>
  <si>
    <t>طلا گرم 18 عیار</t>
  </si>
  <si>
    <t>سود حاصل از آربیتراژ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</si>
</sst>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3" fontId="1" fillId="12" borderId="17" xfId="0" applyNumberFormat="1" applyFont="1" applyFill="1" applyBorder="1" applyAlignment="1">
      <alignment horizontal="center"/>
    </xf>
    <xf numFmtId="3" fontId="1" fillId="13" borderId="15" xfId="0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3" fontId="1" fillId="12" borderId="18" xfId="0" applyNumberFormat="1" applyFont="1" applyFill="1" applyBorder="1" applyAlignment="1">
      <alignment horizontal="center"/>
    </xf>
    <xf numFmtId="164" fontId="1" fillId="12" borderId="13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3" fontId="1" fillId="12" borderId="19" xfId="0" applyNumberFormat="1" applyFont="1" applyFill="1" applyBorder="1" applyAlignment="1">
      <alignment horizontal="center"/>
    </xf>
    <xf numFmtId="164" fontId="1" fillId="12" borderId="14" xfId="0" applyNumberFormat="1" applyFont="1" applyFill="1" applyBorder="1" applyAlignment="1">
      <alignment horizontal="center"/>
    </xf>
    <xf numFmtId="3" fontId="1" fillId="13" borderId="8" xfId="0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3" fontId="1" fillId="12" borderId="20" xfId="0" applyNumberFormat="1" applyFont="1" applyFill="1" applyBorder="1" applyAlignment="1">
      <alignment horizontal="center"/>
    </xf>
    <xf numFmtId="3" fontId="1" fillId="13" borderId="12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3" fontId="1" fillId="12" borderId="3" xfId="0" applyNumberFormat="1" applyFont="1" applyFill="1" applyBorder="1" applyAlignment="1">
      <alignment horizontal="center"/>
    </xf>
    <xf numFmtId="164" fontId="1" fillId="12" borderId="4" xfId="0" applyNumberFormat="1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164" fontId="1" fillId="12" borderId="6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wrapText="1"/>
    </xf>
    <xf numFmtId="3" fontId="1" fillId="12" borderId="9" xfId="0" applyNumberFormat="1" applyFont="1" applyFill="1" applyBorder="1" applyAlignment="1">
      <alignment horizontal="center" vertical="center"/>
    </xf>
    <xf numFmtId="164" fontId="1" fillId="1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3" fontId="1" fillId="12" borderId="3" xfId="0" applyNumberFormat="1" applyFont="1" applyFill="1" applyBorder="1" applyAlignment="1">
      <alignment horizontal="center"/>
    </xf>
    <xf numFmtId="3" fontId="1" fillId="12" borderId="4" xfId="0" applyNumberFormat="1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3" fontId="1" fillId="12" borderId="6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3" fontId="1" fillId="12" borderId="9" xfId="0" applyNumberFormat="1" applyFont="1" applyFill="1" applyBorder="1" applyAlignment="1">
      <alignment horizontal="center"/>
    </xf>
    <xf numFmtId="3" fontId="1" fillId="12" borderId="1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zoomScaleNormal="100" workbookViewId="0">
      <selection activeCell="Q10" sqref="Q10"/>
    </sheetView>
  </sheetViews>
  <sheetFormatPr defaultColWidth="8.85546875" defaultRowHeight="18" x14ac:dyDescent="0.45"/>
  <cols>
    <col min="1" max="1" width="3.85546875" style="1" customWidth="1"/>
    <col min="2" max="2" width="14.7109375" style="1" bestFit="1" customWidth="1"/>
    <col min="3" max="3" width="10.140625" style="1" bestFit="1" customWidth="1"/>
    <col min="4" max="4" width="6.42578125" style="1" bestFit="1" customWidth="1"/>
    <col min="5" max="5" width="4.42578125" style="1" customWidth="1"/>
    <col min="6" max="6" width="9.28515625" style="1" customWidth="1"/>
    <col min="7" max="7" width="10.7109375" style="1" customWidth="1"/>
    <col min="8" max="8" width="12.42578125" style="1" customWidth="1"/>
    <col min="9" max="9" width="9.28515625" style="1" bestFit="1" customWidth="1"/>
    <col min="10" max="10" width="11.42578125" style="1" bestFit="1" customWidth="1"/>
    <col min="11" max="11" width="9.28515625" style="1" bestFit="1" customWidth="1"/>
    <col min="12" max="14" width="8.85546875" style="1"/>
    <col min="15" max="15" width="8.85546875" style="1" customWidth="1"/>
    <col min="16" max="16384" width="8.85546875" style="1"/>
  </cols>
  <sheetData>
    <row r="1" spans="2:13" ht="18.75" thickBot="1" x14ac:dyDescent="0.5">
      <c r="E1" s="2"/>
    </row>
    <row r="2" spans="2:13" x14ac:dyDescent="0.45">
      <c r="B2" s="3" t="s">
        <v>1</v>
      </c>
      <c r="C2" s="56">
        <v>20842</v>
      </c>
      <c r="D2" s="57"/>
      <c r="E2" s="2"/>
      <c r="F2" s="52"/>
      <c r="G2" s="53"/>
      <c r="H2" s="68" t="s">
        <v>11</v>
      </c>
      <c r="I2" s="69"/>
      <c r="J2" s="50" t="s">
        <v>22</v>
      </c>
      <c r="K2" s="51"/>
    </row>
    <row r="3" spans="2:13" ht="18.75" thickBot="1" x14ac:dyDescent="0.5">
      <c r="B3" s="4" t="s">
        <v>2</v>
      </c>
      <c r="C3" s="58">
        <v>21500</v>
      </c>
      <c r="D3" s="59"/>
      <c r="E3" s="2"/>
      <c r="F3" s="54"/>
      <c r="G3" s="55"/>
      <c r="H3" s="5" t="s">
        <v>20</v>
      </c>
      <c r="I3" s="6" t="s">
        <v>21</v>
      </c>
      <c r="J3" s="7" t="s">
        <v>20</v>
      </c>
      <c r="K3" s="8" t="s">
        <v>21</v>
      </c>
    </row>
    <row r="4" spans="2:13" x14ac:dyDescent="0.45">
      <c r="B4" s="4" t="s">
        <v>5</v>
      </c>
      <c r="C4" s="58">
        <v>5863</v>
      </c>
      <c r="D4" s="59"/>
      <c r="E4" s="2"/>
      <c r="F4" s="60" t="s">
        <v>8</v>
      </c>
      <c r="G4" s="9" t="s">
        <v>12</v>
      </c>
      <c r="H4" s="10">
        <f>0.23533*C2*C5+30000</f>
        <v>8735927.4515000004</v>
      </c>
      <c r="I4" s="11"/>
      <c r="J4" s="12">
        <f>C5/41.41333*C2</f>
        <v>893300.53873957961</v>
      </c>
      <c r="K4" s="13"/>
      <c r="M4" s="2"/>
    </row>
    <row r="5" spans="2:13" x14ac:dyDescent="0.45">
      <c r="B5" s="4" t="s">
        <v>0</v>
      </c>
      <c r="C5" s="58">
        <v>1775</v>
      </c>
      <c r="D5" s="59"/>
      <c r="E5" s="2"/>
      <c r="F5" s="61"/>
      <c r="G5" s="14" t="s">
        <v>13</v>
      </c>
      <c r="H5" s="15">
        <f>C7-H4</f>
        <v>543072.54849999957</v>
      </c>
      <c r="I5" s="16">
        <f>H5/H4</f>
        <v>6.216541420645056E-2</v>
      </c>
      <c r="J5" s="17">
        <f>C6-J4</f>
        <v>16299.461260420387</v>
      </c>
      <c r="K5" s="18">
        <f>J5/J4</f>
        <v>1.824633541967683E-2</v>
      </c>
    </row>
    <row r="6" spans="2:13" ht="18.75" thickBot="1" x14ac:dyDescent="0.5">
      <c r="B6" s="4" t="s">
        <v>3</v>
      </c>
      <c r="C6" s="58">
        <v>909600</v>
      </c>
      <c r="D6" s="59"/>
      <c r="E6" s="2"/>
      <c r="F6" s="62"/>
      <c r="G6" s="19" t="s">
        <v>14</v>
      </c>
      <c r="H6" s="20">
        <f>C8-H4</f>
        <v>363072.54849999957</v>
      </c>
      <c r="I6" s="21">
        <f>H6/H4</f>
        <v>4.1560847490515536E-2</v>
      </c>
      <c r="J6" s="22"/>
      <c r="K6" s="23"/>
    </row>
    <row r="7" spans="2:13" x14ac:dyDescent="0.45">
      <c r="B7" s="4" t="s">
        <v>4</v>
      </c>
      <c r="C7" s="58">
        <v>9279000</v>
      </c>
      <c r="D7" s="59"/>
      <c r="E7" s="2"/>
      <c r="F7" s="70" t="s">
        <v>2</v>
      </c>
      <c r="G7" s="24" t="s">
        <v>12</v>
      </c>
      <c r="H7" s="25">
        <f>0.23533*C3*C5+30000</f>
        <v>9010781.125</v>
      </c>
      <c r="I7" s="26"/>
      <c r="J7" s="27">
        <f>C5/41.41333*C3</f>
        <v>921502.8108099493</v>
      </c>
      <c r="K7" s="28"/>
    </row>
    <row r="8" spans="2:13" x14ac:dyDescent="0.45">
      <c r="B8" s="4" t="s">
        <v>10</v>
      </c>
      <c r="C8" s="58">
        <v>9099000</v>
      </c>
      <c r="D8" s="59"/>
      <c r="E8" s="2"/>
      <c r="F8" s="71"/>
      <c r="G8" s="29" t="s">
        <v>13</v>
      </c>
      <c r="H8" s="15">
        <f>C7-H7</f>
        <v>268218.875</v>
      </c>
      <c r="I8" s="16">
        <f>H8/H7</f>
        <v>2.9766439921156115E-2</v>
      </c>
      <c r="J8" s="17">
        <f>C6-J7</f>
        <v>-11902.810809949297</v>
      </c>
      <c r="K8" s="18">
        <f>J8/J7</f>
        <v>-1.2916738473632427E-2</v>
      </c>
    </row>
    <row r="9" spans="2:13" ht="18.75" thickBot="1" x14ac:dyDescent="0.5">
      <c r="B9" s="4" t="s">
        <v>16</v>
      </c>
      <c r="C9" s="58">
        <v>5100000</v>
      </c>
      <c r="D9" s="59"/>
      <c r="F9" s="72"/>
      <c r="G9" s="30" t="s">
        <v>14</v>
      </c>
      <c r="H9" s="20">
        <f>C8-H7</f>
        <v>88218.875</v>
      </c>
      <c r="I9" s="21">
        <f>H9/H7</f>
        <v>9.7903693116283518E-3</v>
      </c>
      <c r="J9" s="22"/>
      <c r="K9" s="23"/>
    </row>
    <row r="10" spans="2:13" ht="18.75" thickBot="1" x14ac:dyDescent="0.5">
      <c r="B10" s="31" t="s">
        <v>17</v>
      </c>
      <c r="C10" s="66">
        <v>3200000</v>
      </c>
      <c r="D10" s="67"/>
      <c r="F10" s="73" t="s">
        <v>5</v>
      </c>
      <c r="G10" s="32" t="s">
        <v>12</v>
      </c>
      <c r="H10" s="25">
        <f>0.23533*C12*C5 + 30000</f>
        <v>9040256.1739654765</v>
      </c>
      <c r="I10" s="26"/>
      <c r="J10" s="27">
        <f>C12*C5/41.41333</f>
        <v>924527.1958932064</v>
      </c>
      <c r="K10" s="28"/>
    </row>
    <row r="11" spans="2:13" ht="18.75" thickBot="1" x14ac:dyDescent="0.5">
      <c r="F11" s="74"/>
      <c r="G11" s="33" t="s">
        <v>13</v>
      </c>
      <c r="H11" s="15">
        <f>C7-H10</f>
        <v>238743.82603452355</v>
      </c>
      <c r="I11" s="16">
        <f>H11/H10</f>
        <v>2.6408966896543089E-2</v>
      </c>
      <c r="J11" s="17">
        <f>C6-J10</f>
        <v>-14927.195893206401</v>
      </c>
      <c r="K11" s="18">
        <f>J11/J10</f>
        <v>-1.6145761811565643E-2</v>
      </c>
    </row>
    <row r="12" spans="2:13" ht="18.75" thickBot="1" x14ac:dyDescent="0.5">
      <c r="B12" s="3" t="s">
        <v>6</v>
      </c>
      <c r="C12" s="34">
        <f>3.6791*C4</f>
        <v>21570.563300000002</v>
      </c>
      <c r="D12" s="35">
        <f>(C12-C3)/C12</f>
        <v>3.2712775748420819E-3</v>
      </c>
      <c r="F12" s="75"/>
      <c r="G12" s="36" t="s">
        <v>14</v>
      </c>
      <c r="H12" s="20">
        <f>C8-H10</f>
        <v>58743.826034523547</v>
      </c>
      <c r="I12" s="21">
        <f>H12/H10</f>
        <v>6.4980267045635911E-3</v>
      </c>
      <c r="J12" s="22"/>
      <c r="K12" s="23"/>
    </row>
    <row r="13" spans="2:13" x14ac:dyDescent="0.45">
      <c r="B13" s="4" t="s">
        <v>7</v>
      </c>
      <c r="C13" s="37">
        <f>C3-C2</f>
        <v>658</v>
      </c>
      <c r="D13" s="38">
        <f>C13/C3</f>
        <v>3.0604651162790698E-2</v>
      </c>
      <c r="F13" s="63" t="s">
        <v>9</v>
      </c>
      <c r="G13" s="39" t="s">
        <v>12</v>
      </c>
      <c r="H13" s="10">
        <f>8.13*21.6/18*C6+30000</f>
        <v>8904057.6000000015</v>
      </c>
      <c r="I13" s="11"/>
      <c r="J13" s="40"/>
      <c r="K13" s="13"/>
    </row>
    <row r="14" spans="2:13" x14ac:dyDescent="0.45">
      <c r="B14" s="4" t="s">
        <v>15</v>
      </c>
      <c r="C14" s="37">
        <f>C8-C7</f>
        <v>-180000</v>
      </c>
      <c r="D14" s="38">
        <f>C14/C8</f>
        <v>-1.9782393669634024E-2</v>
      </c>
      <c r="F14" s="64"/>
      <c r="G14" s="41" t="s">
        <v>13</v>
      </c>
      <c r="H14" s="15">
        <f>C7-H13</f>
        <v>374942.39999999851</v>
      </c>
      <c r="I14" s="16">
        <f>H14/H13</f>
        <v>4.2109161557984359E-2</v>
      </c>
      <c r="J14" s="42"/>
      <c r="K14" s="43"/>
    </row>
    <row r="15" spans="2:13" ht="18.75" thickBot="1" x14ac:dyDescent="0.5">
      <c r="B15" s="4" t="s">
        <v>18</v>
      </c>
      <c r="C15" s="37">
        <f>C9 - C7/2 + 30000</f>
        <v>490500</v>
      </c>
      <c r="D15" s="38">
        <f>C15/C9</f>
        <v>9.6176470588235294E-2</v>
      </c>
      <c r="F15" s="65"/>
      <c r="G15" s="44" t="s">
        <v>14</v>
      </c>
      <c r="H15" s="20">
        <f>C8-H13</f>
        <v>194942.39999999851</v>
      </c>
      <c r="I15" s="21">
        <f>H15/H13</f>
        <v>2.1893658908944891E-2</v>
      </c>
      <c r="J15" s="45"/>
      <c r="K15" s="23"/>
    </row>
    <row r="16" spans="2:13" x14ac:dyDescent="0.45">
      <c r="B16" s="4" t="s">
        <v>19</v>
      </c>
      <c r="C16" s="37">
        <f>C10-C7/4 + 30000</f>
        <v>910250</v>
      </c>
      <c r="D16" s="38">
        <f>C16/C10</f>
        <v>0.28445312499999997</v>
      </c>
    </row>
    <row r="17" spans="2:4" ht="36.75" thickBot="1" x14ac:dyDescent="0.5">
      <c r="B17" s="46" t="s">
        <v>23</v>
      </c>
      <c r="C17" s="47">
        <f>2200*(C3-C2)</f>
        <v>1447600</v>
      </c>
      <c r="D17" s="48">
        <f>C17/(2200*C2)</f>
        <v>3.1570866519527875E-2</v>
      </c>
    </row>
    <row r="18" spans="2:4" x14ac:dyDescent="0.45">
      <c r="B18" s="49"/>
    </row>
  </sheetData>
  <mergeCells count="16">
    <mergeCell ref="F13:F15"/>
    <mergeCell ref="C8:D8"/>
    <mergeCell ref="C9:D9"/>
    <mergeCell ref="C10:D10"/>
    <mergeCell ref="H2:I2"/>
    <mergeCell ref="C5:D5"/>
    <mergeCell ref="C6:D6"/>
    <mergeCell ref="C7:D7"/>
    <mergeCell ref="F7:F9"/>
    <mergeCell ref="F10:F12"/>
    <mergeCell ref="J2:K2"/>
    <mergeCell ref="F2:G3"/>
    <mergeCell ref="C2:D2"/>
    <mergeCell ref="C3:D3"/>
    <mergeCell ref="C4:D4"/>
    <mergeCell ref="F4:F6"/>
  </mergeCells>
  <conditionalFormatting sqref="H5:I6 H8:I9 H11:I12 H14:I15">
    <cfRule type="cellIs" dxfId="17" priority="18" operator="lessThan">
      <formula>0</formula>
    </cfRule>
  </conditionalFormatting>
  <conditionalFormatting sqref="J5 J7 J9">
    <cfRule type="cellIs" dxfId="16" priority="17" operator="lessThan">
      <formula>0</formula>
    </cfRule>
  </conditionalFormatting>
  <conditionalFormatting sqref="J12">
    <cfRule type="cellIs" dxfId="15" priority="16" operator="lessThan">
      <formula>0</formula>
    </cfRule>
  </conditionalFormatting>
  <conditionalFormatting sqref="J11">
    <cfRule type="cellIs" dxfId="14" priority="15" operator="lessThan">
      <formula>0</formula>
    </cfRule>
  </conditionalFormatting>
  <conditionalFormatting sqref="J5 J8 J11">
    <cfRule type="cellIs" dxfId="13" priority="14" operator="lessThan">
      <formula>0</formula>
    </cfRule>
  </conditionalFormatting>
  <conditionalFormatting sqref="C12:D17">
    <cfRule type="cellIs" dxfId="12" priority="13" operator="lessThan">
      <formula>0</formula>
    </cfRule>
  </conditionalFormatting>
  <conditionalFormatting sqref="C14:D17">
    <cfRule type="cellIs" dxfId="11" priority="7" operator="greaterThan">
      <formula>0</formula>
    </cfRule>
    <cfRule type="cellIs" dxfId="10" priority="12" operator="lessThan">
      <formula>0</formula>
    </cfRule>
  </conditionalFormatting>
  <conditionalFormatting sqref="C12:D13">
    <cfRule type="cellIs" dxfId="9" priority="9" operator="lessThan">
      <formula>$C$3</formula>
    </cfRule>
    <cfRule type="cellIs" dxfId="8" priority="10" operator="greaterThan">
      <formula>$C$3</formula>
    </cfRule>
    <cfRule type="cellIs" dxfId="7" priority="11" operator="greaterThan">
      <formula>$C$3</formula>
    </cfRule>
  </conditionalFormatting>
  <conditionalFormatting sqref="H9:I9 H12:I12 H11:J11 H8:J8 H5:J5 H6:I6 I8:I9 I11:I12 H14:I15">
    <cfRule type="cellIs" dxfId="6" priority="8" operator="greaterThan">
      <formula>0</formula>
    </cfRule>
  </conditionalFormatting>
  <conditionalFormatting sqref="K5 K8 K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2:D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2021-05-05T08:43:21Z</dcterms:modified>
</cp:coreProperties>
</file>