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13" i="1" l="1"/>
  <c r="C17" i="1" l="1"/>
  <c r="D17" i="1" s="1"/>
  <c r="C13" i="1"/>
  <c r="D13" i="1" s="1"/>
  <c r="C16" i="1"/>
  <c r="D16" i="1" s="1"/>
  <c r="C15" i="1"/>
  <c r="D15" i="1" s="1"/>
  <c r="C14" i="1"/>
  <c r="D14" i="1" s="1"/>
  <c r="C12" i="1"/>
  <c r="J7" i="1"/>
  <c r="J8" i="1" s="1"/>
  <c r="K8" i="1" s="1"/>
  <c r="J4" i="1"/>
  <c r="J5" i="1" s="1"/>
  <c r="K5" i="1" s="1"/>
  <c r="H15" i="1"/>
  <c r="I15" i="1" s="1"/>
  <c r="H5" i="1"/>
  <c r="I5" i="1" s="1"/>
  <c r="H7" i="1"/>
  <c r="H9" i="1" s="1"/>
  <c r="I9" i="1" s="1"/>
  <c r="H10" i="1" l="1"/>
  <c r="H12" i="1" s="1"/>
  <c r="I12" i="1" s="1"/>
  <c r="D12" i="1"/>
  <c r="J10" i="1"/>
  <c r="J11" i="1" s="1"/>
  <c r="K11" i="1" s="1"/>
  <c r="H14" i="1"/>
  <c r="I14" i="1" s="1"/>
  <c r="H6" i="1"/>
  <c r="I6" i="1" s="1"/>
  <c r="H8" i="1"/>
  <c r="I8" i="1" s="1"/>
  <c r="H11" i="1" l="1"/>
  <c r="I11" i="1" s="1"/>
</calcChain>
</file>

<file path=xl/sharedStrings.xml><?xml version="1.0" encoding="utf-8"?>
<sst xmlns="http://schemas.openxmlformats.org/spreadsheetml/2006/main" count="37" uniqueCount="24">
  <si>
    <t>انس جهانی</t>
  </si>
  <si>
    <t>دلار صرافی ملی</t>
  </si>
  <si>
    <t>دلار بازار</t>
  </si>
  <si>
    <t>طلا 18 عیار بازار</t>
  </si>
  <si>
    <t>سکه بازار</t>
  </si>
  <si>
    <t>درهم</t>
  </si>
  <si>
    <t>دلار (درهم)</t>
  </si>
  <si>
    <t>حباب دلار بازار</t>
  </si>
  <si>
    <t>صرافی ملی</t>
  </si>
  <si>
    <t>طلای بازار</t>
  </si>
  <si>
    <t>سکه بورس</t>
  </si>
  <si>
    <t>سکه</t>
  </si>
  <si>
    <t>قیمت</t>
  </si>
  <si>
    <t>حباب بازار</t>
  </si>
  <si>
    <t>حباب بورس</t>
  </si>
  <si>
    <t>حباب سکه بورس</t>
  </si>
  <si>
    <t>نیم سکه</t>
  </si>
  <si>
    <t>ربع سکه</t>
  </si>
  <si>
    <t>حباب نیم سکه</t>
  </si>
  <si>
    <t>حباب ربع سکه</t>
  </si>
  <si>
    <t>مبلغ</t>
  </si>
  <si>
    <t>درصد</t>
  </si>
  <si>
    <t>طلا گرم 18 عیار</t>
  </si>
  <si>
    <t>سود حاصل از آربیتراژ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</si>
</sst>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name val="B Nazanin"/>
      <charset val="178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3" fontId="2" fillId="12" borderId="17" xfId="0" applyNumberFormat="1" applyFont="1" applyFill="1" applyBorder="1" applyAlignment="1">
      <alignment horizontal="center"/>
    </xf>
    <xf numFmtId="3" fontId="2" fillId="12" borderId="20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13" borderId="8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13" borderId="15" xfId="0" applyNumberFormat="1" applyFont="1" applyFill="1" applyBorder="1" applyAlignment="1">
      <alignment horizontal="center"/>
    </xf>
    <xf numFmtId="3" fontId="2" fillId="13" borderId="12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3" fontId="2" fillId="12" borderId="18" xfId="0" applyNumberFormat="1" applyFont="1" applyFill="1" applyBorder="1" applyAlignment="1">
      <alignment horizontal="center"/>
    </xf>
    <xf numFmtId="164" fontId="2" fillId="12" borderId="13" xfId="0" applyNumberFormat="1" applyFont="1" applyFill="1" applyBorder="1" applyAlignment="1">
      <alignment horizontal="center"/>
    </xf>
    <xf numFmtId="3" fontId="2" fillId="0" borderId="7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3" fontId="2" fillId="12" borderId="19" xfId="0" applyNumberFormat="1" applyFont="1" applyFill="1" applyBorder="1" applyAlignment="1">
      <alignment horizontal="center"/>
    </xf>
    <xf numFmtId="164" fontId="2" fillId="12" borderId="14" xfId="0" applyNumberFormat="1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/>
    </xf>
    <xf numFmtId="0" fontId="2" fillId="14" borderId="2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3" fontId="2" fillId="12" borderId="9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3" fontId="2" fillId="12" borderId="4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2" fillId="12" borderId="6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3" fontId="2" fillId="12" borderId="9" xfId="0" applyNumberFormat="1" applyFont="1" applyFill="1" applyBorder="1" applyAlignment="1">
      <alignment horizontal="center"/>
    </xf>
    <xf numFmtId="3" fontId="2" fillId="12" borderId="1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M7" sqref="M7"/>
    </sheetView>
  </sheetViews>
  <sheetFormatPr defaultColWidth="8.85546875" defaultRowHeight="18" x14ac:dyDescent="0.45"/>
  <cols>
    <col min="1" max="1" width="3.85546875" style="2" customWidth="1"/>
    <col min="2" max="2" width="13.140625" style="2" bestFit="1" customWidth="1"/>
    <col min="3" max="3" width="9.140625" style="2" bestFit="1" customWidth="1"/>
    <col min="4" max="4" width="6" style="2" customWidth="1"/>
    <col min="5" max="5" width="4.42578125" style="2" customWidth="1"/>
    <col min="6" max="6" width="9.28515625" style="2" customWidth="1"/>
    <col min="7" max="7" width="10.7109375" style="2" customWidth="1"/>
    <col min="8" max="8" width="12.42578125" style="2" customWidth="1"/>
    <col min="9" max="9" width="9.28515625" style="2" bestFit="1" customWidth="1"/>
    <col min="10" max="10" width="11.42578125" style="2" bestFit="1" customWidth="1"/>
    <col min="11" max="11" width="9.28515625" style="2" bestFit="1" customWidth="1"/>
    <col min="12" max="14" width="8.85546875" style="2"/>
    <col min="15" max="15" width="8.85546875" style="2" customWidth="1"/>
    <col min="16" max="16384" width="8.85546875" style="2"/>
  </cols>
  <sheetData>
    <row r="1" spans="2:13" ht="18.75" thickBot="1" x14ac:dyDescent="0.5">
      <c r="E1" s="1"/>
    </row>
    <row r="2" spans="2:13" ht="19.5" x14ac:dyDescent="0.5">
      <c r="B2" s="4" t="s">
        <v>1</v>
      </c>
      <c r="C2" s="56">
        <v>20343</v>
      </c>
      <c r="D2" s="57"/>
      <c r="E2" s="1"/>
      <c r="F2" s="52"/>
      <c r="G2" s="53"/>
      <c r="H2" s="68" t="s">
        <v>11</v>
      </c>
      <c r="I2" s="69"/>
      <c r="J2" s="50" t="s">
        <v>22</v>
      </c>
      <c r="K2" s="51"/>
    </row>
    <row r="3" spans="2:13" ht="20.25" thickBot="1" x14ac:dyDescent="0.55000000000000004">
      <c r="B3" s="5" t="s">
        <v>2</v>
      </c>
      <c r="C3" s="58">
        <v>21650</v>
      </c>
      <c r="D3" s="59"/>
      <c r="E3" s="1"/>
      <c r="F3" s="54"/>
      <c r="G3" s="55"/>
      <c r="H3" s="42" t="s">
        <v>20</v>
      </c>
      <c r="I3" s="45" t="s">
        <v>21</v>
      </c>
      <c r="J3" s="43" t="s">
        <v>20</v>
      </c>
      <c r="K3" s="44" t="s">
        <v>21</v>
      </c>
    </row>
    <row r="4" spans="2:13" ht="19.5" x14ac:dyDescent="0.5">
      <c r="B4" s="5" t="s">
        <v>5</v>
      </c>
      <c r="C4" s="58">
        <v>6043</v>
      </c>
      <c r="D4" s="59"/>
      <c r="E4" s="1"/>
      <c r="F4" s="60" t="s">
        <v>8</v>
      </c>
      <c r="G4" s="9" t="s">
        <v>12</v>
      </c>
      <c r="H4" s="7">
        <f>0.23533*C2*C5+30000</f>
        <v>8929624.5152100008</v>
      </c>
      <c r="I4" s="25"/>
      <c r="J4" s="22">
        <f>C5/41.41333*C2</f>
        <v>913175.46789886255</v>
      </c>
      <c r="K4" s="27"/>
      <c r="M4" s="1"/>
    </row>
    <row r="5" spans="2:13" ht="19.5" x14ac:dyDescent="0.5">
      <c r="B5" s="5" t="s">
        <v>0</v>
      </c>
      <c r="C5" s="58">
        <v>1859</v>
      </c>
      <c r="D5" s="59"/>
      <c r="E5" s="1"/>
      <c r="F5" s="61"/>
      <c r="G5" s="10" t="s">
        <v>13</v>
      </c>
      <c r="H5" s="28">
        <f>C7-H4</f>
        <v>1170375.4847899992</v>
      </c>
      <c r="I5" s="29">
        <f>H5/H4</f>
        <v>0.13106659555465924</v>
      </c>
      <c r="J5" s="30">
        <f>C6-J4</f>
        <v>53224.532101137447</v>
      </c>
      <c r="K5" s="31">
        <f>J5/J4</f>
        <v>5.8285109458319627E-2</v>
      </c>
    </row>
    <row r="6" spans="2:13" ht="20.25" thickBot="1" x14ac:dyDescent="0.55000000000000004">
      <c r="B6" s="5" t="s">
        <v>3</v>
      </c>
      <c r="C6" s="58">
        <v>966400</v>
      </c>
      <c r="D6" s="59"/>
      <c r="E6" s="1"/>
      <c r="F6" s="62"/>
      <c r="G6" s="11" t="s">
        <v>14</v>
      </c>
      <c r="H6" s="32">
        <f>C8-H4</f>
        <v>1390375.4847899992</v>
      </c>
      <c r="I6" s="33">
        <f>H6/H4</f>
        <v>0.15570368971525578</v>
      </c>
      <c r="J6" s="23"/>
      <c r="K6" s="34"/>
    </row>
    <row r="7" spans="2:13" ht="19.5" x14ac:dyDescent="0.5">
      <c r="B7" s="5" t="s">
        <v>4</v>
      </c>
      <c r="C7" s="58">
        <v>10100000</v>
      </c>
      <c r="D7" s="59"/>
      <c r="E7" s="1"/>
      <c r="F7" s="70" t="s">
        <v>2</v>
      </c>
      <c r="G7" s="12" t="s">
        <v>12</v>
      </c>
      <c r="H7" s="8">
        <f>0.23533*C3*C5+30000</f>
        <v>9501408.875500001</v>
      </c>
      <c r="I7" s="26"/>
      <c r="J7" s="24">
        <f>C5/41.41333*C3</f>
        <v>971845.29715432203</v>
      </c>
      <c r="K7" s="35"/>
    </row>
    <row r="8" spans="2:13" ht="19.5" x14ac:dyDescent="0.5">
      <c r="B8" s="5" t="s">
        <v>10</v>
      </c>
      <c r="C8" s="58">
        <v>10320000</v>
      </c>
      <c r="D8" s="59"/>
      <c r="E8" s="1"/>
      <c r="F8" s="71"/>
      <c r="G8" s="13" t="s">
        <v>13</v>
      </c>
      <c r="H8" s="28">
        <f>C7-H7</f>
        <v>598591.12449999899</v>
      </c>
      <c r="I8" s="29">
        <f>H8/H7</f>
        <v>6.3000248946606746E-2</v>
      </c>
      <c r="J8" s="30">
        <f>C6-J7</f>
        <v>-5445.2971543220337</v>
      </c>
      <c r="K8" s="31">
        <f>J8/J7</f>
        <v>-5.6030493436213646E-3</v>
      </c>
    </row>
    <row r="9" spans="2:13" ht="20.25" thickBot="1" x14ac:dyDescent="0.55000000000000004">
      <c r="B9" s="5" t="s">
        <v>16</v>
      </c>
      <c r="C9" s="58">
        <v>5150000</v>
      </c>
      <c r="D9" s="59"/>
      <c r="F9" s="72"/>
      <c r="G9" s="14" t="s">
        <v>14</v>
      </c>
      <c r="H9" s="32">
        <f>C8-H7</f>
        <v>818591.12449999899</v>
      </c>
      <c r="I9" s="33">
        <f>H9/H7</f>
        <v>8.6154709814750666E-2</v>
      </c>
      <c r="J9" s="23"/>
      <c r="K9" s="34"/>
    </row>
    <row r="10" spans="2:13" ht="20.25" thickBot="1" x14ac:dyDescent="0.55000000000000004">
      <c r="B10" s="6" t="s">
        <v>17</v>
      </c>
      <c r="C10" s="66">
        <v>3140000</v>
      </c>
      <c r="D10" s="67"/>
      <c r="F10" s="73" t="s">
        <v>5</v>
      </c>
      <c r="G10" s="15" t="s">
        <v>12</v>
      </c>
      <c r="H10" s="8">
        <f>0.23533*C12*C5 + 30000</f>
        <v>9756371.8965380099</v>
      </c>
      <c r="I10" s="26"/>
      <c r="J10" s="24">
        <f>C12*C5/41.41333</f>
        <v>998006.62290861423</v>
      </c>
      <c r="K10" s="35"/>
    </row>
    <row r="11" spans="2:13" ht="20.25" thickBot="1" x14ac:dyDescent="0.55000000000000004">
      <c r="F11" s="74"/>
      <c r="G11" s="16" t="s">
        <v>13</v>
      </c>
      <c r="H11" s="28">
        <f>C7-H10</f>
        <v>343628.10346199013</v>
      </c>
      <c r="I11" s="29">
        <f>H11/H10</f>
        <v>3.5220890214724646E-2</v>
      </c>
      <c r="J11" s="30">
        <f>C6-J10</f>
        <v>-31606.622908614227</v>
      </c>
      <c r="K11" s="31">
        <f>J11/J10</f>
        <v>-3.1669752668072614E-2</v>
      </c>
    </row>
    <row r="12" spans="2:13" ht="20.25" thickBot="1" x14ac:dyDescent="0.55000000000000004">
      <c r="B12" s="4" t="s">
        <v>6</v>
      </c>
      <c r="C12" s="3">
        <f>3.6791*C4</f>
        <v>22232.801299999999</v>
      </c>
      <c r="D12" s="40">
        <f>(C12-C3)/C12</f>
        <v>2.6213579302757462E-2</v>
      </c>
      <c r="F12" s="75"/>
      <c r="G12" s="17" t="s">
        <v>14</v>
      </c>
      <c r="H12" s="32">
        <f>C8-H10</f>
        <v>563628.10346199013</v>
      </c>
      <c r="I12" s="33">
        <f>H12/H10</f>
        <v>5.7770256140193897E-2</v>
      </c>
      <c r="J12" s="23"/>
      <c r="K12" s="34"/>
    </row>
    <row r="13" spans="2:13" ht="19.5" x14ac:dyDescent="0.5">
      <c r="B13" s="5" t="s">
        <v>7</v>
      </c>
      <c r="C13" s="21">
        <f>C3-C2</f>
        <v>1307</v>
      </c>
      <c r="D13" s="41">
        <f>C13/C3</f>
        <v>6.0369515011547345E-2</v>
      </c>
      <c r="F13" s="63" t="s">
        <v>9</v>
      </c>
      <c r="G13" s="18" t="s">
        <v>12</v>
      </c>
      <c r="H13" s="7">
        <f>8.13*21.6/18*C6+30000</f>
        <v>9458198.4000000022</v>
      </c>
      <c r="I13" s="25"/>
      <c r="J13" s="36"/>
      <c r="K13" s="27"/>
    </row>
    <row r="14" spans="2:13" ht="19.5" x14ac:dyDescent="0.5">
      <c r="B14" s="5" t="s">
        <v>15</v>
      </c>
      <c r="C14" s="21">
        <f>C8-C7</f>
        <v>220000</v>
      </c>
      <c r="D14" s="41">
        <f>C14/C8</f>
        <v>2.1317829457364341E-2</v>
      </c>
      <c r="F14" s="64"/>
      <c r="G14" s="19" t="s">
        <v>13</v>
      </c>
      <c r="H14" s="28">
        <f>C7-H13</f>
        <v>641801.59999999776</v>
      </c>
      <c r="I14" s="29">
        <f>H14/H13</f>
        <v>6.7856643819186283E-2</v>
      </c>
      <c r="J14" s="37"/>
      <c r="K14" s="38"/>
    </row>
    <row r="15" spans="2:13" ht="20.25" thickBot="1" x14ac:dyDescent="0.55000000000000004">
      <c r="B15" s="5" t="s">
        <v>18</v>
      </c>
      <c r="C15" s="21">
        <f>C9 - C7/2 + 30000</f>
        <v>130000</v>
      </c>
      <c r="D15" s="41">
        <f>C15/C9</f>
        <v>2.524271844660194E-2</v>
      </c>
      <c r="F15" s="65"/>
      <c r="G15" s="20" t="s">
        <v>14</v>
      </c>
      <c r="H15" s="32">
        <f>C8-H13</f>
        <v>861801.59999999776</v>
      </c>
      <c r="I15" s="33">
        <f>H15/H13</f>
        <v>9.1116887545940842E-2</v>
      </c>
      <c r="J15" s="39"/>
      <c r="K15" s="34"/>
    </row>
    <row r="16" spans="2:13" ht="19.5" x14ac:dyDescent="0.5">
      <c r="B16" s="5" t="s">
        <v>19</v>
      </c>
      <c r="C16" s="21">
        <f>C10-C7/4 + 30000</f>
        <v>645000</v>
      </c>
      <c r="D16" s="41">
        <f>C16/C10</f>
        <v>0.20541401273885351</v>
      </c>
    </row>
    <row r="17" spans="2:4" ht="39.75" thickBot="1" x14ac:dyDescent="0.55000000000000004">
      <c r="B17" s="47" t="s">
        <v>23</v>
      </c>
      <c r="C17" s="48">
        <f>2200*(C3-C2)</f>
        <v>2875400</v>
      </c>
      <c r="D17" s="49">
        <f>C17/(2200*C2)</f>
        <v>6.4248144324829184E-2</v>
      </c>
    </row>
    <row r="18" spans="2:4" x14ac:dyDescent="0.45">
      <c r="B18" s="46"/>
    </row>
  </sheetData>
  <mergeCells count="16">
    <mergeCell ref="F13:F15"/>
    <mergeCell ref="C8:D8"/>
    <mergeCell ref="C9:D9"/>
    <mergeCell ref="C10:D10"/>
    <mergeCell ref="H2:I2"/>
    <mergeCell ref="C5:D5"/>
    <mergeCell ref="C6:D6"/>
    <mergeCell ref="C7:D7"/>
    <mergeCell ref="F7:F9"/>
    <mergeCell ref="F10:F12"/>
    <mergeCell ref="J2:K2"/>
    <mergeCell ref="F2:G3"/>
    <mergeCell ref="C2:D2"/>
    <mergeCell ref="C3:D3"/>
    <mergeCell ref="C4:D4"/>
    <mergeCell ref="F4:F6"/>
  </mergeCells>
  <conditionalFormatting sqref="H5:I6 H8:I9 H11:I12 H14:I15">
    <cfRule type="cellIs" dxfId="17" priority="18" operator="lessThan">
      <formula>0</formula>
    </cfRule>
  </conditionalFormatting>
  <conditionalFormatting sqref="J5 J7 J9">
    <cfRule type="cellIs" dxfId="16" priority="17" operator="lessThan">
      <formula>0</formula>
    </cfRule>
  </conditionalFormatting>
  <conditionalFormatting sqref="J12">
    <cfRule type="cellIs" dxfId="15" priority="16" operator="lessThan">
      <formula>0</formula>
    </cfRule>
  </conditionalFormatting>
  <conditionalFormatting sqref="J11">
    <cfRule type="cellIs" dxfId="14" priority="15" operator="lessThan">
      <formula>0</formula>
    </cfRule>
  </conditionalFormatting>
  <conditionalFormatting sqref="J5 J8 J11">
    <cfRule type="cellIs" dxfId="13" priority="14" operator="lessThan">
      <formula>0</formula>
    </cfRule>
  </conditionalFormatting>
  <conditionalFormatting sqref="C12:D17">
    <cfRule type="cellIs" dxfId="12" priority="13" operator="lessThan">
      <formula>0</formula>
    </cfRule>
  </conditionalFormatting>
  <conditionalFormatting sqref="C14:D17">
    <cfRule type="cellIs" dxfId="11" priority="7" operator="greaterThan">
      <formula>0</formula>
    </cfRule>
    <cfRule type="cellIs" dxfId="10" priority="12" operator="lessThan">
      <formula>0</formula>
    </cfRule>
  </conditionalFormatting>
  <conditionalFormatting sqref="C12:D13">
    <cfRule type="cellIs" dxfId="9" priority="9" operator="lessThan">
      <formula>$C$3</formula>
    </cfRule>
    <cfRule type="cellIs" dxfId="8" priority="10" operator="greaterThan">
      <formula>$C$3</formula>
    </cfRule>
    <cfRule type="cellIs" dxfId="7" priority="11" operator="greaterThan">
      <formula>$C$3</formula>
    </cfRule>
  </conditionalFormatting>
  <conditionalFormatting sqref="H9:I9 H12:I12 H11:J11 H8:J8 H5:J5 H6:I6 I8:I9 I11:I12 H14:I15">
    <cfRule type="cellIs" dxfId="6" priority="8" operator="greaterThan">
      <formula>0</formula>
    </cfRule>
  </conditionalFormatting>
  <conditionalFormatting sqref="K5 K8 K1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12:D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2020-07-22T12:13:52Z</dcterms:modified>
</cp:coreProperties>
</file>