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C12" i="6" l="1"/>
  <c r="F12" i="6"/>
  <c r="I12" i="6"/>
  <c r="K12" i="6"/>
  <c r="B12" i="6" s="1"/>
  <c r="M12" i="6"/>
  <c r="C10" i="6"/>
  <c r="F10" i="6"/>
  <c r="I10" i="6"/>
  <c r="K10" i="6"/>
  <c r="E10" i="6" s="1"/>
  <c r="M10" i="6"/>
  <c r="C8" i="6"/>
  <c r="F8" i="6"/>
  <c r="I8" i="6"/>
  <c r="K8" i="6"/>
  <c r="B8" i="6" s="1"/>
  <c r="M8" i="6"/>
  <c r="E12" i="6" l="1"/>
  <c r="H12" i="6"/>
  <c r="B10" i="6"/>
  <c r="H10" i="6"/>
  <c r="E8" i="6"/>
  <c r="H8" i="6"/>
  <c r="C6" i="6"/>
  <c r="F6" i="6"/>
  <c r="I6" i="6"/>
  <c r="K6" i="6"/>
  <c r="B6" i="6" s="1"/>
  <c r="M6" i="6"/>
  <c r="E6" i="6" l="1"/>
  <c r="H6" i="6"/>
  <c r="R4" i="3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12" i="6" l="1"/>
  <c r="N12" i="6" s="1"/>
  <c r="O8" i="6" l="1"/>
  <c r="N8" i="6" s="1"/>
  <c r="O10" i="6"/>
  <c r="N10" i="6" s="1"/>
  <c r="P4" i="3"/>
  <c r="O4" i="3" s="1"/>
  <c r="O4" i="6"/>
  <c r="N4" i="6" s="1"/>
  <c r="O6" i="6"/>
  <c r="N6" i="6" s="1"/>
</calcChain>
</file>

<file path=xl/sharedStrings.xml><?xml version="1.0" encoding="utf-8"?>
<sst xmlns="http://schemas.openxmlformats.org/spreadsheetml/2006/main" count="126" uniqueCount="72">
  <si>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</si>
  <si>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</si>
  <si>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</si>
  <si>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</si>
  <si>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</si>
  <si>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</si>
  <si>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</si>
  <si>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</si>
  <si>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</si>
  <si>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</si>
  <si>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</si>
  <si>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</si>
  <si>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</si>
  <si>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</si>
  <si>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</si>
  <si>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</si>
  <si>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</si>
  <si>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</si>
  <si>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</si>
  <si>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</si>
  <si>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</si>
  <si>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</si>
  <si>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</si>
  <si>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</si>
  <si>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</si>
  <si>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</si>
  <si>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</si>
  <si>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</si>
  <si>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</si>
  <si>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</si>
  <si>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</si>
  <si>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</si>
  <si>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</si>
  <si>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</si>
  <si>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</si>
  <si>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</si>
  <si>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</si>
  <si>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</si>
  <si>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</si>
  <si>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</si>
  <si>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</si>
  <si>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</si>
  <si>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</si>
  <si>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</si>
  <si>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</si>
  <si>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</si>
  <si>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</si>
  <si>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</si>
  <si>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</si>
  <si>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99/01/07</t>
  </si>
  <si>
    <t>MA20</t>
  </si>
  <si>
    <t>قیمت</t>
  </si>
  <si>
    <t>شیب</t>
  </si>
  <si>
    <t>Down</t>
  </si>
  <si>
    <t>+</t>
  </si>
  <si>
    <t>پولبک یه سقف کانال بلند مدت و برگشت</t>
  </si>
  <si>
    <t>برخورد به خط روند صعودی و پولبک به بالا</t>
  </si>
  <si>
    <t>برخورد به میدلاین کوتاه مدت و حرکت به سمت سقف</t>
  </si>
  <si>
    <t>قیمت در نزدیکی میدلاین چنگال</t>
  </si>
  <si>
    <t>موج 5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</si>
  <si>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</si>
  <si>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</si>
  <si>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</si>
  <si>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</si>
  <si>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</si>
  <si>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</si>
  <si>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tot_990107.png</t>
  </si>
  <si>
    <t>sig_990107.png</t>
  </si>
  <si>
    <t>99/01/26</t>
  </si>
  <si>
    <t>tech_990126.png</t>
  </si>
  <si>
    <t>حضور حقیقی درصدی در سهم</t>
  </si>
  <si>
    <t>99/02/01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</si>
</sst>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بازدهی ماهانه"/>
      <sheetName val="واریز و برداشت"/>
      <sheetName val="مدیریت سرمایه"/>
      <sheetName val="واچ لیست"/>
    </sheetNames>
    <sheetDataSet>
      <sheetData sheetId="0"/>
      <sheetData sheetId="1">
        <row r="4">
          <cell r="F4">
            <v>1427551509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07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sig_990107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tech_990126.png" TargetMode="External"/><Relationship Id="rId1" Type="http://schemas.openxmlformats.org/officeDocument/2006/relationships/hyperlink" Target="sig_9901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H15" sqref="H15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43" t="s">
        <v>18</v>
      </c>
      <c r="L2" s="44"/>
      <c r="M2" s="45"/>
      <c r="N2" s="36" t="s">
        <v>19</v>
      </c>
      <c r="O2" s="37" t="s">
        <v>20</v>
      </c>
      <c r="P2" s="39" t="s">
        <v>30</v>
      </c>
      <c r="Q2" s="37" t="s">
        <v>31</v>
      </c>
      <c r="R2" s="34" t="s">
        <v>22</v>
      </c>
      <c r="S2" s="38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36"/>
      <c r="O3" s="37"/>
      <c r="P3" s="39"/>
      <c r="Q3" s="37"/>
      <c r="R3" s="34"/>
      <c r="S3" s="38"/>
    </row>
    <row r="4" spans="2:19" ht="15" customHeight="1" thickBot="1" x14ac:dyDescent="0.35">
      <c r="B4" s="40">
        <f>IF(L4&gt;0, C4/L4,"RF")</f>
        <v>-3.4930958110677399</v>
      </c>
      <c r="C4" s="32">
        <f>(D4/Q4)-1</f>
        <v>-1</v>
      </c>
      <c r="D4" s="41">
        <v>0</v>
      </c>
      <c r="E4" s="40">
        <f>IF(L4&gt;0, F4/L4,"RF")</f>
        <v>-3.4930958110677399</v>
      </c>
      <c r="F4" s="32">
        <f>(G4/Q4)-1</f>
        <v>-1</v>
      </c>
      <c r="G4" s="41">
        <v>0</v>
      </c>
      <c r="H4" s="40">
        <f>IF(L4&gt;0, I4/L4,"RF")</f>
        <v>0.93300560910926733</v>
      </c>
      <c r="I4" s="32">
        <f>(J4/Q4)-1</f>
        <v>0.2670999192616117</v>
      </c>
      <c r="J4" s="41">
        <v>85410</v>
      </c>
      <c r="K4" s="46">
        <f>IF(L4&gt;0, N4-M4*R4, 0)</f>
        <v>49380746</v>
      </c>
      <c r="L4" s="47">
        <f>IF(1-(M4/Q4)&gt;0, 1-(M4/Q4), 0)</f>
        <v>0.28627900695753561</v>
      </c>
      <c r="M4" s="42">
        <v>48109</v>
      </c>
      <c r="N4" s="31">
        <f>R4*Q4</f>
        <v>172491677</v>
      </c>
      <c r="O4" s="32">
        <f>IF( (Q4-M4)*R4/P4&gt;0, (Q4-M4)*R4/P4, "Risk free")</f>
        <v>3.4591218382439462E-2</v>
      </c>
      <c r="P4" s="33">
        <f>[1]سرمایه!$F$4</f>
        <v>1427551509</v>
      </c>
      <c r="Q4" s="33">
        <f>(SUM('تاریخچه خرید'!M4:M17)-SUMPRODUCT('تاریخچه فروش'!G4:G7*'تاریخچه فروش'!F4:F7))/R4</f>
        <v>67405.891754591634</v>
      </c>
      <c r="R4" s="35">
        <f>SUM('تاریخچه خرید'!Q4:Q17)-SUM('تاریخچه فروش'!G4:G11)</f>
        <v>2559</v>
      </c>
      <c r="S4" s="30" t="s">
        <v>41</v>
      </c>
    </row>
    <row r="5" spans="2:19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46"/>
      <c r="L5" s="47"/>
      <c r="M5" s="42"/>
      <c r="N5" s="31"/>
      <c r="O5" s="32"/>
      <c r="P5" s="33"/>
      <c r="Q5" s="33"/>
      <c r="R5" s="35"/>
      <c r="S5" s="30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R6" sqref="R6:R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118" t="s">
        <v>50</v>
      </c>
      <c r="C2" s="119"/>
      <c r="D2" s="51" t="s">
        <v>7</v>
      </c>
      <c r="E2" s="61" t="s">
        <v>6</v>
      </c>
      <c r="F2" s="62"/>
      <c r="G2" s="59" t="s">
        <v>5</v>
      </c>
      <c r="H2" s="60"/>
      <c r="I2" s="55" t="s">
        <v>16</v>
      </c>
      <c r="J2" s="56"/>
      <c r="K2" s="68" t="s">
        <v>13</v>
      </c>
      <c r="L2" s="69"/>
      <c r="M2" s="55" t="s">
        <v>4</v>
      </c>
      <c r="N2" s="56"/>
      <c r="O2" s="48" t="s">
        <v>1</v>
      </c>
      <c r="P2" s="49"/>
      <c r="Q2" s="50"/>
      <c r="R2" s="55" t="s">
        <v>35</v>
      </c>
      <c r="S2" s="56"/>
      <c r="T2" s="51" t="s">
        <v>0</v>
      </c>
    </row>
    <row r="3" spans="1:20" ht="19.2" thickBot="1" x14ac:dyDescent="0.35">
      <c r="B3" s="29" t="s">
        <v>52</v>
      </c>
      <c r="C3" s="20" t="s">
        <v>51</v>
      </c>
      <c r="D3" s="5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63"/>
    </row>
    <row r="4" spans="1:20" ht="16.8" customHeight="1" x14ac:dyDescent="0.3">
      <c r="A4" s="22"/>
      <c r="B4" s="75" t="s">
        <v>54</v>
      </c>
      <c r="C4" s="87" t="s">
        <v>53</v>
      </c>
      <c r="D4" s="89" t="s">
        <v>42</v>
      </c>
      <c r="E4" s="75" t="s">
        <v>61</v>
      </c>
      <c r="F4" s="72" t="s">
        <v>60</v>
      </c>
      <c r="G4" s="57"/>
      <c r="H4" s="91" t="s">
        <v>42</v>
      </c>
      <c r="I4" s="81" t="s">
        <v>42</v>
      </c>
      <c r="J4" s="74" t="s">
        <v>42</v>
      </c>
      <c r="K4" s="70" t="s">
        <v>42</v>
      </c>
      <c r="L4" s="72">
        <v>39429</v>
      </c>
      <c r="M4" s="57"/>
      <c r="N4" s="74" t="s">
        <v>59</v>
      </c>
      <c r="O4" s="75" t="s">
        <v>58</v>
      </c>
      <c r="P4" s="64" t="s">
        <v>57</v>
      </c>
      <c r="Q4" s="66" t="s">
        <v>56</v>
      </c>
      <c r="R4" s="57" t="s">
        <v>67</v>
      </c>
      <c r="S4" s="53" t="s">
        <v>66</v>
      </c>
      <c r="T4" s="85" t="s">
        <v>49</v>
      </c>
    </row>
    <row r="5" spans="1:20" ht="17.399999999999999" customHeight="1" thickBot="1" x14ac:dyDescent="0.35">
      <c r="A5" s="22"/>
      <c r="B5" s="76"/>
      <c r="C5" s="88"/>
      <c r="D5" s="90"/>
      <c r="E5" s="76"/>
      <c r="F5" s="73"/>
      <c r="G5" s="58"/>
      <c r="H5" s="73"/>
      <c r="I5" s="82"/>
      <c r="J5" s="73"/>
      <c r="K5" s="71"/>
      <c r="L5" s="73"/>
      <c r="M5" s="58"/>
      <c r="N5" s="73"/>
      <c r="O5" s="76"/>
      <c r="P5" s="65"/>
      <c r="Q5" s="67"/>
      <c r="R5" s="58"/>
      <c r="S5" s="54"/>
      <c r="T5" s="86"/>
    </row>
    <row r="6" spans="1:20" ht="14.4" customHeight="1" x14ac:dyDescent="0.3">
      <c r="A6" s="22"/>
      <c r="B6" s="95" t="s">
        <v>54</v>
      </c>
      <c r="C6" s="101" t="s">
        <v>63</v>
      </c>
      <c r="D6" s="103" t="s">
        <v>42</v>
      </c>
      <c r="E6" s="95" t="s">
        <v>61</v>
      </c>
      <c r="F6" s="77" t="s">
        <v>60</v>
      </c>
      <c r="G6" s="83"/>
      <c r="H6" s="79" t="s">
        <v>42</v>
      </c>
      <c r="I6" s="109" t="s">
        <v>42</v>
      </c>
      <c r="J6" s="77" t="s">
        <v>42</v>
      </c>
      <c r="K6" s="111" t="s">
        <v>42</v>
      </c>
      <c r="L6" s="94">
        <v>39429</v>
      </c>
      <c r="M6" s="112"/>
      <c r="N6" s="79" t="s">
        <v>42</v>
      </c>
      <c r="O6" s="95" t="s">
        <v>42</v>
      </c>
      <c r="P6" s="116" t="s">
        <v>55</v>
      </c>
      <c r="Q6" s="105" t="s">
        <v>62</v>
      </c>
      <c r="R6" s="83" t="s">
        <v>46</v>
      </c>
      <c r="S6" s="99" t="s">
        <v>45</v>
      </c>
      <c r="T6" s="92" t="s">
        <v>44</v>
      </c>
    </row>
    <row r="7" spans="1:20" ht="15" customHeight="1" thickBot="1" x14ac:dyDescent="0.35">
      <c r="A7" s="22"/>
      <c r="B7" s="96"/>
      <c r="C7" s="102"/>
      <c r="D7" s="104"/>
      <c r="E7" s="96"/>
      <c r="F7" s="78"/>
      <c r="G7" s="84"/>
      <c r="H7" s="80"/>
      <c r="I7" s="110"/>
      <c r="J7" s="78"/>
      <c r="K7" s="96"/>
      <c r="L7" s="78"/>
      <c r="M7" s="113"/>
      <c r="N7" s="80"/>
      <c r="O7" s="96"/>
      <c r="P7" s="117"/>
      <c r="Q7" s="106"/>
      <c r="R7" s="84"/>
      <c r="S7" s="100"/>
      <c r="T7" s="93"/>
    </row>
    <row r="8" spans="1:20" ht="14.4" customHeight="1" x14ac:dyDescent="0.3">
      <c r="A8" s="22"/>
      <c r="B8" s="75"/>
      <c r="C8" s="108"/>
      <c r="D8" s="89"/>
      <c r="E8" s="75"/>
      <c r="F8" s="74"/>
      <c r="G8" s="107"/>
      <c r="H8" s="97"/>
      <c r="I8" s="81"/>
      <c r="J8" s="74"/>
      <c r="K8" s="75"/>
      <c r="L8" s="74"/>
      <c r="M8" s="107"/>
      <c r="N8" s="97"/>
      <c r="O8" s="75"/>
      <c r="P8" s="64"/>
      <c r="Q8" s="66"/>
      <c r="R8" s="107"/>
      <c r="S8" s="97"/>
      <c r="T8" s="85"/>
    </row>
    <row r="9" spans="1:20" ht="15" customHeight="1" thickBot="1" x14ac:dyDescent="0.35">
      <c r="A9" s="22"/>
      <c r="B9" s="76"/>
      <c r="C9" s="88"/>
      <c r="D9" s="90"/>
      <c r="E9" s="76"/>
      <c r="F9" s="73"/>
      <c r="G9" s="71"/>
      <c r="H9" s="98"/>
      <c r="I9" s="82"/>
      <c r="J9" s="73"/>
      <c r="K9" s="76"/>
      <c r="L9" s="73"/>
      <c r="M9" s="71"/>
      <c r="N9" s="98"/>
      <c r="O9" s="76"/>
      <c r="P9" s="65"/>
      <c r="Q9" s="67"/>
      <c r="R9" s="71"/>
      <c r="S9" s="98"/>
      <c r="T9" s="86"/>
    </row>
    <row r="10" spans="1:20" ht="14.4" customHeight="1" x14ac:dyDescent="0.3">
      <c r="A10" s="22"/>
      <c r="B10" s="95"/>
      <c r="C10" s="77"/>
      <c r="D10" s="103"/>
      <c r="E10" s="95"/>
      <c r="F10" s="77"/>
      <c r="G10" s="112"/>
      <c r="H10" s="79"/>
      <c r="I10" s="109"/>
      <c r="J10" s="77"/>
      <c r="K10" s="95"/>
      <c r="L10" s="77"/>
      <c r="M10" s="112"/>
      <c r="N10" s="79"/>
      <c r="O10" s="95"/>
      <c r="P10" s="116"/>
      <c r="Q10" s="105"/>
      <c r="R10" s="112"/>
      <c r="S10" s="79"/>
      <c r="T10" s="92"/>
    </row>
    <row r="11" spans="1:20" ht="15" customHeight="1" thickBot="1" x14ac:dyDescent="0.35">
      <c r="A11" s="22"/>
      <c r="B11" s="96"/>
      <c r="C11" s="78"/>
      <c r="D11" s="104"/>
      <c r="E11" s="96"/>
      <c r="F11" s="78"/>
      <c r="G11" s="113"/>
      <c r="H11" s="80"/>
      <c r="I11" s="110"/>
      <c r="J11" s="78"/>
      <c r="K11" s="96"/>
      <c r="L11" s="78"/>
      <c r="M11" s="113"/>
      <c r="N11" s="80"/>
      <c r="O11" s="96"/>
      <c r="P11" s="117"/>
      <c r="Q11" s="106"/>
      <c r="R11" s="113"/>
      <c r="S11" s="80"/>
      <c r="T11" s="93"/>
    </row>
    <row r="12" spans="1:20" ht="14.4" customHeight="1" x14ac:dyDescent="0.3">
      <c r="A12" s="22"/>
      <c r="B12" s="75"/>
      <c r="C12" s="91"/>
      <c r="D12" s="89"/>
      <c r="E12" s="75"/>
      <c r="F12" s="74"/>
      <c r="G12" s="107"/>
      <c r="H12" s="97"/>
      <c r="I12" s="81"/>
      <c r="J12" s="74"/>
      <c r="K12" s="75"/>
      <c r="L12" s="74"/>
      <c r="M12" s="107"/>
      <c r="N12" s="97"/>
      <c r="O12" s="75"/>
      <c r="P12" s="64"/>
      <c r="Q12" s="66"/>
      <c r="R12" s="107"/>
      <c r="S12" s="97"/>
      <c r="T12" s="85"/>
    </row>
    <row r="13" spans="1:20" ht="15" customHeight="1" thickBot="1" x14ac:dyDescent="0.35">
      <c r="A13" s="22"/>
      <c r="B13" s="76"/>
      <c r="C13" s="73"/>
      <c r="D13" s="90"/>
      <c r="E13" s="76"/>
      <c r="F13" s="73"/>
      <c r="G13" s="71"/>
      <c r="H13" s="98"/>
      <c r="I13" s="82"/>
      <c r="J13" s="73"/>
      <c r="K13" s="76"/>
      <c r="L13" s="73"/>
      <c r="M13" s="71"/>
      <c r="N13" s="98"/>
      <c r="O13" s="76"/>
      <c r="P13" s="65"/>
      <c r="Q13" s="67"/>
      <c r="R13" s="71"/>
      <c r="S13" s="98"/>
      <c r="T13" s="86"/>
    </row>
    <row r="14" spans="1:20" ht="14.4" customHeight="1" x14ac:dyDescent="0.3">
      <c r="A14" s="22"/>
      <c r="B14" s="95"/>
      <c r="C14" s="77"/>
      <c r="D14" s="103"/>
      <c r="E14" s="95"/>
      <c r="F14" s="77"/>
      <c r="G14" s="112"/>
      <c r="H14" s="79"/>
      <c r="I14" s="109"/>
      <c r="J14" s="77"/>
      <c r="K14" s="95"/>
      <c r="L14" s="77"/>
      <c r="M14" s="112"/>
      <c r="N14" s="79"/>
      <c r="O14" s="95"/>
      <c r="P14" s="116"/>
      <c r="Q14" s="105"/>
      <c r="R14" s="112"/>
      <c r="S14" s="79"/>
      <c r="T14" s="92"/>
    </row>
    <row r="15" spans="1:20" ht="15" customHeight="1" thickBot="1" x14ac:dyDescent="0.35">
      <c r="A15" s="22"/>
      <c r="B15" s="96"/>
      <c r="C15" s="78"/>
      <c r="D15" s="104"/>
      <c r="E15" s="96"/>
      <c r="F15" s="78"/>
      <c r="G15" s="113"/>
      <c r="H15" s="80"/>
      <c r="I15" s="110"/>
      <c r="J15" s="78"/>
      <c r="K15" s="96"/>
      <c r="L15" s="78"/>
      <c r="M15" s="113"/>
      <c r="N15" s="80"/>
      <c r="O15" s="96"/>
      <c r="P15" s="117"/>
      <c r="Q15" s="106"/>
      <c r="R15" s="113"/>
      <c r="S15" s="80"/>
      <c r="T15" s="93"/>
    </row>
    <row r="16" spans="1:20" ht="14.4" customHeight="1" x14ac:dyDescent="0.3">
      <c r="A16" s="22"/>
      <c r="B16" s="75"/>
      <c r="C16" s="91"/>
      <c r="D16" s="89"/>
      <c r="E16" s="75"/>
      <c r="F16" s="74"/>
      <c r="G16" s="107"/>
      <c r="H16" s="97"/>
      <c r="I16" s="81"/>
      <c r="J16" s="74"/>
      <c r="K16" s="75"/>
      <c r="L16" s="74"/>
      <c r="M16" s="107"/>
      <c r="N16" s="97"/>
      <c r="O16" s="75"/>
      <c r="P16" s="64"/>
      <c r="Q16" s="66"/>
      <c r="R16" s="107"/>
      <c r="S16" s="97"/>
      <c r="T16" s="85"/>
    </row>
    <row r="17" spans="1:20" ht="15" customHeight="1" thickBot="1" x14ac:dyDescent="0.35">
      <c r="A17" s="22"/>
      <c r="B17" s="76"/>
      <c r="C17" s="73"/>
      <c r="D17" s="90"/>
      <c r="E17" s="76"/>
      <c r="F17" s="73"/>
      <c r="G17" s="71"/>
      <c r="H17" s="114"/>
      <c r="I17" s="82"/>
      <c r="J17" s="73"/>
      <c r="K17" s="76"/>
      <c r="L17" s="73"/>
      <c r="M17" s="71"/>
      <c r="N17" s="114"/>
      <c r="O17" s="76"/>
      <c r="P17" s="65"/>
      <c r="Q17" s="67"/>
      <c r="R17" s="71"/>
      <c r="S17" s="114"/>
      <c r="T17" s="115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</mergeCells>
  <hyperlinks>
    <hyperlink ref="R6:R7" r:id="rId1" display="tech_990112.png"/>
    <hyperlink ref="S6:S7" r:id="rId2" display="tot_990112.png"/>
    <hyperlink ref="S4:S5" r:id="rId3" display="tot_990107.png"/>
    <hyperlink ref="R4:R5" r:id="rId4" display="sig_990107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L14" sqref="L14:L15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61" t="s">
        <v>18</v>
      </c>
      <c r="L2" s="62"/>
      <c r="M2" s="36" t="s">
        <v>19</v>
      </c>
      <c r="N2" s="37" t="s">
        <v>20</v>
      </c>
      <c r="O2" s="39" t="s">
        <v>30</v>
      </c>
      <c r="P2" s="37" t="s">
        <v>31</v>
      </c>
      <c r="Q2" s="34" t="s">
        <v>22</v>
      </c>
      <c r="R2" s="55" t="s">
        <v>39</v>
      </c>
      <c r="S2" s="56"/>
      <c r="T2" s="151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36"/>
      <c r="N3" s="37"/>
      <c r="O3" s="39"/>
      <c r="P3" s="37"/>
      <c r="Q3" s="34"/>
      <c r="R3" s="19" t="s">
        <v>35</v>
      </c>
      <c r="S3" s="20" t="s">
        <v>40</v>
      </c>
      <c r="T3" s="151"/>
    </row>
    <row r="4" spans="2:20" ht="15" customHeight="1" thickBot="1" x14ac:dyDescent="0.35">
      <c r="B4" s="40" t="str">
        <f>IF(K4&gt;0, C4/K4,"RF")</f>
        <v>RF</v>
      </c>
      <c r="C4" s="32">
        <f>(D4/P4)-1</f>
        <v>-1</v>
      </c>
      <c r="D4" s="41">
        <v>0</v>
      </c>
      <c r="E4" s="40" t="str">
        <f>IF(K4&gt;0, F4/K4,"RF")</f>
        <v>RF</v>
      </c>
      <c r="F4" s="32">
        <f>(G4/P4)-1</f>
        <v>-1</v>
      </c>
      <c r="G4" s="41">
        <v>0</v>
      </c>
      <c r="H4" s="40" t="str">
        <f>IF(K4&gt;0, I4/K4,"RF")</f>
        <v>RF</v>
      </c>
      <c r="I4" s="32">
        <f>(J4/P4)-1</f>
        <v>0.85795083750271917</v>
      </c>
      <c r="J4" s="41">
        <v>85410</v>
      </c>
      <c r="K4" s="144">
        <f>IF(1-(L4/P4)&gt;0, 1-(L4/P4), 0)</f>
        <v>0</v>
      </c>
      <c r="L4" s="42">
        <v>48109</v>
      </c>
      <c r="M4" s="31">
        <f>P4*Q4</f>
        <v>20134860</v>
      </c>
      <c r="N4" s="32" t="str">
        <f>IF( (P4-L4)*Q4/O4&gt;0, (P4-L4)*Q4/O4, "Risk free")</f>
        <v>Risk free</v>
      </c>
      <c r="O4" s="33">
        <f>[1]سرمایه!F$4</f>
        <v>1427551509</v>
      </c>
      <c r="P4" s="150">
        <v>45970</v>
      </c>
      <c r="Q4" s="145">
        <v>438</v>
      </c>
      <c r="R4" s="57" t="s">
        <v>67</v>
      </c>
      <c r="S4" s="148" t="s">
        <v>43</v>
      </c>
      <c r="T4" s="30" t="s">
        <v>41</v>
      </c>
    </row>
    <row r="5" spans="2:20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144"/>
      <c r="L5" s="42"/>
      <c r="M5" s="31"/>
      <c r="N5" s="32"/>
      <c r="O5" s="33"/>
      <c r="P5" s="150"/>
      <c r="Q5" s="145"/>
      <c r="R5" s="58"/>
      <c r="S5" s="149"/>
      <c r="T5" s="30"/>
    </row>
    <row r="6" spans="2:20" ht="15" customHeight="1" thickBot="1" x14ac:dyDescent="0.35">
      <c r="B6" s="40">
        <f>IF(K6&gt;0, C6/K6,"RF")</f>
        <v>-3.422040980717918</v>
      </c>
      <c r="C6" s="32">
        <f>(D6/P6)-1</f>
        <v>-1</v>
      </c>
      <c r="D6" s="41">
        <v>0</v>
      </c>
      <c r="E6" s="40">
        <f>IF(K6&gt;0, F6/K6,"RF")</f>
        <v>-3.422040980717918</v>
      </c>
      <c r="F6" s="32">
        <f>(G6/P6)-1</f>
        <v>-1</v>
      </c>
      <c r="G6" s="41">
        <v>0</v>
      </c>
      <c r="H6" s="40">
        <f>IF(K6&gt;0, I6/K6,"RF")</f>
        <v>0.87791370890600595</v>
      </c>
      <c r="I6" s="32">
        <f>(J6/P6)-1</f>
        <v>0.25654681339375029</v>
      </c>
      <c r="J6" s="41">
        <v>85410</v>
      </c>
      <c r="K6" s="144">
        <f>IF(1-(L6/P6)&gt;0, 1-(L6/P6), 0)</f>
        <v>0.29222326840463719</v>
      </c>
      <c r="L6" s="42">
        <v>48109</v>
      </c>
      <c r="M6" s="31">
        <f>P6*Q6</f>
        <v>10059856</v>
      </c>
      <c r="N6" s="32">
        <f>IF( (P6-L6)*Q6/O6&gt;0, (P6-L6)*Q6/O6, "Risk free")</f>
        <v>2.0592770078463069E-3</v>
      </c>
      <c r="O6" s="33">
        <f>[1]سرمایه!F$4</f>
        <v>1427551509</v>
      </c>
      <c r="P6" s="150">
        <v>67972</v>
      </c>
      <c r="Q6" s="145">
        <v>148</v>
      </c>
      <c r="R6" s="146" t="s">
        <v>69</v>
      </c>
      <c r="S6" s="148" t="s">
        <v>70</v>
      </c>
      <c r="T6" s="30" t="s">
        <v>68</v>
      </c>
    </row>
    <row r="7" spans="2:20" ht="15" customHeight="1" thickBot="1" x14ac:dyDescent="0.35">
      <c r="B7" s="40"/>
      <c r="C7" s="32"/>
      <c r="D7" s="41"/>
      <c r="E7" s="40"/>
      <c r="F7" s="32"/>
      <c r="G7" s="41"/>
      <c r="H7" s="40"/>
      <c r="I7" s="32"/>
      <c r="J7" s="41"/>
      <c r="K7" s="144"/>
      <c r="L7" s="42"/>
      <c r="M7" s="31"/>
      <c r="N7" s="32"/>
      <c r="O7" s="33"/>
      <c r="P7" s="150"/>
      <c r="Q7" s="145"/>
      <c r="R7" s="147"/>
      <c r="S7" s="149"/>
      <c r="T7" s="30"/>
    </row>
    <row r="8" spans="2:20" ht="15" customHeight="1" thickBot="1" x14ac:dyDescent="0.35">
      <c r="B8" s="40">
        <f>IF(K8&gt;0, C8/K8,"RF")</f>
        <v>-3.0289317194551049</v>
      </c>
      <c r="C8" s="32">
        <f>(D8/P8)-1</f>
        <v>-0.99998607630186576</v>
      </c>
      <c r="D8" s="41">
        <v>1</v>
      </c>
      <c r="E8" s="40">
        <f>IF(K8&gt;0, F8/K8,"RF")</f>
        <v>-3.0289738939732609</v>
      </c>
      <c r="F8" s="32">
        <f>(G8/P8)-1</f>
        <v>-1</v>
      </c>
      <c r="G8" s="41">
        <v>0</v>
      </c>
      <c r="H8" s="40">
        <f>IF(K8&gt;0, I8/K8,"RF")</f>
        <v>0.57319387625996376</v>
      </c>
      <c r="I8" s="32">
        <f>(J8/P8)-1</f>
        <v>0.18923698134224454</v>
      </c>
      <c r="J8" s="41">
        <v>85411</v>
      </c>
      <c r="K8" s="144">
        <f>IF(1-(L8/P8)&gt;0, 1-(L8/P8), 0)</f>
        <v>0.33014480646059596</v>
      </c>
      <c r="L8" s="42">
        <v>48109</v>
      </c>
      <c r="M8" s="31">
        <f>P8*Q8</f>
        <v>13717620</v>
      </c>
      <c r="N8" s="32">
        <f>IF( (P8-L8)*Q8/O8&gt;0, (P8-L8)*Q8/O8, "Risk free")</f>
        <v>3.172425633294609E-3</v>
      </c>
      <c r="O8" s="33">
        <f>[1]سرمایه!F$4</f>
        <v>1427551509</v>
      </c>
      <c r="P8" s="150">
        <v>71820</v>
      </c>
      <c r="Q8" s="145">
        <v>191</v>
      </c>
      <c r="R8" s="146"/>
      <c r="S8" s="148" t="s">
        <v>70</v>
      </c>
      <c r="T8" s="30" t="s">
        <v>71</v>
      </c>
    </row>
    <row r="9" spans="2:20" ht="15" customHeight="1" thickBot="1" x14ac:dyDescent="0.35">
      <c r="B9" s="40"/>
      <c r="C9" s="32"/>
      <c r="D9" s="41"/>
      <c r="E9" s="40"/>
      <c r="F9" s="32"/>
      <c r="G9" s="41"/>
      <c r="H9" s="40"/>
      <c r="I9" s="32"/>
      <c r="J9" s="41"/>
      <c r="K9" s="144"/>
      <c r="L9" s="42"/>
      <c r="M9" s="31"/>
      <c r="N9" s="32"/>
      <c r="O9" s="33"/>
      <c r="P9" s="150"/>
      <c r="Q9" s="145"/>
      <c r="R9" s="147"/>
      <c r="S9" s="149"/>
      <c r="T9" s="30"/>
    </row>
    <row r="10" spans="2:20" ht="15" customHeight="1" thickBot="1" x14ac:dyDescent="0.35">
      <c r="B10" s="40">
        <f>IF(K10&gt;0, C10/K10,"RF")</f>
        <v>-2.9707906595657518</v>
      </c>
      <c r="C10" s="32">
        <f>(D10/P10)-1</f>
        <v>-0.99997242102069805</v>
      </c>
      <c r="D10" s="41">
        <v>2</v>
      </c>
      <c r="E10" s="40">
        <f>IF(K10&gt;0, F10/K10,"RF")</f>
        <v>-2.9708316263826298</v>
      </c>
      <c r="F10" s="32">
        <f>(G10/P10)-1</f>
        <v>-0.99998621051034897</v>
      </c>
      <c r="G10" s="41">
        <v>1</v>
      </c>
      <c r="H10" s="40">
        <f>IF(K10&gt;0, I10/K10,"RF")</f>
        <v>0.52818517001229026</v>
      </c>
      <c r="I10" s="32">
        <f>(J10/P10)-1</f>
        <v>0.17778789007018858</v>
      </c>
      <c r="J10" s="41">
        <v>85412</v>
      </c>
      <c r="K10" s="144">
        <f>IF(1-(L10/P10)&gt;0, 1-(L10/P10), 0)</f>
        <v>0.33660144238061751</v>
      </c>
      <c r="L10" s="42">
        <v>48109</v>
      </c>
      <c r="M10" s="31">
        <f>P10*Q10</f>
        <v>81511356</v>
      </c>
      <c r="N10" s="32">
        <f>IF( (P10-L10)*Q10/O10&gt;0, (P10-L10)*Q10/O10, "Risk free")</f>
        <v>1.9219509647830157E-2</v>
      </c>
      <c r="O10" s="33">
        <f>[1]سرمایه!F$4</f>
        <v>1427551509</v>
      </c>
      <c r="P10" s="150">
        <v>72519</v>
      </c>
      <c r="Q10" s="145">
        <v>1124</v>
      </c>
      <c r="R10" s="146"/>
      <c r="S10" s="148" t="s">
        <v>70</v>
      </c>
      <c r="T10" s="30" t="s">
        <v>71</v>
      </c>
    </row>
    <row r="11" spans="2:20" ht="15" customHeight="1" thickBot="1" x14ac:dyDescent="0.35">
      <c r="B11" s="40"/>
      <c r="C11" s="32"/>
      <c r="D11" s="41"/>
      <c r="E11" s="40"/>
      <c r="F11" s="32"/>
      <c r="G11" s="41"/>
      <c r="H11" s="40"/>
      <c r="I11" s="32"/>
      <c r="J11" s="41"/>
      <c r="K11" s="144"/>
      <c r="L11" s="42"/>
      <c r="M11" s="31"/>
      <c r="N11" s="32"/>
      <c r="O11" s="33"/>
      <c r="P11" s="150"/>
      <c r="Q11" s="145"/>
      <c r="R11" s="147"/>
      <c r="S11" s="149"/>
      <c r="T11" s="30"/>
    </row>
    <row r="12" spans="2:20" ht="15" customHeight="1" thickBot="1" x14ac:dyDescent="0.35">
      <c r="B12" s="40">
        <f>IF(K12&gt;0, C12/K12,"RF")</f>
        <v>-3.3050311451844756</v>
      </c>
      <c r="C12" s="32">
        <f>(D12/P12)-1</f>
        <v>-0.99995650850258777</v>
      </c>
      <c r="D12" s="41">
        <v>3</v>
      </c>
      <c r="E12" s="40">
        <f>IF(K12&gt;0, F12/K12,"RF")</f>
        <v>-3.3050790608528993</v>
      </c>
      <c r="F12" s="32">
        <f>(G12/P12)-1</f>
        <v>-0.99997100566839181</v>
      </c>
      <c r="G12" s="41">
        <v>2</v>
      </c>
      <c r="H12" s="40">
        <f>IF(K12&gt;0, I12/K12,"RF")</f>
        <v>0.78744609487302386</v>
      </c>
      <c r="I12" s="32">
        <f>(J12/P12)-1</f>
        <v>0.23824642282433794</v>
      </c>
      <c r="J12" s="41">
        <v>85413</v>
      </c>
      <c r="K12" s="144">
        <f>IF(1-(L12/P12)&gt;0, 1-(L12/P12), 0)</f>
        <v>0.3025558503312602</v>
      </c>
      <c r="L12" s="42">
        <v>48109</v>
      </c>
      <c r="M12" s="31">
        <f>P12*Q12</f>
        <v>50423649</v>
      </c>
      <c r="N12" s="32">
        <f>IF( (P12-L12)*Q12/O12&gt;0, (P12-L12)*Q12/O12, "Risk free")</f>
        <v>1.0686808779801445E-2</v>
      </c>
      <c r="O12" s="33">
        <f>[1]سرمایه!F$4</f>
        <v>1427551509</v>
      </c>
      <c r="P12" s="150">
        <v>68979</v>
      </c>
      <c r="Q12" s="145">
        <v>731</v>
      </c>
      <c r="R12" s="146"/>
      <c r="S12" s="148" t="s">
        <v>70</v>
      </c>
      <c r="T12" s="30" t="s">
        <v>71</v>
      </c>
    </row>
    <row r="13" spans="2:20" ht="15" customHeight="1" thickBot="1" x14ac:dyDescent="0.35">
      <c r="B13" s="40"/>
      <c r="C13" s="32"/>
      <c r="D13" s="41"/>
      <c r="E13" s="40"/>
      <c r="F13" s="32"/>
      <c r="G13" s="41"/>
      <c r="H13" s="40"/>
      <c r="I13" s="32"/>
      <c r="J13" s="41"/>
      <c r="K13" s="144"/>
      <c r="L13" s="42"/>
      <c r="M13" s="31"/>
      <c r="N13" s="32"/>
      <c r="O13" s="33"/>
      <c r="P13" s="150"/>
      <c r="Q13" s="145"/>
      <c r="R13" s="147"/>
      <c r="S13" s="149"/>
      <c r="T13" s="30"/>
    </row>
    <row r="14" spans="2:20" ht="15" customHeight="1" x14ac:dyDescent="0.3">
      <c r="B14" s="132"/>
      <c r="C14" s="134"/>
      <c r="D14" s="136"/>
      <c r="E14" s="132"/>
      <c r="F14" s="134"/>
      <c r="G14" s="136"/>
      <c r="H14" s="132"/>
      <c r="I14" s="134"/>
      <c r="J14" s="136"/>
      <c r="K14" s="132"/>
      <c r="L14" s="136"/>
      <c r="M14" s="132"/>
      <c r="N14" s="134"/>
      <c r="O14" s="134"/>
      <c r="P14" s="134"/>
      <c r="Q14" s="136"/>
      <c r="R14" s="142"/>
      <c r="S14" s="138"/>
      <c r="T14" s="140"/>
    </row>
    <row r="15" spans="2:20" ht="15" customHeight="1" thickBot="1" x14ac:dyDescent="0.35">
      <c r="B15" s="133"/>
      <c r="C15" s="135"/>
      <c r="D15" s="137"/>
      <c r="E15" s="133"/>
      <c r="F15" s="135"/>
      <c r="G15" s="137"/>
      <c r="H15" s="133"/>
      <c r="I15" s="135"/>
      <c r="J15" s="137"/>
      <c r="K15" s="133"/>
      <c r="L15" s="137"/>
      <c r="M15" s="133"/>
      <c r="N15" s="135"/>
      <c r="O15" s="135"/>
      <c r="P15" s="135"/>
      <c r="Q15" s="137"/>
      <c r="R15" s="143"/>
      <c r="S15" s="139"/>
      <c r="T15" s="141"/>
    </row>
    <row r="16" spans="2:20" ht="15" customHeight="1" x14ac:dyDescent="0.3">
      <c r="B16" s="130"/>
      <c r="C16" s="122"/>
      <c r="D16" s="124"/>
      <c r="E16" s="130"/>
      <c r="F16" s="122"/>
      <c r="G16" s="124"/>
      <c r="H16" s="130"/>
      <c r="I16" s="122"/>
      <c r="J16" s="124"/>
      <c r="K16" s="130"/>
      <c r="L16" s="124"/>
      <c r="M16" s="130"/>
      <c r="N16" s="122"/>
      <c r="O16" s="122"/>
      <c r="P16" s="122"/>
      <c r="Q16" s="124"/>
      <c r="R16" s="126"/>
      <c r="S16" s="128"/>
      <c r="T16" s="120"/>
    </row>
    <row r="17" spans="2:20" ht="15" customHeight="1" thickBot="1" x14ac:dyDescent="0.35">
      <c r="B17" s="131"/>
      <c r="C17" s="123"/>
      <c r="D17" s="125"/>
      <c r="E17" s="131"/>
      <c r="F17" s="123"/>
      <c r="G17" s="125"/>
      <c r="H17" s="131"/>
      <c r="I17" s="123"/>
      <c r="J17" s="125"/>
      <c r="K17" s="131"/>
      <c r="L17" s="125"/>
      <c r="M17" s="131"/>
      <c r="N17" s="123"/>
      <c r="O17" s="123"/>
      <c r="P17" s="123"/>
      <c r="Q17" s="125"/>
      <c r="R17" s="127"/>
      <c r="S17" s="129"/>
      <c r="T17" s="121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7.png"/>
    <hyperlink ref="R6:R7" r:id="rId2" display="tech_99012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E6" sqref="E6:E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8" t="s">
        <v>32</v>
      </c>
      <c r="C2" s="151" t="s">
        <v>33</v>
      </c>
      <c r="D2" s="38" t="s">
        <v>19</v>
      </c>
      <c r="E2" s="151" t="s">
        <v>34</v>
      </c>
      <c r="F2" s="161" t="s">
        <v>21</v>
      </c>
      <c r="G2" s="151" t="s">
        <v>22</v>
      </c>
      <c r="H2" s="43" t="s">
        <v>47</v>
      </c>
      <c r="I2" s="45"/>
      <c r="J2" s="151" t="s">
        <v>0</v>
      </c>
    </row>
    <row r="3" spans="2:10" ht="15" customHeight="1" thickBot="1" x14ac:dyDescent="0.35">
      <c r="B3" s="38"/>
      <c r="C3" s="151"/>
      <c r="D3" s="38"/>
      <c r="E3" s="151"/>
      <c r="F3" s="162"/>
      <c r="G3" s="36"/>
      <c r="H3" s="24" t="s">
        <v>38</v>
      </c>
      <c r="I3" s="25" t="s">
        <v>40</v>
      </c>
      <c r="J3" s="151"/>
    </row>
    <row r="4" spans="2:10" ht="17.399999999999999" customHeight="1" thickBot="1" x14ac:dyDescent="0.35">
      <c r="B4" s="156">
        <f>D4-(F4*G4)</f>
        <v>688098</v>
      </c>
      <c r="C4" s="157">
        <f>E4/F4-1</f>
        <v>0.20505569091541953</v>
      </c>
      <c r="D4" s="156">
        <f>E4*G4</f>
        <v>4043762</v>
      </c>
      <c r="E4" s="158">
        <v>55394</v>
      </c>
      <c r="F4" s="163">
        <v>45968</v>
      </c>
      <c r="G4" s="159">
        <v>73</v>
      </c>
      <c r="H4" s="152"/>
      <c r="I4" s="167" t="s">
        <v>65</v>
      </c>
      <c r="J4" s="159" t="s">
        <v>64</v>
      </c>
    </row>
    <row r="5" spans="2:10" ht="15" customHeight="1" thickBot="1" x14ac:dyDescent="0.35">
      <c r="B5" s="156"/>
      <c r="C5" s="157"/>
      <c r="D5" s="156"/>
      <c r="E5" s="158"/>
      <c r="F5" s="164"/>
      <c r="G5" s="159"/>
      <c r="H5" s="153"/>
      <c r="I5" s="167"/>
      <c r="J5" s="159"/>
    </row>
    <row r="6" spans="2:10" ht="15" customHeight="1" thickBot="1" x14ac:dyDescent="0.35">
      <c r="B6" s="158"/>
      <c r="C6" s="160"/>
      <c r="D6" s="158"/>
      <c r="E6" s="158"/>
      <c r="F6" s="163"/>
      <c r="G6" s="159"/>
      <c r="H6" s="152"/>
      <c r="I6" s="167"/>
      <c r="J6" s="159"/>
    </row>
    <row r="7" spans="2:10" ht="15" customHeight="1" thickBot="1" x14ac:dyDescent="0.35">
      <c r="B7" s="158"/>
      <c r="C7" s="160"/>
      <c r="D7" s="158"/>
      <c r="E7" s="158"/>
      <c r="F7" s="164"/>
      <c r="G7" s="159"/>
      <c r="H7" s="153"/>
      <c r="I7" s="167"/>
      <c r="J7" s="159"/>
    </row>
    <row r="8" spans="2:10" ht="15" thickBot="1" x14ac:dyDescent="0.35">
      <c r="B8" s="159"/>
      <c r="C8" s="159"/>
      <c r="D8" s="159"/>
      <c r="E8" s="159"/>
      <c r="F8" s="165"/>
      <c r="G8" s="159"/>
      <c r="H8" s="154"/>
      <c r="I8" s="167"/>
      <c r="J8" s="159"/>
    </row>
    <row r="9" spans="2:10" ht="15" thickBot="1" x14ac:dyDescent="0.35">
      <c r="B9" s="159"/>
      <c r="C9" s="159"/>
      <c r="D9" s="159"/>
      <c r="E9" s="159"/>
      <c r="F9" s="166"/>
      <c r="G9" s="159"/>
      <c r="H9" s="155"/>
      <c r="I9" s="167"/>
      <c r="J9" s="159"/>
    </row>
    <row r="10" spans="2:10" ht="15" thickBot="1" x14ac:dyDescent="0.35">
      <c r="B10" s="159"/>
      <c r="C10" s="159"/>
      <c r="D10" s="159"/>
      <c r="E10" s="159"/>
      <c r="F10" s="165"/>
      <c r="G10" s="159"/>
      <c r="H10" s="154"/>
      <c r="I10" s="167"/>
      <c r="J10" s="159"/>
    </row>
    <row r="11" spans="2:10" ht="15" thickBot="1" x14ac:dyDescent="0.35">
      <c r="B11" s="159"/>
      <c r="C11" s="159"/>
      <c r="D11" s="159"/>
      <c r="E11" s="159"/>
      <c r="F11" s="166"/>
      <c r="G11" s="159"/>
      <c r="H11" s="155"/>
      <c r="I11" s="167"/>
      <c r="J11" s="159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2020-04-20T06:52:28Z</dcterms:modified>
</cp:coreProperties>
</file>