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3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Q4" i="3" l="1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<sst xmlns="http://schemas.openxmlformats.org/spreadsheetml/2006/main" count="112" uniqueCount="68">
  <si>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</si>
  <si>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</si>
  <si>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</si>
  <si>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</si>
  <si>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</si>
  <si>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</si>
  <si>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</si>
  <si>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</si>
  <si>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</si>
  <si>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</si>
  <si>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</si>
  <si>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</si>
  <si>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</si>
  <si>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</si>
  <si>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</si>
  <si>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</si>
  <si>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</si>
  <si>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</si>
  <si>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</si>
  <si>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</si>
  <si>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</si>
  <si>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</si>
  <si>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</si>
  <si>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</si>
  <si>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</si>
  <si>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</si>
  <si>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</si>
  <si>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</si>
  <si>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</si>
  <si>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</si>
  <si>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</si>
  <si>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</si>
  <si>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</si>
  <si>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</si>
  <si>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</si>
  <si>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</si>
  <si>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</si>
  <si>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</si>
  <si>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</si>
  <si>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</si>
  <si>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</si>
  <si>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</si>
  <si>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</si>
  <si>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</si>
  <si>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</si>
  <si>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</si>
  <si>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</si>
  <si>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</si>
  <si>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</si>
  <si>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</si>
  <si>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</si>
  <si>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</si>
  <si>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</si>
  <si>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</si>
  <si>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</si>
  <si>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HD+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</si>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</sst>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90652507.573176518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opLeftCell="C1" zoomScaleNormal="100" workbookViewId="0">
      <pane ySplit="3" topLeftCell="A4" activePane="bottomLeft" state="frozen"/>
      <selection pane="bottomLeft" activeCell="D4" sqref="D4:D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67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>
        <f>IF(L4&gt;0, C4/L4,"RF")</f>
        <v>-9.9261059795819158</v>
      </c>
      <c r="C4" s="37">
        <f>(D4/Q4)-1</f>
        <v>-1</v>
      </c>
      <c r="D4" s="38">
        <v>0</v>
      </c>
      <c r="E4" s="36">
        <f>IF(L4&gt;0, F4/L4,"RF")</f>
        <v>4.0291686922702974</v>
      </c>
      <c r="F4" s="37">
        <f>(G4/Q4)-1</f>
        <v>0.40591634832010981</v>
      </c>
      <c r="G4" s="38">
        <v>28706</v>
      </c>
      <c r="H4" s="36">
        <f>IF(L4&gt;0, I4/L4,"RF")</f>
        <v>1.3179387457462326</v>
      </c>
      <c r="I4" s="37">
        <f>(J4/Q4)-1</f>
        <v>0.13277500244881968</v>
      </c>
      <c r="J4" s="38">
        <v>23129</v>
      </c>
      <c r="K4" s="43">
        <f>IF(L4&gt;0, N4-M4*R4, 0)</f>
        <v>5440765</v>
      </c>
      <c r="L4" s="44">
        <f>IF(1-(M4/Q4)&gt;0, 1-(M4/Q4), 0)</f>
        <v>0.10074444117935155</v>
      </c>
      <c r="M4" s="39">
        <v>18361</v>
      </c>
      <c r="N4" s="53">
        <f>R4*Q4</f>
        <v>54005610</v>
      </c>
      <c r="O4" s="37">
        <f>IF( (Q4-M4)*R4/P4&gt;0, (Q4-M4)*R4/P4, "Risk free")</f>
        <v>6.0017810269706061E-2</v>
      </c>
      <c r="P4" s="54">
        <f>'[1]مدیریت سرمایه'!$B$5</f>
        <v>90652507.573176518</v>
      </c>
      <c r="Q4" s="54">
        <f>(SUM('تاریخچه خرید'!M4:M17)-SUMPRODUCT('تاریخچه فروش'!G4:G7*'تاریخچه فروش'!F4:F7))/R4</f>
        <v>20418</v>
      </c>
      <c r="R4" s="49">
        <f>SUM('تاریخچه خرید'!Q4:Q17)-SUM('تاریخچه فروش'!G4:G11)</f>
        <v>2645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6" sqref="S6:S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7" t="s">
        <v>8</v>
      </c>
      <c r="C2" s="108"/>
      <c r="D2" s="109"/>
      <c r="E2" s="110" t="s">
        <v>7</v>
      </c>
      <c r="F2" s="107" t="s">
        <v>6</v>
      </c>
      <c r="G2" s="109"/>
      <c r="H2" s="118" t="s">
        <v>5</v>
      </c>
      <c r="I2" s="119"/>
      <c r="J2" s="84" t="s">
        <v>17</v>
      </c>
      <c r="K2" s="85"/>
      <c r="L2" s="112" t="s">
        <v>14</v>
      </c>
      <c r="M2" s="113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5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1"/>
    </row>
    <row r="4" spans="1:21" ht="16.8" customHeight="1" x14ac:dyDescent="0.3">
      <c r="A4" s="27"/>
      <c r="B4" s="86">
        <v>1</v>
      </c>
      <c r="C4" s="65">
        <v>2</v>
      </c>
      <c r="D4" s="88">
        <v>3</v>
      </c>
      <c r="E4" s="78" t="s">
        <v>55</v>
      </c>
      <c r="F4" s="86" t="s">
        <v>56</v>
      </c>
      <c r="G4" s="88" t="s">
        <v>46</v>
      </c>
      <c r="H4" s="103"/>
      <c r="I4" s="105" t="s">
        <v>45</v>
      </c>
      <c r="J4" s="78" t="s">
        <v>57</v>
      </c>
      <c r="K4" s="80" t="s">
        <v>45</v>
      </c>
      <c r="L4" s="86">
        <v>25070</v>
      </c>
      <c r="M4" s="114" t="s">
        <v>58</v>
      </c>
      <c r="N4" s="103"/>
      <c r="O4" s="88" t="s">
        <v>59</v>
      </c>
      <c r="P4" s="86" t="s">
        <v>60</v>
      </c>
      <c r="Q4" s="65" t="s">
        <v>61</v>
      </c>
      <c r="R4" s="67" t="s">
        <v>62</v>
      </c>
      <c r="S4" s="61" t="s">
        <v>44</v>
      </c>
      <c r="T4" s="116" t="s">
        <v>43</v>
      </c>
      <c r="U4" s="82" t="s">
        <v>42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104"/>
      <c r="I5" s="106"/>
      <c r="J5" s="79"/>
      <c r="K5" s="81"/>
      <c r="L5" s="87"/>
      <c r="M5" s="89"/>
      <c r="N5" s="104"/>
      <c r="O5" s="89"/>
      <c r="P5" s="87"/>
      <c r="Q5" s="66"/>
      <c r="R5" s="68"/>
      <c r="S5" s="62"/>
      <c r="T5" s="117"/>
      <c r="U5" s="96"/>
    </row>
    <row r="6" spans="1:21" ht="14.4" customHeight="1" x14ac:dyDescent="0.3">
      <c r="A6" s="27"/>
      <c r="B6" s="92">
        <v>1</v>
      </c>
      <c r="C6" s="71">
        <v>2</v>
      </c>
      <c r="D6" s="94">
        <v>3</v>
      </c>
      <c r="E6" s="97" t="s">
        <v>53</v>
      </c>
      <c r="F6" s="92" t="s">
        <v>52</v>
      </c>
      <c r="G6" s="94" t="s">
        <v>46</v>
      </c>
      <c r="H6" s="55"/>
      <c r="I6" s="75" t="s">
        <v>45</v>
      </c>
      <c r="J6" s="97" t="s">
        <v>45</v>
      </c>
      <c r="K6" s="99" t="s">
        <v>45</v>
      </c>
      <c r="L6" s="92" t="s">
        <v>63</v>
      </c>
      <c r="M6" s="94">
        <v>25070</v>
      </c>
      <c r="N6" s="55"/>
      <c r="O6" s="75" t="s">
        <v>45</v>
      </c>
      <c r="P6" s="92" t="s">
        <v>45</v>
      </c>
      <c r="Q6" s="71" t="s">
        <v>64</v>
      </c>
      <c r="R6" s="69" t="s">
        <v>65</v>
      </c>
      <c r="S6" s="63" t="s">
        <v>51</v>
      </c>
      <c r="T6" s="101" t="s">
        <v>50</v>
      </c>
      <c r="U6" s="90" t="s">
        <v>49</v>
      </c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56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2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Q4" sqref="Q4:Q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7" t="s">
        <v>19</v>
      </c>
      <c r="L2" s="109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0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0"/>
    </row>
    <row r="4" spans="2:20" ht="15" customHeight="1" thickBot="1" x14ac:dyDescent="0.35">
      <c r="B4" s="36">
        <f>IF(K4&gt;0, C4/K4,"RF")</f>
        <v>-9.9261059795819158</v>
      </c>
      <c r="C4" s="37">
        <f>(D4/P4)-1</f>
        <v>-1</v>
      </c>
      <c r="D4" s="38">
        <v>0</v>
      </c>
      <c r="E4" s="36">
        <f>IF(K4&gt;0, F4/K4,"RF")</f>
        <v>4.124939231891104</v>
      </c>
      <c r="F4" s="37">
        <f>(G4/P4)-1</f>
        <v>0.41556469781565286</v>
      </c>
      <c r="G4" s="38">
        <v>28903</v>
      </c>
      <c r="H4" s="36">
        <f>IF(K4&gt;0, I4/K4,"RF")</f>
        <v>3.068546426835197</v>
      </c>
      <c r="I4" s="37">
        <f>(J4/P4)-1</f>
        <v>0.30913899500440789</v>
      </c>
      <c r="J4" s="38">
        <v>26730</v>
      </c>
      <c r="K4" s="125">
        <f>IF(1-(L4/P4)&gt;0, 1-(L4/P4), 0)</f>
        <v>0.10074444117935155</v>
      </c>
      <c r="L4" s="39">
        <v>18361</v>
      </c>
      <c r="M4" s="53">
        <f>P4*Q4</f>
        <v>69543708</v>
      </c>
      <c r="N4" s="37">
        <f>IF( (P4-L4)*Q4/O4&gt;0, (P4-L4)*Q4/O4, "Risk free")</f>
        <v>7.7285694434260435E-2</v>
      </c>
      <c r="O4" s="54">
        <f>'[1]مدیریت سرمایه'!$B$5</f>
        <v>90652507.573176518</v>
      </c>
      <c r="P4" s="121">
        <v>20418</v>
      </c>
      <c r="Q4" s="122">
        <v>3406</v>
      </c>
      <c r="R4" s="61" t="s">
        <v>44</v>
      </c>
      <c r="S4" s="105" t="s">
        <v>47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5"/>
      <c r="L5" s="39"/>
      <c r="M5" s="53"/>
      <c r="N5" s="37"/>
      <c r="O5" s="54"/>
      <c r="P5" s="121"/>
      <c r="Q5" s="122"/>
      <c r="R5" s="62"/>
      <c r="S5" s="106"/>
      <c r="T5" s="52"/>
    </row>
    <row r="6" spans="2:20" ht="15" customHeight="1" thickBot="1" x14ac:dyDescent="0.35">
      <c r="B6" s="123"/>
      <c r="C6" s="124"/>
      <c r="D6" s="38"/>
      <c r="E6" s="123"/>
      <c r="F6" s="124"/>
      <c r="G6" s="38"/>
      <c r="H6" s="123"/>
      <c r="I6" s="124"/>
      <c r="J6" s="38"/>
      <c r="K6" s="134"/>
      <c r="L6" s="39"/>
      <c r="M6" s="135"/>
      <c r="N6" s="124"/>
      <c r="O6" s="121"/>
      <c r="P6" s="121"/>
      <c r="Q6" s="122"/>
      <c r="R6" s="126"/>
      <c r="S6" s="105"/>
      <c r="T6" s="52"/>
    </row>
    <row r="7" spans="2:20" ht="15" customHeight="1" thickBot="1" x14ac:dyDescent="0.35">
      <c r="B7" s="123"/>
      <c r="C7" s="124"/>
      <c r="D7" s="38"/>
      <c r="E7" s="123"/>
      <c r="F7" s="124"/>
      <c r="G7" s="38"/>
      <c r="H7" s="123"/>
      <c r="I7" s="124"/>
      <c r="J7" s="38"/>
      <c r="K7" s="134"/>
      <c r="L7" s="39"/>
      <c r="M7" s="135"/>
      <c r="N7" s="124"/>
      <c r="O7" s="121"/>
      <c r="P7" s="121"/>
      <c r="Q7" s="122"/>
      <c r="R7" s="127"/>
      <c r="S7" s="106"/>
      <c r="T7" s="52"/>
    </row>
    <row r="8" spans="2:20" ht="15" customHeigh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28"/>
      <c r="L8" s="132"/>
      <c r="M8" s="128"/>
      <c r="N8" s="130"/>
      <c r="O8" s="130"/>
      <c r="P8" s="130"/>
      <c r="Q8" s="132"/>
      <c r="R8" s="144"/>
      <c r="S8" s="73"/>
      <c r="T8" s="136"/>
    </row>
    <row r="9" spans="2:20" ht="15" customHeight="1" thickBot="1" x14ac:dyDescent="0.35">
      <c r="B9" s="129"/>
      <c r="C9" s="131"/>
      <c r="D9" s="133"/>
      <c r="E9" s="129"/>
      <c r="F9" s="131"/>
      <c r="G9" s="133"/>
      <c r="H9" s="129"/>
      <c r="I9" s="131"/>
      <c r="J9" s="133"/>
      <c r="K9" s="129"/>
      <c r="L9" s="133"/>
      <c r="M9" s="129"/>
      <c r="N9" s="131"/>
      <c r="O9" s="131"/>
      <c r="P9" s="131"/>
      <c r="Q9" s="133"/>
      <c r="R9" s="145"/>
      <c r="S9" s="74"/>
      <c r="T9" s="13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50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51"/>
      <c r="T11" s="147"/>
    </row>
    <row r="12" spans="2:20" ht="15" customHeight="1" x14ac:dyDescent="0.3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4"/>
      <c r="S12" s="152"/>
      <c r="T12" s="136"/>
    </row>
    <row r="13" spans="2:20" ht="15" customHeight="1" thickBot="1" x14ac:dyDescent="0.35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5"/>
      <c r="S13" s="153"/>
      <c r="T13" s="13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50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51"/>
      <c r="T15" s="147"/>
    </row>
    <row r="16" spans="2:20" ht="15" customHeight="1" x14ac:dyDescent="0.3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4"/>
      <c r="S16" s="152"/>
      <c r="T16" s="136"/>
    </row>
    <row r="17" spans="2:20" ht="15" customHeight="1" thickBot="1" x14ac:dyDescent="0.35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5"/>
      <c r="S17" s="153"/>
      <c r="T17" s="137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zoomScaleNormal="100" workbookViewId="0">
      <pane ySplit="3" topLeftCell="A4" activePane="bottomLeft" state="frozen"/>
      <selection pane="bottomLeft" activeCell="E17" sqref="E1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0" t="s">
        <v>34</v>
      </c>
      <c r="D2" s="34" t="s">
        <v>20</v>
      </c>
      <c r="E2" s="120" t="s">
        <v>35</v>
      </c>
      <c r="F2" s="155" t="s">
        <v>22</v>
      </c>
      <c r="G2" s="120" t="s">
        <v>23</v>
      </c>
      <c r="H2" s="40" t="s">
        <v>54</v>
      </c>
      <c r="I2" s="42"/>
      <c r="J2" s="120" t="s">
        <v>0</v>
      </c>
    </row>
    <row r="3" spans="2:10" ht="15" customHeight="1" thickBot="1" x14ac:dyDescent="0.35">
      <c r="B3" s="34"/>
      <c r="C3" s="120"/>
      <c r="D3" s="34"/>
      <c r="E3" s="120"/>
      <c r="F3" s="156"/>
      <c r="G3" s="50"/>
      <c r="H3" s="29" t="s">
        <v>39</v>
      </c>
      <c r="I3" s="30" t="s">
        <v>41</v>
      </c>
      <c r="J3" s="120"/>
    </row>
    <row r="4" spans="2:10" ht="17.399999999999999" customHeight="1" thickBot="1" x14ac:dyDescent="0.35">
      <c r="B4" s="167">
        <f>D4-(F4*G4)</f>
        <v>4378033</v>
      </c>
      <c r="C4" s="168">
        <f>E4/F4-1</f>
        <v>0.28176119110588704</v>
      </c>
      <c r="D4" s="167">
        <f>E4*G4</f>
        <v>19916131</v>
      </c>
      <c r="E4" s="164">
        <v>26171</v>
      </c>
      <c r="F4" s="157">
        <v>20418</v>
      </c>
      <c r="G4" s="154">
        <v>761</v>
      </c>
      <c r="H4" s="162" t="s">
        <v>51</v>
      </c>
      <c r="I4" s="161" t="s">
        <v>66</v>
      </c>
      <c r="J4" s="154" t="s">
        <v>48</v>
      </c>
    </row>
    <row r="5" spans="2:10" ht="15" customHeight="1" thickBot="1" x14ac:dyDescent="0.35">
      <c r="B5" s="167"/>
      <c r="C5" s="168"/>
      <c r="D5" s="167"/>
      <c r="E5" s="164"/>
      <c r="F5" s="158"/>
      <c r="G5" s="154"/>
      <c r="H5" s="163"/>
      <c r="I5" s="161"/>
      <c r="J5" s="154"/>
    </row>
    <row r="6" spans="2:10" ht="15" customHeight="1" thickBot="1" x14ac:dyDescent="0.35">
      <c r="B6" s="164"/>
      <c r="C6" s="169"/>
      <c r="D6" s="164"/>
      <c r="E6" s="164"/>
      <c r="F6" s="157"/>
      <c r="G6" s="154"/>
      <c r="H6" s="162"/>
      <c r="I6" s="161"/>
      <c r="J6" s="154"/>
    </row>
    <row r="7" spans="2:10" ht="15" customHeight="1" thickBot="1" x14ac:dyDescent="0.35">
      <c r="B7" s="164"/>
      <c r="C7" s="169"/>
      <c r="D7" s="164"/>
      <c r="E7" s="164"/>
      <c r="F7" s="158"/>
      <c r="G7" s="154"/>
      <c r="H7" s="163"/>
      <c r="I7" s="161"/>
      <c r="J7" s="154"/>
    </row>
    <row r="8" spans="2:10" ht="15" thickBot="1" x14ac:dyDescent="0.35">
      <c r="B8" s="154"/>
      <c r="C8" s="154"/>
      <c r="D8" s="154"/>
      <c r="E8" s="154"/>
      <c r="F8" s="159"/>
      <c r="G8" s="154"/>
      <c r="H8" s="165"/>
      <c r="I8" s="161"/>
      <c r="J8" s="154"/>
    </row>
    <row r="9" spans="2:10" ht="15" thickBot="1" x14ac:dyDescent="0.35">
      <c r="B9" s="154"/>
      <c r="C9" s="154"/>
      <c r="D9" s="154"/>
      <c r="E9" s="154"/>
      <c r="F9" s="160"/>
      <c r="G9" s="154"/>
      <c r="H9" s="166"/>
      <c r="I9" s="161"/>
      <c r="J9" s="154"/>
    </row>
    <row r="10" spans="2:10" ht="15" thickBot="1" x14ac:dyDescent="0.35">
      <c r="B10" s="154"/>
      <c r="C10" s="154"/>
      <c r="D10" s="154"/>
      <c r="E10" s="154"/>
      <c r="F10" s="159"/>
      <c r="G10" s="154"/>
      <c r="H10" s="165"/>
      <c r="I10" s="161"/>
      <c r="J10" s="154"/>
    </row>
    <row r="11" spans="2:10" ht="15" thickBot="1" x14ac:dyDescent="0.35">
      <c r="B11" s="154"/>
      <c r="C11" s="154"/>
      <c r="D11" s="154"/>
      <c r="E11" s="154"/>
      <c r="F11" s="160"/>
      <c r="G11" s="154"/>
      <c r="H11" s="166"/>
      <c r="I11" s="161"/>
      <c r="J11" s="15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2020-04-04T06:11:59Z</dcterms:modified>
</cp:coreProperties>
</file>