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<sst xmlns="http://schemas.openxmlformats.org/spreadsheetml/2006/main" count="117" uniqueCount="69">
  <si>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</si>
  <si>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</si>
  <si>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</si>
  <si>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</si>
  <si>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</si>
  <si>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</si>
  <si>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</si>
  <si>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</si>
  <si>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</si>
  <si>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</si>
  <si>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</si>
  <si>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</si>
  <si>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</si>
  <si>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</si>
  <si>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</si>
  <si>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</si>
  <si>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</si>
  <si>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</si>
  <si>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</si>
  <si>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</si>
  <si>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</si>
  <si>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</si>
  <si>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</si>
  <si>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</si>
  <si>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</si>
  <si>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</si>
  <si>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</si>
  <si>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</si>
  <si>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</si>
  <si>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</si>
  <si>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</si>
  <si>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</si>
  <si>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</si>
  <si>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</si>
  <si>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</si>
  <si>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</si>
  <si>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</si>
  <si>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</si>
  <si>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</si>
  <si>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</si>
  <si>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</si>
  <si>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</si>
  <si>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</si>
  <si>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</si>
  <si>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</si>
  <si>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</si>
  <si>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</si>
  <si>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</si>
  <si>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</si>
  <si>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</si>
  <si>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99/01/07</t>
  </si>
  <si>
    <t>MA20</t>
  </si>
  <si>
    <t>قیمت</t>
  </si>
  <si>
    <t>شیب</t>
  </si>
  <si>
    <t>Down</t>
  </si>
  <si>
    <t>+</t>
  </si>
  <si>
    <t>پولبک یه سقف کانال بلند مدت و برگشت</t>
  </si>
  <si>
    <t>برخورد به خط روند صعودی و پولبک به بالا</t>
  </si>
  <si>
    <t>برخورد به میدلاین کوتاه مدت و حرکت به سمت سقف</t>
  </si>
  <si>
    <t>قیمت در نزدیکی میدلاین چنگال</t>
  </si>
  <si>
    <t>موج 5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</si>
  <si>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</si>
  <si>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</si>
  <si>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</si>
  <si>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</si>
  <si>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</si>
  <si>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</si>
  <si>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tot_990107.png</t>
  </si>
  <si>
    <t>sig_990107.png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</si>
</sst>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7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H10" sqref="H10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-5.9528619528619542</v>
      </c>
      <c r="C4" s="33">
        <f>(D4/Q4)-1</f>
        <v>-1</v>
      </c>
      <c r="D4" s="34">
        <v>0</v>
      </c>
      <c r="E4" s="32">
        <f>IF(L4&gt;0, F4/L4,"RF")</f>
        <v>-5.9528619528619542</v>
      </c>
      <c r="F4" s="33">
        <f>(G4/Q4)-1</f>
        <v>-1</v>
      </c>
      <c r="G4" s="34">
        <v>0</v>
      </c>
      <c r="H4" s="32">
        <f>IF(L4&gt;0, I4/L4,"RF")</f>
        <v>5.107744107744109</v>
      </c>
      <c r="I4" s="33">
        <f>(J4/Q4)-1</f>
        <v>0.85803167420814486</v>
      </c>
      <c r="J4" s="34">
        <v>85410</v>
      </c>
      <c r="K4" s="39">
        <f>IF(L4&gt;0, N4-M4*R4, 0)</f>
        <v>2818530</v>
      </c>
      <c r="L4" s="40">
        <f>IF(1-(M4/Q4)&gt;0, 1-(M4/Q4), 0)</f>
        <v>0.16798642533936647</v>
      </c>
      <c r="M4" s="35">
        <v>38246</v>
      </c>
      <c r="N4" s="49">
        <f>R4*Q4</f>
        <v>16778320</v>
      </c>
      <c r="O4" s="33">
        <f>IF( (Q4-M4)*R4/P4&gt;0, (Q4-M4)*R4/P4, "Risk free")</f>
        <v>1.9214263260681833E-3</v>
      </c>
      <c r="P4" s="50">
        <f>'[1]مدیریت سرمایه'!$B$5</f>
        <v>1466894651</v>
      </c>
      <c r="Q4" s="50">
        <f>(SUM('تاریخچه خرید'!M4:M17)-SUMPRODUCT('تاریخچه فروش'!G4:G7*'تاریخچه فروش'!F4:F7))/R4</f>
        <v>45968</v>
      </c>
      <c r="R4" s="45">
        <f>SUM('تاریخچه خرید'!Q4:Q17)-SUM('تاریخچه فروش'!G4:G11)</f>
        <v>365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51</v>
      </c>
      <c r="C2" s="61"/>
      <c r="D2" s="108" t="s">
        <v>7</v>
      </c>
      <c r="E2" s="114" t="s">
        <v>6</v>
      </c>
      <c r="F2" s="115"/>
      <c r="G2" s="112" t="s">
        <v>5</v>
      </c>
      <c r="H2" s="113"/>
      <c r="I2" s="66" t="s">
        <v>16</v>
      </c>
      <c r="J2" s="67"/>
      <c r="K2" s="117" t="s">
        <v>13</v>
      </c>
      <c r="L2" s="118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08" t="s">
        <v>0</v>
      </c>
    </row>
    <row r="3" spans="1:20" ht="19.2" thickBot="1" x14ac:dyDescent="0.35">
      <c r="B3" s="29" t="s">
        <v>53</v>
      </c>
      <c r="C3" s="20" t="s">
        <v>52</v>
      </c>
      <c r="D3" s="109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6"/>
    </row>
    <row r="4" spans="1:20" ht="16.8" customHeight="1" x14ac:dyDescent="0.3">
      <c r="A4" s="22"/>
      <c r="B4" s="82" t="s">
        <v>55</v>
      </c>
      <c r="C4" s="105" t="s">
        <v>54</v>
      </c>
      <c r="D4" s="92" t="s">
        <v>42</v>
      </c>
      <c r="E4" s="82" t="s">
        <v>62</v>
      </c>
      <c r="F4" s="106" t="s">
        <v>61</v>
      </c>
      <c r="G4" s="68"/>
      <c r="H4" s="91" t="s">
        <v>42</v>
      </c>
      <c r="I4" s="56" t="s">
        <v>42</v>
      </c>
      <c r="J4" s="58" t="s">
        <v>42</v>
      </c>
      <c r="K4" s="119" t="s">
        <v>42</v>
      </c>
      <c r="L4" s="106">
        <v>39429</v>
      </c>
      <c r="M4" s="68"/>
      <c r="N4" s="58" t="s">
        <v>60</v>
      </c>
      <c r="O4" s="82" t="s">
        <v>59</v>
      </c>
      <c r="P4" s="72" t="s">
        <v>58</v>
      </c>
      <c r="Q4" s="74" t="s">
        <v>57</v>
      </c>
      <c r="R4" s="68" t="s">
        <v>68</v>
      </c>
      <c r="S4" s="110" t="s">
        <v>67</v>
      </c>
      <c r="T4" s="80" t="s">
        <v>50</v>
      </c>
    </row>
    <row r="5" spans="1:20" ht="17.399999999999999" customHeight="1" thickBot="1" x14ac:dyDescent="0.35">
      <c r="A5" s="22"/>
      <c r="B5" s="83"/>
      <c r="C5" s="103"/>
      <c r="D5" s="93"/>
      <c r="E5" s="83"/>
      <c r="F5" s="59"/>
      <c r="G5" s="69"/>
      <c r="H5" s="59"/>
      <c r="I5" s="57"/>
      <c r="J5" s="59"/>
      <c r="K5" s="65"/>
      <c r="L5" s="59"/>
      <c r="M5" s="69"/>
      <c r="N5" s="59"/>
      <c r="O5" s="83"/>
      <c r="P5" s="73"/>
      <c r="Q5" s="75"/>
      <c r="R5" s="69"/>
      <c r="S5" s="111"/>
      <c r="T5" s="90"/>
    </row>
    <row r="6" spans="1:20" ht="14.4" customHeight="1" x14ac:dyDescent="0.3">
      <c r="A6" s="22"/>
      <c r="B6" s="86" t="s">
        <v>55</v>
      </c>
      <c r="C6" s="100" t="s">
        <v>64</v>
      </c>
      <c r="D6" s="96" t="s">
        <v>42</v>
      </c>
      <c r="E6" s="86" t="s">
        <v>62</v>
      </c>
      <c r="F6" s="88" t="s">
        <v>61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07">
        <v>39429</v>
      </c>
      <c r="M6" s="62"/>
      <c r="N6" s="51" t="s">
        <v>42</v>
      </c>
      <c r="O6" s="86" t="s">
        <v>42</v>
      </c>
      <c r="P6" s="78" t="s">
        <v>56</v>
      </c>
      <c r="Q6" s="76" t="s">
        <v>63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S4:S5" r:id="rId3" display="tot_990107.png"/>
    <hyperlink ref="R4:R5" r:id="rId4" display="sig_990107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Q4" sqref="Q4:Q5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4" t="s">
        <v>18</v>
      </c>
      <c r="L2" s="115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5">
      <c r="B4" s="32">
        <f>IF(K4&gt;0, C4/K4,"RF")</f>
        <v>-5.9528619528619542</v>
      </c>
      <c r="C4" s="33">
        <f>(D4/P4)-1</f>
        <v>-1</v>
      </c>
      <c r="D4" s="34">
        <v>0</v>
      </c>
      <c r="E4" s="32">
        <f>IF(K4&gt;0, F4/K4,"RF")</f>
        <v>-5.9528619528619542</v>
      </c>
      <c r="F4" s="33">
        <f>(G4/P4)-1</f>
        <v>-1</v>
      </c>
      <c r="G4" s="34">
        <v>0</v>
      </c>
      <c r="H4" s="32">
        <f>IF(K4&gt;0, I4/K4,"RF")</f>
        <v>5.107744107744109</v>
      </c>
      <c r="I4" s="33">
        <f>(J4/P4)-1</f>
        <v>0.85803167420814486</v>
      </c>
      <c r="J4" s="34">
        <v>85410</v>
      </c>
      <c r="K4" s="127">
        <f>IF(1-(L4/P4)&gt;0, 1-(L4/P4), 0)</f>
        <v>0.16798642533936647</v>
      </c>
      <c r="L4" s="35">
        <v>38246</v>
      </c>
      <c r="M4" s="49">
        <f>P4*Q4</f>
        <v>20133984</v>
      </c>
      <c r="N4" s="33">
        <f>IF( (P4-L4)*Q4/O4&gt;0, (P4-L4)*Q4/O4, "Risk free")</f>
        <v>2.3057115912818202E-3</v>
      </c>
      <c r="O4" s="50">
        <f>'[1]مدیریت سرمایه'!$B$5</f>
        <v>1466894651</v>
      </c>
      <c r="P4" s="121">
        <v>45968</v>
      </c>
      <c r="Q4" s="122">
        <v>438</v>
      </c>
      <c r="R4" s="68" t="s">
        <v>49</v>
      </c>
      <c r="S4" s="123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27"/>
      <c r="L5" s="35"/>
      <c r="M5" s="49"/>
      <c r="N5" s="33"/>
      <c r="O5" s="50"/>
      <c r="P5" s="121"/>
      <c r="Q5" s="122"/>
      <c r="R5" s="69"/>
      <c r="S5" s="124"/>
      <c r="T5" s="48"/>
    </row>
    <row r="6" spans="2:20" ht="15" customHeight="1" thickBot="1" x14ac:dyDescent="0.35">
      <c r="B6" s="125"/>
      <c r="C6" s="126"/>
      <c r="D6" s="34"/>
      <c r="E6" s="125"/>
      <c r="F6" s="126"/>
      <c r="G6" s="34"/>
      <c r="H6" s="125"/>
      <c r="I6" s="126"/>
      <c r="J6" s="34"/>
      <c r="K6" s="136"/>
      <c r="L6" s="35"/>
      <c r="M6" s="137"/>
      <c r="N6" s="126"/>
      <c r="O6" s="121"/>
      <c r="P6" s="121"/>
      <c r="Q6" s="122"/>
      <c r="R6" s="128"/>
      <c r="S6" s="123"/>
      <c r="T6" s="48"/>
    </row>
    <row r="7" spans="2:20" ht="15" customHeight="1" thickBot="1" x14ac:dyDescent="0.35">
      <c r="B7" s="125"/>
      <c r="C7" s="126"/>
      <c r="D7" s="34"/>
      <c r="E7" s="125"/>
      <c r="F7" s="126"/>
      <c r="G7" s="34"/>
      <c r="H7" s="125"/>
      <c r="I7" s="126"/>
      <c r="J7" s="34"/>
      <c r="K7" s="136"/>
      <c r="L7" s="35"/>
      <c r="M7" s="137"/>
      <c r="N7" s="126"/>
      <c r="O7" s="121"/>
      <c r="P7" s="121"/>
      <c r="Q7" s="122"/>
      <c r="R7" s="129"/>
      <c r="S7" s="124"/>
      <c r="T7" s="48"/>
    </row>
    <row r="8" spans="2:20" ht="15" customHeight="1" x14ac:dyDescent="0.3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53"/>
      <c r="T8" s="138"/>
    </row>
    <row r="9" spans="2:20" ht="15" customHeight="1" thickBot="1" x14ac:dyDescent="0.35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55"/>
      <c r="T9" s="13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3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5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3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5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0" t="s">
        <v>33</v>
      </c>
      <c r="D2" s="30" t="s">
        <v>19</v>
      </c>
      <c r="E2" s="120" t="s">
        <v>34</v>
      </c>
      <c r="F2" s="157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5">
      <c r="B3" s="30"/>
      <c r="C3" s="120"/>
      <c r="D3" s="30"/>
      <c r="E3" s="120"/>
      <c r="F3" s="158"/>
      <c r="G3" s="46"/>
      <c r="H3" s="24" t="s">
        <v>38</v>
      </c>
      <c r="I3" s="25" t="s">
        <v>40</v>
      </c>
      <c r="J3" s="120"/>
    </row>
    <row r="4" spans="2:10" ht="17.399999999999999" customHeight="1" thickBot="1" x14ac:dyDescent="0.35">
      <c r="B4" s="169">
        <f>D4-(F4*G4)</f>
        <v>688098</v>
      </c>
      <c r="C4" s="170">
        <f>E4/F4-1</f>
        <v>0.20505569091541953</v>
      </c>
      <c r="D4" s="169">
        <f>E4*G4</f>
        <v>4043762</v>
      </c>
      <c r="E4" s="166">
        <v>55394</v>
      </c>
      <c r="F4" s="159">
        <v>45968</v>
      </c>
      <c r="G4" s="156">
        <v>73</v>
      </c>
      <c r="H4" s="164"/>
      <c r="I4" s="163" t="s">
        <v>66</v>
      </c>
      <c r="J4" s="156" t="s">
        <v>65</v>
      </c>
    </row>
    <row r="5" spans="2:10" ht="15" customHeight="1" thickBot="1" x14ac:dyDescent="0.35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5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5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" thickBot="1" x14ac:dyDescent="0.35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" thickBot="1" x14ac:dyDescent="0.35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" thickBot="1" x14ac:dyDescent="0.35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" thickBot="1" x14ac:dyDescent="0.35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2020-04-02T10:26:50Z</dcterms:modified>
</cp:coreProperties>
</file>