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110\"/>
    </mc:Choice>
  </mc:AlternateContent>
  <xr:revisionPtr revIDLastSave="0" documentId="13_ncr:1_{73512E66-9021-47BE-AE70-B3B295BB9B4E}" xr6:coauthVersionLast="47" xr6:coauthVersionMax="47" xr10:uidLastSave="{00000000-0000-0000-0000-000000000000}"/>
  <bookViews>
    <workbookView xWindow="-108" yWindow="-108" windowWidth="23256" windowHeight="12456" xr2:uid="{905BA015-7B9C-4667-B1F1-7D0533F04D86}"/>
  </bookViews>
  <sheets>
    <sheet name="Rth Module 21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7" i="1"/>
  <c r="G2" i="1"/>
  <c r="S27" i="1"/>
  <c r="M27" i="1"/>
  <c r="O27" i="1"/>
  <c r="M2" i="1"/>
  <c r="O2" i="1"/>
  <c r="R27" i="1"/>
  <c r="N27" i="1"/>
  <c r="Q27" i="1"/>
  <c r="G27" i="1"/>
  <c r="P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T26" i="1"/>
  <c r="S26" i="1"/>
  <c r="M26" i="1"/>
  <c r="O26" i="1"/>
  <c r="R26" i="1"/>
  <c r="N26" i="1"/>
  <c r="Q26" i="1"/>
  <c r="G26" i="1"/>
  <c r="P26" i="1"/>
  <c r="T25" i="1"/>
  <c r="S25" i="1"/>
  <c r="M25" i="1"/>
  <c r="O25" i="1"/>
  <c r="R25" i="1"/>
  <c r="N25" i="1"/>
  <c r="Q25" i="1"/>
  <c r="G25" i="1"/>
  <c r="P25" i="1"/>
  <c r="T24" i="1"/>
  <c r="S24" i="1"/>
  <c r="M24" i="1"/>
  <c r="O24" i="1"/>
  <c r="R24" i="1"/>
  <c r="N24" i="1"/>
  <c r="Q24" i="1"/>
  <c r="G24" i="1"/>
  <c r="P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<sst xmlns="http://schemas.openxmlformats.org/spreadsheetml/2006/main" count="52" uniqueCount="40">
  <si>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</si>
  <si>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</si>
  <si>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</si>
  <si>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</si>
  <si>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</si>
  <si>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</si>
  <si>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</si>
  <si>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</si>
  <si>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</si>
  <si>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</si>
  <si>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</si>
  <si>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</si>
  <si>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</si>
  <si>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</si>
  <si>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</si>
  <si>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</si>
  <si>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</si>
  <si>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</si>
  <si>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</si>
  <si>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</si>
  <si>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</si>
  <si>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</si>
  <si>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</si>
  <si>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</si>
  <si>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</si>
  <si>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</si>
  <si>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</si>
  <si>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</si>
  <si>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MERCE1_BancV_0274.d7d</t>
  </si>
  <si>
    <t>MERCE1_BancV_0275.d7d</t>
  </si>
  <si>
    <t>MERCE1_BancV_0276.d7d</t>
  </si>
  <si>
    <t>DeltaT</t>
  </si>
  <si>
    <t>Tref</t>
  </si>
  <si>
    <t>ton</t>
  </si>
  <si>
    <t>toff</t>
  </si>
  <si>
    <t>Ip</t>
  </si>
  <si>
    <t>Is</t>
  </si>
  <si>
    <t>Tvulcatherm</t>
  </si>
  <si>
    <t>N° de cycle</t>
  </si>
  <si>
    <t>%Vce corrigé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</si>
</sst>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  <row r="6">
          <cell r="M6">
            <v>39.4</v>
          </cell>
        </row>
        <row r="7">
          <cell r="M7">
            <v>39.700000000000003</v>
          </cell>
        </row>
        <row r="8">
          <cell r="M8">
            <v>40.200000000000003</v>
          </cell>
        </row>
        <row r="9">
          <cell r="M9">
            <v>39.9</v>
          </cell>
        </row>
        <row r="10">
          <cell r="M10">
            <v>39.799999999999997</v>
          </cell>
        </row>
        <row r="11">
          <cell r="M11">
            <v>39.4</v>
          </cell>
        </row>
        <row r="12">
          <cell r="M12">
            <v>39.4</v>
          </cell>
        </row>
        <row r="13">
          <cell r="M13">
            <v>39.6</v>
          </cell>
        </row>
        <row r="14">
          <cell r="M14">
            <v>39.700000000000003</v>
          </cell>
        </row>
        <row r="15">
          <cell r="M15">
            <v>39.5</v>
          </cell>
        </row>
        <row r="16">
          <cell r="M16">
            <v>39</v>
          </cell>
        </row>
        <row r="17">
          <cell r="M17">
            <v>39.5</v>
          </cell>
        </row>
        <row r="18">
          <cell r="M18">
            <v>39.9</v>
          </cell>
        </row>
        <row r="19">
          <cell r="M19">
            <v>39.6</v>
          </cell>
        </row>
        <row r="20">
          <cell r="M20">
            <v>39.700000000000003</v>
          </cell>
        </row>
        <row r="21">
          <cell r="M21">
            <v>39.6</v>
          </cell>
        </row>
        <row r="22">
          <cell r="M22">
            <v>39.5</v>
          </cell>
        </row>
        <row r="23">
          <cell r="M23">
            <v>39.5</v>
          </cell>
        </row>
        <row r="24">
          <cell r="M24">
            <v>39.5</v>
          </cell>
        </row>
        <row r="25">
          <cell r="M25">
            <v>39.4</v>
          </cell>
        </row>
        <row r="26">
          <cell r="M26">
            <v>39.4</v>
          </cell>
        </row>
        <row r="27">
          <cell r="M27">
            <v>39.299999999999997</v>
          </cell>
        </row>
        <row r="28">
          <cell r="M28">
            <v>39.299999999999997</v>
          </cell>
        </row>
        <row r="29">
          <cell r="M29">
            <v>39.5</v>
          </cell>
        </row>
        <row r="30">
          <cell r="M30">
            <v>39.6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4775-6C23-4A72-909C-5F8D9683C3E0}">
  <dimension ref="B1:AA241"/>
  <sheetViews>
    <sheetView tabSelected="1" workbookViewId="0">
      <selection activeCell="J12" sqref="J12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39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</row>
    <row r="2" spans="2:27" x14ac:dyDescent="0.3">
      <c r="B2" s="3" t="s">
        <v>17</v>
      </c>
      <c r="C2" s="3">
        <v>0</v>
      </c>
      <c r="D2" s="3">
        <v>149.6</v>
      </c>
      <c r="E2" s="4">
        <v>14.78</v>
      </c>
      <c r="F2" s="3">
        <v>1.4691000000000001</v>
      </c>
      <c r="G2" s="5">
        <f>F2-[1]Calibration!$C$16*(H2-$H$2)+[1]Calibration!$C$17*(150-D2)</f>
        <v>1.4706160000000001</v>
      </c>
      <c r="H2" s="6">
        <v>92.4</v>
      </c>
      <c r="I2" s="6">
        <v>70.8</v>
      </c>
      <c r="J2" s="6">
        <v>73</v>
      </c>
      <c r="K2" s="6">
        <v>68.099999999999994</v>
      </c>
      <c r="L2" s="6">
        <v>68.7</v>
      </c>
      <c r="M2" s="6">
        <f>'[1]Rth Module 21L'!M5</f>
        <v>39.5</v>
      </c>
      <c r="N2" s="7">
        <f t="shared" ref="N2:N27" si="0">(H2-(I2+J2+K2+L2)/4)/(F2*D2)</f>
        <v>0.10123881731949096</v>
      </c>
      <c r="O2" s="7">
        <f t="shared" ref="O2:O27" si="1">(H2-M2)/(D2*F2)</f>
        <v>0.24069813196409312</v>
      </c>
      <c r="P2" s="4">
        <f>(G2-$G$2)/$G$2*100</f>
        <v>0</v>
      </c>
      <c r="Q2" s="4">
        <f t="shared" ref="Q2:Q27" si="2">(N2-$N$2)/$N$2*100</f>
        <v>0</v>
      </c>
      <c r="R2" s="4">
        <f t="shared" ref="R2:R27" si="3">(O2-$O$2)/$O$2*100</f>
        <v>0</v>
      </c>
      <c r="S2" s="5">
        <f>$G$2*1.05</f>
        <v>1.5441468000000003</v>
      </c>
      <c r="T2" s="7">
        <f>$N$2*1.2</f>
        <v>0.12148658078338914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9">
        <v>14.79</v>
      </c>
      <c r="F3" s="8">
        <v>1.4795</v>
      </c>
      <c r="G3" s="10">
        <f>F3-[1]Calibration!$C$16*(H3-$H$2)+[1]Calibration!$C$17*(150-D3)</f>
        <v>1.4787409234944979</v>
      </c>
      <c r="H3" s="11">
        <v>94</v>
      </c>
      <c r="I3" s="11">
        <v>70.7</v>
      </c>
      <c r="J3" s="11">
        <v>71.400000000000006</v>
      </c>
      <c r="K3" s="11">
        <v>73.599999999999994</v>
      </c>
      <c r="L3" s="11">
        <v>68.400000000000006</v>
      </c>
      <c r="M3" s="11">
        <f>'[1]Rth Module 21L'!M6</f>
        <v>39.4</v>
      </c>
      <c r="N3" s="12">
        <f t="shared" si="0"/>
        <v>0.10373343284518793</v>
      </c>
      <c r="O3" s="12">
        <f t="shared" si="1"/>
        <v>0.24652210808910829</v>
      </c>
      <c r="P3" s="9">
        <f>(G3-$G$2)/$G$2*100</f>
        <v>0.55248436672100543</v>
      </c>
      <c r="Q3" s="9">
        <f t="shared" si="2"/>
        <v>2.4640899525963773</v>
      </c>
      <c r="R3" s="9">
        <f t="shared" si="3"/>
        <v>2.4196183316802737</v>
      </c>
      <c r="S3" s="10">
        <f t="shared" ref="S3:S27" si="4">$G$2*1.05</f>
        <v>1.5441468000000003</v>
      </c>
      <c r="T3" s="12">
        <f t="shared" ref="T3:T27" si="5">$N$2*1.2</f>
        <v>0.12148658078338914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6">C3+2500</f>
        <v>9358</v>
      </c>
      <c r="D4" s="3">
        <v>149.69999999999999</v>
      </c>
      <c r="E4" s="4">
        <v>14.79</v>
      </c>
      <c r="F4" s="5">
        <v>1.4817</v>
      </c>
      <c r="G4" s="5">
        <f>F4-[1]Calibration!$C$16*(H4-$H$2)+[1]Calibration!$C$17*(150-D4)</f>
        <v>1.4810594282760918</v>
      </c>
      <c r="H4" s="6">
        <v>93.9</v>
      </c>
      <c r="I4" s="6">
        <v>70.8</v>
      </c>
      <c r="J4" s="6">
        <v>71.599999999999994</v>
      </c>
      <c r="K4" s="6">
        <v>73.7</v>
      </c>
      <c r="L4" s="6">
        <v>68.5</v>
      </c>
      <c r="M4" s="6">
        <f>'[1]Rth Module 21L'!M7</f>
        <v>39.700000000000003</v>
      </c>
      <c r="N4" s="7">
        <f t="shared" si="0"/>
        <v>0.10256503197842454</v>
      </c>
      <c r="O4" s="7">
        <f t="shared" si="1"/>
        <v>0.24435273552662007</v>
      </c>
      <c r="P4" s="4">
        <f>(G4-$G$2)/$G$2*100</f>
        <v>0.71013971533640874</v>
      </c>
      <c r="Q4" s="4">
        <f t="shared" si="2"/>
        <v>1.3099863214998775</v>
      </c>
      <c r="R4" s="4">
        <f t="shared" si="3"/>
        <v>1.5183348257443621</v>
      </c>
      <c r="S4" s="5">
        <f t="shared" si="4"/>
        <v>1.5441468000000003</v>
      </c>
      <c r="T4" s="7">
        <f t="shared" si="5"/>
        <v>0.12148658078338914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6"/>
        <v>11858</v>
      </c>
      <c r="D5" s="8">
        <v>149.69999999999999</v>
      </c>
      <c r="E5" s="9">
        <v>14.79</v>
      </c>
      <c r="F5" s="10">
        <v>1.4834000000000001</v>
      </c>
      <c r="G5" s="10">
        <f>F5-[1]Calibration!$C$16*(H5-$H$2)+[1]Calibration!$C$17*(150-D5)</f>
        <v>1.4826409234944979</v>
      </c>
      <c r="H5" s="11">
        <v>94</v>
      </c>
      <c r="I5" s="11">
        <v>70.900000000000006</v>
      </c>
      <c r="J5" s="11">
        <v>71.8</v>
      </c>
      <c r="K5" s="11">
        <v>73.8</v>
      </c>
      <c r="L5" s="11">
        <v>68.599999999999994</v>
      </c>
      <c r="M5" s="11">
        <f>'[1]Rth Module 21L'!M8</f>
        <v>40.200000000000003</v>
      </c>
      <c r="N5" s="12">
        <f t="shared" si="0"/>
        <v>0.10233491115978753</v>
      </c>
      <c r="O5" s="12">
        <f t="shared" si="1"/>
        <v>0.24227142884033312</v>
      </c>
      <c r="P5" s="9">
        <f t="shared" ref="P5:P24" si="7">(G5-$G$2)/$G$2*100</f>
        <v>0.81767935983953621</v>
      </c>
      <c r="Q5" s="9">
        <f t="shared" si="2"/>
        <v>1.0826813956523273</v>
      </c>
      <c r="R5" s="9">
        <f t="shared" si="3"/>
        <v>0.65363900558841914</v>
      </c>
      <c r="S5" s="10">
        <f t="shared" si="4"/>
        <v>1.5441468000000003</v>
      </c>
      <c r="T5" s="12">
        <f t="shared" si="5"/>
        <v>0.12148658078338914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6"/>
        <v>14358</v>
      </c>
      <c r="D6" s="8">
        <v>149.69999999999999</v>
      </c>
      <c r="E6" s="9">
        <v>14.79</v>
      </c>
      <c r="F6" s="10">
        <v>1.4844999999999999</v>
      </c>
      <c r="G6" s="10">
        <f>F6-[1]Calibration!$C$16*(H6-$H$2)+[1]Calibration!$C$17*(150-D6)</f>
        <v>1.4837409234944978</v>
      </c>
      <c r="H6" s="11">
        <v>94</v>
      </c>
      <c r="I6" s="11">
        <v>70.8</v>
      </c>
      <c r="J6" s="11">
        <v>71.5</v>
      </c>
      <c r="K6" s="11">
        <v>73.599999999999994</v>
      </c>
      <c r="L6" s="11">
        <v>68.3</v>
      </c>
      <c r="M6" s="11">
        <f>'[1]Rth Module 21L'!M9</f>
        <v>39.9</v>
      </c>
      <c r="N6" s="12">
        <f t="shared" si="0"/>
        <v>0.10327154814850317</v>
      </c>
      <c r="O6" s="12">
        <f t="shared" si="1"/>
        <v>0.24344186295573075</v>
      </c>
      <c r="P6" s="9">
        <f t="shared" si="7"/>
        <v>0.89247794764219046</v>
      </c>
      <c r="Q6" s="9">
        <f t="shared" si="2"/>
        <v>2.0078571469254669</v>
      </c>
      <c r="R6" s="9">
        <f t="shared" si="3"/>
        <v>1.1399053948814764</v>
      </c>
      <c r="S6" s="10">
        <f t="shared" si="4"/>
        <v>1.5441468000000003</v>
      </c>
      <c r="T6" s="12">
        <f t="shared" si="5"/>
        <v>0.12148658078338914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6"/>
        <v>16858</v>
      </c>
      <c r="D7" s="8">
        <v>149.69999999999999</v>
      </c>
      <c r="E7" s="9">
        <v>14.8</v>
      </c>
      <c r="F7" s="10">
        <v>1.486</v>
      </c>
      <c r="G7" s="10">
        <f>F7-[1]Calibration!$C$16*(H7-$H$2)+[1]Calibration!$C$17*(150-D7)</f>
        <v>1.48500391393131</v>
      </c>
      <c r="H7" s="11">
        <v>94.2</v>
      </c>
      <c r="I7" s="11">
        <v>71</v>
      </c>
      <c r="J7" s="11">
        <v>71.7</v>
      </c>
      <c r="K7" s="11">
        <v>73.7</v>
      </c>
      <c r="L7" s="11">
        <v>68.5</v>
      </c>
      <c r="M7" s="11">
        <f>'[1]Rth Module 21L'!M10</f>
        <v>39.799999999999997</v>
      </c>
      <c r="N7" s="12">
        <f t="shared" si="0"/>
        <v>0.10327968633543448</v>
      </c>
      <c r="O7" s="12">
        <f t="shared" si="1"/>
        <v>0.24454471976703523</v>
      </c>
      <c r="P7" s="9">
        <f t="shared" si="7"/>
        <v>0.97835967589839157</v>
      </c>
      <c r="Q7" s="9">
        <f t="shared" si="2"/>
        <v>2.015895750246588</v>
      </c>
      <c r="R7" s="9">
        <f t="shared" si="3"/>
        <v>1.5980962426064611</v>
      </c>
      <c r="S7" s="10">
        <f t="shared" si="4"/>
        <v>1.5441468000000003</v>
      </c>
      <c r="T7" s="12">
        <f t="shared" si="5"/>
        <v>0.12148658078338914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6"/>
        <v>19358</v>
      </c>
      <c r="D8" s="8">
        <v>149.69999999999999</v>
      </c>
      <c r="E8" s="9">
        <v>14.79</v>
      </c>
      <c r="F8" s="10">
        <v>1.4869000000000001</v>
      </c>
      <c r="G8" s="10">
        <f>F8-[1]Calibration!$C$16*(H8-$H$2)+[1]Calibration!$C$17*(150-D8)</f>
        <v>1.486140923494498</v>
      </c>
      <c r="H8" s="11">
        <v>94</v>
      </c>
      <c r="I8" s="11">
        <v>70.900000000000006</v>
      </c>
      <c r="J8" s="11">
        <v>71.7</v>
      </c>
      <c r="K8" s="11">
        <v>73.599999999999994</v>
      </c>
      <c r="L8" s="11">
        <v>68.3</v>
      </c>
      <c r="M8" s="11">
        <f>'[1]Rth Module 21L'!M11</f>
        <v>39.4</v>
      </c>
      <c r="N8" s="12">
        <f t="shared" si="0"/>
        <v>0.10276791392995151</v>
      </c>
      <c r="O8" s="12">
        <f t="shared" si="1"/>
        <v>0.2452952175114908</v>
      </c>
      <c r="P8" s="9">
        <f t="shared" si="7"/>
        <v>1.0556748664843749</v>
      </c>
      <c r="Q8" s="9">
        <f t="shared" si="2"/>
        <v>1.5103856909301943</v>
      </c>
      <c r="R8" s="9">
        <f t="shared" si="3"/>
        <v>1.9098966451818862</v>
      </c>
      <c r="S8" s="10">
        <f t="shared" si="4"/>
        <v>1.5441468000000003</v>
      </c>
      <c r="T8" s="12">
        <f t="shared" si="5"/>
        <v>0.12148658078338914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6"/>
        <v>21858</v>
      </c>
      <c r="D9" s="8">
        <v>149.69999999999999</v>
      </c>
      <c r="E9" s="9">
        <v>14.79</v>
      </c>
      <c r="F9" s="10">
        <v>1.4878</v>
      </c>
      <c r="G9" s="10">
        <f>F9-[1]Calibration!$C$16*(H9-$H$2)+[1]Calibration!$C$17*(150-D9)</f>
        <v>1.4868039139313101</v>
      </c>
      <c r="H9" s="11">
        <v>94.2</v>
      </c>
      <c r="I9" s="11">
        <v>70.900000000000006</v>
      </c>
      <c r="J9" s="11">
        <v>71.7</v>
      </c>
      <c r="K9" s="11">
        <v>73.7</v>
      </c>
      <c r="L9" s="11">
        <v>68.3</v>
      </c>
      <c r="M9" s="11">
        <f>'[1]Rth Module 21L'!M12</f>
        <v>39.4</v>
      </c>
      <c r="N9" s="12">
        <f t="shared" si="0"/>
        <v>0.10349147459232665</v>
      </c>
      <c r="O9" s="12">
        <f t="shared" si="1"/>
        <v>0.24604480727373107</v>
      </c>
      <c r="P9" s="9">
        <f t="shared" si="7"/>
        <v>1.1007573650300224</v>
      </c>
      <c r="Q9" s="9">
        <f t="shared" si="2"/>
        <v>2.225092442285967</v>
      </c>
      <c r="R9" s="9">
        <f t="shared" si="3"/>
        <v>2.2213198191482251</v>
      </c>
      <c r="S9" s="10">
        <f t="shared" si="4"/>
        <v>1.5441468000000003</v>
      </c>
      <c r="T9" s="12">
        <f t="shared" si="5"/>
        <v>0.12148658078338914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6"/>
        <v>24358</v>
      </c>
      <c r="D10" s="8">
        <v>149.69999999999999</v>
      </c>
      <c r="E10" s="9">
        <v>14.79</v>
      </c>
      <c r="F10" s="10">
        <v>1.4887999999999999</v>
      </c>
      <c r="G10" s="10">
        <f>F10-[1]Calibration!$C$16*(H10-$H$2)+[1]Calibration!$C$17*(150-D10)</f>
        <v>1.4880409234944978</v>
      </c>
      <c r="H10" s="11">
        <v>94</v>
      </c>
      <c r="I10" s="11">
        <v>71</v>
      </c>
      <c r="J10" s="11">
        <v>71.7</v>
      </c>
      <c r="K10" s="11">
        <v>73.7</v>
      </c>
      <c r="L10" s="11">
        <v>68.400000000000006</v>
      </c>
      <c r="M10" s="11">
        <f>'[1]Rth Module 21L'!M13</f>
        <v>39.6</v>
      </c>
      <c r="N10" s="12">
        <f t="shared" si="0"/>
        <v>0.10230024799733811</v>
      </c>
      <c r="O10" s="12">
        <f t="shared" si="1"/>
        <v>0.24408480223926274</v>
      </c>
      <c r="P10" s="9">
        <f t="shared" si="7"/>
        <v>1.1848724272344135</v>
      </c>
      <c r="Q10" s="9">
        <f t="shared" si="2"/>
        <v>1.0484423919112733</v>
      </c>
      <c r="R10" s="9">
        <f t="shared" si="3"/>
        <v>1.407019758539229</v>
      </c>
      <c r="S10" s="10">
        <f t="shared" si="4"/>
        <v>1.5441468000000003</v>
      </c>
      <c r="T10" s="12">
        <f t="shared" si="5"/>
        <v>0.12148658078338914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6"/>
        <v>26858</v>
      </c>
      <c r="D11" s="3">
        <v>149.69999999999999</v>
      </c>
      <c r="E11" s="4">
        <v>14.79</v>
      </c>
      <c r="F11" s="5">
        <v>1.4897</v>
      </c>
      <c r="G11" s="5">
        <f>F11-[1]Calibration!$C$16*(H11-$H$2)+[1]Calibration!$C$17*(150-D11)</f>
        <v>1.4884669043681222</v>
      </c>
      <c r="H11" s="6">
        <v>94.4</v>
      </c>
      <c r="I11" s="6">
        <v>70.8</v>
      </c>
      <c r="J11" s="6">
        <v>71.599999999999994</v>
      </c>
      <c r="K11" s="6">
        <v>73.599999999999994</v>
      </c>
      <c r="L11" s="6">
        <v>68.2</v>
      </c>
      <c r="M11" s="6">
        <f>'[1]Rth Module 21L'!M14</f>
        <v>39.700000000000003</v>
      </c>
      <c r="N11" s="7">
        <f t="shared" si="0"/>
        <v>0.1047047216986613</v>
      </c>
      <c r="O11" s="7">
        <f t="shared" si="1"/>
        <v>0.24528258145253837</v>
      </c>
      <c r="P11" s="4">
        <f t="shared" si="7"/>
        <v>1.213838579759916</v>
      </c>
      <c r="Q11" s="4">
        <f t="shared" si="2"/>
        <v>3.4234935481640285</v>
      </c>
      <c r="R11" s="4">
        <f t="shared" si="3"/>
        <v>1.9046468915384629</v>
      </c>
      <c r="S11" s="5">
        <f t="shared" si="4"/>
        <v>1.5441468000000003</v>
      </c>
      <c r="T11" s="7">
        <f t="shared" si="5"/>
        <v>0.12148658078338914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6"/>
        <v>29358</v>
      </c>
      <c r="D12" s="8">
        <v>149.69999999999999</v>
      </c>
      <c r="E12" s="9">
        <v>14.79</v>
      </c>
      <c r="F12" s="10">
        <v>1.4903999999999999</v>
      </c>
      <c r="G12" s="10">
        <f>F12-[1]Calibration!$C$16*(H12-$H$2)+[1]Calibration!$C$17*(150-D12)</f>
        <v>1.4891669043681222</v>
      </c>
      <c r="H12" s="11">
        <v>94.4</v>
      </c>
      <c r="I12" s="11">
        <v>70.900000000000006</v>
      </c>
      <c r="J12" s="11">
        <v>71.7</v>
      </c>
      <c r="K12" s="11">
        <v>73.7</v>
      </c>
      <c r="L12" s="11">
        <v>68.3</v>
      </c>
      <c r="M12" s="11">
        <f>'[1]Rth Module 21L'!M15</f>
        <v>39.5</v>
      </c>
      <c r="N12" s="12">
        <f t="shared" si="0"/>
        <v>0.10420734114498456</v>
      </c>
      <c r="O12" s="12">
        <f t="shared" si="1"/>
        <v>0.24606378618751196</v>
      </c>
      <c r="P12" s="9">
        <f t="shared" si="7"/>
        <v>1.2614376810888779</v>
      </c>
      <c r="Q12" s="9">
        <f t="shared" si="2"/>
        <v>2.93219923354645</v>
      </c>
      <c r="R12" s="9">
        <f t="shared" si="3"/>
        <v>2.229204763508208</v>
      </c>
      <c r="S12" s="10">
        <f t="shared" si="4"/>
        <v>1.5441468000000003</v>
      </c>
      <c r="T12" s="12">
        <f t="shared" si="5"/>
        <v>0.12148658078338914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6"/>
        <v>31858</v>
      </c>
      <c r="D13" s="8">
        <v>149.69999999999999</v>
      </c>
      <c r="E13" s="9">
        <v>14.79</v>
      </c>
      <c r="F13" s="10">
        <v>1.4913000000000001</v>
      </c>
      <c r="G13" s="10">
        <f>F13-[1]Calibration!$C$16*(H13-$H$2)+[1]Calibration!$C$17*(150-D13)</f>
        <v>1.4900669043681223</v>
      </c>
      <c r="H13" s="11">
        <v>94.4</v>
      </c>
      <c r="I13" s="11">
        <v>71</v>
      </c>
      <c r="J13" s="11">
        <v>71.7</v>
      </c>
      <c r="K13" s="11">
        <v>73.5</v>
      </c>
      <c r="L13" s="11">
        <v>68.3</v>
      </c>
      <c r="M13" s="11">
        <f>'[1]Rth Module 21L'!M16</f>
        <v>39</v>
      </c>
      <c r="N13" s="12">
        <f t="shared" si="0"/>
        <v>0.10425643526486132</v>
      </c>
      <c r="O13" s="12">
        <f t="shared" si="1"/>
        <v>0.24815495225234444</v>
      </c>
      <c r="P13" s="9">
        <f t="shared" si="7"/>
        <v>1.3226365256547006</v>
      </c>
      <c r="Q13" s="9">
        <f t="shared" si="2"/>
        <v>2.980692609088194</v>
      </c>
      <c r="R13" s="9">
        <f t="shared" si="3"/>
        <v>3.0979967428096651</v>
      </c>
      <c r="S13" s="10">
        <f t="shared" si="4"/>
        <v>1.5441468000000003</v>
      </c>
      <c r="T13" s="12">
        <f t="shared" si="5"/>
        <v>0.12148658078338914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6"/>
        <v>34358</v>
      </c>
      <c r="D14" s="8">
        <v>149.69999999999999</v>
      </c>
      <c r="E14" s="9">
        <v>14.79</v>
      </c>
      <c r="F14" s="10">
        <v>1.4931000000000001</v>
      </c>
      <c r="G14" s="10">
        <f>F14-[1]Calibration!$C$16*(H14-$H$2)+[1]Calibration!$C$17*(150-D14)</f>
        <v>1.4916298948049347</v>
      </c>
      <c r="H14" s="11">
        <v>94.6</v>
      </c>
      <c r="I14" s="11">
        <v>71.099999999999994</v>
      </c>
      <c r="J14" s="11">
        <v>71.7</v>
      </c>
      <c r="K14" s="11">
        <v>73.7</v>
      </c>
      <c r="L14" s="11">
        <v>68.5</v>
      </c>
      <c r="M14" s="11">
        <f>'[1]Rth Module 21L'!M17</f>
        <v>39.5</v>
      </c>
      <c r="N14" s="12">
        <f t="shared" si="0"/>
        <v>0.10446629422978744</v>
      </c>
      <c r="O14" s="12">
        <f t="shared" si="1"/>
        <v>0.24651361079491602</v>
      </c>
      <c r="P14" s="9">
        <f t="shared" si="7"/>
        <v>1.4289178687661863</v>
      </c>
      <c r="Q14" s="9">
        <f t="shared" si="2"/>
        <v>3.18798361710525</v>
      </c>
      <c r="R14" s="9">
        <f t="shared" si="3"/>
        <v>2.4160880615768288</v>
      </c>
      <c r="S14" s="10">
        <f t="shared" si="4"/>
        <v>1.5441468000000003</v>
      </c>
      <c r="T14" s="12">
        <f t="shared" si="5"/>
        <v>0.12148658078338914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6"/>
        <v>36858</v>
      </c>
      <c r="D15" s="8">
        <v>149.69999999999999</v>
      </c>
      <c r="E15" s="9">
        <v>14.79</v>
      </c>
      <c r="F15" s="10">
        <v>1.4948999999999999</v>
      </c>
      <c r="G15" s="10">
        <f>F15-[1]Calibration!$C$16*(H15-$H$2)+[1]Calibration!$C$17*(150-D15)</f>
        <v>1.4931928852417466</v>
      </c>
      <c r="H15" s="11">
        <v>94.8</v>
      </c>
      <c r="I15" s="11">
        <v>71.599999999999994</v>
      </c>
      <c r="J15" s="11">
        <v>71.8</v>
      </c>
      <c r="K15" s="11">
        <v>73.900000000000006</v>
      </c>
      <c r="L15" s="11">
        <v>68.599999999999994</v>
      </c>
      <c r="M15" s="11">
        <f>'[1]Rth Module 21L'!M18</f>
        <v>39.9</v>
      </c>
      <c r="N15" s="12">
        <f t="shared" si="0"/>
        <v>0.10422879339520572</v>
      </c>
      <c r="O15" s="12">
        <f t="shared" si="1"/>
        <v>0.24532307641572532</v>
      </c>
      <c r="P15" s="9">
        <f t="shared" si="7"/>
        <v>1.5351992118776419</v>
      </c>
      <c r="Q15" s="9">
        <f t="shared" si="2"/>
        <v>2.9533889814999994</v>
      </c>
      <c r="R15" s="9">
        <f t="shared" si="3"/>
        <v>1.921470853925088</v>
      </c>
      <c r="S15" s="10">
        <f t="shared" si="4"/>
        <v>1.5441468000000003</v>
      </c>
      <c r="T15" s="12">
        <f t="shared" si="5"/>
        <v>0.12148658078338914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6"/>
        <v>39358</v>
      </c>
      <c r="D16" s="8">
        <v>149.69999999999999</v>
      </c>
      <c r="E16" s="9">
        <v>14.79</v>
      </c>
      <c r="F16" s="10">
        <v>1.4950000000000001</v>
      </c>
      <c r="G16" s="10">
        <f>F16-[1]Calibration!$C$16*(H16-$H$2)+[1]Calibration!$C$17*(150-D16)</f>
        <v>1.4936483995865286</v>
      </c>
      <c r="H16" s="11">
        <v>94.5</v>
      </c>
      <c r="I16" s="11">
        <v>71.099999999999994</v>
      </c>
      <c r="J16" s="11">
        <v>71.599999999999994</v>
      </c>
      <c r="K16" s="11">
        <v>73.599999999999994</v>
      </c>
      <c r="L16" s="11">
        <v>68.3</v>
      </c>
      <c r="M16" s="11">
        <f>'[1]Rth Module 21L'!M19</f>
        <v>39.6</v>
      </c>
      <c r="N16" s="12">
        <f t="shared" si="0"/>
        <v>0.10433352770200383</v>
      </c>
      <c r="O16" s="12">
        <f t="shared" si="1"/>
        <v>0.24530666684539645</v>
      </c>
      <c r="P16" s="9">
        <f t="shared" si="7"/>
        <v>1.5661736025263204</v>
      </c>
      <c r="Q16" s="9">
        <f t="shared" si="2"/>
        <v>3.0568416981270499</v>
      </c>
      <c r="R16" s="9">
        <f t="shared" si="3"/>
        <v>1.914653364235841</v>
      </c>
      <c r="S16" s="10">
        <f t="shared" si="4"/>
        <v>1.5441468000000003</v>
      </c>
      <c r="T16" s="12">
        <f t="shared" si="5"/>
        <v>0.12148658078338914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6"/>
        <v>41858</v>
      </c>
      <c r="D17" s="8">
        <v>149.5</v>
      </c>
      <c r="E17" s="9">
        <v>14.79</v>
      </c>
      <c r="F17" s="10">
        <v>1.4957</v>
      </c>
      <c r="G17" s="10">
        <f>F17-[1]Calibration!$C$16*(H17-$H$2)+[1]Calibration!$C$17*(150-D17)</f>
        <v>1.4952249043681223</v>
      </c>
      <c r="H17" s="11">
        <v>94.4</v>
      </c>
      <c r="I17" s="11">
        <v>71.8</v>
      </c>
      <c r="J17" s="11">
        <v>71.7</v>
      </c>
      <c r="K17" s="11">
        <v>73.7</v>
      </c>
      <c r="L17" s="11">
        <v>68.400000000000006</v>
      </c>
      <c r="M17" s="11">
        <f>'[1]Rth Module 21L'!M20</f>
        <v>39.700000000000003</v>
      </c>
      <c r="N17" s="12">
        <f t="shared" si="0"/>
        <v>0.1028589649302359</v>
      </c>
      <c r="O17" s="12">
        <f t="shared" si="1"/>
        <v>0.24462545137756103</v>
      </c>
      <c r="P17" s="9">
        <f t="shared" si="7"/>
        <v>1.6733739037330022</v>
      </c>
      <c r="Q17" s="9">
        <f t="shared" si="2"/>
        <v>1.6003225379767696</v>
      </c>
      <c r="R17" s="9">
        <f t="shared" si="3"/>
        <v>1.6316368479560039</v>
      </c>
      <c r="S17" s="10">
        <f t="shared" si="4"/>
        <v>1.5441468000000003</v>
      </c>
      <c r="T17" s="12">
        <f t="shared" si="5"/>
        <v>0.12148658078338914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6"/>
        <v>44358</v>
      </c>
      <c r="D18" s="8">
        <v>149.6</v>
      </c>
      <c r="E18" s="9">
        <v>14.79</v>
      </c>
      <c r="F18" s="10">
        <v>1.4973000000000001</v>
      </c>
      <c r="G18" s="10">
        <f>F18-[1]Calibration!$C$16*(H18-$H$2)+[1]Calibration!$C$17*(150-D18)</f>
        <v>1.4963273995865287</v>
      </c>
      <c r="H18" s="11">
        <v>94.5</v>
      </c>
      <c r="I18" s="11">
        <v>72.2</v>
      </c>
      <c r="J18" s="11">
        <v>71.599999999999994</v>
      </c>
      <c r="K18" s="11">
        <v>73.599999999999994</v>
      </c>
      <c r="L18" s="11">
        <v>68.5</v>
      </c>
      <c r="M18" s="11">
        <f>'[1]Rth Module 21L'!M21</f>
        <v>39.6</v>
      </c>
      <c r="N18" s="12">
        <f t="shared" si="0"/>
        <v>0.10279197743103363</v>
      </c>
      <c r="O18" s="12">
        <f t="shared" si="1"/>
        <v>0.2450935748518456</v>
      </c>
      <c r="P18" s="9">
        <f t="shared" si="7"/>
        <v>1.7483421631839018</v>
      </c>
      <c r="Q18" s="9">
        <f t="shared" si="2"/>
        <v>1.5341547369535049</v>
      </c>
      <c r="R18" s="9">
        <f t="shared" si="3"/>
        <v>1.8261225593592001</v>
      </c>
      <c r="S18" s="10">
        <f t="shared" si="4"/>
        <v>1.5441468000000003</v>
      </c>
      <c r="T18" s="12">
        <f t="shared" si="5"/>
        <v>0.12148658078338914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6"/>
        <v>46858</v>
      </c>
      <c r="D19" s="8">
        <v>149.6</v>
      </c>
      <c r="E19" s="9">
        <v>14.79</v>
      </c>
      <c r="F19" s="10">
        <v>1.5019</v>
      </c>
      <c r="G19" s="10">
        <f>F19-[1]Calibration!$C$16*(H19-$H$2)+[1]Calibration!$C$17*(150-D19)</f>
        <v>1.500453380460153</v>
      </c>
      <c r="H19" s="11">
        <v>94.9</v>
      </c>
      <c r="I19" s="11">
        <v>72.2</v>
      </c>
      <c r="J19" s="11">
        <v>71.7</v>
      </c>
      <c r="K19" s="11">
        <v>73.599999999999994</v>
      </c>
      <c r="L19" s="11">
        <v>68.599999999999994</v>
      </c>
      <c r="M19" s="11">
        <f>'[1]Rth Module 21L'!M22</f>
        <v>39.5</v>
      </c>
      <c r="N19" s="12">
        <f t="shared" si="0"/>
        <v>0.10403488914042214</v>
      </c>
      <c r="O19" s="12">
        <f t="shared" si="1"/>
        <v>0.24656825062585613</v>
      </c>
      <c r="P19" s="9">
        <f t="shared" si="7"/>
        <v>2.0289035655910741</v>
      </c>
      <c r="Q19" s="9">
        <f t="shared" si="2"/>
        <v>2.7618574524703274</v>
      </c>
      <c r="R19" s="9">
        <f t="shared" si="3"/>
        <v>2.438788624516083</v>
      </c>
      <c r="S19" s="10">
        <f t="shared" si="4"/>
        <v>1.5441468000000003</v>
      </c>
      <c r="T19" s="12">
        <f t="shared" si="5"/>
        <v>0.12148658078338914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6"/>
        <v>49358</v>
      </c>
      <c r="D20" s="8">
        <v>149.6</v>
      </c>
      <c r="E20" s="9">
        <v>14.79</v>
      </c>
      <c r="F20" s="10">
        <v>1.5044999999999999</v>
      </c>
      <c r="G20" s="10">
        <f>F20-[1]Calibration!$C$16*(H20-$H$2)+[1]Calibration!$C$17*(150-D20)</f>
        <v>1.5032903900233408</v>
      </c>
      <c r="H20" s="11">
        <v>94.7</v>
      </c>
      <c r="I20" s="11">
        <v>72.400000000000006</v>
      </c>
      <c r="J20" s="11">
        <v>71.7</v>
      </c>
      <c r="K20" s="11">
        <v>73.599999999999994</v>
      </c>
      <c r="L20" s="11">
        <v>68.599999999999994</v>
      </c>
      <c r="M20" s="11">
        <f>'[1]Rth Module 21L'!M23</f>
        <v>39.5</v>
      </c>
      <c r="N20" s="12">
        <f t="shared" si="0"/>
        <v>0.10274435161538557</v>
      </c>
      <c r="O20" s="12">
        <f t="shared" si="1"/>
        <v>0.24525354418029338</v>
      </c>
      <c r="P20" s="9">
        <f t="shared" si="7"/>
        <v>2.2218165736902495</v>
      </c>
      <c r="Q20" s="9">
        <f t="shared" si="2"/>
        <v>1.4871116986120352</v>
      </c>
      <c r="R20" s="9">
        <f t="shared" si="3"/>
        <v>1.8925831202046173</v>
      </c>
      <c r="S20" s="10">
        <f t="shared" si="4"/>
        <v>1.5441468000000003</v>
      </c>
      <c r="T20" s="12">
        <f t="shared" si="5"/>
        <v>0.12148658078338914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6"/>
        <v>51858</v>
      </c>
      <c r="D21" s="8">
        <v>149.69999999999999</v>
      </c>
      <c r="E21" s="9">
        <v>14.79</v>
      </c>
      <c r="F21" s="10">
        <v>1.5064</v>
      </c>
      <c r="G21" s="10">
        <f>F21-[1]Calibration!$C$16*(H21-$H$2)+[1]Calibration!$C$17*(150-D21)</f>
        <v>1.5042188661153713</v>
      </c>
      <c r="H21" s="11">
        <v>95.2</v>
      </c>
      <c r="I21" s="11">
        <v>72.3</v>
      </c>
      <c r="J21" s="11">
        <v>72.099999999999994</v>
      </c>
      <c r="K21" s="11">
        <v>73.900000000000006</v>
      </c>
      <c r="L21" s="11">
        <v>69</v>
      </c>
      <c r="M21" s="11">
        <f>'[1]Rth Module 21L'!M24</f>
        <v>39.5</v>
      </c>
      <c r="N21" s="12">
        <f t="shared" si="0"/>
        <v>0.10365482247908818</v>
      </c>
      <c r="O21" s="12">
        <f t="shared" si="1"/>
        <v>0.24699780158653298</v>
      </c>
      <c r="P21" s="9">
        <f t="shared" si="7"/>
        <v>2.284951755956083</v>
      </c>
      <c r="Q21" s="9">
        <f t="shared" si="2"/>
        <v>2.3864415088658717</v>
      </c>
      <c r="R21" s="9">
        <f t="shared" si="3"/>
        <v>2.6172490708733998</v>
      </c>
      <c r="S21" s="10">
        <f t="shared" si="4"/>
        <v>1.5441468000000003</v>
      </c>
      <c r="T21" s="12">
        <f t="shared" si="5"/>
        <v>0.12148658078338914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6"/>
        <v>54358</v>
      </c>
      <c r="D22" s="8">
        <v>149.6</v>
      </c>
      <c r="E22" s="9">
        <v>14.79</v>
      </c>
      <c r="F22" s="10">
        <v>1.5116000000000001</v>
      </c>
      <c r="G22" s="10">
        <f>F22-[1]Calibration!$C$16*(H22-$H$2)+[1]Calibration!$C$17*(150-D22)</f>
        <v>1.5096793613337776</v>
      </c>
      <c r="H22" s="11">
        <v>95.3</v>
      </c>
      <c r="I22" s="11">
        <v>71.900000000000006</v>
      </c>
      <c r="J22" s="11">
        <v>72.099999999999994</v>
      </c>
      <c r="K22" s="11">
        <v>74</v>
      </c>
      <c r="L22" s="11">
        <v>69.099999999999994</v>
      </c>
      <c r="M22" s="11">
        <f>'[1]Rth Module 21L'!M25</f>
        <v>39.4</v>
      </c>
      <c r="N22" s="12">
        <f t="shared" si="0"/>
        <v>0.10403061246149206</v>
      </c>
      <c r="O22" s="12">
        <f t="shared" si="1"/>
        <v>0.24719707700732871</v>
      </c>
      <c r="P22" s="9">
        <f t="shared" si="7"/>
        <v>2.6562584205378839</v>
      </c>
      <c r="Q22" s="9">
        <f t="shared" si="2"/>
        <v>2.7576331054823733</v>
      </c>
      <c r="R22" s="9">
        <f t="shared" si="3"/>
        <v>2.7000396680291177</v>
      </c>
      <c r="S22" s="10">
        <f t="shared" si="4"/>
        <v>1.5441468000000003</v>
      </c>
      <c r="T22" s="12">
        <f t="shared" si="5"/>
        <v>0.12148658078338914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6"/>
        <v>56858</v>
      </c>
      <c r="D23" s="8">
        <v>149.6</v>
      </c>
      <c r="E23" s="9">
        <v>14.8</v>
      </c>
      <c r="F23" s="10">
        <v>1.514</v>
      </c>
      <c r="G23" s="10">
        <f>F23-[1]Calibration!$C$16*(H23-$H$2)+[1]Calibration!$C$17*(150-D23)</f>
        <v>1.5118423517705897</v>
      </c>
      <c r="H23" s="11">
        <v>95.5</v>
      </c>
      <c r="I23" s="11">
        <v>71.599999999999994</v>
      </c>
      <c r="J23" s="11">
        <v>72.099999999999994</v>
      </c>
      <c r="K23" s="11">
        <v>73.8</v>
      </c>
      <c r="L23" s="11">
        <v>69</v>
      </c>
      <c r="M23" s="11">
        <f>'[1]Rth Module 21L'!M26</f>
        <v>39.4</v>
      </c>
      <c r="N23" s="12">
        <f t="shared" si="0"/>
        <v>0.10541099470891996</v>
      </c>
      <c r="O23" s="12">
        <f t="shared" si="1"/>
        <v>0.24768824306472922</v>
      </c>
      <c r="P23" s="9">
        <f t="shared" si="7"/>
        <v>2.8033389933598931</v>
      </c>
      <c r="Q23" s="9">
        <f t="shared" si="2"/>
        <v>4.1211241892152719</v>
      </c>
      <c r="R23" s="9">
        <f t="shared" si="3"/>
        <v>2.9040986083260818</v>
      </c>
      <c r="S23" s="10">
        <f t="shared" si="4"/>
        <v>1.5441468000000003</v>
      </c>
      <c r="T23" s="12">
        <f t="shared" si="5"/>
        <v>0.12148658078338914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8" t="s">
        <v>27</v>
      </c>
      <c r="C24" s="8">
        <f>C23+40+50</f>
        <v>56948</v>
      </c>
      <c r="D24" s="8">
        <v>149.5</v>
      </c>
      <c r="E24" s="9">
        <v>14.8</v>
      </c>
      <c r="F24" s="8">
        <v>1.5274000000000001</v>
      </c>
      <c r="G24" s="10">
        <f>F24-[1]Calibration!$C$16*(H24-$H$2)+[1]Calibration!$C$17*(150-D24)</f>
        <v>1.5250288278626203</v>
      </c>
      <c r="H24" s="11">
        <v>96</v>
      </c>
      <c r="I24" s="11">
        <v>72</v>
      </c>
      <c r="J24" s="11">
        <v>72</v>
      </c>
      <c r="K24" s="11">
        <v>73.5</v>
      </c>
      <c r="L24" s="11">
        <v>69.2</v>
      </c>
      <c r="M24" s="11">
        <f>'[1]Rth Module 21L'!M27</f>
        <v>39.299999999999997</v>
      </c>
      <c r="N24" s="12">
        <f t="shared" si="0"/>
        <v>0.10652679723735398</v>
      </c>
      <c r="O24" s="12">
        <f t="shared" si="1"/>
        <v>0.24830706694174592</v>
      </c>
      <c r="P24" s="9">
        <f t="shared" si="7"/>
        <v>3.700002438612128</v>
      </c>
      <c r="Q24" s="9">
        <f t="shared" si="2"/>
        <v>5.2232731059818045</v>
      </c>
      <c r="R24" s="9">
        <f t="shared" si="3"/>
        <v>3.1611940298680383</v>
      </c>
      <c r="S24" s="10">
        <f t="shared" si="4"/>
        <v>1.5441468000000003</v>
      </c>
      <c r="T24" s="12">
        <f t="shared" si="5"/>
        <v>0.12148658078338914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B25" s="8" t="s">
        <v>28</v>
      </c>
      <c r="C25" s="8">
        <f>C24+250</f>
        <v>57198</v>
      </c>
      <c r="D25" s="8">
        <v>149.6</v>
      </c>
      <c r="E25" s="9">
        <v>14.8</v>
      </c>
      <c r="F25" s="8">
        <v>1.5284</v>
      </c>
      <c r="G25" s="10">
        <f>F25-[1]Calibration!$C$16*(H25-$H$2)+[1]Calibration!$C$17*(150-D25)</f>
        <v>1.5256498278626203</v>
      </c>
      <c r="H25" s="11">
        <v>96</v>
      </c>
      <c r="I25" s="11">
        <v>72</v>
      </c>
      <c r="J25" s="11">
        <v>72.099999999999994</v>
      </c>
      <c r="K25" s="11">
        <v>73.5</v>
      </c>
      <c r="L25" s="11">
        <v>69.3</v>
      </c>
      <c r="M25" s="11">
        <f>'[1]Rth Module 21L'!M28</f>
        <v>39.299999999999997</v>
      </c>
      <c r="N25" s="12">
        <f t="shared" si="0"/>
        <v>0.10616726169899811</v>
      </c>
      <c r="O25" s="12">
        <f t="shared" si="1"/>
        <v>0.24797873278406554</v>
      </c>
      <c r="P25" s="9">
        <f>(G25-$G$2)/$G$2*100</f>
        <v>3.7422296413625391</v>
      </c>
      <c r="Q25" s="9">
        <f t="shared" si="2"/>
        <v>4.8681370545389662</v>
      </c>
      <c r="R25" s="9">
        <f t="shared" si="3"/>
        <v>3.0247849289742423</v>
      </c>
      <c r="S25" s="10">
        <f t="shared" si="4"/>
        <v>1.5441468000000003</v>
      </c>
      <c r="T25" s="12">
        <f t="shared" si="5"/>
        <v>0.12148658078338914</v>
      </c>
      <c r="U25" s="1">
        <v>110</v>
      </c>
      <c r="V25" s="1">
        <v>55</v>
      </c>
      <c r="W25" s="1">
        <v>3</v>
      </c>
      <c r="X25" s="1">
        <v>6</v>
      </c>
      <c r="Y25" s="1">
        <v>260</v>
      </c>
      <c r="Z25" s="1">
        <v>150</v>
      </c>
      <c r="AA25" s="1">
        <v>40</v>
      </c>
    </row>
    <row r="26" spans="2:27" x14ac:dyDescent="0.3">
      <c r="B26" s="8" t="s">
        <v>29</v>
      </c>
      <c r="C26" s="8">
        <f>C25+2000</f>
        <v>59198</v>
      </c>
      <c r="D26" s="8">
        <v>149.69999999999999</v>
      </c>
      <c r="E26" s="9">
        <v>14.8</v>
      </c>
      <c r="F26" s="8">
        <v>1.5351999999999999</v>
      </c>
      <c r="G26" s="10">
        <f>F26-[1]Calibration!$C$16*(H26-$H$2)+[1]Calibration!$C$17*(150-D26)</f>
        <v>1.5312412943914628</v>
      </c>
      <c r="H26" s="11">
        <v>96.7</v>
      </c>
      <c r="I26" s="11">
        <v>72.2</v>
      </c>
      <c r="J26" s="11">
        <v>72.7</v>
      </c>
      <c r="K26" s="11">
        <v>74.2</v>
      </c>
      <c r="L26" s="11">
        <v>70.2</v>
      </c>
      <c r="M26" s="11">
        <f>'[1]Rth Module 21L'!M29</f>
        <v>39.5</v>
      </c>
      <c r="N26" s="12">
        <f t="shared" si="0"/>
        <v>0.10606152377710086</v>
      </c>
      <c r="O26" s="12">
        <f t="shared" si="1"/>
        <v>0.2488910424635967</v>
      </c>
      <c r="P26" s="9">
        <f>(G26-$G$2)/$G$2*100</f>
        <v>4.1224421869109742</v>
      </c>
      <c r="Q26" s="9">
        <f t="shared" si="2"/>
        <v>4.7636930036335139</v>
      </c>
      <c r="R26" s="9">
        <f t="shared" si="3"/>
        <v>3.4038114183311472</v>
      </c>
      <c r="S26" s="10">
        <f t="shared" si="4"/>
        <v>1.5441468000000003</v>
      </c>
      <c r="T26" s="12">
        <f t="shared" si="5"/>
        <v>0.12148658078338914</v>
      </c>
      <c r="U26" s="1">
        <v>110</v>
      </c>
      <c r="V26" s="1">
        <v>55</v>
      </c>
      <c r="W26" s="1">
        <v>3</v>
      </c>
      <c r="X26" s="1">
        <v>6</v>
      </c>
      <c r="Y26" s="1">
        <v>260</v>
      </c>
      <c r="Z26" s="1">
        <v>150</v>
      </c>
      <c r="AA26" s="1">
        <v>40</v>
      </c>
    </row>
    <row r="27" spans="2:27" x14ac:dyDescent="0.3">
      <c r="B27" s="3" t="s">
        <v>30</v>
      </c>
      <c r="C27" s="3">
        <f>C26+1000</f>
        <v>60198</v>
      </c>
      <c r="D27" s="3">
        <v>149.6</v>
      </c>
      <c r="E27" s="4">
        <v>14.8</v>
      </c>
      <c r="F27" s="3">
        <v>1.5354000000000001</v>
      </c>
      <c r="G27" s="5">
        <f>F27-[1]Calibration!$C$16*(H27-$H$2)+[1]Calibration!$C$17*(150-D27)</f>
        <v>1.532057303954651</v>
      </c>
      <c r="H27" s="6">
        <v>96.5</v>
      </c>
      <c r="I27" s="6">
        <v>72</v>
      </c>
      <c r="J27" s="6">
        <v>72.5</v>
      </c>
      <c r="K27" s="6">
        <v>73.900000000000006</v>
      </c>
      <c r="L27" s="6">
        <v>70</v>
      </c>
      <c r="M27" s="6">
        <f>'[1]Rth Module 21L'!M30</f>
        <v>39.6</v>
      </c>
      <c r="N27" s="7">
        <f t="shared" si="0"/>
        <v>0.10622743537714921</v>
      </c>
      <c r="O27" s="7">
        <f t="shared" si="1"/>
        <v>0.24771889643277822</v>
      </c>
      <c r="P27" s="4">
        <f>(G27-$G$2)/$G$2*100</f>
        <v>4.1779297896018299</v>
      </c>
      <c r="Q27" s="4">
        <f t="shared" si="2"/>
        <v>4.9275744124065559</v>
      </c>
      <c r="R27" s="4">
        <f t="shared" si="3"/>
        <v>2.916833799828761</v>
      </c>
      <c r="S27" s="5">
        <f t="shared" si="4"/>
        <v>1.5441468000000003</v>
      </c>
      <c r="T27" s="7">
        <f t="shared" si="5"/>
        <v>0.12148658078338914</v>
      </c>
      <c r="U27" s="1">
        <v>110</v>
      </c>
      <c r="V27" s="1">
        <v>55</v>
      </c>
      <c r="W27" s="1">
        <v>3</v>
      </c>
      <c r="X27" s="1">
        <v>6</v>
      </c>
      <c r="Y27" s="1">
        <v>260</v>
      </c>
      <c r="Z27" s="1">
        <v>150</v>
      </c>
      <c r="AA27" s="1">
        <v>40</v>
      </c>
    </row>
    <row r="28" spans="2:27" x14ac:dyDescent="0.3"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I30" s="13"/>
      <c r="J30" s="13"/>
      <c r="K30" s="13"/>
      <c r="L30" s="13"/>
      <c r="M30" s="13"/>
      <c r="N30" s="14"/>
      <c r="O30" s="13"/>
      <c r="P30" s="15"/>
      <c r="Q30" s="13"/>
      <c r="R30" s="13"/>
      <c r="S30" s="16"/>
    </row>
    <row r="31" spans="2:27" x14ac:dyDescent="0.3">
      <c r="I31" s="13"/>
      <c r="J31" s="13"/>
      <c r="K31" s="13"/>
      <c r="L31" s="13"/>
      <c r="M31" s="13"/>
      <c r="N31" s="14"/>
      <c r="O31" s="13"/>
      <c r="P31" s="15"/>
      <c r="Q31" s="13"/>
      <c r="R31" s="13"/>
      <c r="S31" s="16"/>
    </row>
    <row r="32" spans="2:27" x14ac:dyDescent="0.3">
      <c r="I32" s="13"/>
      <c r="J32" s="13"/>
      <c r="K32" s="13"/>
      <c r="L32" s="13"/>
      <c r="M32" s="13"/>
      <c r="N32" s="14"/>
      <c r="O32" s="13"/>
      <c r="P32" s="15"/>
      <c r="Q32" s="13"/>
      <c r="R32" s="13"/>
      <c r="S32" s="16"/>
    </row>
    <row r="33" spans="9:19" x14ac:dyDescent="0.3">
      <c r="I33" s="13"/>
      <c r="J33" s="13"/>
      <c r="K33" s="13"/>
      <c r="L33" s="13"/>
      <c r="M33" s="13"/>
      <c r="N33" s="14"/>
      <c r="O33" s="13"/>
      <c r="P33" s="15"/>
      <c r="Q33" s="13"/>
      <c r="R33" s="13"/>
      <c r="S33" s="16"/>
    </row>
    <row r="34" spans="9:19" x14ac:dyDescent="0.3">
      <c r="I34" s="13"/>
      <c r="J34" s="13"/>
      <c r="K34" s="13"/>
      <c r="L34" s="13"/>
      <c r="M34" s="13"/>
      <c r="N34" s="14"/>
      <c r="O34" s="13"/>
      <c r="P34" s="15"/>
      <c r="Q34" s="13"/>
      <c r="R34" s="13"/>
      <c r="S34" s="16"/>
    </row>
    <row r="35" spans="9:19" x14ac:dyDescent="0.3">
      <c r="I35" s="13"/>
      <c r="J35" s="13"/>
      <c r="K35" s="13"/>
      <c r="L35" s="13"/>
      <c r="M35" s="13"/>
      <c r="N35" s="14"/>
      <c r="O35" s="13"/>
      <c r="P35" s="15"/>
      <c r="Q35" s="13"/>
      <c r="R35" s="13"/>
      <c r="S35" s="16"/>
    </row>
    <row r="36" spans="9:19" x14ac:dyDescent="0.3">
      <c r="I36" s="13"/>
      <c r="J36" s="13"/>
      <c r="K36" s="13"/>
      <c r="L36" s="13"/>
      <c r="M36" s="13"/>
      <c r="N36" s="14"/>
      <c r="O36" s="13"/>
      <c r="P36" s="15"/>
      <c r="Q36" s="13"/>
      <c r="R36" s="13"/>
      <c r="S36" s="16"/>
    </row>
    <row r="37" spans="9:19" x14ac:dyDescent="0.3">
      <c r="I37" s="13"/>
      <c r="J37" s="13"/>
      <c r="K37" s="13"/>
      <c r="L37" s="13"/>
      <c r="M37" s="13"/>
      <c r="N37" s="14"/>
      <c r="O37" s="13"/>
      <c r="P37" s="15"/>
      <c r="Q37" s="13"/>
      <c r="R37" s="13"/>
      <c r="S37" s="16"/>
    </row>
    <row r="38" spans="9:19" x14ac:dyDescent="0.3">
      <c r="I38" s="13"/>
      <c r="J38" s="13"/>
      <c r="K38" s="13"/>
      <c r="L38" s="13"/>
      <c r="M38" s="13"/>
      <c r="N38" s="14"/>
      <c r="O38" s="13"/>
      <c r="P38" s="15"/>
      <c r="Q38" s="13"/>
      <c r="R38" s="13"/>
      <c r="S38" s="16"/>
    </row>
    <row r="39" spans="9:19" x14ac:dyDescent="0.3">
      <c r="I39" s="13"/>
      <c r="J39" s="13"/>
      <c r="K39" s="13"/>
      <c r="L39" s="13"/>
      <c r="M39" s="13"/>
      <c r="N39" s="14"/>
      <c r="O39" s="13"/>
      <c r="P39" s="15"/>
      <c r="Q39" s="13"/>
      <c r="R39" s="13"/>
      <c r="S39" s="16"/>
    </row>
    <row r="40" spans="9:19" x14ac:dyDescent="0.3">
      <c r="I40" s="13"/>
      <c r="J40" s="13"/>
      <c r="K40" s="13"/>
      <c r="L40" s="13"/>
      <c r="M40" s="13"/>
      <c r="N40" s="14"/>
      <c r="O40" s="13"/>
      <c r="P40" s="15"/>
      <c r="Q40" s="13"/>
      <c r="R40" s="13"/>
      <c r="S40" s="16"/>
    </row>
    <row r="41" spans="9:19" x14ac:dyDescent="0.3">
      <c r="I41" s="13"/>
      <c r="J41" s="13"/>
      <c r="K41" s="13"/>
      <c r="L41" s="13"/>
      <c r="M41" s="13"/>
      <c r="N41" s="14"/>
      <c r="O41" s="13"/>
      <c r="P41" s="15"/>
      <c r="Q41" s="13"/>
      <c r="R41" s="13"/>
      <c r="S41" s="16"/>
    </row>
    <row r="42" spans="9:19" x14ac:dyDescent="0.3">
      <c r="I42" s="13"/>
      <c r="J42" s="13"/>
      <c r="K42" s="13"/>
      <c r="L42" s="13"/>
      <c r="M42" s="13"/>
      <c r="N42" s="14"/>
      <c r="O42" s="13"/>
      <c r="P42" s="15"/>
      <c r="Q42" s="13"/>
      <c r="R42" s="13"/>
      <c r="S42" s="16"/>
    </row>
    <row r="43" spans="9:19" x14ac:dyDescent="0.3">
      <c r="I43" s="13"/>
      <c r="J43" s="13"/>
      <c r="K43" s="13"/>
      <c r="L43" s="13"/>
      <c r="M43" s="13"/>
      <c r="N43" s="14"/>
      <c r="O43" s="13"/>
      <c r="P43" s="15"/>
      <c r="Q43" s="13"/>
      <c r="R43" s="13"/>
      <c r="S43" s="16"/>
    </row>
    <row r="44" spans="9:19" x14ac:dyDescent="0.3">
      <c r="I44" s="13"/>
      <c r="J44" s="13"/>
      <c r="K44" s="13"/>
      <c r="L44" s="13"/>
      <c r="M44" s="13"/>
      <c r="N44" s="14"/>
      <c r="O44" s="13"/>
      <c r="P44" s="15"/>
      <c r="Q44" s="13"/>
      <c r="R44" s="13"/>
      <c r="S44" s="16"/>
    </row>
    <row r="45" spans="9:19" x14ac:dyDescent="0.3">
      <c r="I45" s="13"/>
      <c r="J45" s="13"/>
      <c r="K45" s="13"/>
      <c r="L45" s="13"/>
      <c r="M45" s="13"/>
      <c r="N45" s="14"/>
      <c r="O45" s="13"/>
      <c r="P45" s="15"/>
      <c r="Q45" s="13"/>
      <c r="R45" s="13"/>
      <c r="S45" s="16"/>
    </row>
    <row r="46" spans="9:19" x14ac:dyDescent="0.3">
      <c r="I46" s="13"/>
      <c r="J46" s="13"/>
      <c r="K46" s="13"/>
      <c r="L46" s="13"/>
      <c r="M46" s="13"/>
      <c r="N46" s="14"/>
      <c r="O46" s="13"/>
      <c r="P46" s="15"/>
      <c r="Q46" s="13"/>
      <c r="R46" s="13"/>
      <c r="S46" s="16"/>
    </row>
    <row r="47" spans="9:19" x14ac:dyDescent="0.3">
      <c r="I47" s="13"/>
      <c r="J47" s="13"/>
      <c r="K47" s="13"/>
      <c r="L47" s="13"/>
      <c r="M47" s="13"/>
      <c r="N47" s="14"/>
      <c r="O47" s="13"/>
      <c r="P47" s="15"/>
      <c r="Q47" s="13"/>
      <c r="R47" s="13"/>
      <c r="S47" s="16"/>
    </row>
    <row r="48" spans="9:19" x14ac:dyDescent="0.3">
      <c r="I48" s="13"/>
      <c r="J48" s="13"/>
      <c r="K48" s="13"/>
      <c r="L48" s="13"/>
      <c r="M48" s="13"/>
      <c r="N48" s="14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4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4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4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4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4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4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4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4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4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4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4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4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4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4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4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4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4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4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4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4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4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4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4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4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4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4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4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4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4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4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4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4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4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4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4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4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4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4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4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4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4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4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4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4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4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4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4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4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4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4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4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4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4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4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4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4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4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4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4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4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4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4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4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4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4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4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4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4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4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4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4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4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4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4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4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4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4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4"/>
      <c r="O126" s="13"/>
      <c r="P126" s="15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4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4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4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4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4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4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4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4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4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4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4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4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4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4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4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4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4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4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4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4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4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4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4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4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4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4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4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4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4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4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4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4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4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4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4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4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4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4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4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4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4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4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4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4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4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4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6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9:18" x14ac:dyDescent="0.3"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2024-05-23T16:17:19Z</dcterms:created>
  <dcterms:modified xsi:type="dcterms:W3CDTF">2024-11-11T22:34:23Z</dcterms:modified>
</cp:coreProperties>
</file>