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\Desktop\GitHub_Code\data\Test_to_failure_90\"/>
    </mc:Choice>
  </mc:AlternateContent>
  <xr:revisionPtr revIDLastSave="0" documentId="13_ncr:1_{D973632C-8FCB-40C6-ADFD-3D997014D65C}" xr6:coauthVersionLast="47" xr6:coauthVersionMax="47" xr10:uidLastSave="{00000000-0000-0000-0000-000000000000}"/>
  <bookViews>
    <workbookView xWindow="-108" yWindow="-108" windowWidth="23256" windowHeight="12456" xr2:uid="{0406F001-FF0E-42D9-B075-F6C96F7E42D6}"/>
  </bookViews>
  <sheets>
    <sheet name="Rth Module 27H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T29" i="1"/>
  <c r="G2" i="1"/>
  <c r="S29" i="1"/>
  <c r="M29" i="1"/>
  <c r="O29" i="1"/>
  <c r="M2" i="1"/>
  <c r="O2" i="1"/>
  <c r="R29" i="1"/>
  <c r="N29" i="1"/>
  <c r="Q29" i="1"/>
  <c r="G29" i="1"/>
  <c r="P2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T28" i="1"/>
  <c r="S28" i="1"/>
  <c r="M28" i="1"/>
  <c r="O28" i="1"/>
  <c r="R28" i="1"/>
  <c r="N28" i="1"/>
  <c r="Q28" i="1"/>
  <c r="G28" i="1"/>
  <c r="P28" i="1"/>
  <c r="T27" i="1"/>
  <c r="S27" i="1"/>
  <c r="M27" i="1"/>
  <c r="O27" i="1"/>
  <c r="R27" i="1"/>
  <c r="N27" i="1"/>
  <c r="Q27" i="1"/>
  <c r="G27" i="1"/>
  <c r="P27" i="1"/>
  <c r="T26" i="1"/>
  <c r="S26" i="1"/>
  <c r="M26" i="1"/>
  <c r="O26" i="1"/>
  <c r="R26" i="1"/>
  <c r="N26" i="1"/>
  <c r="Q26" i="1"/>
  <c r="G26" i="1"/>
  <c r="P26" i="1"/>
  <c r="T25" i="1"/>
  <c r="S25" i="1"/>
  <c r="M25" i="1"/>
  <c r="O25" i="1"/>
  <c r="R25" i="1"/>
  <c r="N25" i="1"/>
  <c r="Q25" i="1"/>
  <c r="G25" i="1"/>
  <c r="P25" i="1"/>
  <c r="T24" i="1"/>
  <c r="S24" i="1"/>
  <c r="M24" i="1"/>
  <c r="O24" i="1"/>
  <c r="R24" i="1"/>
  <c r="N24" i="1"/>
  <c r="Q24" i="1"/>
  <c r="G24" i="1"/>
  <c r="P24" i="1"/>
  <c r="T23" i="1"/>
  <c r="S23" i="1"/>
  <c r="M23" i="1"/>
  <c r="O23" i="1"/>
  <c r="R23" i="1"/>
  <c r="N23" i="1"/>
  <c r="Q23" i="1"/>
  <c r="G23" i="1"/>
  <c r="P23" i="1"/>
  <c r="T22" i="1"/>
  <c r="S22" i="1"/>
  <c r="M22" i="1"/>
  <c r="O22" i="1"/>
  <c r="R22" i="1"/>
  <c r="N22" i="1"/>
  <c r="Q22" i="1"/>
  <c r="G22" i="1"/>
  <c r="P22" i="1"/>
  <c r="T21" i="1"/>
  <c r="S21" i="1"/>
  <c r="M21" i="1"/>
  <c r="O21" i="1"/>
  <c r="R21" i="1"/>
  <c r="N21" i="1"/>
  <c r="Q21" i="1"/>
  <c r="G21" i="1"/>
  <c r="P21" i="1"/>
  <c r="T20" i="1"/>
  <c r="S20" i="1"/>
  <c r="M20" i="1"/>
  <c r="O20" i="1"/>
  <c r="R20" i="1"/>
  <c r="N20" i="1"/>
  <c r="Q20" i="1"/>
  <c r="G20" i="1"/>
  <c r="P20" i="1"/>
  <c r="T19" i="1"/>
  <c r="S19" i="1"/>
  <c r="M19" i="1"/>
  <c r="O19" i="1"/>
  <c r="R19" i="1"/>
  <c r="N19" i="1"/>
  <c r="Q19" i="1"/>
  <c r="G19" i="1"/>
  <c r="P19" i="1"/>
  <c r="T18" i="1"/>
  <c r="S18" i="1"/>
  <c r="M18" i="1"/>
  <c r="O18" i="1"/>
  <c r="R18" i="1"/>
  <c r="N18" i="1"/>
  <c r="Q18" i="1"/>
  <c r="G18" i="1"/>
  <c r="P18" i="1"/>
  <c r="T17" i="1"/>
  <c r="S17" i="1"/>
  <c r="M17" i="1"/>
  <c r="O17" i="1"/>
  <c r="R17" i="1"/>
  <c r="N17" i="1"/>
  <c r="Q17" i="1"/>
  <c r="G17" i="1"/>
  <c r="P17" i="1"/>
  <c r="T16" i="1"/>
  <c r="S16" i="1"/>
  <c r="M16" i="1"/>
  <c r="O16" i="1"/>
  <c r="R16" i="1"/>
  <c r="N16" i="1"/>
  <c r="Q16" i="1"/>
  <c r="G16" i="1"/>
  <c r="P16" i="1"/>
  <c r="T15" i="1"/>
  <c r="S15" i="1"/>
  <c r="M15" i="1"/>
  <c r="O15" i="1"/>
  <c r="R15" i="1"/>
  <c r="N15" i="1"/>
  <c r="Q15" i="1"/>
  <c r="G15" i="1"/>
  <c r="P15" i="1"/>
  <c r="T14" i="1"/>
  <c r="S14" i="1"/>
  <c r="M14" i="1"/>
  <c r="O14" i="1"/>
  <c r="R14" i="1"/>
  <c r="N14" i="1"/>
  <c r="Q14" i="1"/>
  <c r="G14" i="1"/>
  <c r="P14" i="1"/>
  <c r="T13" i="1"/>
  <c r="S13" i="1"/>
  <c r="M13" i="1"/>
  <c r="O13" i="1"/>
  <c r="R13" i="1"/>
  <c r="N13" i="1"/>
  <c r="Q13" i="1"/>
  <c r="G13" i="1"/>
  <c r="P13" i="1"/>
  <c r="T12" i="1"/>
  <c r="S12" i="1"/>
  <c r="M12" i="1"/>
  <c r="O12" i="1"/>
  <c r="R12" i="1"/>
  <c r="N12" i="1"/>
  <c r="Q12" i="1"/>
  <c r="G12" i="1"/>
  <c r="P12" i="1"/>
  <c r="T11" i="1"/>
  <c r="S11" i="1"/>
  <c r="M11" i="1"/>
  <c r="O11" i="1"/>
  <c r="R11" i="1"/>
  <c r="N11" i="1"/>
  <c r="Q11" i="1"/>
  <c r="G11" i="1"/>
  <c r="P11" i="1"/>
  <c r="T10" i="1"/>
  <c r="S10" i="1"/>
  <c r="M10" i="1"/>
  <c r="O10" i="1"/>
  <c r="R10" i="1"/>
  <c r="N10" i="1"/>
  <c r="Q10" i="1"/>
  <c r="G10" i="1"/>
  <c r="P10" i="1"/>
  <c r="T9" i="1"/>
  <c r="S9" i="1"/>
  <c r="M9" i="1"/>
  <c r="O9" i="1"/>
  <c r="R9" i="1"/>
  <c r="N9" i="1"/>
  <c r="Q9" i="1"/>
  <c r="G9" i="1"/>
  <c r="P9" i="1"/>
  <c r="T8" i="1"/>
  <c r="S8" i="1"/>
  <c r="M8" i="1"/>
  <c r="O8" i="1"/>
  <c r="R8" i="1"/>
  <c r="N8" i="1"/>
  <c r="Q8" i="1"/>
  <c r="G8" i="1"/>
  <c r="P8" i="1"/>
  <c r="T7" i="1"/>
  <c r="S7" i="1"/>
  <c r="M7" i="1"/>
  <c r="O7" i="1"/>
  <c r="R7" i="1"/>
  <c r="N7" i="1"/>
  <c r="Q7" i="1"/>
  <c r="G7" i="1"/>
  <c r="P7" i="1"/>
  <c r="T6" i="1"/>
  <c r="S6" i="1"/>
  <c r="M6" i="1"/>
  <c r="O6" i="1"/>
  <c r="R6" i="1"/>
  <c r="N6" i="1"/>
  <c r="Q6" i="1"/>
  <c r="G6" i="1"/>
  <c r="P6" i="1"/>
  <c r="T5" i="1"/>
  <c r="S5" i="1"/>
  <c r="M5" i="1"/>
  <c r="O5" i="1"/>
  <c r="R5" i="1"/>
  <c r="N5" i="1"/>
  <c r="Q5" i="1"/>
  <c r="G5" i="1"/>
  <c r="P5" i="1"/>
  <c r="T4" i="1"/>
  <c r="S4" i="1"/>
  <c r="M4" i="1"/>
  <c r="O4" i="1"/>
  <c r="R4" i="1"/>
  <c r="N4" i="1"/>
  <c r="Q4" i="1"/>
  <c r="G4" i="1"/>
  <c r="P4" i="1"/>
  <c r="T3" i="1"/>
  <c r="S3" i="1"/>
  <c r="M3" i="1"/>
  <c r="O3" i="1"/>
  <c r="R3" i="1"/>
  <c r="N3" i="1"/>
  <c r="Q3" i="1"/>
  <c r="G3" i="1"/>
  <c r="P3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<sst xmlns="http://schemas.openxmlformats.org/spreadsheetml/2006/main" count="45" uniqueCount="45">
  <si>
    <t xml:space="preserve">Nom de fichier
</t>
  </si>
  <si>
    <t>Ic
(A)</t>
  </si>
  <si>
    <t>Vge
(V)</t>
  </si>
  <si>
    <t>Vce avant coupure
(V)</t>
  </si>
  <si>
    <r>
      <t>Vce corrigé à T</t>
    </r>
    <r>
      <rPr>
        <b/>
        <vertAlign val="subscript"/>
        <sz val="11"/>
        <color theme="1"/>
        <rFont val="Calibri"/>
        <family val="2"/>
        <scheme val="minor"/>
      </rPr>
      <t>j0</t>
    </r>
    <r>
      <rPr>
        <b/>
        <sz val="11"/>
        <color theme="1"/>
        <rFont val="Calibri"/>
        <family val="2"/>
        <scheme val="minor"/>
      </rPr>
      <t xml:space="preserve">
(V)</t>
    </r>
  </si>
  <si>
    <t>Tj (st)
(°C)</t>
  </si>
  <si>
    <t>Tc2
(°C)</t>
  </si>
  <si>
    <t>Tc4
(°C)</t>
  </si>
  <si>
    <t>Tc6
(°C)</t>
  </si>
  <si>
    <t>Tc8
(°C)</t>
  </si>
  <si>
    <t>Tw123
(°C)</t>
  </si>
  <si>
    <t>Rth(j-c)
(°C/W)</t>
  </si>
  <si>
    <t>Rth(jw)
(°C/W)</t>
  </si>
  <si>
    <t>%Rth
jc</t>
  </si>
  <si>
    <t>%Rth
jw</t>
  </si>
  <si>
    <t>Seuil Vce 
(V)</t>
  </si>
  <si>
    <t>Seuil Rth(j-c)
(°C/W)</t>
  </si>
  <si>
    <t>MERCE1_BancV_0285.d7d</t>
  </si>
  <si>
    <t>MERCE1_BancV_0286.d7d</t>
  </si>
  <si>
    <t>MERCE1_BancV_0289.d7d</t>
  </si>
  <si>
    <t>MERCE1_BancV_0290.d7d</t>
  </si>
  <si>
    <t>MERCE1_BancV_0291.d7d</t>
  </si>
  <si>
    <t>MERCE1_BancV_0292.d7d</t>
  </si>
  <si>
    <t>MERCE1_BancV_0294.d7d</t>
  </si>
  <si>
    <t>MERCE1_BancV_0295.d7d</t>
  </si>
  <si>
    <t>MERCE1_BancV_0296.d7d</t>
  </si>
  <si>
    <t>MERCE1_BancV_0299.d7d</t>
  </si>
  <si>
    <t>MERCE1_BancV_0300.d7d</t>
  </si>
  <si>
    <t>MERCE1_BancV_0301.d7d</t>
  </si>
  <si>
    <t>MERCE1_BancV_0302.d7d</t>
  </si>
  <si>
    <t>MERCE1_BancV_0303.d7d</t>
  </si>
  <si>
    <t>MERCE1_BancV_0304.d7d</t>
  </si>
  <si>
    <t>MERCE1_BancV_0305.d7d</t>
  </si>
  <si>
    <t>MERCE1_BancV_0306.d7d</t>
  </si>
  <si>
    <t>MERCE1_BancV_0307.d7d</t>
  </si>
  <si>
    <t>MERCE1_BancV_0308.d7d</t>
  </si>
  <si>
    <t>DeltaT</t>
  </si>
  <si>
    <t>Tref</t>
  </si>
  <si>
    <t>ton</t>
  </si>
  <si>
    <t>toff</t>
  </si>
  <si>
    <t>Ip</t>
  </si>
  <si>
    <t>Is</t>
  </si>
  <si>
    <t>Tvulcatherm</t>
  </si>
  <si>
    <t>N° de cycle</t>
  </si>
  <si>
    <t>%Vce corrigé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</si>
</sst>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di-GHRABLI/Downloads/Data/Data/Tref_55C/Cyclage%20SKIM306GD12E4%20-%20Tref55C_DeltaT_90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ibration"/>
      <sheetName val="Rth Module 27L"/>
      <sheetName val="Rth Module 27H"/>
      <sheetName val="Rth Module 28L"/>
      <sheetName val="Rth Module 28H"/>
      <sheetName val="Rth Module 29L"/>
      <sheetName val="Rth Module 29H"/>
      <sheetName val="Rth Module 30L"/>
      <sheetName val="Rth Module 30H"/>
      <sheetName val="Rth Module 31L"/>
      <sheetName val="Rth Module 31H"/>
      <sheetName val="Rth Module 32L"/>
      <sheetName val="Rth Module 32H"/>
      <sheetName val="Suivi vieillissement"/>
      <sheetName val="Te3ster"/>
      <sheetName val="Traceur"/>
    </sheetNames>
    <sheetDataSet>
      <sheetData sheetId="0">
        <row r="16">
          <cell r="C16">
            <v>1.185047815938822E-3</v>
          </cell>
        </row>
        <row r="17">
          <cell r="C17">
            <v>3.79E-3</v>
          </cell>
        </row>
      </sheetData>
      <sheetData sheetId="1">
        <row r="5">
          <cell r="M5">
            <v>42.8</v>
          </cell>
        </row>
        <row r="6">
          <cell r="M6">
            <v>42.7</v>
          </cell>
        </row>
        <row r="7">
          <cell r="M7">
            <v>42.6</v>
          </cell>
        </row>
        <row r="8">
          <cell r="M8">
            <v>42.3</v>
          </cell>
        </row>
        <row r="9">
          <cell r="M9">
            <v>42.4</v>
          </cell>
        </row>
        <row r="10">
          <cell r="M10">
            <v>41.9</v>
          </cell>
        </row>
        <row r="11">
          <cell r="M11">
            <v>42.3</v>
          </cell>
        </row>
        <row r="12">
          <cell r="M12">
            <v>42</v>
          </cell>
        </row>
        <row r="13">
          <cell r="M13">
            <v>42.2</v>
          </cell>
        </row>
        <row r="14">
          <cell r="M14">
            <v>43</v>
          </cell>
        </row>
        <row r="15">
          <cell r="M15">
            <v>42.5</v>
          </cell>
        </row>
        <row r="16">
          <cell r="M16">
            <v>42.4</v>
          </cell>
        </row>
        <row r="17">
          <cell r="M17">
            <v>42.3</v>
          </cell>
        </row>
        <row r="18">
          <cell r="M18">
            <v>43.6</v>
          </cell>
        </row>
        <row r="19">
          <cell r="M19">
            <v>42.7</v>
          </cell>
        </row>
        <row r="20">
          <cell r="M20">
            <v>42.4</v>
          </cell>
        </row>
        <row r="21">
          <cell r="M21">
            <v>42.2</v>
          </cell>
        </row>
        <row r="22">
          <cell r="M22">
            <v>42.8</v>
          </cell>
        </row>
        <row r="23">
          <cell r="M23">
            <v>42.6</v>
          </cell>
        </row>
        <row r="24">
          <cell r="M24">
            <v>42.1</v>
          </cell>
        </row>
        <row r="25">
          <cell r="M25">
            <v>42.3</v>
          </cell>
        </row>
        <row r="26">
          <cell r="M26">
            <v>42.6</v>
          </cell>
        </row>
        <row r="27">
          <cell r="M27">
            <v>42.5</v>
          </cell>
        </row>
        <row r="28">
          <cell r="M28">
            <v>42.5</v>
          </cell>
        </row>
        <row r="29">
          <cell r="M29">
            <v>42.7</v>
          </cell>
        </row>
        <row r="30">
          <cell r="M30">
            <v>42.6</v>
          </cell>
        </row>
        <row r="31">
          <cell r="M31">
            <v>42.2</v>
          </cell>
        </row>
        <row r="32">
          <cell r="M32">
            <v>43.1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BEF99-BD16-4E09-AD18-211DF61FBCB5}">
  <dimension ref="B1:AA143"/>
  <sheetViews>
    <sheetView tabSelected="1" workbookViewId="0">
      <selection activeCell="P11" sqref="P11"/>
    </sheetView>
  </sheetViews>
  <sheetFormatPr defaultColWidth="11.44140625" defaultRowHeight="14.4" x14ac:dyDescent="0.3"/>
  <cols>
    <col min="1" max="1" width="1" style="1" customWidth="1"/>
    <col min="2" max="2" width="23.5546875" style="1" bestFit="1" customWidth="1"/>
    <col min="3" max="3" width="10.6640625" style="1" bestFit="1" customWidth="1"/>
    <col min="4" max="4" width="6" style="1" bestFit="1" customWidth="1"/>
    <col min="5" max="5" width="6" style="1" customWidth="1"/>
    <col min="6" max="7" width="17.44140625" style="1" bestFit="1" customWidth="1"/>
    <col min="8" max="8" width="6.33203125" style="1" bestFit="1" customWidth="1"/>
    <col min="9" max="12" width="4.5546875" style="1" bestFit="1" customWidth="1"/>
    <col min="13" max="13" width="6.5546875" style="1" bestFit="1" customWidth="1"/>
    <col min="14" max="14" width="7.5546875" style="1" bestFit="1" customWidth="1"/>
    <col min="15" max="15" width="7.5546875" style="1" customWidth="1"/>
    <col min="16" max="16" width="12.44140625" style="1" bestFit="1" customWidth="1"/>
    <col min="17" max="17" width="5.5546875" style="1" bestFit="1" customWidth="1"/>
    <col min="18" max="18" width="5.5546875" style="1" customWidth="1"/>
    <col min="19" max="19" width="9.109375" style="1" bestFit="1" customWidth="1"/>
    <col min="20" max="20" width="12.44140625" style="1" bestFit="1" customWidth="1"/>
    <col min="21" max="16384" width="11.44140625" style="1"/>
  </cols>
  <sheetData>
    <row r="1" spans="2:27" ht="30" x14ac:dyDescent="0.3">
      <c r="B1" s="2" t="s">
        <v>0</v>
      </c>
      <c r="C1" s="2" t="s">
        <v>43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44</v>
      </c>
      <c r="Q1" s="2" t="s">
        <v>13</v>
      </c>
      <c r="R1" s="2" t="s">
        <v>14</v>
      </c>
      <c r="S1" s="2" t="s">
        <v>15</v>
      </c>
      <c r="T1" s="2" t="s">
        <v>16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</row>
    <row r="2" spans="2:27" x14ac:dyDescent="0.3">
      <c r="B2" s="3" t="s">
        <v>17</v>
      </c>
      <c r="C2" s="3">
        <v>0</v>
      </c>
      <c r="D2" s="4">
        <v>149.5</v>
      </c>
      <c r="E2" s="3">
        <v>14.79</v>
      </c>
      <c r="F2" s="5">
        <v>1.4715</v>
      </c>
      <c r="G2" s="5">
        <f>F2-[1]Calibration!$C$16*(H2-$H$2)+[1]Calibration!$C$17*(150-D2)</f>
        <v>1.473395</v>
      </c>
      <c r="H2" s="4">
        <v>94.8</v>
      </c>
      <c r="I2" s="4">
        <v>72.2</v>
      </c>
      <c r="J2" s="4">
        <v>73.3</v>
      </c>
      <c r="K2" s="4">
        <v>75</v>
      </c>
      <c r="L2" s="4">
        <v>70.5</v>
      </c>
      <c r="M2" s="4">
        <f>'[1]Rth Module 27L'!M5</f>
        <v>42.8</v>
      </c>
      <c r="N2" s="6">
        <f>(H2-(I2+J2+K2+L2)/4)/(F2*D2)</f>
        <v>0.10023217043560081</v>
      </c>
      <c r="O2" s="6">
        <f t="shared" ref="O2:O29" si="0">(H2-M2)/(D2*F2)</f>
        <v>0.23637518651479561</v>
      </c>
      <c r="P2" s="7">
        <f>(G2-$G$2)/$G$2*100</f>
        <v>0</v>
      </c>
      <c r="Q2" s="7">
        <f>(N2-$N$2)/$N$2*100</f>
        <v>0</v>
      </c>
      <c r="R2" s="7">
        <f>(O2-$O$2)/$O$2*100</f>
        <v>0</v>
      </c>
      <c r="S2" s="5">
        <f>$G$2*1.05</f>
        <v>1.5470647500000001</v>
      </c>
      <c r="T2" s="6">
        <f>$N$2*1.2</f>
        <v>0.12027860452272097</v>
      </c>
      <c r="U2" s="1">
        <v>90</v>
      </c>
      <c r="V2" s="1">
        <v>55</v>
      </c>
      <c r="W2" s="1">
        <v>3</v>
      </c>
      <c r="X2" s="1">
        <v>6</v>
      </c>
      <c r="Y2" s="1">
        <v>240</v>
      </c>
      <c r="Z2" s="1">
        <v>150</v>
      </c>
      <c r="AA2" s="1">
        <v>43</v>
      </c>
    </row>
    <row r="3" spans="2:27" x14ac:dyDescent="0.3">
      <c r="B3" s="8" t="s">
        <v>18</v>
      </c>
      <c r="C3" s="8">
        <v>5000</v>
      </c>
      <c r="D3" s="8">
        <v>149.69999999999999</v>
      </c>
      <c r="E3" s="8">
        <v>14.79</v>
      </c>
      <c r="F3" s="9">
        <v>1.4757</v>
      </c>
      <c r="G3" s="9">
        <f>F3-[1]Calibration!$C$16*(H3-$H$2)+[1]Calibration!$C$17*(150-D3)</f>
        <v>1.4760074665288427</v>
      </c>
      <c r="H3" s="10">
        <v>95.5</v>
      </c>
      <c r="I3" s="10">
        <v>72.5</v>
      </c>
      <c r="J3" s="10">
        <v>73.5</v>
      </c>
      <c r="K3" s="10">
        <v>75.2</v>
      </c>
      <c r="L3" s="10">
        <v>70.7</v>
      </c>
      <c r="M3" s="10">
        <f>'[1]Rth Module 27L'!M6</f>
        <v>42.7</v>
      </c>
      <c r="N3" s="11">
        <f t="shared" ref="N3:N29" si="1">(H3-(I3+J3+K3+L3)/4)/(F3*D3)</f>
        <v>0.10196354399295759</v>
      </c>
      <c r="O3" s="11">
        <f t="shared" si="0"/>
        <v>0.23900888447627788</v>
      </c>
      <c r="P3" s="12">
        <f t="shared" ref="P3:P29" si="2">(G3-$G$2)/$G$2*100</f>
        <v>0.1773093114095492</v>
      </c>
      <c r="Q3" s="12">
        <f t="shared" ref="Q3:Q29" si="3">(N3-$N$2)/$N$2*100</f>
        <v>1.7273631308514743</v>
      </c>
      <c r="R3" s="12">
        <f t="shared" ref="R3:R29" si="4">(O3-$O$2)/$O$2*100</f>
        <v>1.1142023832173349</v>
      </c>
      <c r="S3" s="9">
        <f t="shared" ref="S3:S29" si="5">$G$2*1.05</f>
        <v>1.5470647500000001</v>
      </c>
      <c r="T3" s="11">
        <f t="shared" ref="T3:T29" si="6">$N$2*1.2</f>
        <v>0.12027860452272097</v>
      </c>
      <c r="U3" s="1">
        <v>90</v>
      </c>
      <c r="V3" s="1">
        <v>55</v>
      </c>
      <c r="W3" s="1">
        <v>3</v>
      </c>
      <c r="X3" s="1">
        <v>6</v>
      </c>
      <c r="Y3" s="1">
        <v>240</v>
      </c>
      <c r="Z3" s="1">
        <v>150</v>
      </c>
      <c r="AA3" s="1">
        <v>43</v>
      </c>
    </row>
    <row r="4" spans="2:27" x14ac:dyDescent="0.3">
      <c r="B4" s="8" t="s">
        <v>19</v>
      </c>
      <c r="C4" s="8">
        <f>C3+7488-5863+4950</f>
        <v>11575</v>
      </c>
      <c r="D4" s="8">
        <v>149.9</v>
      </c>
      <c r="E4" s="8">
        <v>14.78</v>
      </c>
      <c r="F4" s="9">
        <v>1.48</v>
      </c>
      <c r="G4" s="9">
        <f>F4-[1]Calibration!$C$16*(H4-$H$2)+[1]Calibration!$C$17*(150-D4)</f>
        <v>1.4789569426208733</v>
      </c>
      <c r="H4" s="10">
        <v>96</v>
      </c>
      <c r="I4" s="10">
        <v>73</v>
      </c>
      <c r="J4" s="10">
        <v>73.900000000000006</v>
      </c>
      <c r="K4" s="10">
        <v>75.7</v>
      </c>
      <c r="L4" s="10">
        <v>71</v>
      </c>
      <c r="M4" s="10">
        <f>'[1]Rth Module 27L'!M7</f>
        <v>42.6</v>
      </c>
      <c r="N4" s="11">
        <f t="shared" si="1"/>
        <v>0.10186971494509851</v>
      </c>
      <c r="O4" s="11">
        <f t="shared" si="0"/>
        <v>0.24070100787912663</v>
      </c>
      <c r="P4" s="12">
        <f t="shared" si="2"/>
        <v>0.37749161771780709</v>
      </c>
      <c r="Q4" s="12">
        <f t="shared" si="3"/>
        <v>1.6337514217052911</v>
      </c>
      <c r="R4" s="12">
        <f t="shared" si="4"/>
        <v>1.8300657645637639</v>
      </c>
      <c r="S4" s="9">
        <f t="shared" si="5"/>
        <v>1.5470647500000001</v>
      </c>
      <c r="T4" s="11">
        <f t="shared" si="6"/>
        <v>0.12027860452272097</v>
      </c>
      <c r="U4" s="1">
        <v>90</v>
      </c>
      <c r="V4" s="1">
        <v>55</v>
      </c>
      <c r="W4" s="1">
        <v>3</v>
      </c>
      <c r="X4" s="1">
        <v>6</v>
      </c>
      <c r="Y4" s="1">
        <v>240</v>
      </c>
      <c r="Z4" s="1">
        <v>150</v>
      </c>
      <c r="AA4" s="1">
        <v>43</v>
      </c>
    </row>
    <row r="5" spans="2:27" x14ac:dyDescent="0.3">
      <c r="B5" s="21" t="s">
        <v>20</v>
      </c>
      <c r="C5" s="8">
        <f t="shared" ref="C5:C10" si="7">C4+5000</f>
        <v>16575</v>
      </c>
      <c r="D5" s="8">
        <v>149.80000000000001</v>
      </c>
      <c r="E5" s="8">
        <v>14.78</v>
      </c>
      <c r="F5" s="8">
        <v>1.4816</v>
      </c>
      <c r="G5" s="9">
        <f>F5-[1]Calibration!$C$16*(H5-$H$2)+[1]Calibration!$C$17*(150-D5)</f>
        <v>1.4808174378392795</v>
      </c>
      <c r="H5" s="10">
        <v>96.1</v>
      </c>
      <c r="I5" s="10">
        <v>73</v>
      </c>
      <c r="J5" s="10">
        <v>74</v>
      </c>
      <c r="K5" s="10">
        <v>75.7</v>
      </c>
      <c r="L5" s="10">
        <v>71</v>
      </c>
      <c r="M5" s="10">
        <f>'[1]Rth Module 27L'!M8</f>
        <v>42.3</v>
      </c>
      <c r="N5" s="11">
        <f t="shared" si="1"/>
        <v>0.10216555839751776</v>
      </c>
      <c r="O5" s="11">
        <f t="shared" si="0"/>
        <v>0.2424038386675394</v>
      </c>
      <c r="P5" s="12">
        <f t="shared" si="2"/>
        <v>0.50376428854988231</v>
      </c>
      <c r="Q5" s="12">
        <f t="shared" si="3"/>
        <v>1.9289096040867895</v>
      </c>
      <c r="R5" s="12">
        <f t="shared" si="4"/>
        <v>2.550458972294213</v>
      </c>
      <c r="S5" s="9">
        <f t="shared" si="5"/>
        <v>1.5470647500000001</v>
      </c>
      <c r="T5" s="11">
        <f t="shared" si="6"/>
        <v>0.12027860452272097</v>
      </c>
      <c r="U5" s="1">
        <v>90</v>
      </c>
      <c r="V5" s="1">
        <v>55</v>
      </c>
      <c r="W5" s="1">
        <v>3</v>
      </c>
      <c r="X5" s="1">
        <v>6</v>
      </c>
      <c r="Y5" s="1">
        <v>240</v>
      </c>
      <c r="Z5" s="1">
        <v>150</v>
      </c>
      <c r="AA5" s="1">
        <v>43</v>
      </c>
    </row>
    <row r="6" spans="2:27" x14ac:dyDescent="0.3">
      <c r="B6" s="22"/>
      <c r="C6" s="8">
        <f t="shared" si="7"/>
        <v>21575</v>
      </c>
      <c r="D6" s="8">
        <v>149.9</v>
      </c>
      <c r="E6" s="8">
        <v>14.78</v>
      </c>
      <c r="F6" s="8">
        <v>1.4838</v>
      </c>
      <c r="G6" s="9">
        <f>F6-[1]Calibration!$C$16*(H6-$H$2)+[1]Calibration!$C$17*(150-D6)</f>
        <v>1.4821644187129039</v>
      </c>
      <c r="H6" s="10">
        <v>96.5</v>
      </c>
      <c r="I6" s="10">
        <v>73.2</v>
      </c>
      <c r="J6" s="10">
        <v>74.2</v>
      </c>
      <c r="K6" s="10">
        <v>75.8</v>
      </c>
      <c r="L6" s="10">
        <v>71.099999999999994</v>
      </c>
      <c r="M6" s="10">
        <f>'[1]Rth Module 27L'!M9</f>
        <v>42.4</v>
      </c>
      <c r="N6" s="11">
        <f t="shared" si="1"/>
        <v>0.10307001630506966</v>
      </c>
      <c r="O6" s="11">
        <f t="shared" si="0"/>
        <v>0.24323175058251981</v>
      </c>
      <c r="P6" s="12">
        <f t="shared" si="2"/>
        <v>0.59518450333440331</v>
      </c>
      <c r="Q6" s="12">
        <f t="shared" si="3"/>
        <v>2.8312724917916108</v>
      </c>
      <c r="R6" s="12">
        <f t="shared" si="4"/>
        <v>2.9007122823761446</v>
      </c>
      <c r="S6" s="9">
        <f t="shared" si="5"/>
        <v>1.5470647500000001</v>
      </c>
      <c r="T6" s="11">
        <f t="shared" si="6"/>
        <v>0.12027860452272097</v>
      </c>
      <c r="U6" s="1">
        <v>90</v>
      </c>
      <c r="V6" s="1">
        <v>55</v>
      </c>
      <c r="W6" s="1">
        <v>3</v>
      </c>
      <c r="X6" s="1">
        <v>6</v>
      </c>
      <c r="Y6" s="1">
        <v>240</v>
      </c>
      <c r="Z6" s="1">
        <v>150</v>
      </c>
      <c r="AA6" s="1">
        <v>43</v>
      </c>
    </row>
    <row r="7" spans="2:27" x14ac:dyDescent="0.3">
      <c r="B7" s="21" t="s">
        <v>21</v>
      </c>
      <c r="C7" s="8">
        <f t="shared" si="7"/>
        <v>26575</v>
      </c>
      <c r="D7" s="8">
        <v>149.9</v>
      </c>
      <c r="E7" s="8">
        <v>14.79</v>
      </c>
      <c r="F7" s="9">
        <v>1.4850000000000001</v>
      </c>
      <c r="G7" s="9">
        <f>F7-[1]Calibration!$C$16*(H7-$H$2)+[1]Calibration!$C$17*(150-D7)</f>
        <v>1.4836014282760919</v>
      </c>
      <c r="H7" s="10">
        <v>96.3</v>
      </c>
      <c r="I7" s="10">
        <v>73</v>
      </c>
      <c r="J7" s="10">
        <v>74</v>
      </c>
      <c r="K7" s="10">
        <v>75.599999999999994</v>
      </c>
      <c r="L7" s="10">
        <v>70.900000000000006</v>
      </c>
      <c r="M7" s="10">
        <f>'[1]Rth Module 27L'!M10</f>
        <v>41.9</v>
      </c>
      <c r="N7" s="11">
        <f t="shared" si="1"/>
        <v>0.10298672740300491</v>
      </c>
      <c r="O7" s="11">
        <f t="shared" si="0"/>
        <v>0.24438289948630174</v>
      </c>
      <c r="P7" s="12">
        <f t="shared" si="2"/>
        <v>0.69271500691205412</v>
      </c>
      <c r="Q7" s="12">
        <f t="shared" si="3"/>
        <v>2.748176514020412</v>
      </c>
      <c r="R7" s="12">
        <f t="shared" si="4"/>
        <v>3.3877130208017388</v>
      </c>
      <c r="S7" s="9">
        <f t="shared" si="5"/>
        <v>1.5470647500000001</v>
      </c>
      <c r="T7" s="11">
        <f t="shared" si="6"/>
        <v>0.12027860452272097</v>
      </c>
      <c r="U7" s="1">
        <v>90</v>
      </c>
      <c r="V7" s="1">
        <v>55</v>
      </c>
      <c r="W7" s="1">
        <v>3</v>
      </c>
      <c r="X7" s="1">
        <v>6</v>
      </c>
      <c r="Y7" s="1">
        <v>240</v>
      </c>
      <c r="Z7" s="1">
        <v>150</v>
      </c>
      <c r="AA7" s="1">
        <v>43</v>
      </c>
    </row>
    <row r="8" spans="2:27" x14ac:dyDescent="0.3">
      <c r="B8" s="22"/>
      <c r="C8" s="8">
        <f t="shared" si="7"/>
        <v>31575</v>
      </c>
      <c r="D8" s="8">
        <v>149.9</v>
      </c>
      <c r="E8" s="8">
        <v>14.78</v>
      </c>
      <c r="F8" s="8">
        <v>1.4867999999999999</v>
      </c>
      <c r="G8" s="9">
        <f>F8-[1]Calibration!$C$16*(H8-$H$2)+[1]Calibration!$C$17*(150-D8)</f>
        <v>1.484927409149716</v>
      </c>
      <c r="H8" s="10">
        <v>96.7</v>
      </c>
      <c r="I8" s="10">
        <v>73.400000000000006</v>
      </c>
      <c r="J8" s="10">
        <v>74.400000000000006</v>
      </c>
      <c r="K8" s="10">
        <v>76</v>
      </c>
      <c r="L8" s="10">
        <v>71.400000000000006</v>
      </c>
      <c r="M8" s="10">
        <f>'[1]Rth Module 27L'!M11</f>
        <v>42.3</v>
      </c>
      <c r="N8" s="11">
        <f t="shared" si="1"/>
        <v>0.10274987378367029</v>
      </c>
      <c r="O8" s="11">
        <f t="shared" si="0"/>
        <v>0.24408703641186316</v>
      </c>
      <c r="P8" s="12">
        <f t="shared" si="2"/>
        <v>0.78270994198541344</v>
      </c>
      <c r="Q8" s="12">
        <f t="shared" si="3"/>
        <v>2.5118715250081278</v>
      </c>
      <c r="R8" s="12">
        <f t="shared" si="4"/>
        <v>3.2625462980162849</v>
      </c>
      <c r="S8" s="9">
        <f t="shared" si="5"/>
        <v>1.5470647500000001</v>
      </c>
      <c r="T8" s="11">
        <f t="shared" si="6"/>
        <v>0.12027860452272097</v>
      </c>
      <c r="U8" s="1">
        <v>90</v>
      </c>
      <c r="V8" s="1">
        <v>55</v>
      </c>
      <c r="W8" s="1">
        <v>3</v>
      </c>
      <c r="X8" s="1">
        <v>6</v>
      </c>
      <c r="Y8" s="1">
        <v>240</v>
      </c>
      <c r="Z8" s="1">
        <v>150</v>
      </c>
      <c r="AA8" s="1">
        <v>43</v>
      </c>
    </row>
    <row r="9" spans="2:27" x14ac:dyDescent="0.3">
      <c r="B9" s="23" t="s">
        <v>22</v>
      </c>
      <c r="C9" s="8">
        <f t="shared" si="7"/>
        <v>36575</v>
      </c>
      <c r="D9" s="8">
        <v>149.69999999999999</v>
      </c>
      <c r="E9" s="8">
        <v>14.79</v>
      </c>
      <c r="F9" s="8">
        <v>1.4873000000000001</v>
      </c>
      <c r="G9" s="9">
        <f>F9-[1]Calibration!$C$16*(H9-$H$2)+[1]Calibration!$C$17*(150-D9)</f>
        <v>1.486422418712904</v>
      </c>
      <c r="H9" s="10">
        <v>96.5</v>
      </c>
      <c r="I9" s="10">
        <v>73.2</v>
      </c>
      <c r="J9" s="10">
        <v>74.2</v>
      </c>
      <c r="K9" s="10">
        <v>75.900000000000006</v>
      </c>
      <c r="L9" s="10">
        <v>71.099999999999994</v>
      </c>
      <c r="M9" s="10">
        <f>'[1]Rth Module 27L'!M12</f>
        <v>42</v>
      </c>
      <c r="N9" s="11">
        <f t="shared" si="1"/>
        <v>0.10285255959823009</v>
      </c>
      <c r="O9" s="11">
        <f t="shared" si="0"/>
        <v>0.24478010908749076</v>
      </c>
      <c r="P9" s="12">
        <f t="shared" si="2"/>
        <v>0.88417693238432504</v>
      </c>
      <c r="Q9" s="12">
        <f t="shared" si="3"/>
        <v>2.6143194856913454</v>
      </c>
      <c r="R9" s="12">
        <f t="shared" si="4"/>
        <v>3.5557550251447627</v>
      </c>
      <c r="S9" s="9">
        <f t="shared" si="5"/>
        <v>1.5470647500000001</v>
      </c>
      <c r="T9" s="11">
        <f t="shared" si="6"/>
        <v>0.12027860452272097</v>
      </c>
      <c r="U9" s="1">
        <v>90</v>
      </c>
      <c r="V9" s="1">
        <v>55</v>
      </c>
      <c r="W9" s="1">
        <v>3</v>
      </c>
      <c r="X9" s="1">
        <v>6</v>
      </c>
      <c r="Y9" s="1">
        <v>240</v>
      </c>
      <c r="Z9" s="1">
        <v>150</v>
      </c>
      <c r="AA9" s="1">
        <v>43</v>
      </c>
    </row>
    <row r="10" spans="2:27" x14ac:dyDescent="0.3">
      <c r="B10" s="24"/>
      <c r="C10" s="3">
        <f t="shared" si="7"/>
        <v>41575</v>
      </c>
      <c r="D10" s="3">
        <v>149.9</v>
      </c>
      <c r="E10" s="3">
        <v>14.79</v>
      </c>
      <c r="F10" s="3">
        <v>1.4888999999999999</v>
      </c>
      <c r="G10" s="5">
        <f>F10-[1]Calibration!$C$16*(H10-$H$2)+[1]Calibration!$C$17*(150-D10)</f>
        <v>1.4869089043681221</v>
      </c>
      <c r="H10" s="4">
        <v>96.8</v>
      </c>
      <c r="I10" s="4">
        <v>73.3</v>
      </c>
      <c r="J10" s="4">
        <v>74.400000000000006</v>
      </c>
      <c r="K10" s="4">
        <v>76.2</v>
      </c>
      <c r="L10" s="4">
        <v>71.3</v>
      </c>
      <c r="M10" s="4">
        <f>'[1]Rth Module 27L'!M13</f>
        <v>42.2</v>
      </c>
      <c r="N10" s="6">
        <f t="shared" si="1"/>
        <v>0.10305300809266311</v>
      </c>
      <c r="O10" s="6">
        <f t="shared" si="0"/>
        <v>0.24463888008084372</v>
      </c>
      <c r="P10" s="7">
        <f t="shared" si="2"/>
        <v>0.91719493877215919</v>
      </c>
      <c r="Q10" s="7">
        <f t="shared" si="3"/>
        <v>2.8143036759586968</v>
      </c>
      <c r="R10" s="7">
        <f t="shared" si="4"/>
        <v>3.4960072112014422</v>
      </c>
      <c r="S10" s="5">
        <f t="shared" si="5"/>
        <v>1.5470647500000001</v>
      </c>
      <c r="T10" s="6">
        <f t="shared" si="6"/>
        <v>0.12027860452272097</v>
      </c>
      <c r="U10" s="1">
        <v>90</v>
      </c>
      <c r="V10" s="1">
        <v>55</v>
      </c>
      <c r="W10" s="1">
        <v>3</v>
      </c>
      <c r="X10" s="1">
        <v>6</v>
      </c>
      <c r="Y10" s="1">
        <v>240</v>
      </c>
      <c r="Z10" s="1">
        <v>150</v>
      </c>
      <c r="AA10" s="1">
        <v>43</v>
      </c>
    </row>
    <row r="11" spans="2:27" x14ac:dyDescent="0.3">
      <c r="B11" s="8" t="s">
        <v>23</v>
      </c>
      <c r="C11" s="8">
        <f>C10+37367-34950+42409-37367</f>
        <v>49034</v>
      </c>
      <c r="D11" s="8">
        <v>149.6</v>
      </c>
      <c r="E11" s="8">
        <v>14.79</v>
      </c>
      <c r="F11" s="8">
        <v>1.4901</v>
      </c>
      <c r="G11" s="9">
        <f>F11-[1]Calibration!$C$16*(H11-$H$2)+[1]Calibration!$C$17*(150-D11)</f>
        <v>1.4896014187129041</v>
      </c>
      <c r="H11" s="10">
        <v>96.5</v>
      </c>
      <c r="I11" s="10">
        <v>73.2</v>
      </c>
      <c r="J11" s="10">
        <v>74.400000000000006</v>
      </c>
      <c r="K11" s="10">
        <v>76</v>
      </c>
      <c r="L11" s="10">
        <v>71.099999999999994</v>
      </c>
      <c r="M11" s="10">
        <f>'[1]Rth Module 27L'!M14</f>
        <v>43</v>
      </c>
      <c r="N11" s="11">
        <f t="shared" si="1"/>
        <v>0.10239146997635369</v>
      </c>
      <c r="O11" s="11">
        <f t="shared" si="0"/>
        <v>0.23999753094128917</v>
      </c>
      <c r="P11" s="12">
        <f t="shared" si="2"/>
        <v>1.0999371324664513</v>
      </c>
      <c r="Q11" s="12">
        <f t="shared" si="3"/>
        <v>2.1542978979390921</v>
      </c>
      <c r="R11" s="12">
        <f t="shared" si="4"/>
        <v>1.5324554492807669</v>
      </c>
      <c r="S11" s="9">
        <f t="shared" si="5"/>
        <v>1.5470647500000001</v>
      </c>
      <c r="T11" s="11">
        <f t="shared" si="6"/>
        <v>0.12027860452272097</v>
      </c>
      <c r="U11" s="1">
        <v>90</v>
      </c>
      <c r="V11" s="1">
        <v>55</v>
      </c>
      <c r="W11" s="1">
        <v>3</v>
      </c>
      <c r="X11" s="1">
        <v>6</v>
      </c>
      <c r="Y11" s="1">
        <v>240</v>
      </c>
      <c r="Z11" s="1">
        <v>150</v>
      </c>
      <c r="AA11" s="1">
        <v>43</v>
      </c>
    </row>
    <row r="12" spans="2:27" x14ac:dyDescent="0.3">
      <c r="B12" s="21" t="s">
        <v>24</v>
      </c>
      <c r="C12" s="8">
        <f>C11+5000</f>
        <v>54034</v>
      </c>
      <c r="D12" s="8">
        <v>149.6</v>
      </c>
      <c r="E12" s="8">
        <v>14.79</v>
      </c>
      <c r="F12" s="8">
        <v>1.4908999999999999</v>
      </c>
      <c r="G12" s="9">
        <f>F12-[1]Calibration!$C$16*(H12-$H$2)+[1]Calibration!$C$17*(150-D12)</f>
        <v>1.490401418712904</v>
      </c>
      <c r="H12" s="10">
        <v>96.5</v>
      </c>
      <c r="I12" s="10">
        <v>73.099999999999994</v>
      </c>
      <c r="J12" s="10">
        <v>74.2</v>
      </c>
      <c r="K12" s="10">
        <v>75.900000000000006</v>
      </c>
      <c r="L12" s="10">
        <v>71</v>
      </c>
      <c r="M12" s="10">
        <f>'[1]Rth Module 27L'!M15</f>
        <v>42.5</v>
      </c>
      <c r="N12" s="11">
        <f t="shared" si="1"/>
        <v>0.10289696888395657</v>
      </c>
      <c r="O12" s="11">
        <f t="shared" si="0"/>
        <v>0.24211051502107439</v>
      </c>
      <c r="P12" s="12">
        <f t="shared" si="2"/>
        <v>1.1542335024147619</v>
      </c>
      <c r="Q12" s="12">
        <f t="shared" si="3"/>
        <v>2.6586259050110908</v>
      </c>
      <c r="R12" s="12">
        <f t="shared" si="4"/>
        <v>2.4263665703844026</v>
      </c>
      <c r="S12" s="9">
        <f t="shared" si="5"/>
        <v>1.5470647500000001</v>
      </c>
      <c r="T12" s="11">
        <f t="shared" si="6"/>
        <v>0.12027860452272097</v>
      </c>
      <c r="U12" s="1">
        <v>90</v>
      </c>
      <c r="V12" s="1">
        <v>55</v>
      </c>
      <c r="W12" s="1">
        <v>3</v>
      </c>
      <c r="X12" s="1">
        <v>6</v>
      </c>
      <c r="Y12" s="1">
        <v>240</v>
      </c>
      <c r="Z12" s="1">
        <v>150</v>
      </c>
      <c r="AA12" s="1">
        <v>43</v>
      </c>
    </row>
    <row r="13" spans="2:27" x14ac:dyDescent="0.3">
      <c r="B13" s="22"/>
      <c r="C13" s="8">
        <f>C12+5000</f>
        <v>59034</v>
      </c>
      <c r="D13" s="8">
        <v>149.6</v>
      </c>
      <c r="E13" s="8">
        <v>14.79</v>
      </c>
      <c r="F13" s="9">
        <v>1.492</v>
      </c>
      <c r="G13" s="9">
        <f>F13-[1]Calibration!$C$16*(H13-$H$2)+[1]Calibration!$C$17*(150-D13)</f>
        <v>1.491619923494498</v>
      </c>
      <c r="H13" s="10">
        <v>96.4</v>
      </c>
      <c r="I13" s="10">
        <v>73.099999999999994</v>
      </c>
      <c r="J13" s="10">
        <v>74.2</v>
      </c>
      <c r="K13" s="10">
        <v>76</v>
      </c>
      <c r="L13" s="10">
        <v>71</v>
      </c>
      <c r="M13" s="10">
        <f>'[1]Rth Module 27L'!M16</f>
        <v>42.4</v>
      </c>
      <c r="N13" s="11">
        <f t="shared" si="1"/>
        <v>0.10226107869421229</v>
      </c>
      <c r="O13" s="11">
        <f t="shared" si="0"/>
        <v>0.24193201531160849</v>
      </c>
      <c r="P13" s="12">
        <f t="shared" si="2"/>
        <v>1.2369339854212891</v>
      </c>
      <c r="Q13" s="12">
        <f t="shared" si="3"/>
        <v>2.0242086445838758</v>
      </c>
      <c r="R13" s="12">
        <f t="shared" si="4"/>
        <v>2.3508511526716687</v>
      </c>
      <c r="S13" s="9">
        <f t="shared" si="5"/>
        <v>1.5470647500000001</v>
      </c>
      <c r="T13" s="11">
        <f t="shared" si="6"/>
        <v>0.12027860452272097</v>
      </c>
      <c r="U13" s="1">
        <v>90</v>
      </c>
      <c r="V13" s="1">
        <v>55</v>
      </c>
      <c r="W13" s="1">
        <v>3</v>
      </c>
      <c r="X13" s="1">
        <v>6</v>
      </c>
      <c r="Y13" s="1">
        <v>240</v>
      </c>
      <c r="Z13" s="1">
        <v>150</v>
      </c>
      <c r="AA13" s="1">
        <v>43</v>
      </c>
    </row>
    <row r="14" spans="2:27" x14ac:dyDescent="0.3">
      <c r="B14" s="3" t="s">
        <v>25</v>
      </c>
      <c r="C14" s="3">
        <f>C13+5000</f>
        <v>64034</v>
      </c>
      <c r="D14" s="3">
        <v>149.69999999999999</v>
      </c>
      <c r="E14" s="3">
        <v>14.79</v>
      </c>
      <c r="F14" s="3">
        <v>1.4933000000000001</v>
      </c>
      <c r="G14" s="5">
        <f>F14-[1]Calibration!$C$16*(H14-$H$2)+[1]Calibration!$C$17*(150-D14)</f>
        <v>1.4920669043681223</v>
      </c>
      <c r="H14" s="4">
        <v>96.8</v>
      </c>
      <c r="I14" s="4">
        <v>73.400000000000006</v>
      </c>
      <c r="J14" s="4">
        <v>74.599999999999994</v>
      </c>
      <c r="K14" s="4">
        <v>76.2</v>
      </c>
      <c r="L14" s="4">
        <v>71.3</v>
      </c>
      <c r="M14" s="4">
        <f>'[1]Rth Module 27L'!M17</f>
        <v>42.3</v>
      </c>
      <c r="N14" s="6">
        <f t="shared" si="1"/>
        <v>0.1025511367832654</v>
      </c>
      <c r="O14" s="6">
        <f t="shared" si="0"/>
        <v>0.2437965956243387</v>
      </c>
      <c r="P14" s="7">
        <f t="shared" si="2"/>
        <v>1.2672707840139454</v>
      </c>
      <c r="Q14" s="7">
        <f t="shared" si="3"/>
        <v>2.3135948643898914</v>
      </c>
      <c r="R14" s="7">
        <f t="shared" si="4"/>
        <v>3.1396735075991375</v>
      </c>
      <c r="S14" s="5">
        <f t="shared" si="5"/>
        <v>1.5470647500000001</v>
      </c>
      <c r="T14" s="6">
        <f t="shared" si="6"/>
        <v>0.12027860452272097</v>
      </c>
      <c r="U14" s="1">
        <v>90</v>
      </c>
      <c r="V14" s="1">
        <v>55</v>
      </c>
      <c r="W14" s="1">
        <v>3</v>
      </c>
      <c r="X14" s="1">
        <v>6</v>
      </c>
      <c r="Y14" s="1">
        <v>240</v>
      </c>
      <c r="Z14" s="1">
        <v>150</v>
      </c>
      <c r="AA14" s="1">
        <v>43</v>
      </c>
    </row>
    <row r="15" spans="2:27" x14ac:dyDescent="0.3">
      <c r="B15" s="8" t="s">
        <v>26</v>
      </c>
      <c r="C15" s="8">
        <f>C14-57409+60106+4948</f>
        <v>71679</v>
      </c>
      <c r="D15" s="8">
        <v>149.9</v>
      </c>
      <c r="E15" s="8">
        <v>14.79</v>
      </c>
      <c r="F15" s="8">
        <v>1.4962</v>
      </c>
      <c r="G15" s="9">
        <f>F15-[1]Calibration!$C$16*(H15-$H$2)+[1]Calibration!$C$17*(150-D15)</f>
        <v>1.4925498374258079</v>
      </c>
      <c r="H15" s="10">
        <v>98.2</v>
      </c>
      <c r="I15" s="10">
        <v>73.900000000000006</v>
      </c>
      <c r="J15" s="10">
        <v>75.5</v>
      </c>
      <c r="K15" s="10">
        <v>77</v>
      </c>
      <c r="L15" s="10">
        <v>71.900000000000006</v>
      </c>
      <c r="M15" s="10">
        <f>'[1]Rth Module 27L'!M18</f>
        <v>43.6</v>
      </c>
      <c r="N15" s="11">
        <f t="shared" si="1"/>
        <v>0.10533690017825009</v>
      </c>
      <c r="O15" s="11">
        <f t="shared" si="0"/>
        <v>0.24344528041195579</v>
      </c>
      <c r="P15" s="12">
        <f t="shared" si="2"/>
        <v>1.3000476739644102</v>
      </c>
      <c r="Q15" s="12">
        <f t="shared" si="3"/>
        <v>5.0929055217147745</v>
      </c>
      <c r="R15" s="12">
        <f t="shared" si="4"/>
        <v>2.991047411280471</v>
      </c>
      <c r="S15" s="9">
        <f t="shared" si="5"/>
        <v>1.5470647500000001</v>
      </c>
      <c r="T15" s="11">
        <f t="shared" si="6"/>
        <v>0.12027860452272097</v>
      </c>
      <c r="U15" s="1">
        <v>90</v>
      </c>
      <c r="V15" s="1">
        <v>55</v>
      </c>
      <c r="W15" s="1">
        <v>3</v>
      </c>
      <c r="X15" s="1">
        <v>6</v>
      </c>
      <c r="Y15" s="1">
        <v>240</v>
      </c>
      <c r="Z15" s="1">
        <v>150</v>
      </c>
      <c r="AA15" s="1">
        <v>43</v>
      </c>
    </row>
    <row r="16" spans="2:27" x14ac:dyDescent="0.3">
      <c r="B16" s="21" t="s">
        <v>27</v>
      </c>
      <c r="C16" s="8">
        <f t="shared" ref="C16:C24" si="8">C15+5000</f>
        <v>76679</v>
      </c>
      <c r="D16" s="8">
        <v>149.9</v>
      </c>
      <c r="E16" s="8">
        <v>14.79</v>
      </c>
      <c r="F16" s="9">
        <v>1.4964999999999999</v>
      </c>
      <c r="G16" s="9">
        <f>F16-[1]Calibration!$C$16*(H16-$H$2)+[1]Calibration!$C$17*(150-D16)</f>
        <v>1.4932053517705894</v>
      </c>
      <c r="H16" s="8">
        <v>97.9</v>
      </c>
      <c r="I16" s="10">
        <v>73.599999999999994</v>
      </c>
      <c r="J16" s="10">
        <v>75.2</v>
      </c>
      <c r="K16" s="10">
        <v>76.7</v>
      </c>
      <c r="L16" s="10">
        <v>71.599999999999994</v>
      </c>
      <c r="M16" s="10">
        <f>'[1]Rth Module 27L'!M19</f>
        <v>42.7</v>
      </c>
      <c r="N16" s="11">
        <f t="shared" si="1"/>
        <v>0.10531578352602593</v>
      </c>
      <c r="O16" s="11">
        <f t="shared" si="0"/>
        <v>0.24607116404811138</v>
      </c>
      <c r="P16" s="12">
        <f t="shared" si="2"/>
        <v>1.3445377356777666</v>
      </c>
      <c r="Q16" s="12">
        <f t="shared" si="3"/>
        <v>5.0718377825523939</v>
      </c>
      <c r="R16" s="12">
        <f t="shared" si="4"/>
        <v>4.1019438953288221</v>
      </c>
      <c r="S16" s="9">
        <f t="shared" si="5"/>
        <v>1.5470647500000001</v>
      </c>
      <c r="T16" s="11">
        <f t="shared" si="6"/>
        <v>0.12027860452272097</v>
      </c>
      <c r="U16" s="1">
        <v>90</v>
      </c>
      <c r="V16" s="1">
        <v>55</v>
      </c>
      <c r="W16" s="1">
        <v>3</v>
      </c>
      <c r="X16" s="1">
        <v>6</v>
      </c>
      <c r="Y16" s="1">
        <v>240</v>
      </c>
      <c r="Z16" s="1">
        <v>150</v>
      </c>
      <c r="AA16" s="1">
        <v>43</v>
      </c>
    </row>
    <row r="17" spans="2:27" x14ac:dyDescent="0.3">
      <c r="B17" s="22"/>
      <c r="C17" s="8">
        <f t="shared" si="8"/>
        <v>81679</v>
      </c>
      <c r="D17" s="8">
        <v>149.80000000000001</v>
      </c>
      <c r="E17" s="12">
        <v>14.8</v>
      </c>
      <c r="F17" s="9">
        <v>1.4976</v>
      </c>
      <c r="G17" s="9">
        <f>F17-[1]Calibration!$C$16*(H17-$H$2)+[1]Calibration!$C$17*(150-D17)</f>
        <v>1.4951583708969653</v>
      </c>
      <c r="H17" s="8">
        <v>97.5</v>
      </c>
      <c r="I17" s="10">
        <v>73.400000000000006</v>
      </c>
      <c r="J17" s="10">
        <v>75</v>
      </c>
      <c r="K17" s="10">
        <v>76.5</v>
      </c>
      <c r="L17" s="10">
        <v>71.400000000000006</v>
      </c>
      <c r="M17" s="10">
        <f>'[1]Rth Module 27L'!M20</f>
        <v>42.4</v>
      </c>
      <c r="N17" s="11">
        <f t="shared" si="1"/>
        <v>0.10441717874544976</v>
      </c>
      <c r="O17" s="11">
        <f t="shared" si="0"/>
        <v>0.24560881745461183</v>
      </c>
      <c r="P17" s="12">
        <f t="shared" si="2"/>
        <v>1.4770900469300723</v>
      </c>
      <c r="Q17" s="12">
        <f t="shared" si="3"/>
        <v>4.1753144640700066</v>
      </c>
      <c r="R17" s="12">
        <f t="shared" si="4"/>
        <v>3.9063452792826245</v>
      </c>
      <c r="S17" s="9">
        <f t="shared" si="5"/>
        <v>1.5470647500000001</v>
      </c>
      <c r="T17" s="11">
        <f t="shared" si="6"/>
        <v>0.12027860452272097</v>
      </c>
      <c r="U17" s="1">
        <v>90</v>
      </c>
      <c r="V17" s="1">
        <v>55</v>
      </c>
      <c r="W17" s="1">
        <v>3</v>
      </c>
      <c r="X17" s="1">
        <v>6</v>
      </c>
      <c r="Y17" s="1">
        <v>240</v>
      </c>
      <c r="Z17" s="1">
        <v>150</v>
      </c>
      <c r="AA17" s="1">
        <v>43</v>
      </c>
    </row>
    <row r="18" spans="2:27" x14ac:dyDescent="0.3">
      <c r="B18" s="21" t="s">
        <v>28</v>
      </c>
      <c r="C18" s="8">
        <f t="shared" si="8"/>
        <v>86679</v>
      </c>
      <c r="D18" s="8">
        <v>149.80000000000001</v>
      </c>
      <c r="E18" s="8">
        <v>14.79</v>
      </c>
      <c r="F18" s="9">
        <v>1.5004</v>
      </c>
      <c r="G18" s="9">
        <f>F18-[1]Calibration!$C$16*(H18-$H$2)+[1]Calibration!$C$17*(150-D18)</f>
        <v>1.4978398661153713</v>
      </c>
      <c r="H18" s="8">
        <v>97.6</v>
      </c>
      <c r="I18" s="10">
        <v>73.3</v>
      </c>
      <c r="J18" s="10">
        <v>75.099999999999994</v>
      </c>
      <c r="K18" s="10">
        <v>76.599999999999994</v>
      </c>
      <c r="L18" s="10">
        <v>71.5</v>
      </c>
      <c r="M18" s="10">
        <f>'[1]Rth Module 27L'!M21</f>
        <v>42.2</v>
      </c>
      <c r="N18" s="11">
        <f t="shared" si="1"/>
        <v>0.10444477823270266</v>
      </c>
      <c r="O18" s="11">
        <f t="shared" si="0"/>
        <v>0.2464852274373473</v>
      </c>
      <c r="P18" s="12">
        <f t="shared" si="2"/>
        <v>1.65908436742159</v>
      </c>
      <c r="Q18" s="12">
        <f t="shared" si="3"/>
        <v>4.2028500218983602</v>
      </c>
      <c r="R18" s="12">
        <f t="shared" si="4"/>
        <v>4.2771160000412571</v>
      </c>
      <c r="S18" s="9">
        <f t="shared" si="5"/>
        <v>1.5470647500000001</v>
      </c>
      <c r="T18" s="11">
        <f t="shared" si="6"/>
        <v>0.12027860452272097</v>
      </c>
      <c r="U18" s="1">
        <v>90</v>
      </c>
      <c r="V18" s="1">
        <v>55</v>
      </c>
      <c r="W18" s="1">
        <v>3</v>
      </c>
      <c r="X18" s="1">
        <v>6</v>
      </c>
      <c r="Y18" s="1">
        <v>240</v>
      </c>
      <c r="Z18" s="1">
        <v>150</v>
      </c>
      <c r="AA18" s="1">
        <v>43</v>
      </c>
    </row>
    <row r="19" spans="2:27" x14ac:dyDescent="0.3">
      <c r="B19" s="22"/>
      <c r="C19" s="8">
        <f t="shared" si="8"/>
        <v>91679</v>
      </c>
      <c r="D19" s="8">
        <v>149.80000000000001</v>
      </c>
      <c r="E19" s="8">
        <v>14.79</v>
      </c>
      <c r="F19" s="9">
        <v>1.5018</v>
      </c>
      <c r="G19" s="9">
        <f>F19-[1]Calibration!$C$16*(H19-$H$2)+[1]Calibration!$C$17*(150-D19)</f>
        <v>1.4990028565521836</v>
      </c>
      <c r="H19" s="8">
        <v>97.8</v>
      </c>
      <c r="I19" s="10">
        <v>73.599999999999994</v>
      </c>
      <c r="J19" s="10">
        <v>75.2</v>
      </c>
      <c r="K19" s="10">
        <v>76.7</v>
      </c>
      <c r="L19" s="10">
        <v>71.599999999999994</v>
      </c>
      <c r="M19" s="10">
        <f>'[1]Rth Module 27L'!M22</f>
        <v>42.8</v>
      </c>
      <c r="N19" s="11">
        <f t="shared" si="1"/>
        <v>0.1045696654890855</v>
      </c>
      <c r="O19" s="11">
        <f t="shared" si="0"/>
        <v>0.24447743259934981</v>
      </c>
      <c r="P19" s="12">
        <f t="shared" si="2"/>
        <v>1.7380170661759786</v>
      </c>
      <c r="Q19" s="12">
        <f t="shared" si="3"/>
        <v>4.3274479986159005</v>
      </c>
      <c r="R19" s="12">
        <f t="shared" si="4"/>
        <v>3.4277058451086848</v>
      </c>
      <c r="S19" s="9">
        <f t="shared" si="5"/>
        <v>1.5470647500000001</v>
      </c>
      <c r="T19" s="11">
        <f t="shared" si="6"/>
        <v>0.12027860452272097</v>
      </c>
      <c r="U19" s="1">
        <v>90</v>
      </c>
      <c r="V19" s="1">
        <v>55</v>
      </c>
      <c r="W19" s="1">
        <v>3</v>
      </c>
      <c r="X19" s="1">
        <v>6</v>
      </c>
      <c r="Y19" s="1">
        <v>240</v>
      </c>
      <c r="Z19" s="1">
        <v>150</v>
      </c>
      <c r="AA19" s="1">
        <v>43</v>
      </c>
    </row>
    <row r="20" spans="2:27" x14ac:dyDescent="0.3">
      <c r="B20" s="21" t="s">
        <v>29</v>
      </c>
      <c r="C20" s="8">
        <f t="shared" si="8"/>
        <v>96679</v>
      </c>
      <c r="D20" s="8">
        <v>149.80000000000001</v>
      </c>
      <c r="E20" s="8">
        <v>14.79</v>
      </c>
      <c r="F20" s="9">
        <v>1.5029999999999999</v>
      </c>
      <c r="G20" s="9">
        <f>F20-[1]Calibration!$C$16*(H20-$H$2)+[1]Calibration!$C$17*(150-D20)</f>
        <v>1.5000843517705895</v>
      </c>
      <c r="H20" s="8">
        <v>97.9</v>
      </c>
      <c r="I20" s="10">
        <v>73.7</v>
      </c>
      <c r="J20" s="10">
        <v>75.2</v>
      </c>
      <c r="K20" s="10">
        <v>76.7</v>
      </c>
      <c r="L20" s="10">
        <v>71.599999999999994</v>
      </c>
      <c r="M20" s="10">
        <f>'[1]Rth Module 27L'!M23</f>
        <v>42.6</v>
      </c>
      <c r="N20" s="11">
        <f t="shared" si="1"/>
        <v>0.10481928888107182</v>
      </c>
      <c r="O20" s="11">
        <f t="shared" si="0"/>
        <v>0.24561468962386754</v>
      </c>
      <c r="P20" s="12">
        <f t="shared" si="2"/>
        <v>1.8114186467708597</v>
      </c>
      <c r="Q20" s="12">
        <f t="shared" si="3"/>
        <v>4.5764931813167031</v>
      </c>
      <c r="R20" s="12">
        <f t="shared" si="4"/>
        <v>3.908829537187311</v>
      </c>
      <c r="S20" s="9">
        <f t="shared" si="5"/>
        <v>1.5470647500000001</v>
      </c>
      <c r="T20" s="11">
        <f t="shared" si="6"/>
        <v>0.12027860452272097</v>
      </c>
      <c r="U20" s="1">
        <v>90</v>
      </c>
      <c r="V20" s="1">
        <v>55</v>
      </c>
      <c r="W20" s="1">
        <v>3</v>
      </c>
      <c r="X20" s="1">
        <v>6</v>
      </c>
      <c r="Y20" s="1">
        <v>240</v>
      </c>
      <c r="Z20" s="1">
        <v>150</v>
      </c>
      <c r="AA20" s="1">
        <v>43</v>
      </c>
    </row>
    <row r="21" spans="2:27" x14ac:dyDescent="0.3">
      <c r="B21" s="22"/>
      <c r="C21" s="8">
        <f t="shared" si="8"/>
        <v>101679</v>
      </c>
      <c r="D21" s="8">
        <v>149.80000000000001</v>
      </c>
      <c r="E21" s="12">
        <v>14.8</v>
      </c>
      <c r="F21" s="9">
        <v>1.5046999999999999</v>
      </c>
      <c r="G21" s="9">
        <f>F21-[1]Calibration!$C$16*(H21-$H$2)+[1]Calibration!$C$17*(150-D21)</f>
        <v>1.5022583708969652</v>
      </c>
      <c r="H21" s="8">
        <v>97.5</v>
      </c>
      <c r="I21" s="10">
        <v>73.3</v>
      </c>
      <c r="J21" s="10">
        <v>74.7</v>
      </c>
      <c r="K21" s="10">
        <v>76.400000000000006</v>
      </c>
      <c r="L21" s="10">
        <v>71.2</v>
      </c>
      <c r="M21" s="10">
        <f>'[1]Rth Module 27L'!M24</f>
        <v>42.1</v>
      </c>
      <c r="N21" s="11">
        <f t="shared" si="1"/>
        <v>0.10470086474928621</v>
      </c>
      <c r="O21" s="11">
        <f t="shared" si="0"/>
        <v>0.24578084352162954</v>
      </c>
      <c r="P21" s="12">
        <f t="shared" si="2"/>
        <v>1.9589703302213748</v>
      </c>
      <c r="Q21" s="12">
        <f t="shared" si="3"/>
        <v>4.4583433584894072</v>
      </c>
      <c r="R21" s="12">
        <f t="shared" si="4"/>
        <v>3.979121982097388</v>
      </c>
      <c r="S21" s="9">
        <f t="shared" si="5"/>
        <v>1.5470647500000001</v>
      </c>
      <c r="T21" s="11">
        <f t="shared" si="6"/>
        <v>0.12027860452272097</v>
      </c>
      <c r="U21" s="1">
        <v>90</v>
      </c>
      <c r="V21" s="1">
        <v>55</v>
      </c>
      <c r="W21" s="1">
        <v>3</v>
      </c>
      <c r="X21" s="1">
        <v>6</v>
      </c>
      <c r="Y21" s="1">
        <v>240</v>
      </c>
      <c r="Z21" s="1">
        <v>150</v>
      </c>
      <c r="AA21" s="1">
        <v>43</v>
      </c>
    </row>
    <row r="22" spans="2:27" x14ac:dyDescent="0.3">
      <c r="B22" s="21" t="s">
        <v>30</v>
      </c>
      <c r="C22" s="8">
        <f t="shared" si="8"/>
        <v>106679</v>
      </c>
      <c r="D22" s="8">
        <v>149.80000000000001</v>
      </c>
      <c r="E22" s="12">
        <v>14.8</v>
      </c>
      <c r="F22" s="9">
        <v>1.5081</v>
      </c>
      <c r="G22" s="9">
        <f>F22-[1]Calibration!$C$16*(H22-$H$2)+[1]Calibration!$C$17*(150-D22)</f>
        <v>1.5053028565521835</v>
      </c>
      <c r="H22" s="8">
        <v>97.8</v>
      </c>
      <c r="I22" s="10">
        <v>73.8</v>
      </c>
      <c r="J22" s="10">
        <v>74.900000000000006</v>
      </c>
      <c r="K22" s="10">
        <v>76.599999999999994</v>
      </c>
      <c r="L22" s="10">
        <v>71.400000000000006</v>
      </c>
      <c r="M22" s="10">
        <f>'[1]Rth Module 27L'!M25</f>
        <v>42.3</v>
      </c>
      <c r="N22" s="11">
        <f t="shared" si="1"/>
        <v>0.10457547932751923</v>
      </c>
      <c r="O22" s="11">
        <f t="shared" si="0"/>
        <v>0.24566938000750552</v>
      </c>
      <c r="P22" s="12">
        <f t="shared" si="2"/>
        <v>2.1656009795189703</v>
      </c>
      <c r="Q22" s="12">
        <f t="shared" si="3"/>
        <v>4.3332483703014244</v>
      </c>
      <c r="R22" s="12">
        <f t="shared" si="4"/>
        <v>3.9319666458002556</v>
      </c>
      <c r="S22" s="9">
        <f t="shared" si="5"/>
        <v>1.5470647500000001</v>
      </c>
      <c r="T22" s="11">
        <f t="shared" si="6"/>
        <v>0.12027860452272097</v>
      </c>
      <c r="U22" s="1">
        <v>90</v>
      </c>
      <c r="V22" s="1">
        <v>55</v>
      </c>
      <c r="W22" s="1">
        <v>3</v>
      </c>
      <c r="X22" s="1">
        <v>6</v>
      </c>
      <c r="Y22" s="1">
        <v>240</v>
      </c>
      <c r="Z22" s="1">
        <v>150</v>
      </c>
      <c r="AA22" s="1">
        <v>43</v>
      </c>
    </row>
    <row r="23" spans="2:27" x14ac:dyDescent="0.3">
      <c r="B23" s="22"/>
      <c r="C23" s="8">
        <f t="shared" si="8"/>
        <v>111679</v>
      </c>
      <c r="D23" s="8">
        <v>149.69999999999999</v>
      </c>
      <c r="E23" s="12">
        <v>14.8</v>
      </c>
      <c r="F23" s="9">
        <v>1.5117</v>
      </c>
      <c r="G23" s="9">
        <f>F23-[1]Calibration!$C$16*(H23-$H$2)+[1]Calibration!$C$17*(150-D23)</f>
        <v>1.5092818565521835</v>
      </c>
      <c r="H23" s="8">
        <v>97.8</v>
      </c>
      <c r="I23" s="10">
        <v>74.2</v>
      </c>
      <c r="J23" s="10">
        <v>75.099999999999994</v>
      </c>
      <c r="K23" s="10">
        <v>76.7</v>
      </c>
      <c r="L23" s="10">
        <v>71.8</v>
      </c>
      <c r="M23" s="10">
        <f>'[1]Rth Module 27L'!M26</f>
        <v>42.6</v>
      </c>
      <c r="N23" s="11">
        <f t="shared" si="1"/>
        <v>0.10318093796024054</v>
      </c>
      <c r="O23" s="11">
        <f t="shared" si="0"/>
        <v>0.24392238866832028</v>
      </c>
      <c r="P23" s="12">
        <f t="shared" si="2"/>
        <v>2.4356575495494073</v>
      </c>
      <c r="Q23" s="12">
        <f t="shared" si="3"/>
        <v>2.9419372161897952</v>
      </c>
      <c r="R23" s="12">
        <f t="shared" si="4"/>
        <v>3.1928910410620701</v>
      </c>
      <c r="S23" s="9">
        <f t="shared" si="5"/>
        <v>1.5470647500000001</v>
      </c>
      <c r="T23" s="11">
        <f t="shared" si="6"/>
        <v>0.12027860452272097</v>
      </c>
      <c r="U23" s="1">
        <v>90</v>
      </c>
      <c r="V23" s="1">
        <v>55</v>
      </c>
      <c r="W23" s="1">
        <v>3</v>
      </c>
      <c r="X23" s="1">
        <v>6</v>
      </c>
      <c r="Y23" s="1">
        <v>240</v>
      </c>
      <c r="Z23" s="1">
        <v>150</v>
      </c>
      <c r="AA23" s="1">
        <v>43</v>
      </c>
    </row>
    <row r="24" spans="2:27" x14ac:dyDescent="0.3">
      <c r="B24" s="8" t="s">
        <v>31</v>
      </c>
      <c r="C24" s="8">
        <f t="shared" si="8"/>
        <v>116679</v>
      </c>
      <c r="D24" s="8">
        <v>149.69999999999999</v>
      </c>
      <c r="E24" s="12">
        <v>14.8</v>
      </c>
      <c r="F24" s="9">
        <v>1.5204</v>
      </c>
      <c r="G24" s="9">
        <f>F24-[1]Calibration!$C$16*(H24-$H$2)+[1]Calibration!$C$17*(150-D24)</f>
        <v>1.5177448469889956</v>
      </c>
      <c r="H24" s="10">
        <v>98</v>
      </c>
      <c r="I24" s="10">
        <v>74.3</v>
      </c>
      <c r="J24" s="10">
        <v>75</v>
      </c>
      <c r="K24" s="10">
        <v>76.599999999999994</v>
      </c>
      <c r="L24" s="10">
        <v>71.900000000000006</v>
      </c>
      <c r="M24" s="10">
        <f>'[1]Rth Module 27L'!M27</f>
        <v>42.5</v>
      </c>
      <c r="N24" s="11">
        <f t="shared" si="1"/>
        <v>0.10346923787063736</v>
      </c>
      <c r="O24" s="11">
        <f t="shared" si="0"/>
        <v>0.24384470071424091</v>
      </c>
      <c r="P24" s="12">
        <f t="shared" si="2"/>
        <v>3.0100446240821763</v>
      </c>
      <c r="Q24" s="12">
        <f t="shared" si="3"/>
        <v>3.2295693298553889</v>
      </c>
      <c r="R24" s="12">
        <f t="shared" si="4"/>
        <v>3.1600246665390825</v>
      </c>
      <c r="S24" s="9">
        <f t="shared" si="5"/>
        <v>1.5470647500000001</v>
      </c>
      <c r="T24" s="11">
        <f t="shared" si="6"/>
        <v>0.12027860452272097</v>
      </c>
      <c r="U24" s="1">
        <v>90</v>
      </c>
      <c r="V24" s="1">
        <v>55</v>
      </c>
      <c r="W24" s="1">
        <v>3</v>
      </c>
      <c r="X24" s="1">
        <v>6</v>
      </c>
      <c r="Y24" s="1">
        <v>240</v>
      </c>
      <c r="Z24" s="1">
        <v>150</v>
      </c>
      <c r="AA24" s="1">
        <v>43</v>
      </c>
    </row>
    <row r="25" spans="2:27" x14ac:dyDescent="0.3">
      <c r="B25" s="21" t="s">
        <v>32</v>
      </c>
      <c r="C25" s="8">
        <f>C24-49948+54791</f>
        <v>121522</v>
      </c>
      <c r="D25" s="8">
        <v>149.69999999999999</v>
      </c>
      <c r="E25" s="12">
        <v>14.8</v>
      </c>
      <c r="F25" s="9">
        <v>1.5230999999999999</v>
      </c>
      <c r="G25" s="9">
        <f>F25-[1]Calibration!$C$16*(H25-$H$2)+[1]Calibration!$C$17*(150-D25)</f>
        <v>1.5199708278626201</v>
      </c>
      <c r="H25" s="8">
        <v>98.4</v>
      </c>
      <c r="I25" s="10">
        <v>74.599999999999994</v>
      </c>
      <c r="J25" s="10">
        <v>75.400000000000006</v>
      </c>
      <c r="K25" s="10">
        <v>77.099999999999994</v>
      </c>
      <c r="L25" s="10">
        <v>72.400000000000006</v>
      </c>
      <c r="M25" s="10">
        <f>'[1]Rth Module 27L'!M28</f>
        <v>42.5</v>
      </c>
      <c r="N25" s="11">
        <f t="shared" si="1"/>
        <v>0.10317617266792359</v>
      </c>
      <c r="O25" s="11">
        <f t="shared" si="0"/>
        <v>0.24516676098350385</v>
      </c>
      <c r="P25" s="12">
        <f t="shared" si="2"/>
        <v>3.161122975347415</v>
      </c>
      <c r="Q25" s="12">
        <f t="shared" si="3"/>
        <v>2.9371829618458625</v>
      </c>
      <c r="R25" s="12">
        <f t="shared" si="4"/>
        <v>3.7193305263274481</v>
      </c>
      <c r="S25" s="9">
        <f t="shared" si="5"/>
        <v>1.5470647500000001</v>
      </c>
      <c r="T25" s="11">
        <f t="shared" si="6"/>
        <v>0.12027860452272097</v>
      </c>
      <c r="U25" s="1">
        <v>90</v>
      </c>
      <c r="V25" s="1">
        <v>55</v>
      </c>
      <c r="W25" s="1">
        <v>3</v>
      </c>
      <c r="X25" s="1">
        <v>6</v>
      </c>
      <c r="Y25" s="1">
        <v>240</v>
      </c>
      <c r="Z25" s="1">
        <v>150</v>
      </c>
      <c r="AA25" s="1">
        <v>43</v>
      </c>
    </row>
    <row r="26" spans="2:27" x14ac:dyDescent="0.3">
      <c r="B26" s="22"/>
      <c r="C26" s="8">
        <f>C25+5000</f>
        <v>126522</v>
      </c>
      <c r="D26" s="8">
        <v>149.69999999999999</v>
      </c>
      <c r="E26" s="12">
        <v>14.8</v>
      </c>
      <c r="F26" s="9">
        <v>1.524</v>
      </c>
      <c r="G26" s="9">
        <f>F26-[1]Calibration!$C$16*(H26-$H$2)+[1]Calibration!$C$17*(150-D26)</f>
        <v>1.521107837425808</v>
      </c>
      <c r="H26" s="8">
        <v>98.2</v>
      </c>
      <c r="I26" s="10">
        <v>74.400000000000006</v>
      </c>
      <c r="J26" s="10">
        <v>75.2</v>
      </c>
      <c r="K26" s="10">
        <v>77</v>
      </c>
      <c r="L26" s="10">
        <v>72.2</v>
      </c>
      <c r="M26" s="10">
        <f>'[1]Rth Module 27L'!M29</f>
        <v>42.7</v>
      </c>
      <c r="N26" s="11">
        <f t="shared" si="1"/>
        <v>0.10300566136647749</v>
      </c>
      <c r="O26" s="11">
        <f t="shared" si="0"/>
        <v>0.24326868961019152</v>
      </c>
      <c r="P26" s="12">
        <f t="shared" si="2"/>
        <v>3.2382923401944494</v>
      </c>
      <c r="Q26" s="12">
        <f t="shared" si="3"/>
        <v>2.7670666202510694</v>
      </c>
      <c r="R26" s="12">
        <f t="shared" si="4"/>
        <v>2.9163395689015852</v>
      </c>
      <c r="S26" s="9">
        <f t="shared" si="5"/>
        <v>1.5470647500000001</v>
      </c>
      <c r="T26" s="11">
        <f t="shared" si="6"/>
        <v>0.12027860452272097</v>
      </c>
      <c r="U26" s="1">
        <v>90</v>
      </c>
      <c r="V26" s="1">
        <v>55</v>
      </c>
      <c r="W26" s="1">
        <v>3</v>
      </c>
      <c r="X26" s="1">
        <v>6</v>
      </c>
      <c r="Y26" s="1">
        <v>240</v>
      </c>
      <c r="Z26" s="1">
        <v>150</v>
      </c>
      <c r="AA26" s="1">
        <v>43</v>
      </c>
    </row>
    <row r="27" spans="2:27" x14ac:dyDescent="0.3">
      <c r="B27" s="8" t="s">
        <v>33</v>
      </c>
      <c r="C27" s="8">
        <f>C26+61131-59792</f>
        <v>127861</v>
      </c>
      <c r="D27" s="8">
        <v>149.6</v>
      </c>
      <c r="E27" s="12">
        <v>14.8</v>
      </c>
      <c r="F27" s="9">
        <v>1.5243</v>
      </c>
      <c r="G27" s="9">
        <f>F27-[1]Calibration!$C$16*(H27-$H$2)+[1]Calibration!$C$17*(150-D27)</f>
        <v>1.5217868374258081</v>
      </c>
      <c r="H27" s="8">
        <v>98.2</v>
      </c>
      <c r="I27" s="10">
        <v>74.400000000000006</v>
      </c>
      <c r="J27" s="10">
        <v>75.099999999999994</v>
      </c>
      <c r="K27" s="10">
        <v>77</v>
      </c>
      <c r="L27" s="10">
        <v>72.2</v>
      </c>
      <c r="M27" s="10">
        <f>'[1]Rth Module 27L'!M30</f>
        <v>42.6</v>
      </c>
      <c r="N27" s="11">
        <f t="shared" si="1"/>
        <v>0.10316386131128484</v>
      </c>
      <c r="O27" s="11">
        <f t="shared" si="0"/>
        <v>0.24382192088873267</v>
      </c>
      <c r="P27" s="12">
        <f t="shared" si="2"/>
        <v>3.2843763841880897</v>
      </c>
      <c r="Q27" s="12">
        <f t="shared" si="3"/>
        <v>2.9249001223291256</v>
      </c>
      <c r="R27" s="12">
        <f t="shared" si="4"/>
        <v>3.1503875189839095</v>
      </c>
      <c r="S27" s="9">
        <f t="shared" si="5"/>
        <v>1.5470647500000001</v>
      </c>
      <c r="T27" s="11">
        <f t="shared" si="6"/>
        <v>0.12027860452272097</v>
      </c>
      <c r="U27" s="1">
        <v>90</v>
      </c>
      <c r="V27" s="1">
        <v>55</v>
      </c>
      <c r="W27" s="1">
        <v>3</v>
      </c>
      <c r="X27" s="1">
        <v>6</v>
      </c>
      <c r="Y27" s="1">
        <v>240</v>
      </c>
      <c r="Z27" s="1">
        <v>150</v>
      </c>
      <c r="AA27" s="1">
        <v>43</v>
      </c>
    </row>
    <row r="28" spans="2:27" x14ac:dyDescent="0.3">
      <c r="B28" s="8" t="s">
        <v>34</v>
      </c>
      <c r="C28" s="8">
        <f>C27+5000</f>
        <v>132861</v>
      </c>
      <c r="D28" s="8">
        <v>149.69999999999999</v>
      </c>
      <c r="E28" s="12">
        <v>14.8</v>
      </c>
      <c r="F28" s="9">
        <v>1.5289999999999999</v>
      </c>
      <c r="G28" s="9">
        <f>F28-[1]Calibration!$C$16*(H28-$H$2)+[1]Calibration!$C$17*(150-D28)</f>
        <v>1.5258708278626201</v>
      </c>
      <c r="H28" s="8">
        <v>98.4</v>
      </c>
      <c r="I28" s="10">
        <v>73.8</v>
      </c>
      <c r="J28" s="10">
        <v>75.099999999999994</v>
      </c>
      <c r="K28" s="10">
        <v>76.900000000000006</v>
      </c>
      <c r="L28" s="10">
        <v>72.099999999999994</v>
      </c>
      <c r="M28" s="10">
        <f>'[1]Rth Module 27L'!M31</f>
        <v>42.2</v>
      </c>
      <c r="N28" s="11">
        <f t="shared" si="1"/>
        <v>0.10452559795850701</v>
      </c>
      <c r="O28" s="11">
        <f t="shared" si="0"/>
        <v>0.24553139415958583</v>
      </c>
      <c r="P28" s="12">
        <f t="shared" si="2"/>
        <v>3.5615587037162513</v>
      </c>
      <c r="Q28" s="12">
        <f t="shared" si="3"/>
        <v>4.2834825428276257</v>
      </c>
      <c r="R28" s="12">
        <f t="shared" si="4"/>
        <v>3.8735908704262827</v>
      </c>
      <c r="S28" s="9">
        <f t="shared" si="5"/>
        <v>1.5470647500000001</v>
      </c>
      <c r="T28" s="11">
        <f t="shared" si="6"/>
        <v>0.12027860452272097</v>
      </c>
      <c r="U28" s="1">
        <v>90</v>
      </c>
      <c r="V28" s="1">
        <v>55</v>
      </c>
      <c r="W28" s="1">
        <v>3</v>
      </c>
      <c r="X28" s="1">
        <v>6</v>
      </c>
      <c r="Y28" s="1">
        <v>240</v>
      </c>
      <c r="Z28" s="1">
        <v>150</v>
      </c>
      <c r="AA28" s="1">
        <v>43</v>
      </c>
    </row>
    <row r="29" spans="2:27" x14ac:dyDescent="0.3">
      <c r="B29" s="13" t="s">
        <v>35</v>
      </c>
      <c r="C29" s="13">
        <f>C28+68400-66131</f>
        <v>135130</v>
      </c>
      <c r="D29" s="13">
        <v>149.6</v>
      </c>
      <c r="E29" s="14">
        <v>14.82</v>
      </c>
      <c r="F29" s="15">
        <v>1.5688</v>
      </c>
      <c r="G29" s="15">
        <f>F29-[1]Calibration!$C$16*(H29-$H$2)+[1]Calibration!$C$17*(150-D29)</f>
        <v>1.5642722561387121</v>
      </c>
      <c r="H29" s="16">
        <v>99.9</v>
      </c>
      <c r="I29" s="16">
        <v>75.8</v>
      </c>
      <c r="J29" s="16">
        <v>75.599999999999994</v>
      </c>
      <c r="K29" s="16">
        <v>76.3</v>
      </c>
      <c r="L29" s="16">
        <v>73.7</v>
      </c>
      <c r="M29" s="16">
        <f>'[1]Rth Module 27L'!M32</f>
        <v>43.1</v>
      </c>
      <c r="N29" s="17">
        <f t="shared" si="1"/>
        <v>0.10460497072594747</v>
      </c>
      <c r="O29" s="17">
        <f t="shared" si="0"/>
        <v>0.24201883247388245</v>
      </c>
      <c r="P29" s="14">
        <f t="shared" si="2"/>
        <v>6.1678813989943029</v>
      </c>
      <c r="Q29" s="14">
        <f t="shared" si="3"/>
        <v>4.3626714570210616</v>
      </c>
      <c r="R29" s="14">
        <f t="shared" si="4"/>
        <v>2.3875796957789319</v>
      </c>
      <c r="S29" s="15">
        <f t="shared" si="5"/>
        <v>1.5470647500000001</v>
      </c>
      <c r="T29" s="17">
        <f t="shared" si="6"/>
        <v>0.12027860452272097</v>
      </c>
      <c r="U29" s="1">
        <v>90</v>
      </c>
      <c r="V29" s="1">
        <v>55</v>
      </c>
      <c r="W29" s="1">
        <v>3</v>
      </c>
      <c r="X29" s="1">
        <v>6</v>
      </c>
      <c r="Y29" s="1">
        <v>240</v>
      </c>
      <c r="Z29" s="1">
        <v>150</v>
      </c>
      <c r="AA29" s="1">
        <v>43</v>
      </c>
    </row>
    <row r="30" spans="2:27" x14ac:dyDescent="0.3">
      <c r="E30" s="18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20"/>
    </row>
    <row r="31" spans="2:27" x14ac:dyDescent="0.3">
      <c r="E31" s="18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20"/>
    </row>
    <row r="32" spans="2:27" x14ac:dyDescent="0.3">
      <c r="E32" s="18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20"/>
    </row>
    <row r="33" spans="5:19" x14ac:dyDescent="0.3">
      <c r="E33" s="18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20"/>
    </row>
    <row r="34" spans="5:19" x14ac:dyDescent="0.3">
      <c r="E34" s="18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20"/>
    </row>
    <row r="35" spans="5:19" x14ac:dyDescent="0.3">
      <c r="E35" s="18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20"/>
    </row>
    <row r="36" spans="5:19" x14ac:dyDescent="0.3">
      <c r="E36" s="18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20"/>
    </row>
    <row r="37" spans="5:19" x14ac:dyDescent="0.3">
      <c r="E37" s="18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20"/>
    </row>
    <row r="38" spans="5:19" x14ac:dyDescent="0.3">
      <c r="E38" s="18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20"/>
    </row>
    <row r="39" spans="5:19" x14ac:dyDescent="0.3">
      <c r="E39" s="18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20"/>
    </row>
    <row r="40" spans="5:19" x14ac:dyDescent="0.3">
      <c r="E40" s="18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20"/>
    </row>
    <row r="41" spans="5:19" x14ac:dyDescent="0.3">
      <c r="E41" s="18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20"/>
    </row>
    <row r="42" spans="5:19" x14ac:dyDescent="0.3">
      <c r="E42" s="18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20"/>
    </row>
    <row r="43" spans="5:19" x14ac:dyDescent="0.3">
      <c r="E43" s="18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20"/>
    </row>
    <row r="44" spans="5:19" x14ac:dyDescent="0.3">
      <c r="E44" s="18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20"/>
    </row>
    <row r="45" spans="5:19" x14ac:dyDescent="0.3">
      <c r="E45" s="18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20"/>
    </row>
    <row r="46" spans="5:19" x14ac:dyDescent="0.3">
      <c r="E46" s="18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20"/>
    </row>
    <row r="47" spans="5:19" x14ac:dyDescent="0.3">
      <c r="E47" s="18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20"/>
    </row>
    <row r="48" spans="5:19" x14ac:dyDescent="0.3">
      <c r="E48" s="18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20"/>
    </row>
    <row r="49" spans="5:19" x14ac:dyDescent="0.3">
      <c r="E49" s="18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20"/>
    </row>
    <row r="50" spans="5:19" x14ac:dyDescent="0.3">
      <c r="E50" s="18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20"/>
    </row>
    <row r="51" spans="5:19" x14ac:dyDescent="0.3">
      <c r="E51" s="18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20"/>
    </row>
    <row r="52" spans="5:19" x14ac:dyDescent="0.3">
      <c r="E52" s="18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20"/>
    </row>
    <row r="53" spans="5:19" x14ac:dyDescent="0.3">
      <c r="E53" s="18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20"/>
    </row>
    <row r="54" spans="5:19" x14ac:dyDescent="0.3">
      <c r="E54" s="18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20"/>
    </row>
    <row r="55" spans="5:19" x14ac:dyDescent="0.3">
      <c r="E55" s="18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20"/>
    </row>
    <row r="56" spans="5:19" x14ac:dyDescent="0.3">
      <c r="E56" s="18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20"/>
    </row>
    <row r="57" spans="5:19" x14ac:dyDescent="0.3">
      <c r="E57" s="18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20"/>
    </row>
    <row r="58" spans="5:19" x14ac:dyDescent="0.3">
      <c r="E58" s="18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20"/>
    </row>
    <row r="59" spans="5:19" x14ac:dyDescent="0.3">
      <c r="E59" s="18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20"/>
    </row>
    <row r="60" spans="5:19" x14ac:dyDescent="0.3">
      <c r="E60" s="18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20"/>
    </row>
    <row r="61" spans="5:19" x14ac:dyDescent="0.3">
      <c r="E61" s="18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20"/>
    </row>
    <row r="62" spans="5:19" x14ac:dyDescent="0.3">
      <c r="E62" s="18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20"/>
    </row>
    <row r="63" spans="5:19" x14ac:dyDescent="0.3">
      <c r="E63" s="18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20"/>
    </row>
    <row r="64" spans="5:19" x14ac:dyDescent="0.3"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20"/>
    </row>
    <row r="65" spans="9:19" x14ac:dyDescent="0.3"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20"/>
    </row>
    <row r="66" spans="9:19" x14ac:dyDescent="0.3"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20"/>
    </row>
    <row r="67" spans="9:19" x14ac:dyDescent="0.3"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20"/>
    </row>
    <row r="68" spans="9:19" x14ac:dyDescent="0.3"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20"/>
    </row>
    <row r="69" spans="9:19" x14ac:dyDescent="0.3"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20"/>
    </row>
    <row r="70" spans="9:19" x14ac:dyDescent="0.3"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20"/>
    </row>
    <row r="71" spans="9:19" x14ac:dyDescent="0.3"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20"/>
    </row>
    <row r="72" spans="9:19" x14ac:dyDescent="0.3"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20"/>
    </row>
    <row r="73" spans="9:19" x14ac:dyDescent="0.3"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20"/>
    </row>
    <row r="74" spans="9:19" x14ac:dyDescent="0.3"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20"/>
    </row>
    <row r="75" spans="9:19" x14ac:dyDescent="0.3"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20"/>
    </row>
    <row r="76" spans="9:19" x14ac:dyDescent="0.3"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20"/>
    </row>
    <row r="77" spans="9:19" x14ac:dyDescent="0.3"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20"/>
    </row>
    <row r="78" spans="9:19" x14ac:dyDescent="0.3"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20"/>
    </row>
    <row r="79" spans="9:19" x14ac:dyDescent="0.3"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20"/>
    </row>
    <row r="80" spans="9:19" x14ac:dyDescent="0.3"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20"/>
    </row>
    <row r="81" spans="9:19" x14ac:dyDescent="0.3"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20"/>
    </row>
    <row r="82" spans="9:19" x14ac:dyDescent="0.3"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20"/>
    </row>
    <row r="83" spans="9:19" x14ac:dyDescent="0.3"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20"/>
    </row>
    <row r="84" spans="9:19" x14ac:dyDescent="0.3"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20"/>
    </row>
    <row r="85" spans="9:19" x14ac:dyDescent="0.3"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20"/>
    </row>
    <row r="86" spans="9:19" x14ac:dyDescent="0.3"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20"/>
    </row>
    <row r="87" spans="9:19" x14ac:dyDescent="0.3"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20"/>
    </row>
    <row r="88" spans="9:19" x14ac:dyDescent="0.3"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20"/>
    </row>
    <row r="89" spans="9:19" x14ac:dyDescent="0.3"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20"/>
    </row>
    <row r="90" spans="9:19" x14ac:dyDescent="0.3"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20"/>
    </row>
    <row r="91" spans="9:19" x14ac:dyDescent="0.3"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20"/>
    </row>
    <row r="92" spans="9:19" x14ac:dyDescent="0.3"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20"/>
    </row>
    <row r="93" spans="9:19" x14ac:dyDescent="0.3"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20"/>
    </row>
    <row r="94" spans="9:19" x14ac:dyDescent="0.3"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20"/>
    </row>
    <row r="95" spans="9:19" x14ac:dyDescent="0.3"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20"/>
    </row>
    <row r="96" spans="9:19" x14ac:dyDescent="0.3"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20"/>
    </row>
    <row r="97" spans="9:19" x14ac:dyDescent="0.3"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20"/>
    </row>
    <row r="98" spans="9:19" x14ac:dyDescent="0.3"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20"/>
    </row>
    <row r="99" spans="9:19" x14ac:dyDescent="0.3"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20"/>
    </row>
    <row r="100" spans="9:19" x14ac:dyDescent="0.3"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20"/>
    </row>
    <row r="101" spans="9:19" x14ac:dyDescent="0.3"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20"/>
    </row>
    <row r="102" spans="9:19" x14ac:dyDescent="0.3"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20"/>
    </row>
    <row r="103" spans="9:19" x14ac:dyDescent="0.3"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20"/>
    </row>
    <row r="104" spans="9:19" x14ac:dyDescent="0.3"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20"/>
    </row>
    <row r="105" spans="9:19" x14ac:dyDescent="0.3"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20"/>
    </row>
    <row r="106" spans="9:19" x14ac:dyDescent="0.3"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20"/>
    </row>
    <row r="107" spans="9:19" x14ac:dyDescent="0.3"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20"/>
    </row>
    <row r="108" spans="9:19" x14ac:dyDescent="0.3"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20"/>
    </row>
    <row r="109" spans="9:19" x14ac:dyDescent="0.3"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20"/>
    </row>
    <row r="110" spans="9:19" x14ac:dyDescent="0.3"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20"/>
    </row>
    <row r="111" spans="9:19" x14ac:dyDescent="0.3"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20"/>
    </row>
    <row r="112" spans="9:19" x14ac:dyDescent="0.3"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20"/>
    </row>
    <row r="113" spans="9:19" x14ac:dyDescent="0.3"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20"/>
    </row>
    <row r="114" spans="9:19" x14ac:dyDescent="0.3"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20"/>
    </row>
    <row r="115" spans="9:19" x14ac:dyDescent="0.3"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20"/>
    </row>
    <row r="116" spans="9:19" x14ac:dyDescent="0.3"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20"/>
    </row>
    <row r="117" spans="9:19" x14ac:dyDescent="0.3"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20"/>
    </row>
    <row r="118" spans="9:19" x14ac:dyDescent="0.3"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20"/>
    </row>
    <row r="119" spans="9:19" x14ac:dyDescent="0.3"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20"/>
    </row>
    <row r="120" spans="9:19" x14ac:dyDescent="0.3"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20"/>
    </row>
    <row r="121" spans="9:19" x14ac:dyDescent="0.3"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20"/>
    </row>
    <row r="122" spans="9:19" x14ac:dyDescent="0.3"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20"/>
    </row>
    <row r="123" spans="9:19" x14ac:dyDescent="0.3"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20"/>
    </row>
    <row r="124" spans="9:19" x14ac:dyDescent="0.3"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20"/>
    </row>
    <row r="125" spans="9:19" x14ac:dyDescent="0.3"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20"/>
    </row>
    <row r="126" spans="9:19" x14ac:dyDescent="0.3"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20"/>
    </row>
    <row r="127" spans="9:19" x14ac:dyDescent="0.3"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20"/>
    </row>
    <row r="128" spans="9:19" x14ac:dyDescent="0.3"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20"/>
    </row>
    <row r="129" spans="9:19" x14ac:dyDescent="0.3"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20"/>
    </row>
    <row r="130" spans="9:19" x14ac:dyDescent="0.3"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20"/>
    </row>
    <row r="131" spans="9:19" x14ac:dyDescent="0.3"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20"/>
    </row>
    <row r="132" spans="9:19" x14ac:dyDescent="0.3"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9:19" x14ac:dyDescent="0.3"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9:19" x14ac:dyDescent="0.3"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9:19" x14ac:dyDescent="0.3"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9:19" x14ac:dyDescent="0.3"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9:19" x14ac:dyDescent="0.3"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9:19" x14ac:dyDescent="0.3"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9:19" x14ac:dyDescent="0.3"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9:19" x14ac:dyDescent="0.3"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9:19" x14ac:dyDescent="0.3"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9:19" x14ac:dyDescent="0.3"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  <row r="143" spans="9:19" x14ac:dyDescent="0.3">
      <c r="I143" s="19"/>
      <c r="J143" s="19"/>
      <c r="K143" s="19"/>
      <c r="L143" s="19"/>
      <c r="M143" s="19"/>
      <c r="N143" s="19"/>
      <c r="O143" s="19"/>
      <c r="P143" s="19"/>
      <c r="Q143" s="19"/>
      <c r="R143" s="19"/>
    </row>
  </sheetData>
  <mergeCells count="9">
    <mergeCell ref="B18:B19"/>
    <mergeCell ref="B20:B21"/>
    <mergeCell ref="B22:B23"/>
    <mergeCell ref="B25:B26"/>
    <mergeCell ref="B5:B6"/>
    <mergeCell ref="B7:B8"/>
    <mergeCell ref="B9:B10"/>
    <mergeCell ref="B12:B13"/>
    <mergeCell ref="B16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Rth Module 27H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GHRABLI</dc:creator>
  <cp:lastModifiedBy>lux jamil</cp:lastModifiedBy>
  <dcterms:created xsi:type="dcterms:W3CDTF">2024-05-23T15:52:09Z</dcterms:created>
  <dcterms:modified xsi:type="dcterms:W3CDTF">2024-11-11T22:24:22Z</dcterms:modified>
</cp:coreProperties>
</file>