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BBCEAF97-7C55-4F5F-BB15-814DE5456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K108" i="1"/>
  <c r="M108" i="1" s="1"/>
  <c r="E108" i="1"/>
  <c r="L107" i="1"/>
  <c r="K107" i="1"/>
  <c r="M107" i="1" s="1"/>
  <c r="E107" i="1"/>
  <c r="L106" i="1"/>
  <c r="K106" i="1"/>
  <c r="M106" i="1" s="1"/>
  <c r="E106" i="1"/>
  <c r="L105" i="1"/>
  <c r="K105" i="1"/>
  <c r="M105" i="1" s="1"/>
  <c r="E105" i="1"/>
  <c r="L104" i="1"/>
  <c r="K104" i="1"/>
  <c r="M104" i="1" s="1"/>
  <c r="E104" i="1"/>
  <c r="L103" i="1"/>
  <c r="K103" i="1"/>
  <c r="M103" i="1" s="1"/>
  <c r="E103" i="1"/>
  <c r="L102" i="1"/>
  <c r="K102" i="1"/>
  <c r="M102" i="1" s="1"/>
  <c r="E102" i="1"/>
  <c r="L101" i="1"/>
  <c r="K101" i="1"/>
  <c r="M101" i="1" s="1"/>
  <c r="E101" i="1"/>
  <c r="L100" i="1"/>
  <c r="K100" i="1"/>
  <c r="M100" i="1" s="1"/>
  <c r="E100" i="1"/>
  <c r="L99" i="1"/>
  <c r="K99" i="1"/>
  <c r="M99" i="1" s="1"/>
  <c r="E99" i="1"/>
  <c r="L98" i="1"/>
  <c r="K98" i="1"/>
  <c r="M98" i="1" s="1"/>
  <c r="E98" i="1"/>
  <c r="L97" i="1"/>
  <c r="K97" i="1"/>
  <c r="M97" i="1" s="1"/>
  <c r="E97" i="1"/>
  <c r="L96" i="1"/>
  <c r="K96" i="1"/>
  <c r="M96" i="1" s="1"/>
  <c r="E96" i="1"/>
  <c r="L95" i="1"/>
  <c r="K95" i="1"/>
  <c r="M95" i="1" s="1"/>
  <c r="E95" i="1"/>
  <c r="L94" i="1"/>
  <c r="K94" i="1"/>
  <c r="M94" i="1" s="1"/>
  <c r="E94" i="1"/>
  <c r="L93" i="1"/>
  <c r="K93" i="1"/>
  <c r="M93" i="1" s="1"/>
  <c r="E93" i="1"/>
  <c r="L92" i="1"/>
  <c r="K92" i="1"/>
  <c r="M92" i="1" s="1"/>
  <c r="E92" i="1"/>
  <c r="L91" i="1"/>
  <c r="K91" i="1"/>
  <c r="M91" i="1" s="1"/>
  <c r="E91" i="1"/>
  <c r="L90" i="1"/>
  <c r="K90" i="1"/>
  <c r="M90" i="1" s="1"/>
  <c r="E90" i="1"/>
  <c r="L89" i="1"/>
  <c r="K89" i="1"/>
  <c r="M89" i="1" s="1"/>
  <c r="E89" i="1"/>
  <c r="L88" i="1"/>
  <c r="K88" i="1"/>
  <c r="M88" i="1" s="1"/>
  <c r="E88" i="1"/>
  <c r="L87" i="1"/>
  <c r="K87" i="1"/>
  <c r="M87" i="1" s="1"/>
  <c r="E87" i="1"/>
  <c r="L86" i="1"/>
  <c r="K86" i="1"/>
  <c r="M86" i="1" s="1"/>
  <c r="E86" i="1"/>
  <c r="L85" i="1"/>
  <c r="K85" i="1"/>
  <c r="M85" i="1" s="1"/>
  <c r="E85" i="1"/>
  <c r="L84" i="1"/>
  <c r="K84" i="1"/>
  <c r="M84" i="1" s="1"/>
  <c r="E84" i="1"/>
  <c r="L83" i="1"/>
  <c r="K83" i="1"/>
  <c r="M83" i="1" s="1"/>
  <c r="E83" i="1"/>
  <c r="L82" i="1"/>
  <c r="K82" i="1"/>
  <c r="M82" i="1" s="1"/>
  <c r="E82" i="1"/>
  <c r="L81" i="1"/>
  <c r="K81" i="1"/>
  <c r="M81" i="1" s="1"/>
  <c r="E81" i="1"/>
  <c r="L80" i="1"/>
  <c r="K80" i="1"/>
  <c r="M80" i="1" s="1"/>
  <c r="E80" i="1"/>
  <c r="L79" i="1"/>
  <c r="K79" i="1"/>
  <c r="M79" i="1" s="1"/>
  <c r="E79" i="1"/>
  <c r="L78" i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K2" i="1"/>
  <c r="M2" i="1" s="1"/>
  <c r="E2" i="1"/>
  <c r="N34" i="1" l="1"/>
  <c r="P42" i="1"/>
  <c r="P10" i="1"/>
  <c r="P75" i="1"/>
  <c r="N46" i="1"/>
  <c r="P45" i="1"/>
  <c r="N14" i="1"/>
  <c r="P46" i="1"/>
  <c r="P32" i="1"/>
  <c r="N13" i="1"/>
  <c r="P14" i="1"/>
  <c r="P34" i="1"/>
  <c r="P21" i="1"/>
  <c r="P9" i="1"/>
  <c r="P29" i="1"/>
  <c r="P4" i="1"/>
  <c r="P105" i="1"/>
  <c r="N11" i="1"/>
  <c r="P11" i="1"/>
  <c r="N18" i="1"/>
  <c r="P18" i="1"/>
  <c r="P3" i="1"/>
  <c r="N25" i="1"/>
  <c r="P28" i="1"/>
  <c r="P17" i="1"/>
  <c r="P6" i="1"/>
  <c r="P57" i="1"/>
  <c r="P76" i="1"/>
  <c r="N40" i="1"/>
  <c r="P43" i="1"/>
  <c r="P50" i="1"/>
  <c r="N54" i="1"/>
  <c r="N65" i="1"/>
  <c r="N76" i="1"/>
  <c r="P94" i="1"/>
  <c r="N15" i="1"/>
  <c r="N22" i="1"/>
  <c r="P47" i="1"/>
  <c r="P58" i="1"/>
  <c r="P22" i="1"/>
  <c r="N30" i="1"/>
  <c r="P62" i="1"/>
  <c r="N66" i="1"/>
  <c r="N70" i="1"/>
  <c r="P95" i="1"/>
  <c r="P5" i="1"/>
  <c r="P12" i="1"/>
  <c r="N19" i="1"/>
  <c r="P26" i="1"/>
  <c r="N41" i="1"/>
  <c r="N48" i="1"/>
  <c r="N77" i="1"/>
  <c r="P23" i="1"/>
  <c r="N27" i="1"/>
  <c r="N52" i="1"/>
  <c r="P63" i="1"/>
  <c r="P13" i="1"/>
  <c r="P27" i="1"/>
  <c r="P52" i="1"/>
  <c r="N59" i="1"/>
  <c r="P67" i="1"/>
  <c r="N78" i="1"/>
  <c r="P20" i="1"/>
  <c r="N60" i="1"/>
  <c r="N64" i="1"/>
  <c r="P71" i="1"/>
  <c r="N82" i="1"/>
  <c r="N10" i="1"/>
  <c r="N3" i="1"/>
  <c r="N17" i="1"/>
  <c r="N35" i="1"/>
  <c r="P49" i="1"/>
  <c r="P108" i="1"/>
  <c r="N9" i="1"/>
  <c r="N26" i="1"/>
  <c r="O38" i="1"/>
  <c r="O60" i="1"/>
  <c r="O82" i="1"/>
  <c r="O88" i="1"/>
  <c r="N92" i="1"/>
  <c r="N99" i="1"/>
  <c r="O5" i="1"/>
  <c r="N12" i="1"/>
  <c r="P19" i="1"/>
  <c r="O29" i="1"/>
  <c r="O36" i="1"/>
  <c r="O50" i="1"/>
  <c r="O58" i="1"/>
  <c r="O63" i="1"/>
  <c r="O71" i="1"/>
  <c r="N74" i="1"/>
  <c r="O95" i="1"/>
  <c r="O102" i="1"/>
  <c r="N106" i="1"/>
  <c r="N21" i="1"/>
  <c r="N31" i="1"/>
  <c r="N5" i="1"/>
  <c r="N32" i="1"/>
  <c r="O34" i="1"/>
  <c r="N39" i="1"/>
  <c r="O41" i="1"/>
  <c r="O48" i="1"/>
  <c r="P53" i="1"/>
  <c r="N69" i="1"/>
  <c r="N71" i="1"/>
  <c r="P74" i="1"/>
  <c r="O99" i="1"/>
  <c r="O35" i="1"/>
  <c r="O68" i="1"/>
  <c r="N7" i="1"/>
  <c r="O24" i="1"/>
  <c r="N36" i="1"/>
  <c r="O46" i="1"/>
  <c r="O53" i="1"/>
  <c r="N56" i="1"/>
  <c r="N58" i="1"/>
  <c r="O66" i="1"/>
  <c r="N80" i="1"/>
  <c r="N86" i="1"/>
  <c r="N93" i="1"/>
  <c r="N24" i="1"/>
  <c r="O12" i="1"/>
  <c r="O22" i="1"/>
  <c r="O32" i="1"/>
  <c r="O39" i="1"/>
  <c r="N53" i="1"/>
  <c r="P56" i="1"/>
  <c r="O69" i="1"/>
  <c r="O77" i="1"/>
  <c r="P80" i="1"/>
  <c r="P83" i="1"/>
  <c r="P86" i="1"/>
  <c r="O89" i="1"/>
  <c r="O96" i="1"/>
  <c r="N100" i="1"/>
  <c r="P103" i="1"/>
  <c r="N29" i="1"/>
  <c r="O17" i="1"/>
  <c r="N51" i="1"/>
  <c r="N8" i="1"/>
  <c r="P15" i="1"/>
  <c r="N20" i="1"/>
  <c r="P25" i="1"/>
  <c r="P30" i="1"/>
  <c r="N44" i="1"/>
  <c r="O51" i="1"/>
  <c r="O56" i="1"/>
  <c r="O64" i="1"/>
  <c r="N75" i="1"/>
  <c r="O83" i="1"/>
  <c r="O93" i="1"/>
  <c r="O30" i="1"/>
  <c r="N81" i="1"/>
  <c r="N83" i="1"/>
  <c r="O25" i="1"/>
  <c r="O72" i="1"/>
  <c r="N87" i="1"/>
  <c r="N104" i="1"/>
  <c r="P36" i="1"/>
  <c r="N4" i="1"/>
  <c r="N6" i="1"/>
  <c r="O8" i="1"/>
  <c r="O13" i="1"/>
  <c r="O20" i="1"/>
  <c r="N28" i="1"/>
  <c r="N33" i="1"/>
  <c r="P37" i="1"/>
  <c r="O42" i="1"/>
  <c r="O44" i="1"/>
  <c r="N57" i="1"/>
  <c r="O59" i="1"/>
  <c r="N62" i="1"/>
  <c r="O75" i="1"/>
  <c r="O90" i="1"/>
  <c r="N94" i="1"/>
  <c r="P97" i="1"/>
  <c r="P100" i="1"/>
  <c r="P104" i="1"/>
  <c r="O107" i="1"/>
  <c r="O40" i="1"/>
  <c r="O70" i="1"/>
  <c r="N72" i="1"/>
  <c r="O81" i="1"/>
  <c r="O87" i="1"/>
  <c r="O6" i="1"/>
  <c r="O54" i="1"/>
  <c r="N2" i="1"/>
  <c r="O33" i="1"/>
  <c r="N42" i="1"/>
  <c r="N45" i="1"/>
  <c r="O47" i="1"/>
  <c r="O52" i="1"/>
  <c r="O57" i="1"/>
  <c r="O62" i="1"/>
  <c r="O78" i="1"/>
  <c r="N98" i="1"/>
  <c r="N105" i="1"/>
  <c r="O4" i="1"/>
  <c r="O2" i="1"/>
  <c r="N47" i="1"/>
  <c r="N68" i="1"/>
  <c r="O84" i="1"/>
  <c r="N88" i="1"/>
  <c r="P91" i="1"/>
  <c r="P98" i="1"/>
  <c r="O101" i="1"/>
  <c r="O108" i="1"/>
  <c r="O18" i="1"/>
  <c r="N16" i="1"/>
  <c r="O28" i="1"/>
  <c r="N23" i="1"/>
  <c r="N38" i="1"/>
  <c r="O65" i="1"/>
  <c r="P2" i="1"/>
  <c r="O9" i="1"/>
  <c r="O16" i="1"/>
  <c r="O21" i="1"/>
  <c r="O26" i="1"/>
  <c r="P38" i="1"/>
  <c r="O45" i="1"/>
  <c r="N50" i="1"/>
  <c r="N63" i="1"/>
  <c r="P68" i="1"/>
  <c r="P73" i="1"/>
  <c r="O76" i="1"/>
  <c r="O105" i="1"/>
  <c r="P41" i="1"/>
  <c r="P55" i="1"/>
  <c r="P79" i="1"/>
  <c r="P82" i="1"/>
  <c r="P85" i="1"/>
  <c r="P88" i="1"/>
  <c r="P92" i="1"/>
  <c r="P7" i="1"/>
  <c r="P16" i="1"/>
  <c r="P77" i="1"/>
  <c r="P89" i="1"/>
  <c r="P99" i="1"/>
  <c r="P106" i="1"/>
  <c r="P39" i="1"/>
  <c r="P61" i="1"/>
  <c r="P69" i="1"/>
  <c r="P35" i="1"/>
  <c r="P44" i="1"/>
  <c r="P51" i="1"/>
  <c r="P59" i="1"/>
  <c r="P64" i="1"/>
  <c r="P93" i="1"/>
  <c r="P107" i="1"/>
  <c r="P102" i="1"/>
  <c r="P96" i="1"/>
  <c r="P90" i="1"/>
  <c r="P84" i="1"/>
  <c r="P78" i="1"/>
  <c r="P72" i="1"/>
  <c r="P66" i="1"/>
  <c r="P60" i="1"/>
  <c r="P54" i="1"/>
  <c r="P48" i="1"/>
  <c r="P8" i="1"/>
  <c r="P24" i="1"/>
  <c r="P31" i="1"/>
  <c r="P33" i="1"/>
  <c r="P40" i="1"/>
  <c r="P65" i="1"/>
  <c r="P70" i="1"/>
  <c r="P81" i="1"/>
  <c r="P87" i="1"/>
  <c r="P101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O94" i="1"/>
  <c r="O100" i="1"/>
  <c r="O106" i="1"/>
  <c r="O74" i="1"/>
  <c r="O80" i="1"/>
  <c r="O86" i="1"/>
  <c r="O92" i="1"/>
  <c r="O98" i="1"/>
  <c r="O104" i="1"/>
  <c r="N37" i="1"/>
  <c r="N43" i="1"/>
  <c r="N49" i="1"/>
  <c r="N55" i="1"/>
  <c r="N61" i="1"/>
  <c r="N67" i="1"/>
  <c r="N73" i="1"/>
  <c r="N79" i="1"/>
  <c r="N85" i="1"/>
  <c r="N91" i="1"/>
  <c r="N97" i="1"/>
  <c r="N103" i="1"/>
  <c r="O37" i="1"/>
  <c r="O43" i="1"/>
  <c r="O49" i="1"/>
  <c r="O55" i="1"/>
  <c r="O61" i="1"/>
  <c r="O67" i="1"/>
  <c r="O73" i="1"/>
  <c r="O79" i="1"/>
  <c r="O85" i="1"/>
  <c r="O91" i="1"/>
  <c r="O97" i="1"/>
  <c r="O103" i="1"/>
  <c r="O7" i="1"/>
  <c r="O15" i="1"/>
  <c r="O27" i="1"/>
  <c r="O31" i="1"/>
  <c r="N84" i="1"/>
  <c r="N96" i="1"/>
  <c r="N102" i="1"/>
  <c r="N108" i="1"/>
  <c r="O3" i="1"/>
  <c r="O11" i="1"/>
  <c r="O19" i="1"/>
  <c r="O23" i="1"/>
  <c r="N90" i="1"/>
  <c r="N89" i="1"/>
  <c r="N95" i="1"/>
  <c r="N101" i="1"/>
  <c r="N107" i="1"/>
  <c r="O10" i="1"/>
  <c r="O14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<sst xmlns="http://schemas.openxmlformats.org/spreadsheetml/2006/main" count="23" uniqueCount="23">
  <si>
    <t>Ic (A)</t>
  </si>
  <si>
    <t>Vge (V)</t>
  </si>
  <si>
    <t>Tj (st) (°C)</t>
  </si>
  <si>
    <t>Tc2 (°C)</t>
  </si>
  <si>
    <t>Tc4 (°C)</t>
  </si>
  <si>
    <t>Tc6  (°C)</t>
  </si>
  <si>
    <t>Tc8 (°C)</t>
  </si>
  <si>
    <t>Tw123 (°C)</t>
  </si>
  <si>
    <t>Rth(j-c) (°C/W)</t>
  </si>
  <si>
    <t>Rth(jw) (°C/W)</t>
  </si>
  <si>
    <t>%Rth jc</t>
  </si>
  <si>
    <t>%Rth jw</t>
  </si>
  <si>
    <t>Number of cycles</t>
  </si>
  <si>
    <t>delta Vce / Vce %</t>
  </si>
  <si>
    <t>DeltaT
(°C)</t>
  </si>
  <si>
    <t>Tref
(°C)</t>
  </si>
  <si>
    <t>Tvulcatherm
(°C)</t>
  </si>
  <si>
    <t>Ip
(A)</t>
  </si>
  <si>
    <t>Is
(A)</t>
  </si>
  <si>
    <t>toff
(s)</t>
  </si>
  <si>
    <t>ton
(s)</t>
  </si>
  <si>
    <t>Vce 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</si>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</sst>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  <row r="6">
          <cell r="M6">
            <v>45.7</v>
          </cell>
        </row>
        <row r="7">
          <cell r="M7">
            <v>45.3</v>
          </cell>
        </row>
        <row r="8">
          <cell r="M8">
            <v>46.4</v>
          </cell>
        </row>
        <row r="9">
          <cell r="M9">
            <v>45.9</v>
          </cell>
        </row>
        <row r="10">
          <cell r="M10">
            <v>46.1</v>
          </cell>
        </row>
        <row r="11">
          <cell r="M11">
            <v>45.6</v>
          </cell>
        </row>
        <row r="12">
          <cell r="M12">
            <v>45.2</v>
          </cell>
        </row>
        <row r="13">
          <cell r="M13">
            <v>45.7</v>
          </cell>
        </row>
        <row r="14">
          <cell r="M14">
            <v>44.9</v>
          </cell>
        </row>
        <row r="15">
          <cell r="M15">
            <v>45.8</v>
          </cell>
        </row>
        <row r="16">
          <cell r="M16">
            <v>45.2</v>
          </cell>
        </row>
        <row r="17">
          <cell r="M17">
            <v>45.5</v>
          </cell>
        </row>
        <row r="18">
          <cell r="M18">
            <v>45.4</v>
          </cell>
        </row>
        <row r="19">
          <cell r="M19">
            <v>45.3</v>
          </cell>
        </row>
        <row r="20">
          <cell r="M20">
            <v>45.4</v>
          </cell>
        </row>
        <row r="21">
          <cell r="M21">
            <v>45.4</v>
          </cell>
        </row>
        <row r="22">
          <cell r="M22">
            <v>45.4</v>
          </cell>
        </row>
        <row r="23">
          <cell r="M23">
            <v>45.4</v>
          </cell>
        </row>
        <row r="24">
          <cell r="M24">
            <v>45.2</v>
          </cell>
        </row>
        <row r="25">
          <cell r="M25">
            <v>46</v>
          </cell>
        </row>
        <row r="26">
          <cell r="M26">
            <v>44.8</v>
          </cell>
        </row>
        <row r="27">
          <cell r="M27">
            <v>45.6</v>
          </cell>
        </row>
        <row r="28">
          <cell r="M28">
            <v>45.5</v>
          </cell>
        </row>
        <row r="29">
          <cell r="M29">
            <v>45.2</v>
          </cell>
        </row>
        <row r="30">
          <cell r="M30">
            <v>45.4</v>
          </cell>
        </row>
        <row r="31">
          <cell r="M31">
            <v>45.4</v>
          </cell>
        </row>
        <row r="32">
          <cell r="M32">
            <v>45.2</v>
          </cell>
        </row>
        <row r="33">
          <cell r="M33">
            <v>45.4</v>
          </cell>
        </row>
        <row r="34">
          <cell r="M34">
            <v>46.1</v>
          </cell>
        </row>
        <row r="35">
          <cell r="M35">
            <v>44.7</v>
          </cell>
        </row>
        <row r="36">
          <cell r="M36">
            <v>45.4</v>
          </cell>
        </row>
        <row r="37">
          <cell r="M37">
            <v>45.9</v>
          </cell>
        </row>
        <row r="38">
          <cell r="M38">
            <v>45</v>
          </cell>
        </row>
        <row r="39">
          <cell r="M39">
            <v>45.2</v>
          </cell>
        </row>
        <row r="40">
          <cell r="M40">
            <v>45.6</v>
          </cell>
        </row>
        <row r="41">
          <cell r="M41">
            <v>45.2</v>
          </cell>
        </row>
        <row r="42">
          <cell r="M42">
            <v>45.3</v>
          </cell>
        </row>
        <row r="43">
          <cell r="M43">
            <v>45.5</v>
          </cell>
        </row>
        <row r="44">
          <cell r="M44">
            <v>45</v>
          </cell>
        </row>
        <row r="45">
          <cell r="M45">
            <v>46</v>
          </cell>
        </row>
        <row r="46">
          <cell r="M46">
            <v>45.5</v>
          </cell>
        </row>
        <row r="47">
          <cell r="M47">
            <v>45.7</v>
          </cell>
        </row>
        <row r="48">
          <cell r="M48">
            <v>45.1</v>
          </cell>
        </row>
        <row r="49">
          <cell r="M49">
            <v>45.3</v>
          </cell>
        </row>
        <row r="50">
          <cell r="M50">
            <v>46.4</v>
          </cell>
        </row>
        <row r="51">
          <cell r="M51">
            <v>45.7</v>
          </cell>
        </row>
        <row r="52">
          <cell r="M52">
            <v>45.6</v>
          </cell>
        </row>
        <row r="53">
          <cell r="M53">
            <v>46.1</v>
          </cell>
        </row>
        <row r="54">
          <cell r="M54">
            <v>46.4</v>
          </cell>
        </row>
        <row r="55">
          <cell r="M55">
            <v>45.5</v>
          </cell>
        </row>
        <row r="56">
          <cell r="M56">
            <v>46.1</v>
          </cell>
        </row>
        <row r="57">
          <cell r="M57">
            <v>45.3</v>
          </cell>
        </row>
        <row r="58">
          <cell r="M58">
            <v>45.3</v>
          </cell>
        </row>
        <row r="59">
          <cell r="M59">
            <v>45.1</v>
          </cell>
        </row>
        <row r="60">
          <cell r="M60">
            <v>45.4</v>
          </cell>
        </row>
        <row r="61">
          <cell r="M61">
            <v>45.2</v>
          </cell>
        </row>
        <row r="62">
          <cell r="M62">
            <v>45.8</v>
          </cell>
        </row>
        <row r="63">
          <cell r="M63">
            <v>45.7</v>
          </cell>
        </row>
        <row r="64">
          <cell r="M64">
            <v>46</v>
          </cell>
        </row>
        <row r="65">
          <cell r="M65">
            <v>45.2</v>
          </cell>
        </row>
        <row r="66">
          <cell r="M66">
            <v>45.3</v>
          </cell>
        </row>
        <row r="67">
          <cell r="M67">
            <v>44.8</v>
          </cell>
        </row>
        <row r="68">
          <cell r="M68">
            <v>45.8</v>
          </cell>
        </row>
        <row r="69">
          <cell r="M69">
            <v>45</v>
          </cell>
        </row>
        <row r="70">
          <cell r="M70">
            <v>45.2</v>
          </cell>
        </row>
        <row r="71">
          <cell r="M71">
            <v>45.4</v>
          </cell>
        </row>
        <row r="72">
          <cell r="M72">
            <v>45</v>
          </cell>
        </row>
        <row r="73">
          <cell r="M73">
            <v>46.2</v>
          </cell>
        </row>
        <row r="74">
          <cell r="M74">
            <v>45.6</v>
          </cell>
        </row>
        <row r="75">
          <cell r="M75">
            <v>45</v>
          </cell>
        </row>
        <row r="76">
          <cell r="M76">
            <v>45.6</v>
          </cell>
        </row>
        <row r="77">
          <cell r="M77">
            <v>45.4</v>
          </cell>
        </row>
        <row r="78">
          <cell r="M78">
            <v>45.7</v>
          </cell>
        </row>
        <row r="79">
          <cell r="M79">
            <v>45</v>
          </cell>
        </row>
        <row r="80">
          <cell r="M80">
            <v>45.1</v>
          </cell>
        </row>
        <row r="81">
          <cell r="M81">
            <v>45.2</v>
          </cell>
        </row>
        <row r="82">
          <cell r="M82">
            <v>46</v>
          </cell>
        </row>
        <row r="83">
          <cell r="M83">
            <v>45.7</v>
          </cell>
        </row>
        <row r="84">
          <cell r="M84">
            <v>45.9</v>
          </cell>
        </row>
        <row r="85">
          <cell r="M85">
            <v>45.1</v>
          </cell>
        </row>
        <row r="86">
          <cell r="M86">
            <v>45.2</v>
          </cell>
        </row>
        <row r="87">
          <cell r="M87">
            <v>45.6</v>
          </cell>
        </row>
        <row r="88">
          <cell r="M88">
            <v>45.4</v>
          </cell>
        </row>
        <row r="89">
          <cell r="M89">
            <v>45</v>
          </cell>
        </row>
        <row r="90">
          <cell r="M90">
            <v>44.8</v>
          </cell>
        </row>
        <row r="91">
          <cell r="M91">
            <v>45.4</v>
          </cell>
        </row>
        <row r="92">
          <cell r="M92">
            <v>45.9</v>
          </cell>
        </row>
        <row r="93">
          <cell r="M93">
            <v>45</v>
          </cell>
        </row>
        <row r="94">
          <cell r="M94">
            <v>45.8</v>
          </cell>
        </row>
        <row r="95">
          <cell r="M95">
            <v>45</v>
          </cell>
        </row>
        <row r="96">
          <cell r="M96">
            <v>45.3</v>
          </cell>
        </row>
        <row r="97">
          <cell r="M97">
            <v>45.8</v>
          </cell>
        </row>
        <row r="98">
          <cell r="M98">
            <v>45.6</v>
          </cell>
        </row>
        <row r="99">
          <cell r="M99">
            <v>45.4</v>
          </cell>
        </row>
        <row r="100">
          <cell r="M100">
            <v>44.9</v>
          </cell>
        </row>
        <row r="101">
          <cell r="M101">
            <v>45.1</v>
          </cell>
        </row>
        <row r="102">
          <cell r="M102">
            <v>45.9</v>
          </cell>
        </row>
        <row r="103">
          <cell r="M103">
            <v>45.9</v>
          </cell>
        </row>
        <row r="104">
          <cell r="M104">
            <v>45.1</v>
          </cell>
        </row>
        <row r="105">
          <cell r="M105">
            <v>45.2</v>
          </cell>
        </row>
        <row r="106">
          <cell r="M106">
            <v>45.6</v>
          </cell>
        </row>
        <row r="107">
          <cell r="M107">
            <v>45.9</v>
          </cell>
        </row>
        <row r="108">
          <cell r="M108">
            <v>45.7</v>
          </cell>
        </row>
        <row r="109">
          <cell r="M109">
            <v>45.1</v>
          </cell>
        </row>
        <row r="110">
          <cell r="M110">
            <v>45.2</v>
          </cell>
        </row>
        <row r="111">
          <cell r="M111">
            <v>45.5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tabSelected="1" workbookViewId="0">
      <selection activeCell="K7" sqref="K7"/>
    </sheetView>
  </sheetViews>
  <sheetFormatPr defaultColWidth="9.109375" defaultRowHeight="14.4" x14ac:dyDescent="0.3"/>
  <sheetData>
    <row r="1" spans="1:23" ht="44.4" x14ac:dyDescent="0.3">
      <c r="A1" s="1" t="s">
        <v>12</v>
      </c>
      <c r="B1" s="1" t="s">
        <v>0</v>
      </c>
      <c r="C1" s="1" t="s">
        <v>1</v>
      </c>
      <c r="D1" s="1" t="s">
        <v>21</v>
      </c>
      <c r="E1" s="1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13</v>
      </c>
      <c r="O1" s="1" t="s">
        <v>10</v>
      </c>
      <c r="P1" s="1" t="s">
        <v>11</v>
      </c>
      <c r="Q1" s="1" t="s">
        <v>14</v>
      </c>
      <c r="R1" s="1" t="s">
        <v>15</v>
      </c>
      <c r="S1" s="1" t="s">
        <v>20</v>
      </c>
      <c r="T1" s="1" t="s">
        <v>19</v>
      </c>
      <c r="U1" s="1" t="s">
        <v>17</v>
      </c>
      <c r="V1" s="1" t="s">
        <v>18</v>
      </c>
      <c r="W1" s="1" t="s">
        <v>16</v>
      </c>
    </row>
    <row r="2" spans="1:23" x14ac:dyDescent="0.3">
      <c r="A2" s="2">
        <v>0</v>
      </c>
      <c r="B2" s="3">
        <v>149.80000000000001</v>
      </c>
      <c r="C2" s="4">
        <v>14.87</v>
      </c>
      <c r="D2" s="5">
        <v>1.4881</v>
      </c>
      <c r="E2" s="5">
        <f>D2-[1]Calibration!$C$16*(F2-$F$2)+[1]Calibration!$C$17*(150-B2)</f>
        <v>1.488858</v>
      </c>
      <c r="F2" s="3">
        <v>99.6</v>
      </c>
      <c r="G2" s="3">
        <v>76.7</v>
      </c>
      <c r="H2" s="3">
        <v>76.099999999999994</v>
      </c>
      <c r="I2" s="3">
        <v>79.8</v>
      </c>
      <c r="J2" s="3">
        <v>74.400000000000006</v>
      </c>
      <c r="K2" s="3">
        <f>'[1]Rth Module 35L'!M5</f>
        <v>45.3</v>
      </c>
      <c r="L2" s="6">
        <f t="shared" ref="L2:L65" si="0">(F2-(G2+H2+I2+J2)/4)/(D2*B2)</f>
        <v>0.1025043448832926</v>
      </c>
      <c r="M2" s="6">
        <f t="shared" ref="M2:M65" si="1">(F2-K2)/(B2*D2)</f>
        <v>0.24358800556511115</v>
      </c>
      <c r="N2" s="4">
        <f t="shared" ref="N2:N65" si="2">(E2-$E$2)/$E$2*100</f>
        <v>0</v>
      </c>
      <c r="O2" s="4">
        <f t="shared" ref="O2:O65" si="3">(L2-$L$2)/$L$2*100</f>
        <v>0</v>
      </c>
      <c r="P2" s="4">
        <f t="shared" ref="P2:P65" si="4">(M2-$M$2)/$M$2*100</f>
        <v>0</v>
      </c>
      <c r="Q2" s="21">
        <v>70</v>
      </c>
      <c r="R2" s="21">
        <v>55</v>
      </c>
      <c r="S2" s="21">
        <v>3</v>
      </c>
      <c r="T2" s="21">
        <v>6</v>
      </c>
      <c r="U2" s="21">
        <v>210</v>
      </c>
      <c r="V2" s="21">
        <v>150</v>
      </c>
      <c r="W2" s="21">
        <v>46</v>
      </c>
    </row>
    <row r="3" spans="1:23" x14ac:dyDescent="0.3">
      <c r="A3" s="7">
        <v>10000</v>
      </c>
      <c r="B3" s="7">
        <v>149.9</v>
      </c>
      <c r="C3" s="8">
        <v>14.87</v>
      </c>
      <c r="D3" s="9">
        <v>1.4905999999999999</v>
      </c>
      <c r="E3" s="9">
        <f>D3-[1]Calibration!$C$16*(F3-$F$2)+[1]Calibration!$C$17*(150-B3)</f>
        <v>1.4902679713104365</v>
      </c>
      <c r="F3" s="10">
        <v>100.2</v>
      </c>
      <c r="G3" s="10">
        <v>77</v>
      </c>
      <c r="H3" s="10">
        <v>76.400000000000006</v>
      </c>
      <c r="I3" s="10">
        <v>80.3</v>
      </c>
      <c r="J3" s="10">
        <v>74.7</v>
      </c>
      <c r="K3" s="10">
        <f>'[1]Rth Module 35L'!M6</f>
        <v>45.7</v>
      </c>
      <c r="L3" s="11">
        <f t="shared" si="0"/>
        <v>0.10338302371982507</v>
      </c>
      <c r="M3" s="11">
        <f t="shared" si="1"/>
        <v>0.24391232868963048</v>
      </c>
      <c r="N3" s="8">
        <f t="shared" si="2"/>
        <v>9.4701530329723824E-2</v>
      </c>
      <c r="O3" s="8">
        <f t="shared" si="3"/>
        <v>0.85721130897708897</v>
      </c>
      <c r="P3" s="8">
        <f t="shared" si="4"/>
        <v>0.1331441274240554</v>
      </c>
      <c r="Q3" s="19">
        <v>70</v>
      </c>
      <c r="R3" s="19">
        <v>55</v>
      </c>
      <c r="S3" s="19">
        <v>3</v>
      </c>
      <c r="T3" s="19">
        <v>6</v>
      </c>
      <c r="U3" s="19">
        <v>210</v>
      </c>
      <c r="V3" s="19">
        <v>150</v>
      </c>
      <c r="W3" s="19">
        <v>46</v>
      </c>
    </row>
    <row r="4" spans="1:23" x14ac:dyDescent="0.3">
      <c r="A4" s="7">
        <v>20000</v>
      </c>
      <c r="B4" s="7">
        <v>149.69999999999999</v>
      </c>
      <c r="C4" s="8">
        <v>14.87</v>
      </c>
      <c r="D4" s="7">
        <v>1.4916</v>
      </c>
      <c r="E4" s="9">
        <f>D4-[1]Calibration!$C$16*(F4-$F$2)+[1]Calibration!$C$17*(150-B4)</f>
        <v>1.4921444760920306</v>
      </c>
      <c r="F4" s="10">
        <v>100.1</v>
      </c>
      <c r="G4" s="10">
        <v>77.099999999999994</v>
      </c>
      <c r="H4" s="10">
        <v>76.2</v>
      </c>
      <c r="I4" s="10">
        <v>80.400000000000006</v>
      </c>
      <c r="J4" s="10">
        <v>74.599999999999994</v>
      </c>
      <c r="K4" s="10">
        <f>'[1]Rth Module 35L'!M7</f>
        <v>45.3</v>
      </c>
      <c r="L4" s="11">
        <f t="shared" si="0"/>
        <v>0.10311585896383807</v>
      </c>
      <c r="M4" s="11">
        <f t="shared" si="1"/>
        <v>0.24541798354911307</v>
      </c>
      <c r="N4" s="8">
        <f t="shared" si="2"/>
        <v>0.22073804835858007</v>
      </c>
      <c r="O4" s="8">
        <f t="shared" si="3"/>
        <v>0.5965738147409384</v>
      </c>
      <c r="P4" s="8">
        <f t="shared" si="4"/>
        <v>0.7512594800209752</v>
      </c>
      <c r="Q4" s="19">
        <v>70</v>
      </c>
      <c r="R4" s="19">
        <v>55</v>
      </c>
      <c r="S4" s="19">
        <v>3</v>
      </c>
      <c r="T4" s="19">
        <v>6</v>
      </c>
      <c r="U4" s="19">
        <v>210</v>
      </c>
      <c r="V4" s="19">
        <v>150</v>
      </c>
      <c r="W4" s="19">
        <v>46</v>
      </c>
    </row>
    <row r="5" spans="1:23" x14ac:dyDescent="0.3">
      <c r="A5" s="7">
        <v>30000</v>
      </c>
      <c r="B5" s="7">
        <v>149.69999999999999</v>
      </c>
      <c r="C5" s="8">
        <v>14.87</v>
      </c>
      <c r="D5" s="7">
        <v>1.4935</v>
      </c>
      <c r="E5" s="9">
        <f>D5-[1]Calibration!$C$16*(F5-$F$2)+[1]Calibration!$C$17*(150-B5)</f>
        <v>1.4929779330576856</v>
      </c>
      <c r="F5" s="10">
        <v>101</v>
      </c>
      <c r="G5" s="10">
        <v>77.599999999999994</v>
      </c>
      <c r="H5" s="10">
        <v>76.5</v>
      </c>
      <c r="I5" s="10">
        <v>80.900000000000006</v>
      </c>
      <c r="J5" s="10">
        <v>75</v>
      </c>
      <c r="K5" s="10">
        <f>'[1]Rth Module 35L'!M8</f>
        <v>46.4</v>
      </c>
      <c r="L5" s="11">
        <f t="shared" si="0"/>
        <v>0.10510922525779157</v>
      </c>
      <c r="M5" s="11">
        <f t="shared" si="1"/>
        <v>0.24421122123725189</v>
      </c>
      <c r="N5" s="8">
        <f t="shared" si="2"/>
        <v>0.27671766264382119</v>
      </c>
      <c r="O5" s="8">
        <f t="shared" si="3"/>
        <v>2.5412389859813036</v>
      </c>
      <c r="P5" s="8">
        <f t="shared" si="4"/>
        <v>0.25584825931593602</v>
      </c>
      <c r="Q5" s="19">
        <v>70</v>
      </c>
      <c r="R5" s="19">
        <v>55</v>
      </c>
      <c r="S5" s="19">
        <v>3</v>
      </c>
      <c r="T5" s="19">
        <v>6</v>
      </c>
      <c r="U5" s="19">
        <v>210</v>
      </c>
      <c r="V5" s="19">
        <v>150</v>
      </c>
      <c r="W5" s="19">
        <v>46</v>
      </c>
    </row>
    <row r="6" spans="1:23" x14ac:dyDescent="0.3">
      <c r="A6" s="7">
        <v>40000</v>
      </c>
      <c r="B6" s="7">
        <v>149.6</v>
      </c>
      <c r="C6" s="8">
        <v>14.88</v>
      </c>
      <c r="D6" s="7">
        <v>1.4943</v>
      </c>
      <c r="E6" s="9">
        <f>D6-[1]Calibration!$C$16*(F6-$F$2)+[1]Calibration!$C$17*(150-B6)</f>
        <v>1.4945124474024674</v>
      </c>
      <c r="F6" s="10">
        <v>100.7</v>
      </c>
      <c r="G6" s="10">
        <v>77.3</v>
      </c>
      <c r="H6" s="10">
        <v>76.2</v>
      </c>
      <c r="I6" s="10">
        <v>80.599999999999994</v>
      </c>
      <c r="J6" s="10">
        <v>74.8</v>
      </c>
      <c r="K6" s="10">
        <f>'[1]Rth Module 35L'!M9</f>
        <v>45.9</v>
      </c>
      <c r="L6" s="11">
        <f t="shared" si="0"/>
        <v>0.10501134256699528</v>
      </c>
      <c r="M6" s="11">
        <f t="shared" si="1"/>
        <v>0.24513829915532862</v>
      </c>
      <c r="N6" s="8">
        <f t="shared" si="2"/>
        <v>0.3797841971811512</v>
      </c>
      <c r="O6" s="8">
        <f t="shared" si="3"/>
        <v>2.4457477256764513</v>
      </c>
      <c r="P6" s="8">
        <f t="shared" si="4"/>
        <v>0.63644085702038899</v>
      </c>
      <c r="Q6" s="19">
        <v>70</v>
      </c>
      <c r="R6" s="19">
        <v>55</v>
      </c>
      <c r="S6" s="19">
        <v>3</v>
      </c>
      <c r="T6" s="19">
        <v>6</v>
      </c>
      <c r="U6" s="19">
        <v>210</v>
      </c>
      <c r="V6" s="19">
        <v>150</v>
      </c>
      <c r="W6" s="19">
        <v>46</v>
      </c>
    </row>
    <row r="7" spans="1:23" x14ac:dyDescent="0.3">
      <c r="A7" s="7">
        <v>50000</v>
      </c>
      <c r="B7" s="7">
        <v>149.69999999999999</v>
      </c>
      <c r="C7" s="8">
        <v>14.87</v>
      </c>
      <c r="D7" s="7">
        <v>1.4957</v>
      </c>
      <c r="E7" s="9">
        <f>D7-[1]Calibration!$C$16*(F7-$F$2)+[1]Calibration!$C$17*(150-B7)</f>
        <v>1.494822418712904</v>
      </c>
      <c r="F7" s="10">
        <v>101.3</v>
      </c>
      <c r="G7" s="10">
        <v>77.599999999999994</v>
      </c>
      <c r="H7" s="10">
        <v>76.400000000000006</v>
      </c>
      <c r="I7" s="10">
        <v>80.900000000000006</v>
      </c>
      <c r="J7" s="10">
        <v>75.099999999999994</v>
      </c>
      <c r="K7" s="10">
        <f>'[1]Rth Module 35L'!M10</f>
        <v>46.1</v>
      </c>
      <c r="L7" s="11">
        <f t="shared" si="0"/>
        <v>0.10629446810091846</v>
      </c>
      <c r="M7" s="11">
        <f t="shared" si="1"/>
        <v>0.24653170752818065</v>
      </c>
      <c r="N7" s="8">
        <f t="shared" si="2"/>
        <v>0.40060359771744419</v>
      </c>
      <c r="O7" s="8">
        <f t="shared" si="3"/>
        <v>3.697524453174291</v>
      </c>
      <c r="P7" s="8">
        <f t="shared" si="4"/>
        <v>1.2084757442142009</v>
      </c>
      <c r="Q7" s="19">
        <v>70</v>
      </c>
      <c r="R7" s="19">
        <v>55</v>
      </c>
      <c r="S7" s="19">
        <v>3</v>
      </c>
      <c r="T7" s="19">
        <v>6</v>
      </c>
      <c r="U7" s="19">
        <v>210</v>
      </c>
      <c r="V7" s="19">
        <v>150</v>
      </c>
      <c r="W7" s="19">
        <v>46</v>
      </c>
    </row>
    <row r="8" spans="1:23" x14ac:dyDescent="0.3">
      <c r="A8" s="7">
        <v>60000</v>
      </c>
      <c r="B8" s="7">
        <v>149.69999999999999</v>
      </c>
      <c r="C8" s="8">
        <v>14.88</v>
      </c>
      <c r="D8" s="7">
        <v>1.4964999999999999</v>
      </c>
      <c r="E8" s="9">
        <f>D8-[1]Calibration!$C$16*(F8-$F$2)+[1]Calibration!$C$17*(150-B8)</f>
        <v>1.4958594282760918</v>
      </c>
      <c r="F8" s="10">
        <v>101.1</v>
      </c>
      <c r="G8" s="10">
        <v>77.5</v>
      </c>
      <c r="H8" s="10">
        <v>76.3</v>
      </c>
      <c r="I8" s="10">
        <v>80.8</v>
      </c>
      <c r="J8" s="10">
        <v>75</v>
      </c>
      <c r="K8" s="10">
        <f>'[1]Rth Module 35L'!M11</f>
        <v>45.6</v>
      </c>
      <c r="L8" s="11">
        <f t="shared" si="0"/>
        <v>0.10579126847078718</v>
      </c>
      <c r="M8" s="11">
        <f t="shared" si="1"/>
        <v>0.24773904641893207</v>
      </c>
      <c r="N8" s="8">
        <f t="shared" si="2"/>
        <v>0.47025493875787594</v>
      </c>
      <c r="O8" s="8">
        <f t="shared" si="3"/>
        <v>3.2066187938052182</v>
      </c>
      <c r="P8" s="8">
        <f t="shared" si="4"/>
        <v>1.7041236674156974</v>
      </c>
      <c r="Q8" s="19">
        <v>70</v>
      </c>
      <c r="R8" s="19">
        <v>55</v>
      </c>
      <c r="S8" s="19">
        <v>3</v>
      </c>
      <c r="T8" s="19">
        <v>6</v>
      </c>
      <c r="U8" s="19">
        <v>210</v>
      </c>
      <c r="V8" s="19">
        <v>150</v>
      </c>
      <c r="W8" s="19">
        <v>46</v>
      </c>
    </row>
    <row r="9" spans="1:23" x14ac:dyDescent="0.3">
      <c r="A9" s="7">
        <v>70000</v>
      </c>
      <c r="B9" s="7">
        <v>149.69999999999999</v>
      </c>
      <c r="C9" s="8">
        <v>14.88</v>
      </c>
      <c r="D9" s="7">
        <v>1.4972000000000001</v>
      </c>
      <c r="E9" s="9">
        <f>D9-[1]Calibration!$C$16*(F9-$F$2)+[1]Calibration!$C$17*(150-B9)</f>
        <v>1.4962039139313101</v>
      </c>
      <c r="F9" s="10">
        <v>101.4</v>
      </c>
      <c r="G9" s="10">
        <v>77.400000000000006</v>
      </c>
      <c r="H9" s="10">
        <v>76.099999999999994</v>
      </c>
      <c r="I9" s="10">
        <v>80.599999999999994</v>
      </c>
      <c r="J9" s="10">
        <v>74.8</v>
      </c>
      <c r="K9" s="10">
        <f>'[1]Rth Module 35L'!M12</f>
        <v>45.2</v>
      </c>
      <c r="L9" s="11">
        <f t="shared" si="0"/>
        <v>0.10786110470116478</v>
      </c>
      <c r="M9" s="11">
        <f t="shared" si="1"/>
        <v>0.25074639438285246</v>
      </c>
      <c r="N9" s="8">
        <f t="shared" si="2"/>
        <v>0.49339251502226011</v>
      </c>
      <c r="O9" s="8">
        <f t="shared" si="3"/>
        <v>5.2258856187717413</v>
      </c>
      <c r="P9" s="8">
        <f t="shared" si="4"/>
        <v>2.9387279563023752</v>
      </c>
      <c r="Q9" s="19">
        <v>70</v>
      </c>
      <c r="R9" s="19">
        <v>55</v>
      </c>
      <c r="S9" s="19">
        <v>3</v>
      </c>
      <c r="T9" s="19">
        <v>6</v>
      </c>
      <c r="U9" s="19">
        <v>210</v>
      </c>
      <c r="V9" s="19">
        <v>150</v>
      </c>
      <c r="W9" s="19">
        <v>46</v>
      </c>
    </row>
    <row r="10" spans="1:23" x14ac:dyDescent="0.3">
      <c r="A10" s="7">
        <v>80000</v>
      </c>
      <c r="B10" s="7">
        <v>149.6</v>
      </c>
      <c r="C10" s="8">
        <v>14.88</v>
      </c>
      <c r="D10" s="7">
        <v>1.4981</v>
      </c>
      <c r="E10" s="9">
        <f>D10-[1]Calibration!$C$16*(F10-$F$2)+[1]Calibration!$C$17*(150-B10)</f>
        <v>1.4973644091497162</v>
      </c>
      <c r="F10" s="10">
        <v>101.5</v>
      </c>
      <c r="G10" s="10">
        <v>77.5</v>
      </c>
      <c r="H10" s="10">
        <v>76.2</v>
      </c>
      <c r="I10" s="10">
        <v>80.8</v>
      </c>
      <c r="J10" s="10">
        <v>74.900000000000006</v>
      </c>
      <c r="K10" s="10">
        <f>'[1]Rth Module 35L'!M13</f>
        <v>45.7</v>
      </c>
      <c r="L10" s="11">
        <f t="shared" si="0"/>
        <v>0.10775681281851845</v>
      </c>
      <c r="M10" s="11">
        <f t="shared" si="1"/>
        <v>0.24897847433844009</v>
      </c>
      <c r="N10" s="8">
        <f t="shared" si="2"/>
        <v>0.57133784079584693</v>
      </c>
      <c r="O10" s="8">
        <f t="shared" si="3"/>
        <v>5.124141753411628</v>
      </c>
      <c r="P10" s="8">
        <f t="shared" si="4"/>
        <v>2.2129450753633533</v>
      </c>
      <c r="Q10" s="19">
        <v>70</v>
      </c>
      <c r="R10" s="19">
        <v>55</v>
      </c>
      <c r="S10" s="19">
        <v>3</v>
      </c>
      <c r="T10" s="19">
        <v>6</v>
      </c>
      <c r="U10" s="19">
        <v>210</v>
      </c>
      <c r="V10" s="19">
        <v>150</v>
      </c>
      <c r="W10" s="19">
        <v>46</v>
      </c>
    </row>
    <row r="11" spans="1:23" x14ac:dyDescent="0.3">
      <c r="A11" s="7">
        <v>90000</v>
      </c>
      <c r="B11" s="7">
        <v>149.6</v>
      </c>
      <c r="C11" s="8">
        <v>14.88</v>
      </c>
      <c r="D11" s="7">
        <v>1.4985999999999999</v>
      </c>
      <c r="E11" s="9">
        <f>D11-[1]Calibration!$C$16*(F11-$F$2)+[1]Calibration!$C$17*(150-B11)</f>
        <v>1.498101418712904</v>
      </c>
      <c r="F11" s="7">
        <v>101.3</v>
      </c>
      <c r="G11" s="10">
        <v>77.3</v>
      </c>
      <c r="H11" s="10">
        <v>75.8</v>
      </c>
      <c r="I11" s="10">
        <v>80.599999999999994</v>
      </c>
      <c r="J11" s="10">
        <v>74.7</v>
      </c>
      <c r="K11" s="10">
        <f>'[1]Rth Module 35L'!M14</f>
        <v>44.9</v>
      </c>
      <c r="L11" s="11">
        <f t="shared" si="0"/>
        <v>0.10794388488079072</v>
      </c>
      <c r="M11" s="11">
        <f t="shared" si="1"/>
        <v>0.25157169864779322</v>
      </c>
      <c r="N11" s="8">
        <f t="shared" si="2"/>
        <v>0.62083951007443405</v>
      </c>
      <c r="O11" s="8">
        <f t="shared" si="3"/>
        <v>5.3066433463785012</v>
      </c>
      <c r="P11" s="8">
        <f t="shared" si="4"/>
        <v>3.2775394930305901</v>
      </c>
      <c r="Q11" s="19">
        <v>70</v>
      </c>
      <c r="R11" s="19">
        <v>55</v>
      </c>
      <c r="S11" s="19">
        <v>3</v>
      </c>
      <c r="T11" s="19">
        <v>6</v>
      </c>
      <c r="U11" s="19">
        <v>210</v>
      </c>
      <c r="V11" s="19">
        <v>150</v>
      </c>
      <c r="W11" s="19">
        <v>46</v>
      </c>
    </row>
    <row r="12" spans="1:23" x14ac:dyDescent="0.3">
      <c r="A12" s="7">
        <v>100000</v>
      </c>
      <c r="B12" s="7">
        <v>149.6</v>
      </c>
      <c r="C12" s="8">
        <v>14.88</v>
      </c>
      <c r="D12" s="9">
        <v>1.4996</v>
      </c>
      <c r="E12" s="9">
        <f>D12-[1]Calibration!$C$16*(F12-$F$2)+[1]Calibration!$C$17*(150-B12)</f>
        <v>1.4985088948049348</v>
      </c>
      <c r="F12" s="7">
        <v>101.8</v>
      </c>
      <c r="G12" s="10">
        <v>77.599999999999994</v>
      </c>
      <c r="H12" s="10">
        <v>76.099999999999994</v>
      </c>
      <c r="I12" s="10">
        <v>80.8</v>
      </c>
      <c r="J12" s="10">
        <v>74.7</v>
      </c>
      <c r="K12" s="10">
        <f>'[1]Rth Module 35L'!M15</f>
        <v>45.8</v>
      </c>
      <c r="L12" s="11">
        <f t="shared" si="0"/>
        <v>0.10920915809278196</v>
      </c>
      <c r="M12" s="11">
        <f t="shared" si="1"/>
        <v>0.24962093278350161</v>
      </c>
      <c r="N12" s="8">
        <f t="shared" si="2"/>
        <v>0.6482078750918322</v>
      </c>
      <c r="O12" s="8">
        <f t="shared" si="3"/>
        <v>6.5410039126860386</v>
      </c>
      <c r="P12" s="8">
        <f t="shared" si="4"/>
        <v>2.4766930557169253</v>
      </c>
      <c r="Q12" s="19">
        <v>70</v>
      </c>
      <c r="R12" s="19">
        <v>55</v>
      </c>
      <c r="S12" s="19">
        <v>3</v>
      </c>
      <c r="T12" s="19">
        <v>6</v>
      </c>
      <c r="U12" s="19">
        <v>210</v>
      </c>
      <c r="V12" s="19">
        <v>150</v>
      </c>
      <c r="W12" s="19">
        <v>46</v>
      </c>
    </row>
    <row r="13" spans="1:23" x14ac:dyDescent="0.3">
      <c r="A13" s="7">
        <v>110000</v>
      </c>
      <c r="B13" s="7">
        <v>149.6</v>
      </c>
      <c r="C13" s="8">
        <v>14.88</v>
      </c>
      <c r="D13" s="9">
        <v>1.5004</v>
      </c>
      <c r="E13" s="9">
        <f>D13-[1]Calibration!$C$16*(F13-$F$2)+[1]Calibration!$C$17*(150-B13)</f>
        <v>1.4994273995865286</v>
      </c>
      <c r="F13" s="7">
        <v>101.7</v>
      </c>
      <c r="G13" s="10">
        <v>77.7</v>
      </c>
      <c r="H13" s="10">
        <v>76.2</v>
      </c>
      <c r="I13" s="10">
        <v>80.900000000000006</v>
      </c>
      <c r="J13" s="10">
        <v>74.900000000000006</v>
      </c>
      <c r="K13" s="10">
        <f>'[1]Rth Module 35L'!M16</f>
        <v>45.2</v>
      </c>
      <c r="L13" s="11">
        <f t="shared" si="0"/>
        <v>0.10814852224789964</v>
      </c>
      <c r="M13" s="11">
        <f t="shared" si="1"/>
        <v>0.2517154070857397</v>
      </c>
      <c r="N13" s="8">
        <f t="shared" si="2"/>
        <v>0.70989977462784115</v>
      </c>
      <c r="O13" s="8">
        <f t="shared" si="3"/>
        <v>5.5062810957265045</v>
      </c>
      <c r="P13" s="8">
        <f t="shared" si="4"/>
        <v>3.3365360095516237</v>
      </c>
      <c r="Q13" s="19">
        <v>70</v>
      </c>
      <c r="R13" s="19">
        <v>55</v>
      </c>
      <c r="S13" s="19">
        <v>3</v>
      </c>
      <c r="T13" s="19">
        <v>6</v>
      </c>
      <c r="U13" s="19">
        <v>210</v>
      </c>
      <c r="V13" s="19">
        <v>150</v>
      </c>
      <c r="W13" s="19">
        <v>46</v>
      </c>
    </row>
    <row r="14" spans="1:23" x14ac:dyDescent="0.3">
      <c r="A14" s="7">
        <v>120000</v>
      </c>
      <c r="B14" s="7">
        <v>149.6</v>
      </c>
      <c r="C14" s="8">
        <v>14.88</v>
      </c>
      <c r="D14" s="7">
        <v>1.5008999999999999</v>
      </c>
      <c r="E14" s="9">
        <f>D14-[1]Calibration!$C$16*(F14-$F$2)+[1]Calibration!$C$17*(150-B14)</f>
        <v>1.4994533804601529</v>
      </c>
      <c r="F14" s="10">
        <v>102.1</v>
      </c>
      <c r="G14" s="10">
        <v>77.8</v>
      </c>
      <c r="H14" s="10">
        <v>76.3</v>
      </c>
      <c r="I14" s="10">
        <v>81</v>
      </c>
      <c r="J14" s="10">
        <v>74.900000000000006</v>
      </c>
      <c r="K14" s="10">
        <f>'[1]Rth Module 35L'!M17</f>
        <v>45.5</v>
      </c>
      <c r="L14" s="11">
        <f t="shared" si="0"/>
        <v>0.10955993248970403</v>
      </c>
      <c r="M14" s="11">
        <f t="shared" si="1"/>
        <v>0.25207691784216457</v>
      </c>
      <c r="N14" s="8">
        <f t="shared" si="2"/>
        <v>0.71164479487989096</v>
      </c>
      <c r="O14" s="8">
        <f t="shared" si="3"/>
        <v>6.8832083307733312</v>
      </c>
      <c r="P14" s="8">
        <f t="shared" si="4"/>
        <v>3.4849467474228053</v>
      </c>
      <c r="Q14" s="19">
        <v>70</v>
      </c>
      <c r="R14" s="19">
        <v>55</v>
      </c>
      <c r="S14" s="19">
        <v>3</v>
      </c>
      <c r="T14" s="19">
        <v>6</v>
      </c>
      <c r="U14" s="19">
        <v>210</v>
      </c>
      <c r="V14" s="19">
        <v>150</v>
      </c>
      <c r="W14" s="19">
        <v>46</v>
      </c>
    </row>
    <row r="15" spans="1:23" x14ac:dyDescent="0.3">
      <c r="A15" s="7">
        <v>130000</v>
      </c>
      <c r="B15" s="7">
        <v>149.69999999999999</v>
      </c>
      <c r="C15" s="8">
        <v>14.88</v>
      </c>
      <c r="D15" s="7">
        <v>1.5018</v>
      </c>
      <c r="E15" s="9">
        <f>D15-[1]Calibration!$C$16*(F15-$F$2)+[1]Calibration!$C$17*(150-B15)</f>
        <v>1.4996188661153713</v>
      </c>
      <c r="F15" s="10">
        <v>102.4</v>
      </c>
      <c r="G15" s="10">
        <v>77.599999999999994</v>
      </c>
      <c r="H15" s="10">
        <v>76.099999999999994</v>
      </c>
      <c r="I15" s="10">
        <v>81</v>
      </c>
      <c r="J15" s="10">
        <v>74.8</v>
      </c>
      <c r="K15" s="10">
        <f>'[1]Rth Module 35L'!M18</f>
        <v>45.4</v>
      </c>
      <c r="L15" s="11">
        <f t="shared" si="0"/>
        <v>0.11131153860079553</v>
      </c>
      <c r="M15" s="11">
        <f t="shared" si="1"/>
        <v>0.25353677123857521</v>
      </c>
      <c r="N15" s="8">
        <f t="shared" si="2"/>
        <v>0.72275973365971125</v>
      </c>
      <c r="O15" s="8">
        <f t="shared" si="3"/>
        <v>8.5920199066004912</v>
      </c>
      <c r="P15" s="8">
        <f t="shared" si="4"/>
        <v>4.0842592599678529</v>
      </c>
      <c r="Q15" s="19">
        <v>70</v>
      </c>
      <c r="R15" s="19">
        <v>55</v>
      </c>
      <c r="S15" s="19">
        <v>3</v>
      </c>
      <c r="T15" s="19">
        <v>6</v>
      </c>
      <c r="U15" s="19">
        <v>210</v>
      </c>
      <c r="V15" s="19">
        <v>150</v>
      </c>
      <c r="W15" s="19">
        <v>46</v>
      </c>
    </row>
    <row r="16" spans="1:23" x14ac:dyDescent="0.3">
      <c r="A16" s="7">
        <v>140000</v>
      </c>
      <c r="B16" s="7">
        <v>149.69999999999999</v>
      </c>
      <c r="C16" s="8">
        <v>14.88</v>
      </c>
      <c r="D16" s="9">
        <v>1.5022</v>
      </c>
      <c r="E16" s="9">
        <f>D16-[1]Calibration!$C$16*(F16-$F$2)+[1]Calibration!$C$17*(150-B16)</f>
        <v>1.5000188661153713</v>
      </c>
      <c r="F16" s="10">
        <v>102.4</v>
      </c>
      <c r="G16" s="10">
        <v>77.5</v>
      </c>
      <c r="H16" s="10">
        <v>76.099999999999994</v>
      </c>
      <c r="I16" s="10">
        <v>81</v>
      </c>
      <c r="J16" s="10">
        <v>74.599999999999994</v>
      </c>
      <c r="K16" s="10">
        <f>'[1]Rth Module 35L'!M19</f>
        <v>45.3</v>
      </c>
      <c r="L16" s="11">
        <f t="shared" si="0"/>
        <v>0.11161541118005776</v>
      </c>
      <c r="M16" s="11">
        <f t="shared" si="1"/>
        <v>0.25391394336180467</v>
      </c>
      <c r="N16" s="8">
        <f t="shared" si="2"/>
        <v>0.7496259626755043</v>
      </c>
      <c r="O16" s="8">
        <f t="shared" si="3"/>
        <v>8.8884683933531363</v>
      </c>
      <c r="P16" s="8">
        <f t="shared" si="4"/>
        <v>4.2390994469279804</v>
      </c>
      <c r="Q16" s="19">
        <v>70</v>
      </c>
      <c r="R16" s="19">
        <v>55</v>
      </c>
      <c r="S16" s="19">
        <v>3</v>
      </c>
      <c r="T16" s="19">
        <v>6</v>
      </c>
      <c r="U16" s="19">
        <v>210</v>
      </c>
      <c r="V16" s="19">
        <v>150</v>
      </c>
      <c r="W16" s="19">
        <v>46</v>
      </c>
    </row>
    <row r="17" spans="1:23" x14ac:dyDescent="0.3">
      <c r="A17" s="7">
        <v>150000</v>
      </c>
      <c r="B17" s="7">
        <v>149.69999999999999</v>
      </c>
      <c r="C17" s="8">
        <v>14.88</v>
      </c>
      <c r="D17" s="9">
        <v>1.5033000000000001</v>
      </c>
      <c r="E17" s="9">
        <f>D17-[1]Calibration!$C$16*(F17-$F$2)+[1]Calibration!$C$17*(150-B17)</f>
        <v>1.5011188661153714</v>
      </c>
      <c r="F17" s="10">
        <v>102.4</v>
      </c>
      <c r="G17" s="10">
        <v>77.8</v>
      </c>
      <c r="H17" s="10">
        <v>76.3</v>
      </c>
      <c r="I17" s="10">
        <v>81.3</v>
      </c>
      <c r="J17" s="10">
        <v>74.900000000000006</v>
      </c>
      <c r="K17" s="10">
        <f>'[1]Rth Module 35L'!M20</f>
        <v>45.4</v>
      </c>
      <c r="L17" s="11">
        <f t="shared" si="0"/>
        <v>0.11031175635379062</v>
      </c>
      <c r="M17" s="11">
        <f t="shared" si="1"/>
        <v>0.2532837910238091</v>
      </c>
      <c r="N17" s="8">
        <f t="shared" si="2"/>
        <v>0.82350809246895007</v>
      </c>
      <c r="O17" s="8">
        <f t="shared" si="3"/>
        <v>7.616663936916261</v>
      </c>
      <c r="P17" s="8">
        <f t="shared" si="4"/>
        <v>3.9804034834162909</v>
      </c>
      <c r="Q17" s="19">
        <v>70</v>
      </c>
      <c r="R17" s="19">
        <v>55</v>
      </c>
      <c r="S17" s="19">
        <v>3</v>
      </c>
      <c r="T17" s="19">
        <v>6</v>
      </c>
      <c r="U17" s="19">
        <v>210</v>
      </c>
      <c r="V17" s="19">
        <v>150</v>
      </c>
      <c r="W17" s="19">
        <v>46</v>
      </c>
    </row>
    <row r="18" spans="1:23" x14ac:dyDescent="0.3">
      <c r="A18" s="7">
        <v>160000</v>
      </c>
      <c r="B18" s="7">
        <v>149.69999999999999</v>
      </c>
      <c r="C18" s="8">
        <v>14.88</v>
      </c>
      <c r="D18" s="9">
        <v>1.5035000000000001</v>
      </c>
      <c r="E18" s="9">
        <f>D18-[1]Calibration!$C$16*(F18-$F$2)+[1]Calibration!$C$17*(150-B18)</f>
        <v>1.5010818565521835</v>
      </c>
      <c r="F18" s="10">
        <v>102.6</v>
      </c>
      <c r="G18" s="10">
        <v>77.900000000000006</v>
      </c>
      <c r="H18" s="10">
        <v>76.5</v>
      </c>
      <c r="I18" s="10">
        <v>81.400000000000006</v>
      </c>
      <c r="J18" s="10">
        <v>75</v>
      </c>
      <c r="K18" s="10">
        <f>'[1]Rth Module 35L'!M21</f>
        <v>45.4</v>
      </c>
      <c r="L18" s="11">
        <f t="shared" si="0"/>
        <v>0.11063030617270453</v>
      </c>
      <c r="M18" s="11">
        <f t="shared" si="1"/>
        <v>0.2541386953043655</v>
      </c>
      <c r="N18" s="8">
        <f t="shared" si="2"/>
        <v>0.8210223239680009</v>
      </c>
      <c r="O18" s="8">
        <f t="shared" si="3"/>
        <v>7.9274310749108485</v>
      </c>
      <c r="P18" s="8">
        <f t="shared" si="4"/>
        <v>4.3313666922052736</v>
      </c>
      <c r="Q18" s="19">
        <v>70</v>
      </c>
      <c r="R18" s="19">
        <v>55</v>
      </c>
      <c r="S18" s="19">
        <v>3</v>
      </c>
      <c r="T18" s="19">
        <v>6</v>
      </c>
      <c r="U18" s="19">
        <v>210</v>
      </c>
      <c r="V18" s="19">
        <v>150</v>
      </c>
      <c r="W18" s="19">
        <v>46</v>
      </c>
    </row>
    <row r="19" spans="1:23" x14ac:dyDescent="0.3">
      <c r="A19" s="7">
        <v>175000</v>
      </c>
      <c r="B19" s="7">
        <v>149.69999999999999</v>
      </c>
      <c r="C19" s="8">
        <v>14.88</v>
      </c>
      <c r="D19" s="9">
        <v>1.5042</v>
      </c>
      <c r="E19" s="9">
        <f>D19-[1]Calibration!$C$16*(F19-$F$2)+[1]Calibration!$C$17*(150-B19)</f>
        <v>1.5022558756785589</v>
      </c>
      <c r="F19" s="10">
        <v>102.2</v>
      </c>
      <c r="G19" s="10">
        <v>77.8</v>
      </c>
      <c r="H19" s="10">
        <v>76.400000000000006</v>
      </c>
      <c r="I19" s="10">
        <v>81.099999999999994</v>
      </c>
      <c r="J19" s="10">
        <v>74.7</v>
      </c>
      <c r="K19" s="10">
        <f>'[1]Rth Module 35L'!M22</f>
        <v>45.4</v>
      </c>
      <c r="L19" s="11">
        <f t="shared" si="0"/>
        <v>0.1096906395337322</v>
      </c>
      <c r="M19" s="11">
        <f t="shared" si="1"/>
        <v>0.25224406176178094</v>
      </c>
      <c r="N19" s="8">
        <f t="shared" si="2"/>
        <v>0.89987599076331515</v>
      </c>
      <c r="O19" s="8">
        <f t="shared" si="3"/>
        <v>7.0107219929278433</v>
      </c>
      <c r="P19" s="8">
        <f t="shared" si="4"/>
        <v>3.5535642145384778</v>
      </c>
      <c r="Q19" s="19">
        <v>70</v>
      </c>
      <c r="R19" s="19">
        <v>55</v>
      </c>
      <c r="S19" s="19">
        <v>3</v>
      </c>
      <c r="T19" s="19">
        <v>6</v>
      </c>
      <c r="U19" s="19">
        <v>210</v>
      </c>
      <c r="V19" s="19">
        <v>150</v>
      </c>
      <c r="W19" s="19">
        <v>46</v>
      </c>
    </row>
    <row r="20" spans="1:23" x14ac:dyDescent="0.3">
      <c r="A20" s="7">
        <v>190000</v>
      </c>
      <c r="B20" s="7">
        <v>149.69999999999999</v>
      </c>
      <c r="C20" s="8">
        <v>14.89</v>
      </c>
      <c r="D20" s="9">
        <v>1.5053000000000001</v>
      </c>
      <c r="E20" s="9">
        <f>D20-[1]Calibration!$C$16*(F20-$F$2)+[1]Calibration!$C$17*(150-B20)</f>
        <v>1.5032373708969653</v>
      </c>
      <c r="F20" s="10">
        <v>102.3</v>
      </c>
      <c r="G20" s="10">
        <v>78.099999999999994</v>
      </c>
      <c r="H20" s="10">
        <v>76.8</v>
      </c>
      <c r="I20" s="10">
        <v>81.599999999999994</v>
      </c>
      <c r="J20" s="10">
        <v>75.099999999999994</v>
      </c>
      <c r="K20" s="10">
        <f>'[1]Rth Module 35L'!M23</f>
        <v>45.4</v>
      </c>
      <c r="L20" s="11">
        <f t="shared" si="0"/>
        <v>0.10827918153896759</v>
      </c>
      <c r="M20" s="11">
        <f t="shared" si="1"/>
        <v>0.25250350121177273</v>
      </c>
      <c r="N20" s="8">
        <f t="shared" si="2"/>
        <v>0.96579867905235306</v>
      </c>
      <c r="O20" s="8">
        <f t="shared" si="3"/>
        <v>5.6337481716018889</v>
      </c>
      <c r="P20" s="8">
        <f t="shared" si="4"/>
        <v>3.6600716960501023</v>
      </c>
      <c r="Q20" s="19">
        <v>70</v>
      </c>
      <c r="R20" s="19">
        <v>55</v>
      </c>
      <c r="S20" s="19">
        <v>3</v>
      </c>
      <c r="T20" s="19">
        <v>6</v>
      </c>
      <c r="U20" s="19">
        <v>210</v>
      </c>
      <c r="V20" s="19">
        <v>150</v>
      </c>
      <c r="W20" s="19">
        <v>46</v>
      </c>
    </row>
    <row r="21" spans="1:23" x14ac:dyDescent="0.3">
      <c r="A21" s="7">
        <v>200000</v>
      </c>
      <c r="B21" s="7">
        <v>149.69999999999999</v>
      </c>
      <c r="C21" s="8">
        <v>14.89</v>
      </c>
      <c r="D21" s="9">
        <v>1.5057</v>
      </c>
      <c r="E21" s="9">
        <f>D21-[1]Calibration!$C$16*(F21-$F$2)+[1]Calibration!$C$17*(150-B21)</f>
        <v>1.5030448469889957</v>
      </c>
      <c r="F21" s="7">
        <v>102.8</v>
      </c>
      <c r="G21" s="10">
        <v>78.099999999999994</v>
      </c>
      <c r="H21" s="10">
        <v>76.7</v>
      </c>
      <c r="I21" s="10">
        <v>81.5</v>
      </c>
      <c r="J21" s="10">
        <v>75.099999999999994</v>
      </c>
      <c r="K21" s="10">
        <f>'[1]Rth Module 35L'!M24</f>
        <v>45.2</v>
      </c>
      <c r="L21" s="11">
        <f t="shared" si="0"/>
        <v>0.11069048725952493</v>
      </c>
      <c r="M21" s="11">
        <f t="shared" si="1"/>
        <v>0.25554196657910361</v>
      </c>
      <c r="N21" s="8">
        <f t="shared" si="2"/>
        <v>0.95286770054603176</v>
      </c>
      <c r="O21" s="8">
        <f t="shared" si="3"/>
        <v>7.9861418416485153</v>
      </c>
      <c r="P21" s="8">
        <f t="shared" si="4"/>
        <v>4.907450589063246</v>
      </c>
      <c r="Q21" s="19">
        <v>70</v>
      </c>
      <c r="R21" s="19">
        <v>55</v>
      </c>
      <c r="S21" s="19">
        <v>3</v>
      </c>
      <c r="T21" s="19">
        <v>6</v>
      </c>
      <c r="U21" s="19">
        <v>210</v>
      </c>
      <c r="V21" s="19">
        <v>150</v>
      </c>
      <c r="W21" s="19">
        <v>46</v>
      </c>
    </row>
    <row r="22" spans="1:23" x14ac:dyDescent="0.3">
      <c r="A22" s="7">
        <v>210000</v>
      </c>
      <c r="B22" s="7">
        <v>149.69999999999999</v>
      </c>
      <c r="C22" s="8">
        <v>14.89</v>
      </c>
      <c r="D22" s="9">
        <v>1.5059</v>
      </c>
      <c r="E22" s="9">
        <f>D22-[1]Calibration!$C$16*(F22-$F$2)+[1]Calibration!$C$17*(150-B22)</f>
        <v>1.5031263422074019</v>
      </c>
      <c r="F22" s="7">
        <v>102.9</v>
      </c>
      <c r="G22" s="10">
        <v>78</v>
      </c>
      <c r="H22" s="10">
        <v>76.7</v>
      </c>
      <c r="I22" s="10">
        <v>81.5</v>
      </c>
      <c r="J22" s="10">
        <v>75</v>
      </c>
      <c r="K22" s="10">
        <f>'[1]Rth Module 35L'!M25</f>
        <v>46</v>
      </c>
      <c r="L22" s="11">
        <f t="shared" si="0"/>
        <v>0.11134117184054902</v>
      </c>
      <c r="M22" s="11">
        <f t="shared" si="1"/>
        <v>0.25240289552698159</v>
      </c>
      <c r="N22" s="8">
        <f t="shared" si="2"/>
        <v>0.95834137354952031</v>
      </c>
      <c r="O22" s="8">
        <f t="shared" si="3"/>
        <v>8.620929158971439</v>
      </c>
      <c r="P22" s="8">
        <f t="shared" si="4"/>
        <v>3.6187701202365705</v>
      </c>
      <c r="Q22" s="19">
        <v>70</v>
      </c>
      <c r="R22" s="19">
        <v>55</v>
      </c>
      <c r="S22" s="19">
        <v>3</v>
      </c>
      <c r="T22" s="19">
        <v>6</v>
      </c>
      <c r="U22" s="19">
        <v>210</v>
      </c>
      <c r="V22" s="19">
        <v>150</v>
      </c>
      <c r="W22" s="19">
        <v>46</v>
      </c>
    </row>
    <row r="23" spans="1:23" x14ac:dyDescent="0.3">
      <c r="A23" s="2">
        <v>220000</v>
      </c>
      <c r="B23" s="2">
        <v>149.69999999999999</v>
      </c>
      <c r="C23" s="4">
        <v>14.9</v>
      </c>
      <c r="D23" s="5">
        <v>1.506</v>
      </c>
      <c r="E23" s="5">
        <f>D23-[1]Calibration!$C$16*(F23-$F$2)+[1]Calibration!$C$17*(150-B23)</f>
        <v>1.5038188661153713</v>
      </c>
      <c r="F23" s="3">
        <v>102.4</v>
      </c>
      <c r="G23" s="3">
        <v>77.7</v>
      </c>
      <c r="H23" s="3">
        <v>76.2</v>
      </c>
      <c r="I23" s="3">
        <v>81.2</v>
      </c>
      <c r="J23" s="3">
        <v>74.7</v>
      </c>
      <c r="K23" s="3">
        <f>'[1]Rth Module 35L'!M26</f>
        <v>44.8</v>
      </c>
      <c r="L23" s="6">
        <f t="shared" si="0"/>
        <v>0.11066843736166447</v>
      </c>
      <c r="M23" s="6">
        <f t="shared" si="1"/>
        <v>0.25549106180488473</v>
      </c>
      <c r="N23" s="4">
        <f t="shared" si="2"/>
        <v>1.0048551383255679</v>
      </c>
      <c r="O23" s="4">
        <f t="shared" si="3"/>
        <v>7.9646306580147224</v>
      </c>
      <c r="P23" s="4">
        <f t="shared" si="4"/>
        <v>4.8865526905395571</v>
      </c>
      <c r="Q23" s="21">
        <v>70</v>
      </c>
      <c r="R23" s="21">
        <v>55</v>
      </c>
      <c r="S23" s="21">
        <v>3</v>
      </c>
      <c r="T23" s="21">
        <v>6</v>
      </c>
      <c r="U23" s="21">
        <v>210</v>
      </c>
      <c r="V23" s="21">
        <v>150</v>
      </c>
      <c r="W23" s="21">
        <v>46</v>
      </c>
    </row>
    <row r="24" spans="1:23" x14ac:dyDescent="0.3">
      <c r="A24" s="7">
        <v>230000</v>
      </c>
      <c r="B24" s="7">
        <v>149.69999999999999</v>
      </c>
      <c r="C24" s="8">
        <v>14.89</v>
      </c>
      <c r="D24" s="9">
        <v>1.5069999999999999</v>
      </c>
      <c r="E24" s="9">
        <f>D24-[1]Calibration!$C$16*(F24-$F$2)+[1]Calibration!$C$17*(150-B24)</f>
        <v>1.5041078374258079</v>
      </c>
      <c r="F24" s="10">
        <v>103</v>
      </c>
      <c r="G24" s="10">
        <v>77.900000000000006</v>
      </c>
      <c r="H24" s="10">
        <v>76.400000000000006</v>
      </c>
      <c r="I24" s="10">
        <v>81.5</v>
      </c>
      <c r="J24" s="10">
        <v>74.900000000000006</v>
      </c>
      <c r="K24" s="10">
        <f>'[1]Rth Module 35L'!M27</f>
        <v>45.6</v>
      </c>
      <c r="L24" s="11">
        <f t="shared" si="0"/>
        <v>0.11225725062157048</v>
      </c>
      <c r="M24" s="11">
        <f t="shared" si="1"/>
        <v>0.2544349925243099</v>
      </c>
      <c r="N24" s="8">
        <f t="shared" si="2"/>
        <v>1.0242640618385286</v>
      </c>
      <c r="O24" s="8">
        <f t="shared" si="3"/>
        <v>9.5146266720519499</v>
      </c>
      <c r="P24" s="8">
        <f t="shared" si="4"/>
        <v>4.4530053661855478</v>
      </c>
      <c r="Q24" s="19">
        <v>70</v>
      </c>
      <c r="R24" s="19">
        <v>55</v>
      </c>
      <c r="S24" s="19">
        <v>3</v>
      </c>
      <c r="T24" s="19">
        <v>6</v>
      </c>
      <c r="U24" s="19">
        <v>210</v>
      </c>
      <c r="V24" s="19">
        <v>150</v>
      </c>
      <c r="W24" s="19">
        <v>46</v>
      </c>
    </row>
    <row r="25" spans="1:23" x14ac:dyDescent="0.3">
      <c r="A25" s="7">
        <v>240000</v>
      </c>
      <c r="B25" s="7">
        <v>149.69999999999999</v>
      </c>
      <c r="C25" s="8">
        <v>14.89</v>
      </c>
      <c r="D25" s="9">
        <v>1.5076000000000001</v>
      </c>
      <c r="E25" s="9">
        <f>D25-[1]Calibration!$C$16*(F25-$F$2)+[1]Calibration!$C$17*(150-B25)</f>
        <v>1.504707837425808</v>
      </c>
      <c r="F25" s="10">
        <v>103</v>
      </c>
      <c r="G25" s="10">
        <v>78</v>
      </c>
      <c r="H25" s="10">
        <v>76.3</v>
      </c>
      <c r="I25" s="10">
        <v>81.400000000000006</v>
      </c>
      <c r="J25" s="10">
        <v>75</v>
      </c>
      <c r="K25" s="10">
        <f>'[1]Rth Module 35L'!M28</f>
        <v>45.5</v>
      </c>
      <c r="L25" s="11">
        <f t="shared" si="0"/>
        <v>0.11221257408245336</v>
      </c>
      <c r="M25" s="11">
        <f t="shared" si="1"/>
        <v>0.25477682170744603</v>
      </c>
      <c r="N25" s="8">
        <f t="shared" si="2"/>
        <v>1.0645634053622328</v>
      </c>
      <c r="O25" s="8">
        <f t="shared" si="3"/>
        <v>9.4710416521506104</v>
      </c>
      <c r="P25" s="8">
        <f t="shared" si="4"/>
        <v>4.5933362426353579</v>
      </c>
      <c r="Q25" s="19">
        <v>70</v>
      </c>
      <c r="R25" s="19">
        <v>55</v>
      </c>
      <c r="S25" s="19">
        <v>3</v>
      </c>
      <c r="T25" s="19">
        <v>6</v>
      </c>
      <c r="U25" s="19">
        <v>210</v>
      </c>
      <c r="V25" s="19">
        <v>150</v>
      </c>
      <c r="W25" s="19">
        <v>46</v>
      </c>
    </row>
    <row r="26" spans="1:23" x14ac:dyDescent="0.3">
      <c r="A26" s="7">
        <v>250000</v>
      </c>
      <c r="B26" s="7">
        <v>149.80000000000001</v>
      </c>
      <c r="C26" s="8">
        <v>14.89</v>
      </c>
      <c r="D26" s="9">
        <v>1.5081</v>
      </c>
      <c r="E26" s="9">
        <f>D26-[1]Calibration!$C$16*(F26-$F$2)+[1]Calibration!$C$17*(150-B26)</f>
        <v>1.5042363135178387</v>
      </c>
      <c r="F26" s="10">
        <v>103.5</v>
      </c>
      <c r="G26" s="10">
        <v>78.099999999999994</v>
      </c>
      <c r="H26" s="10">
        <v>76.400000000000006</v>
      </c>
      <c r="I26" s="10">
        <v>81.5</v>
      </c>
      <c r="J26" s="10">
        <v>75</v>
      </c>
      <c r="K26" s="10">
        <f>'[1]Rth Module 35L'!M29</f>
        <v>45.2</v>
      </c>
      <c r="L26" s="11">
        <f t="shared" si="0"/>
        <v>0.11398173937285165</v>
      </c>
      <c r="M26" s="11">
        <f t="shared" si="1"/>
        <v>0.25806351089076701</v>
      </c>
      <c r="N26" s="8">
        <f t="shared" si="2"/>
        <v>1.0328932321174145</v>
      </c>
      <c r="O26" s="8">
        <f t="shared" si="3"/>
        <v>11.19698340848552</v>
      </c>
      <c r="P26" s="8">
        <f t="shared" si="4"/>
        <v>5.9426182714019369</v>
      </c>
      <c r="Q26" s="19">
        <v>70</v>
      </c>
      <c r="R26" s="19">
        <v>55</v>
      </c>
      <c r="S26" s="19">
        <v>3</v>
      </c>
      <c r="T26" s="19">
        <v>6</v>
      </c>
      <c r="U26" s="19">
        <v>210</v>
      </c>
      <c r="V26" s="19">
        <v>150</v>
      </c>
      <c r="W26" s="19">
        <v>46</v>
      </c>
    </row>
    <row r="27" spans="1:23" x14ac:dyDescent="0.3">
      <c r="A27" s="7">
        <v>260000</v>
      </c>
      <c r="B27" s="7">
        <v>149.80000000000001</v>
      </c>
      <c r="C27" s="8">
        <v>14.89</v>
      </c>
      <c r="D27" s="9">
        <v>1.5082</v>
      </c>
      <c r="E27" s="9">
        <f>D27-[1]Calibration!$C$16*(F27-$F$2)+[1]Calibration!$C$17*(150-B27)</f>
        <v>1.5044548182994324</v>
      </c>
      <c r="F27" s="10">
        <v>103.4</v>
      </c>
      <c r="G27" s="10">
        <v>78</v>
      </c>
      <c r="H27" s="10">
        <v>76.3</v>
      </c>
      <c r="I27" s="10">
        <v>81.400000000000006</v>
      </c>
      <c r="J27" s="10">
        <v>75</v>
      </c>
      <c r="K27" s="10">
        <f>'[1]Rth Module 35L'!M30</f>
        <v>45.4</v>
      </c>
      <c r="L27" s="11">
        <f t="shared" si="0"/>
        <v>0.11386352735884947</v>
      </c>
      <c r="M27" s="11">
        <f t="shared" si="1"/>
        <v>0.25671854564871804</v>
      </c>
      <c r="N27" s="8">
        <f t="shared" si="2"/>
        <v>1.0475692308757705</v>
      </c>
      <c r="O27" s="8">
        <f t="shared" si="3"/>
        <v>11.08165950281423</v>
      </c>
      <c r="P27" s="8">
        <f t="shared" si="4"/>
        <v>5.3904707061190242</v>
      </c>
      <c r="Q27" s="19">
        <v>70</v>
      </c>
      <c r="R27" s="19">
        <v>55</v>
      </c>
      <c r="S27" s="19">
        <v>3</v>
      </c>
      <c r="T27" s="19">
        <v>6</v>
      </c>
      <c r="U27" s="19">
        <v>210</v>
      </c>
      <c r="V27" s="19">
        <v>150</v>
      </c>
      <c r="W27" s="19">
        <v>46</v>
      </c>
    </row>
    <row r="28" spans="1:23" x14ac:dyDescent="0.3">
      <c r="A28" s="7">
        <v>270000</v>
      </c>
      <c r="B28" s="7">
        <v>149.80000000000001</v>
      </c>
      <c r="C28" s="8">
        <v>14.89</v>
      </c>
      <c r="D28" s="9">
        <v>1.5084</v>
      </c>
      <c r="E28" s="9">
        <f>D28-[1]Calibration!$C$16*(F28-$F$2)+[1]Calibration!$C$17*(150-B28)</f>
        <v>1.5045363135178387</v>
      </c>
      <c r="F28" s="10">
        <v>103.5</v>
      </c>
      <c r="G28" s="10">
        <v>78</v>
      </c>
      <c r="H28" s="10">
        <v>76.400000000000006</v>
      </c>
      <c r="I28" s="10">
        <v>81.400000000000006</v>
      </c>
      <c r="J28" s="10">
        <v>75</v>
      </c>
      <c r="K28" s="10">
        <f>'[1]Rth Module 35L'!M31</f>
        <v>45.4</v>
      </c>
      <c r="L28" s="11">
        <f t="shared" si="0"/>
        <v>0.11418034972113439</v>
      </c>
      <c r="M28" s="11">
        <f t="shared" si="1"/>
        <v>0.25712706662007401</v>
      </c>
      <c r="N28" s="8">
        <f t="shared" si="2"/>
        <v>1.0530429038792593</v>
      </c>
      <c r="O28" s="8">
        <f t="shared" si="3"/>
        <v>11.390741388704667</v>
      </c>
      <c r="P28" s="8">
        <f t="shared" si="4"/>
        <v>5.5581805120301224</v>
      </c>
      <c r="Q28" s="19">
        <v>70</v>
      </c>
      <c r="R28" s="19">
        <v>55</v>
      </c>
      <c r="S28" s="19">
        <v>3</v>
      </c>
      <c r="T28" s="19">
        <v>6</v>
      </c>
      <c r="U28" s="19">
        <v>210</v>
      </c>
      <c r="V28" s="19">
        <v>150</v>
      </c>
      <c r="W28" s="19">
        <v>46</v>
      </c>
    </row>
    <row r="29" spans="1:23" x14ac:dyDescent="0.3">
      <c r="A29" s="7">
        <v>280000</v>
      </c>
      <c r="B29" s="7">
        <v>149.80000000000001</v>
      </c>
      <c r="C29" s="8">
        <v>14.89</v>
      </c>
      <c r="D29" s="9">
        <v>1.5088999999999999</v>
      </c>
      <c r="E29" s="9">
        <f>D29-[1]Calibration!$C$16*(F29-$F$2)+[1]Calibration!$C$17*(150-B29)</f>
        <v>1.5051548182994323</v>
      </c>
      <c r="F29" s="10">
        <v>103.4</v>
      </c>
      <c r="G29" s="10">
        <v>78.099999999999994</v>
      </c>
      <c r="H29" s="10">
        <v>76.400000000000006</v>
      </c>
      <c r="I29" s="10">
        <v>81.400000000000006</v>
      </c>
      <c r="J29" s="10">
        <v>75.2</v>
      </c>
      <c r="K29" s="10">
        <f>'[1]Rth Module 35L'!M32</f>
        <v>45.2</v>
      </c>
      <c r="L29" s="11">
        <f t="shared" si="0"/>
        <v>0.11336829161660397</v>
      </c>
      <c r="M29" s="11">
        <f t="shared" si="1"/>
        <v>0.25748427598385759</v>
      </c>
      <c r="N29" s="8">
        <f t="shared" si="2"/>
        <v>1.0945851316534083</v>
      </c>
      <c r="O29" s="8">
        <f t="shared" si="3"/>
        <v>10.598523160828577</v>
      </c>
      <c r="P29" s="8">
        <f t="shared" si="4"/>
        <v>5.7048254024281038</v>
      </c>
      <c r="Q29" s="19">
        <v>70</v>
      </c>
      <c r="R29" s="19">
        <v>55</v>
      </c>
      <c r="S29" s="19">
        <v>3</v>
      </c>
      <c r="T29" s="19">
        <v>6</v>
      </c>
      <c r="U29" s="19">
        <v>210</v>
      </c>
      <c r="V29" s="19">
        <v>150</v>
      </c>
      <c r="W29" s="19">
        <v>46</v>
      </c>
    </row>
    <row r="30" spans="1:23" x14ac:dyDescent="0.3">
      <c r="A30" s="7">
        <v>290000</v>
      </c>
      <c r="B30" s="7">
        <v>149.69999999999999</v>
      </c>
      <c r="C30" s="8">
        <v>14.9</v>
      </c>
      <c r="D30" s="9">
        <v>1.5087999999999999</v>
      </c>
      <c r="E30" s="9">
        <f>D30-[1]Calibration!$C$16*(F30-$F$2)+[1]Calibration!$C$17*(150-B30)</f>
        <v>1.505789332644214</v>
      </c>
      <c r="F30" s="10">
        <v>103.1</v>
      </c>
      <c r="G30" s="10">
        <v>78</v>
      </c>
      <c r="H30" s="10">
        <v>76.5</v>
      </c>
      <c r="I30" s="10">
        <v>81.3</v>
      </c>
      <c r="J30" s="10">
        <v>75</v>
      </c>
      <c r="K30" s="10">
        <f>'[1]Rth Module 35L'!M33</f>
        <v>45.4</v>
      </c>
      <c r="L30" s="11">
        <f t="shared" si="0"/>
        <v>0.1124553808925734</v>
      </c>
      <c r="M30" s="11">
        <f t="shared" si="1"/>
        <v>0.25545966446856244</v>
      </c>
      <c r="N30" s="8">
        <f t="shared" si="2"/>
        <v>1.1372026509051891</v>
      </c>
      <c r="O30" s="8">
        <f t="shared" si="3"/>
        <v>9.7079163040460887</v>
      </c>
      <c r="P30" s="8">
        <f t="shared" si="4"/>
        <v>4.87366316576618</v>
      </c>
      <c r="Q30" s="19">
        <v>70</v>
      </c>
      <c r="R30" s="19">
        <v>55</v>
      </c>
      <c r="S30" s="19">
        <v>3</v>
      </c>
      <c r="T30" s="19">
        <v>6</v>
      </c>
      <c r="U30" s="19">
        <v>210</v>
      </c>
      <c r="V30" s="19">
        <v>150</v>
      </c>
      <c r="W30" s="19">
        <v>46</v>
      </c>
    </row>
    <row r="31" spans="1:23" x14ac:dyDescent="0.3">
      <c r="A31" s="7">
        <v>300000</v>
      </c>
      <c r="B31" s="7">
        <v>149.69999999999999</v>
      </c>
      <c r="C31" s="8">
        <v>14.89</v>
      </c>
      <c r="D31" s="9">
        <v>1.5095000000000001</v>
      </c>
      <c r="E31" s="9">
        <f>D31-[1]Calibration!$C$16*(F31-$F$2)+[1]Calibration!$C$17*(150-B31)</f>
        <v>1.5058968087362448</v>
      </c>
      <c r="F31" s="10">
        <v>103.6</v>
      </c>
      <c r="G31" s="10">
        <v>78.5</v>
      </c>
      <c r="H31" s="10">
        <v>76.900000000000006</v>
      </c>
      <c r="I31" s="10">
        <v>81.7</v>
      </c>
      <c r="J31" s="10">
        <v>75.400000000000006</v>
      </c>
      <c r="K31" s="10">
        <f>'[1]Rth Module 35L'!M34</f>
        <v>46.1</v>
      </c>
      <c r="L31" s="11">
        <f t="shared" si="0"/>
        <v>0.11273513129825952</v>
      </c>
      <c r="M31" s="11">
        <f t="shared" si="1"/>
        <v>0.2544561354131471</v>
      </c>
      <c r="N31" s="8">
        <f t="shared" si="2"/>
        <v>1.1444213441607425</v>
      </c>
      <c r="O31" s="8">
        <f t="shared" si="3"/>
        <v>9.9808319604552214</v>
      </c>
      <c r="P31" s="8">
        <f t="shared" si="4"/>
        <v>4.4616851403756401</v>
      </c>
      <c r="Q31" s="19">
        <v>70</v>
      </c>
      <c r="R31" s="19">
        <v>55</v>
      </c>
      <c r="S31" s="19">
        <v>3</v>
      </c>
      <c r="T31" s="19">
        <v>6</v>
      </c>
      <c r="U31" s="19">
        <v>210</v>
      </c>
      <c r="V31" s="19">
        <v>150</v>
      </c>
      <c r="W31" s="19">
        <v>46</v>
      </c>
    </row>
    <row r="32" spans="1:23" x14ac:dyDescent="0.3">
      <c r="A32" s="7">
        <v>310000</v>
      </c>
      <c r="B32" s="7">
        <v>149.69999999999999</v>
      </c>
      <c r="C32" s="8">
        <v>14.9</v>
      </c>
      <c r="D32" s="9">
        <v>1.5096000000000001</v>
      </c>
      <c r="E32" s="9">
        <f>D32-[1]Calibration!$C$16*(F32-$F$2)+[1]Calibration!$C$17*(150-B32)</f>
        <v>1.5064708278626202</v>
      </c>
      <c r="F32" s="10">
        <v>103.2</v>
      </c>
      <c r="G32" s="10">
        <v>78</v>
      </c>
      <c r="H32" s="10">
        <v>76.3</v>
      </c>
      <c r="I32" s="10">
        <v>81.3</v>
      </c>
      <c r="J32" s="10">
        <v>75.099999999999994</v>
      </c>
      <c r="K32" s="10">
        <f>'[1]Rth Module 35L'!M35</f>
        <v>44.7</v>
      </c>
      <c r="L32" s="11">
        <f t="shared" si="0"/>
        <v>0.11294891496471123</v>
      </c>
      <c r="M32" s="11">
        <f t="shared" si="1"/>
        <v>0.2588643104969876</v>
      </c>
      <c r="N32" s="8">
        <f t="shared" si="2"/>
        <v>1.1829756674323673</v>
      </c>
      <c r="O32" s="8">
        <f t="shared" si="3"/>
        <v>10.189392550443005</v>
      </c>
      <c r="P32" s="8">
        <f t="shared" si="4"/>
        <v>6.2713699290883582</v>
      </c>
      <c r="Q32" s="19">
        <v>70</v>
      </c>
      <c r="R32" s="19">
        <v>55</v>
      </c>
      <c r="S32" s="19">
        <v>3</v>
      </c>
      <c r="T32" s="19">
        <v>6</v>
      </c>
      <c r="U32" s="19">
        <v>210</v>
      </c>
      <c r="V32" s="19">
        <v>150</v>
      </c>
      <c r="W32" s="19">
        <v>46</v>
      </c>
    </row>
    <row r="33" spans="1:23" x14ac:dyDescent="0.3">
      <c r="A33" s="7">
        <f>A32+326470-316902</f>
        <v>319568</v>
      </c>
      <c r="B33" s="7">
        <v>149.80000000000001</v>
      </c>
      <c r="C33" s="8">
        <v>14.89</v>
      </c>
      <c r="D33" s="9">
        <v>1.5104</v>
      </c>
      <c r="E33" s="9">
        <f>D33-[1]Calibration!$C$16*(F33-$F$2)+[1]Calibration!$C$17*(150-B33)</f>
        <v>1.5064178087362448</v>
      </c>
      <c r="F33" s="10">
        <v>103.6</v>
      </c>
      <c r="G33" s="10">
        <v>78.099999999999994</v>
      </c>
      <c r="H33" s="10">
        <v>76.599999999999994</v>
      </c>
      <c r="I33" s="10">
        <v>81.400000000000006</v>
      </c>
      <c r="J33" s="10">
        <v>75.2</v>
      </c>
      <c r="K33" s="10">
        <f>'[1]Rth Module 35L'!M36</f>
        <v>45.4</v>
      </c>
      <c r="L33" s="11">
        <f t="shared" si="0"/>
        <v>0.11391866415107144</v>
      </c>
      <c r="M33" s="11">
        <f t="shared" si="1"/>
        <v>0.25722856463985877</v>
      </c>
      <c r="N33" s="8">
        <f t="shared" si="2"/>
        <v>1.1794146074538163</v>
      </c>
      <c r="O33" s="8">
        <f t="shared" si="3"/>
        <v>11.135449215128125</v>
      </c>
      <c r="P33" s="8">
        <f t="shared" si="4"/>
        <v>5.5998484174548144</v>
      </c>
      <c r="Q33" s="19">
        <v>70</v>
      </c>
      <c r="R33" s="19">
        <v>55</v>
      </c>
      <c r="S33" s="19">
        <v>3</v>
      </c>
      <c r="T33" s="19">
        <v>6</v>
      </c>
      <c r="U33" s="19">
        <v>210</v>
      </c>
      <c r="V33" s="19">
        <v>150</v>
      </c>
      <c r="W33" s="19">
        <v>46</v>
      </c>
    </row>
    <row r="34" spans="1:23" x14ac:dyDescent="0.3">
      <c r="A34" s="7">
        <f>A33+10000</f>
        <v>329568</v>
      </c>
      <c r="B34" s="7">
        <v>149.80000000000001</v>
      </c>
      <c r="C34" s="8">
        <v>14.89</v>
      </c>
      <c r="D34" s="9">
        <v>1.5107999999999999</v>
      </c>
      <c r="E34" s="9">
        <f>D34-[1]Calibration!$C$16*(F34-$F$2)+[1]Calibration!$C$17*(150-B34)</f>
        <v>1.5068178087362447</v>
      </c>
      <c r="F34" s="10">
        <v>103.6</v>
      </c>
      <c r="G34" s="10">
        <v>78.3</v>
      </c>
      <c r="H34" s="10">
        <v>76.8</v>
      </c>
      <c r="I34" s="10">
        <v>81.7</v>
      </c>
      <c r="J34" s="10">
        <v>75.3</v>
      </c>
      <c r="K34" s="10">
        <f>'[1]Rth Module 35L'!M37</f>
        <v>45.9</v>
      </c>
      <c r="L34" s="11">
        <f t="shared" si="0"/>
        <v>0.11300479007752984</v>
      </c>
      <c r="M34" s="11">
        <f t="shared" si="1"/>
        <v>0.25495117839583475</v>
      </c>
      <c r="N34" s="8">
        <f t="shared" si="2"/>
        <v>1.2062808364696094</v>
      </c>
      <c r="O34" s="8">
        <f t="shared" si="3"/>
        <v>10.243902545001998</v>
      </c>
      <c r="P34" s="8">
        <f t="shared" si="4"/>
        <v>4.6649147622690421</v>
      </c>
      <c r="Q34" s="19">
        <v>70</v>
      </c>
      <c r="R34" s="19">
        <v>55</v>
      </c>
      <c r="S34" s="19">
        <v>3</v>
      </c>
      <c r="T34" s="19">
        <v>6</v>
      </c>
      <c r="U34" s="19">
        <v>210</v>
      </c>
      <c r="V34" s="19">
        <v>150</v>
      </c>
      <c r="W34" s="19">
        <v>46</v>
      </c>
    </row>
    <row r="35" spans="1:23" x14ac:dyDescent="0.3">
      <c r="A35" s="7">
        <f>A34+10000</f>
        <v>339568</v>
      </c>
      <c r="B35" s="7">
        <v>149.80000000000001</v>
      </c>
      <c r="C35" s="8">
        <v>14.89</v>
      </c>
      <c r="D35" s="9">
        <v>1.5108999999999999</v>
      </c>
      <c r="E35" s="9">
        <f>D35-[1]Calibration!$C$16*(F35-$F$2)+[1]Calibration!$C$17*(150-B35)</f>
        <v>1.5071548182994323</v>
      </c>
      <c r="F35" s="10">
        <v>103.4</v>
      </c>
      <c r="G35" s="10">
        <v>78.2</v>
      </c>
      <c r="H35" s="10">
        <v>76.599999999999994</v>
      </c>
      <c r="I35" s="10">
        <v>81.5</v>
      </c>
      <c r="J35" s="10">
        <v>75.2</v>
      </c>
      <c r="K35" s="10">
        <f>'[1]Rth Module 35L'!M38</f>
        <v>45</v>
      </c>
      <c r="L35" s="11">
        <f t="shared" si="0"/>
        <v>0.11277639716590818</v>
      </c>
      <c r="M35" s="11">
        <f t="shared" si="1"/>
        <v>0.25802709478899261</v>
      </c>
      <c r="N35" s="8">
        <f t="shared" si="2"/>
        <v>1.2289162767323885</v>
      </c>
      <c r="O35" s="8">
        <f t="shared" si="3"/>
        <v>10.021089637040193</v>
      </c>
      <c r="P35" s="8">
        <f t="shared" si="4"/>
        <v>5.927668396636995</v>
      </c>
      <c r="Q35" s="19">
        <v>70</v>
      </c>
      <c r="R35" s="19">
        <v>55</v>
      </c>
      <c r="S35" s="19">
        <v>3</v>
      </c>
      <c r="T35" s="19">
        <v>6</v>
      </c>
      <c r="U35" s="19">
        <v>210</v>
      </c>
      <c r="V35" s="19">
        <v>150</v>
      </c>
      <c r="W35" s="19">
        <v>46</v>
      </c>
    </row>
    <row r="36" spans="1:23" x14ac:dyDescent="0.3">
      <c r="A36" s="7">
        <f>A35- 346470+362719 + 4950</f>
        <v>360767</v>
      </c>
      <c r="B36" s="7">
        <v>149.80000000000001</v>
      </c>
      <c r="C36" s="8">
        <v>14.9</v>
      </c>
      <c r="D36" s="9">
        <v>1.512</v>
      </c>
      <c r="E36" s="9">
        <f>D36-[1]Calibration!$C$16*(F36-$F$2)+[1]Calibration!$C$17*(150-B36)</f>
        <v>1.5080178087362448</v>
      </c>
      <c r="F36" s="10">
        <v>103.6</v>
      </c>
      <c r="G36" s="10">
        <v>78.2</v>
      </c>
      <c r="H36" s="10">
        <v>76.599999999999994</v>
      </c>
      <c r="I36" s="10">
        <v>81.7</v>
      </c>
      <c r="J36" s="10">
        <v>75.099999999999994</v>
      </c>
      <c r="K36" s="10">
        <f>'[1]Rth Module 35L'!M39</f>
        <v>45.2</v>
      </c>
      <c r="L36" s="11">
        <f t="shared" si="0"/>
        <v>0.11346698596364813</v>
      </c>
      <c r="M36" s="11">
        <f t="shared" si="1"/>
        <v>0.25783937666447676</v>
      </c>
      <c r="N36" s="8">
        <f t="shared" si="2"/>
        <v>1.2868795235170034</v>
      </c>
      <c r="O36" s="8">
        <f t="shared" si="3"/>
        <v>10.694806247322642</v>
      </c>
      <c r="P36" s="8">
        <f t="shared" si="4"/>
        <v>5.8506046167187877</v>
      </c>
      <c r="Q36" s="19">
        <v>70</v>
      </c>
      <c r="R36" s="19">
        <v>55</v>
      </c>
      <c r="S36" s="19">
        <v>3</v>
      </c>
      <c r="T36" s="19">
        <v>6</v>
      </c>
      <c r="U36" s="19">
        <v>210</v>
      </c>
      <c r="V36" s="19">
        <v>150</v>
      </c>
      <c r="W36" s="19">
        <v>46</v>
      </c>
    </row>
    <row r="37" spans="1:23" x14ac:dyDescent="0.3">
      <c r="A37" s="7">
        <f>A36+10000</f>
        <v>370767</v>
      </c>
      <c r="B37" s="7">
        <v>149.69999999999999</v>
      </c>
      <c r="C37" s="8">
        <v>14.9</v>
      </c>
      <c r="D37" s="9">
        <v>1.5132000000000001</v>
      </c>
      <c r="E37" s="9">
        <f>D37-[1]Calibration!$C$16*(F37-$F$2)+[1]Calibration!$C$17*(150-B37)</f>
        <v>1.5097153135178387</v>
      </c>
      <c r="F37" s="10">
        <v>103.5</v>
      </c>
      <c r="G37" s="10">
        <v>78.3</v>
      </c>
      <c r="H37" s="10">
        <v>76.7</v>
      </c>
      <c r="I37" s="10">
        <v>81.5</v>
      </c>
      <c r="J37" s="10">
        <v>75.2</v>
      </c>
      <c r="K37" s="10">
        <f>'[1]Rth Module 35L'!M40</f>
        <v>45.6</v>
      </c>
      <c r="L37" s="11">
        <f t="shared" si="0"/>
        <v>0.11290092741655663</v>
      </c>
      <c r="M37" s="11">
        <f t="shared" si="1"/>
        <v>0.25559975356475573</v>
      </c>
      <c r="N37" s="8">
        <f t="shared" si="2"/>
        <v>1.4008934040612808</v>
      </c>
      <c r="O37" s="8">
        <f t="shared" si="3"/>
        <v>10.142577414743901</v>
      </c>
      <c r="P37" s="8">
        <f t="shared" si="4"/>
        <v>4.9311738366501112</v>
      </c>
      <c r="Q37" s="19">
        <v>70</v>
      </c>
      <c r="R37" s="19">
        <v>55</v>
      </c>
      <c r="S37" s="19">
        <v>3</v>
      </c>
      <c r="T37" s="19">
        <v>6</v>
      </c>
      <c r="U37" s="19">
        <v>210</v>
      </c>
      <c r="V37" s="19">
        <v>150</v>
      </c>
      <c r="W37" s="19">
        <v>46</v>
      </c>
    </row>
    <row r="38" spans="1:23" x14ac:dyDescent="0.3">
      <c r="A38" s="7">
        <f>A37+10000</f>
        <v>380767</v>
      </c>
      <c r="B38" s="7">
        <v>149.80000000000001</v>
      </c>
      <c r="C38" s="8">
        <v>14.9</v>
      </c>
      <c r="D38" s="9">
        <v>1.514</v>
      </c>
      <c r="E38" s="9">
        <f>D38-[1]Calibration!$C$16*(F38-$F$2)+[1]Calibration!$C$17*(150-B38)</f>
        <v>1.509662294391463</v>
      </c>
      <c r="F38" s="10">
        <v>103.9</v>
      </c>
      <c r="G38" s="10">
        <v>78.5</v>
      </c>
      <c r="H38" s="10">
        <v>76.8</v>
      </c>
      <c r="I38" s="10">
        <v>81.8</v>
      </c>
      <c r="J38" s="10">
        <v>75.400000000000006</v>
      </c>
      <c r="K38" s="10">
        <f>'[1]Rth Module 35L'!M41</f>
        <v>45.2</v>
      </c>
      <c r="L38" s="11">
        <f t="shared" si="0"/>
        <v>0.11364778753882324</v>
      </c>
      <c r="M38" s="11">
        <f t="shared" si="1"/>
        <v>0.25882153747929865</v>
      </c>
      <c r="N38" s="8">
        <f t="shared" si="2"/>
        <v>1.397332344082715</v>
      </c>
      <c r="O38" s="8">
        <f t="shared" si="3"/>
        <v>10.871190551208455</v>
      </c>
      <c r="P38" s="8">
        <f t="shared" si="4"/>
        <v>6.2538103544328951</v>
      </c>
      <c r="Q38" s="19">
        <v>70</v>
      </c>
      <c r="R38" s="19">
        <v>55</v>
      </c>
      <c r="S38" s="19">
        <v>3</v>
      </c>
      <c r="T38" s="19">
        <v>6</v>
      </c>
      <c r="U38" s="19">
        <v>210</v>
      </c>
      <c r="V38" s="19">
        <v>150</v>
      </c>
      <c r="W38" s="19">
        <v>46</v>
      </c>
    </row>
    <row r="39" spans="1:23" x14ac:dyDescent="0.3">
      <c r="A39" s="7">
        <f>A38+10000</f>
        <v>390767</v>
      </c>
      <c r="B39" s="7">
        <v>149.9</v>
      </c>
      <c r="C39" s="8">
        <v>14.9</v>
      </c>
      <c r="D39" s="9">
        <v>1.5145999999999999</v>
      </c>
      <c r="E39" s="9">
        <f>D39-[1]Calibration!$C$16*(F39-$F$2)+[1]Calibration!$C$17*(150-B39)</f>
        <v>1.5095277800466813</v>
      </c>
      <c r="F39" s="10">
        <v>104.2</v>
      </c>
      <c r="G39" s="10">
        <v>78.599999999999994</v>
      </c>
      <c r="H39" s="10">
        <v>76.8</v>
      </c>
      <c r="I39" s="10">
        <v>82</v>
      </c>
      <c r="J39" s="10">
        <v>75.400000000000006</v>
      </c>
      <c r="K39" s="10">
        <f>'[1]Rth Module 35L'!M42</f>
        <v>45.3</v>
      </c>
      <c r="L39" s="11">
        <f t="shared" si="0"/>
        <v>0.11451800209779367</v>
      </c>
      <c r="M39" s="11">
        <f t="shared" si="1"/>
        <v>0.25942732013692477</v>
      </c>
      <c r="N39" s="8">
        <f t="shared" si="2"/>
        <v>1.3882976111006755</v>
      </c>
      <c r="O39" s="8">
        <f t="shared" si="3"/>
        <v>11.720144378444974</v>
      </c>
      <c r="P39" s="8">
        <f t="shared" si="4"/>
        <v>6.502501851463192</v>
      </c>
      <c r="Q39" s="19">
        <v>70</v>
      </c>
      <c r="R39" s="19">
        <v>55</v>
      </c>
      <c r="S39" s="19">
        <v>3</v>
      </c>
      <c r="T39" s="19">
        <v>6</v>
      </c>
      <c r="U39" s="19">
        <v>210</v>
      </c>
      <c r="V39" s="19">
        <v>150</v>
      </c>
      <c r="W39" s="19">
        <v>46</v>
      </c>
    </row>
    <row r="40" spans="1:23" x14ac:dyDescent="0.3">
      <c r="A40" s="12">
        <f>A39+10000</f>
        <v>400767</v>
      </c>
      <c r="B40" s="12">
        <v>149.69999999999999</v>
      </c>
      <c r="C40" s="13">
        <v>14.9</v>
      </c>
      <c r="D40" s="14">
        <v>1.5143</v>
      </c>
      <c r="E40" s="14">
        <f>D40-[1]Calibration!$C$16*(F40-$F$2)+[1]Calibration!$C$17*(150-B40)</f>
        <v>1.5103412943914629</v>
      </c>
      <c r="F40" s="15">
        <v>103.9</v>
      </c>
      <c r="G40" s="15">
        <v>78.5</v>
      </c>
      <c r="H40" s="15">
        <v>76.8</v>
      </c>
      <c r="I40" s="15">
        <v>81.900000000000006</v>
      </c>
      <c r="J40" s="15">
        <v>75.400000000000006</v>
      </c>
      <c r="K40" s="15">
        <f>'[1]Rth Module 35L'!M43</f>
        <v>45.5</v>
      </c>
      <c r="L40" s="16">
        <f t="shared" si="0"/>
        <v>0.11359089218962702</v>
      </c>
      <c r="M40" s="16">
        <f t="shared" si="1"/>
        <v>0.25761973218929002</v>
      </c>
      <c r="N40" s="13">
        <f t="shared" si="2"/>
        <v>1.4429377678370203</v>
      </c>
      <c r="O40" s="13">
        <f t="shared" si="3"/>
        <v>10.815685246276265</v>
      </c>
      <c r="P40" s="13">
        <f t="shared" si="4"/>
        <v>5.7604341361661113</v>
      </c>
      <c r="Q40" s="20">
        <v>70</v>
      </c>
      <c r="R40" s="20">
        <v>55</v>
      </c>
      <c r="S40" s="20">
        <v>3</v>
      </c>
      <c r="T40" s="20">
        <v>6</v>
      </c>
      <c r="U40" s="20">
        <v>210</v>
      </c>
      <c r="V40" s="20">
        <v>150</v>
      </c>
      <c r="W40" s="20">
        <v>46</v>
      </c>
    </row>
    <row r="41" spans="1:23" x14ac:dyDescent="0.3">
      <c r="A41" s="7">
        <f>A39-44950+57375</f>
        <v>403192</v>
      </c>
      <c r="B41" s="7">
        <v>149.69999999999999</v>
      </c>
      <c r="C41" s="8">
        <v>14.91</v>
      </c>
      <c r="D41" s="9">
        <v>1.5141</v>
      </c>
      <c r="E41" s="9">
        <f>D41-[1]Calibration!$C$16*(F41-$F$2)+[1]Calibration!$C$17*(150-B41)</f>
        <v>1.5102597991730569</v>
      </c>
      <c r="F41" s="10">
        <v>103.8</v>
      </c>
      <c r="G41" s="10">
        <v>78.3</v>
      </c>
      <c r="H41" s="10">
        <v>76.599999999999994</v>
      </c>
      <c r="I41" s="10">
        <v>81.7</v>
      </c>
      <c r="J41" s="10">
        <v>75.2</v>
      </c>
      <c r="K41" s="10">
        <f>'[1]Rth Module 35L'!M44</f>
        <v>45</v>
      </c>
      <c r="L41" s="11">
        <f t="shared" si="0"/>
        <v>0.11404708454842014</v>
      </c>
      <c r="M41" s="11">
        <f t="shared" si="1"/>
        <v>0.25941851340220895</v>
      </c>
      <c r="N41" s="8">
        <f t="shared" si="2"/>
        <v>1.4374640948335466</v>
      </c>
      <c r="O41" s="8">
        <f t="shared" si="3"/>
        <v>11.26073209703417</v>
      </c>
      <c r="P41" s="8">
        <f t="shared" si="4"/>
        <v>6.4988864293099606</v>
      </c>
      <c r="Q41" s="19">
        <v>70</v>
      </c>
      <c r="R41" s="19">
        <v>55</v>
      </c>
      <c r="S41" s="19">
        <v>3</v>
      </c>
      <c r="T41" s="19">
        <v>6</v>
      </c>
      <c r="U41" s="19">
        <v>210</v>
      </c>
      <c r="V41" s="19">
        <v>150</v>
      </c>
      <c r="W41" s="19">
        <v>46</v>
      </c>
    </row>
    <row r="42" spans="1:23" x14ac:dyDescent="0.3">
      <c r="A42" s="7">
        <f>A41+7948</f>
        <v>411140</v>
      </c>
      <c r="B42" s="7">
        <v>149.69999999999999</v>
      </c>
      <c r="C42" s="8">
        <v>14.91</v>
      </c>
      <c r="D42" s="9">
        <v>1.5147999999999999</v>
      </c>
      <c r="E42" s="9">
        <f>D42-[1]Calibration!$C$16*(F42-$F$2)+[1]Calibration!$C$17*(150-B42)</f>
        <v>1.5106042848282752</v>
      </c>
      <c r="F42" s="10">
        <v>104.1</v>
      </c>
      <c r="G42" s="10">
        <v>78.7</v>
      </c>
      <c r="H42" s="10">
        <v>77</v>
      </c>
      <c r="I42" s="10">
        <v>82.3</v>
      </c>
      <c r="J42" s="10">
        <v>75.599999999999994</v>
      </c>
      <c r="K42" s="10">
        <f>'[1]Rth Module 35L'!M45</f>
        <v>46</v>
      </c>
      <c r="L42" s="11">
        <f t="shared" si="0"/>
        <v>0.11333290646075177</v>
      </c>
      <c r="M42" s="11">
        <f t="shared" si="1"/>
        <v>0.25621174573422878</v>
      </c>
      <c r="N42" s="8">
        <f t="shared" si="2"/>
        <v>1.4606016710979308</v>
      </c>
      <c r="O42" s="8">
        <f t="shared" si="3"/>
        <v>10.564002520857176</v>
      </c>
      <c r="P42" s="8">
        <f t="shared" si="4"/>
        <v>5.1824145198903482</v>
      </c>
      <c r="Q42" s="19">
        <v>70</v>
      </c>
      <c r="R42" s="19">
        <v>55</v>
      </c>
      <c r="S42" s="19">
        <v>3</v>
      </c>
      <c r="T42" s="19">
        <v>6</v>
      </c>
      <c r="U42" s="19">
        <v>210</v>
      </c>
      <c r="V42" s="19">
        <v>150</v>
      </c>
      <c r="W42" s="19">
        <v>46</v>
      </c>
    </row>
    <row r="43" spans="1:23" x14ac:dyDescent="0.3">
      <c r="A43" s="7">
        <f>A42+6509</f>
        <v>417649</v>
      </c>
      <c r="B43" s="7">
        <v>149.69999999999999</v>
      </c>
      <c r="C43" s="8">
        <v>14.9</v>
      </c>
      <c r="D43" s="9">
        <v>1.5164</v>
      </c>
      <c r="E43" s="9">
        <f>D43-[1]Calibration!$C$16*(F43-$F$2)+[1]Calibration!$C$17*(150-B43)</f>
        <v>1.5124412943914629</v>
      </c>
      <c r="F43" s="10">
        <v>103.9</v>
      </c>
      <c r="G43" s="10">
        <v>78.599999999999994</v>
      </c>
      <c r="H43" s="10">
        <v>76.8</v>
      </c>
      <c r="I43" s="10">
        <v>82</v>
      </c>
      <c r="J43" s="10">
        <v>75.5</v>
      </c>
      <c r="K43" s="10">
        <f>'[1]Rth Module 35L'!M46</f>
        <v>45.5</v>
      </c>
      <c r="L43" s="11">
        <f t="shared" si="0"/>
        <v>0.11310319575227132</v>
      </c>
      <c r="M43" s="11">
        <f t="shared" si="1"/>
        <v>0.25726296521646125</v>
      </c>
      <c r="N43" s="8">
        <f t="shared" si="2"/>
        <v>1.5839854701699487</v>
      </c>
      <c r="O43" s="8">
        <f t="shared" si="3"/>
        <v>10.339904011918859</v>
      </c>
      <c r="P43" s="8">
        <f t="shared" si="4"/>
        <v>5.6139708601927767</v>
      </c>
      <c r="Q43" s="19">
        <v>70</v>
      </c>
      <c r="R43" s="19">
        <v>55</v>
      </c>
      <c r="S43" s="19">
        <v>3</v>
      </c>
      <c r="T43" s="19">
        <v>6</v>
      </c>
      <c r="U43" s="19">
        <v>210</v>
      </c>
      <c r="V43" s="19">
        <v>150</v>
      </c>
      <c r="W43" s="19">
        <v>46</v>
      </c>
    </row>
    <row r="44" spans="1:23" x14ac:dyDescent="0.3">
      <c r="A44" s="7">
        <f>A43+8000</f>
        <v>425649</v>
      </c>
      <c r="B44" s="7">
        <v>149.80000000000001</v>
      </c>
      <c r="C44" s="8">
        <v>14.9</v>
      </c>
      <c r="D44" s="9">
        <v>1.5170999999999999</v>
      </c>
      <c r="E44" s="9">
        <f>D44-[1]Calibration!$C$16*(F44-$F$2)+[1]Calibration!$C$17*(150-B44)</f>
        <v>1.5122882752650875</v>
      </c>
      <c r="F44" s="10">
        <v>104.3</v>
      </c>
      <c r="G44" s="10">
        <v>78.7</v>
      </c>
      <c r="H44" s="10">
        <v>76.900000000000006</v>
      </c>
      <c r="I44" s="10">
        <v>82.1</v>
      </c>
      <c r="J44" s="10">
        <v>75.5</v>
      </c>
      <c r="K44" s="10">
        <f>'[1]Rth Module 35L'!M47</f>
        <v>45.7</v>
      </c>
      <c r="L44" s="11">
        <f t="shared" si="0"/>
        <v>0.11440561136642623</v>
      </c>
      <c r="M44" s="11">
        <f t="shared" si="1"/>
        <v>0.25785264715663769</v>
      </c>
      <c r="N44" s="8">
        <f t="shared" si="2"/>
        <v>1.5737078529374493</v>
      </c>
      <c r="O44" s="8">
        <f t="shared" si="3"/>
        <v>11.610499532174892</v>
      </c>
      <c r="P44" s="8">
        <f t="shared" si="4"/>
        <v>5.8560525418455391</v>
      </c>
      <c r="Q44" s="19">
        <v>70</v>
      </c>
      <c r="R44" s="19">
        <v>55</v>
      </c>
      <c r="S44" s="19">
        <v>3</v>
      </c>
      <c r="T44" s="19">
        <v>6</v>
      </c>
      <c r="U44" s="19">
        <v>210</v>
      </c>
      <c r="V44" s="19">
        <v>150</v>
      </c>
      <c r="W44" s="19">
        <v>46</v>
      </c>
    </row>
    <row r="45" spans="1:23" x14ac:dyDescent="0.3">
      <c r="A45" s="7">
        <f>A44+8000</f>
        <v>433649</v>
      </c>
      <c r="B45" s="7">
        <v>149.80000000000001</v>
      </c>
      <c r="C45" s="8">
        <v>14.9</v>
      </c>
      <c r="D45" s="9">
        <v>1.5190999999999999</v>
      </c>
      <c r="E45" s="9">
        <f>D45-[1]Calibration!$C$16*(F45-$F$2)+[1]Calibration!$C$17*(150-B45)</f>
        <v>1.5144067800466814</v>
      </c>
      <c r="F45" s="10">
        <v>104.2</v>
      </c>
      <c r="G45" s="10">
        <v>78.7</v>
      </c>
      <c r="H45" s="10">
        <v>76.599999999999994</v>
      </c>
      <c r="I45" s="10">
        <v>81.900000000000006</v>
      </c>
      <c r="J45" s="10">
        <v>75.400000000000006</v>
      </c>
      <c r="K45" s="10">
        <f>'[1]Rth Module 35L'!M48</f>
        <v>45.1</v>
      </c>
      <c r="L45" s="11">
        <f t="shared" si="0"/>
        <v>0.11447470961435512</v>
      </c>
      <c r="M45" s="11">
        <f t="shared" si="1"/>
        <v>0.25971037766634891</v>
      </c>
      <c r="N45" s="8">
        <f t="shared" si="2"/>
        <v>1.7159984395208525</v>
      </c>
      <c r="O45" s="8">
        <f t="shared" si="3"/>
        <v>11.67790959953112</v>
      </c>
      <c r="P45" s="8">
        <f t="shared" si="4"/>
        <v>6.6187052452910082</v>
      </c>
      <c r="Q45" s="19">
        <v>70</v>
      </c>
      <c r="R45" s="19">
        <v>55</v>
      </c>
      <c r="S45" s="19">
        <v>3</v>
      </c>
      <c r="T45" s="19">
        <v>6</v>
      </c>
      <c r="U45" s="19">
        <v>210</v>
      </c>
      <c r="V45" s="19">
        <v>150</v>
      </c>
      <c r="W45" s="19">
        <v>46</v>
      </c>
    </row>
    <row r="46" spans="1:23" x14ac:dyDescent="0.3">
      <c r="A46" s="7">
        <f>A45+10000</f>
        <v>443649</v>
      </c>
      <c r="B46" s="7">
        <v>149.80000000000001</v>
      </c>
      <c r="C46" s="8">
        <v>14.91</v>
      </c>
      <c r="D46" s="9">
        <v>1.5205</v>
      </c>
      <c r="E46" s="9">
        <f>D46-[1]Calibration!$C$16*(F46-$F$2)+[1]Calibration!$C$17*(150-B46)</f>
        <v>1.5160437896098691</v>
      </c>
      <c r="F46" s="10">
        <v>104</v>
      </c>
      <c r="G46" s="10">
        <v>78.900000000000006</v>
      </c>
      <c r="H46" s="10">
        <v>76.7</v>
      </c>
      <c r="I46" s="10">
        <v>82</v>
      </c>
      <c r="J46" s="10">
        <v>75.599999999999994</v>
      </c>
      <c r="K46" s="10">
        <f>'[1]Rth Module 35L'!M49</f>
        <v>45.3</v>
      </c>
      <c r="L46" s="11">
        <f t="shared" si="0"/>
        <v>0.1128326752890733</v>
      </c>
      <c r="M46" s="11">
        <f t="shared" si="1"/>
        <v>0.25771509881200805</v>
      </c>
      <c r="N46" s="8">
        <f t="shared" si="2"/>
        <v>1.8259491240849739</v>
      </c>
      <c r="O46" s="8">
        <f t="shared" si="3"/>
        <v>10.075992795759172</v>
      </c>
      <c r="P46" s="8">
        <f t="shared" si="4"/>
        <v>5.7995849237825965</v>
      </c>
      <c r="Q46" s="19">
        <v>70</v>
      </c>
      <c r="R46" s="19">
        <v>55</v>
      </c>
      <c r="S46" s="19">
        <v>3</v>
      </c>
      <c r="T46" s="19">
        <v>6</v>
      </c>
      <c r="U46" s="19">
        <v>210</v>
      </c>
      <c r="V46" s="19">
        <v>150</v>
      </c>
      <c r="W46" s="19">
        <v>46</v>
      </c>
    </row>
    <row r="47" spans="1:23" x14ac:dyDescent="0.3">
      <c r="A47" s="7">
        <f>A46+8000</f>
        <v>451649</v>
      </c>
      <c r="B47" s="7">
        <v>149.80000000000001</v>
      </c>
      <c r="C47" s="8">
        <v>14.9</v>
      </c>
      <c r="D47" s="9">
        <v>1.5223</v>
      </c>
      <c r="E47" s="9">
        <f>D47-[1]Calibration!$C$16*(F47-$F$2)+[1]Calibration!$C$17*(150-B47)</f>
        <v>1.5170142561387121</v>
      </c>
      <c r="F47" s="10">
        <v>104.7</v>
      </c>
      <c r="G47" s="10">
        <v>79.2</v>
      </c>
      <c r="H47" s="10">
        <v>77.2</v>
      </c>
      <c r="I47" s="10">
        <v>82.5</v>
      </c>
      <c r="J47" s="10">
        <v>76</v>
      </c>
      <c r="K47" s="10">
        <f>'[1]Rth Module 35L'!M50</f>
        <v>46.4</v>
      </c>
      <c r="L47" s="11">
        <f t="shared" si="0"/>
        <v>0.11390518545518269</v>
      </c>
      <c r="M47" s="11">
        <f t="shared" si="1"/>
        <v>0.25565629690229641</v>
      </c>
      <c r="N47" s="8">
        <f t="shared" si="2"/>
        <v>1.8911310641251271</v>
      </c>
      <c r="O47" s="8">
        <f t="shared" si="3"/>
        <v>11.122299825310462</v>
      </c>
      <c r="P47" s="8">
        <f t="shared" si="4"/>
        <v>4.9543865303168229</v>
      </c>
      <c r="Q47" s="19">
        <v>70</v>
      </c>
      <c r="R47" s="19">
        <v>55</v>
      </c>
      <c r="S47" s="19">
        <v>3</v>
      </c>
      <c r="T47" s="19">
        <v>6</v>
      </c>
      <c r="U47" s="19">
        <v>210</v>
      </c>
      <c r="V47" s="19">
        <v>150</v>
      </c>
      <c r="W47" s="19">
        <v>46</v>
      </c>
    </row>
    <row r="48" spans="1:23" x14ac:dyDescent="0.3">
      <c r="A48" s="7">
        <f>A47+8000</f>
        <v>459649</v>
      </c>
      <c r="B48" s="7">
        <v>149.80000000000001</v>
      </c>
      <c r="C48" s="8">
        <v>14.9</v>
      </c>
      <c r="D48" s="9">
        <v>1.5224</v>
      </c>
      <c r="E48" s="9">
        <f>D48-[1]Calibration!$C$16*(F48-$F$2)+[1]Calibration!$C$17*(150-B48)</f>
        <v>1.5174697704834936</v>
      </c>
      <c r="F48" s="10">
        <v>104.4</v>
      </c>
      <c r="G48" s="10">
        <v>78.900000000000006</v>
      </c>
      <c r="H48" s="10">
        <v>77</v>
      </c>
      <c r="I48" s="10">
        <v>82.3</v>
      </c>
      <c r="J48" s="10">
        <v>75.900000000000006</v>
      </c>
      <c r="K48" s="10">
        <f>'[1]Rth Module 35L'!M51</f>
        <v>45.7</v>
      </c>
      <c r="L48" s="11">
        <f t="shared" si="0"/>
        <v>0.11345921379144867</v>
      </c>
      <c r="M48" s="11">
        <f t="shared" si="1"/>
        <v>0.2573934627848517</v>
      </c>
      <c r="N48" s="8">
        <f t="shared" si="2"/>
        <v>1.9217259458923293</v>
      </c>
      <c r="O48" s="8">
        <f t="shared" si="3"/>
        <v>10.687223961705088</v>
      </c>
      <c r="P48" s="8">
        <f t="shared" si="4"/>
        <v>5.6675439284100344</v>
      </c>
      <c r="Q48" s="19">
        <v>70</v>
      </c>
      <c r="R48" s="19">
        <v>55</v>
      </c>
      <c r="S48" s="19">
        <v>3</v>
      </c>
      <c r="T48" s="19">
        <v>6</v>
      </c>
      <c r="U48" s="19">
        <v>210</v>
      </c>
      <c r="V48" s="19">
        <v>150</v>
      </c>
      <c r="W48" s="19">
        <v>46</v>
      </c>
    </row>
    <row r="49" spans="1:23" x14ac:dyDescent="0.3">
      <c r="A49" s="7">
        <f>A48+6000</f>
        <v>465649</v>
      </c>
      <c r="B49" s="7">
        <v>150.19999999999999</v>
      </c>
      <c r="C49" s="8">
        <v>14.91</v>
      </c>
      <c r="D49" s="9">
        <v>1.5250999999999999</v>
      </c>
      <c r="E49" s="9">
        <f>D49-[1]Calibration!$C$16*(F49-$F$2)+[1]Calibration!$C$17*(150-B49)</f>
        <v>1.5180612465755241</v>
      </c>
      <c r="F49" s="10">
        <v>104.9</v>
      </c>
      <c r="G49" s="10">
        <v>79.099999999999994</v>
      </c>
      <c r="H49" s="10">
        <v>77.3</v>
      </c>
      <c r="I49" s="10">
        <v>82.6</v>
      </c>
      <c r="J49" s="10">
        <v>76.099999999999994</v>
      </c>
      <c r="K49" s="10">
        <f>'[1]Rth Module 35L'!M52</f>
        <v>45.6</v>
      </c>
      <c r="L49" s="11">
        <f t="shared" si="0"/>
        <v>0.11404809760788434</v>
      </c>
      <c r="M49" s="11">
        <f t="shared" si="1"/>
        <v>0.25887281102957083</v>
      </c>
      <c r="N49" s="17">
        <f t="shared" si="2"/>
        <v>1.961452776256976</v>
      </c>
      <c r="O49" s="8">
        <f t="shared" si="3"/>
        <v>11.26172040583743</v>
      </c>
      <c r="P49" s="8">
        <f t="shared" si="4"/>
        <v>6.274859646311298</v>
      </c>
      <c r="Q49" s="19">
        <v>70</v>
      </c>
      <c r="R49" s="19">
        <v>55</v>
      </c>
      <c r="S49" s="19">
        <v>3</v>
      </c>
      <c r="T49" s="19">
        <v>6</v>
      </c>
      <c r="U49" s="19">
        <v>210</v>
      </c>
      <c r="V49" s="19">
        <v>150</v>
      </c>
      <c r="W49" s="19">
        <v>46</v>
      </c>
    </row>
    <row r="50" spans="1:23" x14ac:dyDescent="0.3">
      <c r="A50" s="7">
        <f>A49+7614</f>
        <v>473263</v>
      </c>
      <c r="B50" s="7">
        <v>149.69999999999999</v>
      </c>
      <c r="C50" s="8">
        <v>14.91</v>
      </c>
      <c r="D50" s="9">
        <v>1.5238</v>
      </c>
      <c r="E50" s="9">
        <f>D50-[1]Calibration!$C$16*(F50-$F$2)+[1]Calibration!$C$17*(150-B50)</f>
        <v>1.5192487704834936</v>
      </c>
      <c r="F50" s="10">
        <v>104.4</v>
      </c>
      <c r="G50" s="10">
        <v>79</v>
      </c>
      <c r="H50" s="10">
        <v>77</v>
      </c>
      <c r="I50" s="10">
        <v>82.5</v>
      </c>
      <c r="J50" s="10">
        <v>76.099999999999994</v>
      </c>
      <c r="K50" s="10">
        <f>'[1]Rth Module 35L'!M53</f>
        <v>46.1</v>
      </c>
      <c r="L50" s="11">
        <f t="shared" si="0"/>
        <v>0.11288271954505327</v>
      </c>
      <c r="M50" s="11">
        <f t="shared" si="1"/>
        <v>0.25557524463986819</v>
      </c>
      <c r="N50" s="8">
        <f t="shared" si="2"/>
        <v>2.0412134994400803</v>
      </c>
      <c r="O50" s="8">
        <f t="shared" si="3"/>
        <v>10.124814390626151</v>
      </c>
      <c r="P50" s="8">
        <f t="shared" si="4"/>
        <v>4.9211122062218502</v>
      </c>
      <c r="Q50" s="19">
        <v>70</v>
      </c>
      <c r="R50" s="19">
        <v>55</v>
      </c>
      <c r="S50" s="19">
        <v>3</v>
      </c>
      <c r="T50" s="19">
        <v>6</v>
      </c>
      <c r="U50" s="19">
        <v>210</v>
      </c>
      <c r="V50" s="19">
        <v>150</v>
      </c>
      <c r="W50" s="19">
        <v>46</v>
      </c>
    </row>
    <row r="51" spans="1:23" x14ac:dyDescent="0.3">
      <c r="A51" s="7">
        <f t="shared" ref="A51:A55" si="5">A50+8000</f>
        <v>481263</v>
      </c>
      <c r="B51" s="7">
        <v>149.9</v>
      </c>
      <c r="C51" s="8">
        <v>14.91</v>
      </c>
      <c r="D51" s="9">
        <v>1.5246</v>
      </c>
      <c r="E51" s="9">
        <f>D51-[1]Calibration!$C$16*(F51-$F$2)+[1]Calibration!$C$17*(150-B51)</f>
        <v>1.5184612370123363</v>
      </c>
      <c r="F51" s="10">
        <v>105.1</v>
      </c>
      <c r="G51" s="10">
        <v>79.3</v>
      </c>
      <c r="H51" s="10">
        <v>77.400000000000006</v>
      </c>
      <c r="I51" s="10">
        <v>82.8</v>
      </c>
      <c r="J51" s="10">
        <v>76.3</v>
      </c>
      <c r="K51" s="10">
        <f>'[1]Rth Module 35L'!M54</f>
        <v>46.4</v>
      </c>
      <c r="L51" s="11">
        <f t="shared" si="0"/>
        <v>0.11442321467186525</v>
      </c>
      <c r="M51" s="11">
        <f t="shared" si="1"/>
        <v>0.25685058130931132</v>
      </c>
      <c r="N51" s="8">
        <f t="shared" si="2"/>
        <v>1.9883183629557852</v>
      </c>
      <c r="O51" s="8">
        <f t="shared" si="3"/>
        <v>11.627672760742975</v>
      </c>
      <c r="P51" s="8">
        <f t="shared" si="4"/>
        <v>5.4446752061669486</v>
      </c>
      <c r="Q51" s="19">
        <v>70</v>
      </c>
      <c r="R51" s="19">
        <v>55</v>
      </c>
      <c r="S51" s="19">
        <v>3</v>
      </c>
      <c r="T51" s="19">
        <v>6</v>
      </c>
      <c r="U51" s="19">
        <v>210</v>
      </c>
      <c r="V51" s="19">
        <v>150</v>
      </c>
      <c r="W51" s="19">
        <v>46</v>
      </c>
    </row>
    <row r="52" spans="1:23" x14ac:dyDescent="0.3">
      <c r="A52" s="7">
        <f t="shared" si="5"/>
        <v>489263</v>
      </c>
      <c r="B52" s="7">
        <v>149.9</v>
      </c>
      <c r="C52" s="8">
        <v>14.91</v>
      </c>
      <c r="D52" s="9">
        <v>1.5246999999999999</v>
      </c>
      <c r="E52" s="9">
        <f>D52-[1]Calibration!$C$16*(F52-$F$2)+[1]Calibration!$C$17*(150-B52)</f>
        <v>1.5187982465755241</v>
      </c>
      <c r="F52" s="10">
        <v>104.9</v>
      </c>
      <c r="G52" s="10">
        <v>78.900000000000006</v>
      </c>
      <c r="H52" s="10">
        <v>77</v>
      </c>
      <c r="I52" s="10">
        <v>82.4</v>
      </c>
      <c r="J52" s="10">
        <v>75.900000000000006</v>
      </c>
      <c r="K52" s="10">
        <f>'[1]Rth Module 35L'!M55</f>
        <v>45.5</v>
      </c>
      <c r="L52" s="11">
        <f t="shared" si="0"/>
        <v>0.11529078238600113</v>
      </c>
      <c r="M52" s="11">
        <f t="shared" si="1"/>
        <v>0.25989648856654535</v>
      </c>
      <c r="N52" s="8">
        <f t="shared" si="2"/>
        <v>2.0109538032185794</v>
      </c>
      <c r="O52" s="8">
        <f t="shared" si="3"/>
        <v>12.474044409792247</v>
      </c>
      <c r="P52" s="8">
        <f t="shared" si="4"/>
        <v>6.6951092126229241</v>
      </c>
      <c r="Q52" s="19">
        <v>70</v>
      </c>
      <c r="R52" s="19">
        <v>55</v>
      </c>
      <c r="S52" s="19">
        <v>3</v>
      </c>
      <c r="T52" s="19">
        <v>6</v>
      </c>
      <c r="U52" s="19">
        <v>210</v>
      </c>
      <c r="V52" s="19">
        <v>150</v>
      </c>
      <c r="W52" s="19">
        <v>46</v>
      </c>
    </row>
    <row r="53" spans="1:23" x14ac:dyDescent="0.3">
      <c r="A53" s="7">
        <f t="shared" si="5"/>
        <v>497263</v>
      </c>
      <c r="B53" s="7">
        <v>149.6</v>
      </c>
      <c r="C53" s="8">
        <v>14.91</v>
      </c>
      <c r="D53" s="9">
        <v>1.5254000000000001</v>
      </c>
      <c r="E53" s="9">
        <f>D53-[1]Calibration!$C$16*(F53-$F$2)+[1]Calibration!$C$17*(150-B53)</f>
        <v>1.5208722561387122</v>
      </c>
      <c r="F53" s="10">
        <v>104.7</v>
      </c>
      <c r="G53" s="10">
        <v>78.900000000000006</v>
      </c>
      <c r="H53" s="10">
        <v>77</v>
      </c>
      <c r="I53" s="10">
        <v>82.5</v>
      </c>
      <c r="J53" s="10">
        <v>76.099999999999994</v>
      </c>
      <c r="K53" s="10">
        <f>'[1]Rth Module 35L'!M56</f>
        <v>46.1</v>
      </c>
      <c r="L53" s="11">
        <f t="shared" si="0"/>
        <v>0.11426388379588699</v>
      </c>
      <c r="M53" s="11">
        <f t="shared" si="1"/>
        <v>0.25679246751443824</v>
      </c>
      <c r="N53" s="8">
        <f t="shared" si="2"/>
        <v>2.1502558429824887</v>
      </c>
      <c r="O53" s="8">
        <f t="shared" si="3"/>
        <v>11.472234592575891</v>
      </c>
      <c r="P53" s="8">
        <f t="shared" si="4"/>
        <v>5.4208177938373625</v>
      </c>
      <c r="Q53" s="19">
        <v>70</v>
      </c>
      <c r="R53" s="19">
        <v>55</v>
      </c>
      <c r="S53" s="19">
        <v>3</v>
      </c>
      <c r="T53" s="19">
        <v>6</v>
      </c>
      <c r="U53" s="19">
        <v>210</v>
      </c>
      <c r="V53" s="19">
        <v>150</v>
      </c>
      <c r="W53" s="19">
        <v>46</v>
      </c>
    </row>
    <row r="54" spans="1:23" x14ac:dyDescent="0.3">
      <c r="A54" s="7">
        <f t="shared" si="5"/>
        <v>505263</v>
      </c>
      <c r="B54" s="7">
        <v>149.6</v>
      </c>
      <c r="C54" s="8">
        <v>14.91</v>
      </c>
      <c r="D54" s="9">
        <v>1.5248999999999999</v>
      </c>
      <c r="E54" s="9">
        <f>D54-[1]Calibration!$C$16*(F54-$F$2)+[1]Calibration!$C$17*(150-B54)</f>
        <v>1.5209647800466815</v>
      </c>
      <c r="F54" s="10">
        <v>104.2</v>
      </c>
      <c r="G54" s="10">
        <v>78.599999999999994</v>
      </c>
      <c r="H54" s="10">
        <v>76.7</v>
      </c>
      <c r="I54" s="10">
        <v>82.1</v>
      </c>
      <c r="J54" s="10">
        <v>75.8</v>
      </c>
      <c r="K54" s="10">
        <f>'[1]Rth Module 35L'!M57</f>
        <v>45.3</v>
      </c>
      <c r="L54" s="11">
        <f t="shared" si="0"/>
        <v>0.11353422666797125</v>
      </c>
      <c r="M54" s="11">
        <f t="shared" si="1"/>
        <v>0.25819173554994229</v>
      </c>
      <c r="N54" s="17">
        <f t="shared" si="2"/>
        <v>2.1564702642348323</v>
      </c>
      <c r="O54" s="8">
        <f t="shared" si="3"/>
        <v>10.760404153830585</v>
      </c>
      <c r="P54" s="8">
        <f t="shared" si="4"/>
        <v>5.9952582439152824</v>
      </c>
      <c r="Q54" s="19">
        <v>70</v>
      </c>
      <c r="R54" s="19">
        <v>55</v>
      </c>
      <c r="S54" s="19">
        <v>3</v>
      </c>
      <c r="T54" s="19">
        <v>6</v>
      </c>
      <c r="U54" s="19">
        <v>210</v>
      </c>
      <c r="V54" s="19">
        <v>150</v>
      </c>
      <c r="W54" s="19">
        <v>46</v>
      </c>
    </row>
    <row r="55" spans="1:23" x14ac:dyDescent="0.3">
      <c r="A55" s="7">
        <f t="shared" si="5"/>
        <v>513263</v>
      </c>
      <c r="B55" s="7">
        <v>149.6</v>
      </c>
      <c r="C55" s="8">
        <v>14.91</v>
      </c>
      <c r="D55" s="9">
        <v>1.5253000000000001</v>
      </c>
      <c r="E55" s="9">
        <f>D55-[1]Calibration!$C$16*(F55-$F$2)+[1]Calibration!$C$17*(150-B55)</f>
        <v>1.5214832848282756</v>
      </c>
      <c r="F55" s="10">
        <v>104.1</v>
      </c>
      <c r="G55" s="10">
        <v>78.599999999999994</v>
      </c>
      <c r="H55" s="10">
        <v>76.7</v>
      </c>
      <c r="I55" s="10">
        <v>82.1</v>
      </c>
      <c r="J55" s="10">
        <v>75.7</v>
      </c>
      <c r="K55" s="10">
        <f>'[1]Rth Module 35L'!M58</f>
        <v>45.3</v>
      </c>
      <c r="L55" s="11">
        <f t="shared" si="0"/>
        <v>0.11317577220716811</v>
      </c>
      <c r="M55" s="11">
        <f t="shared" si="1"/>
        <v>0.25768578531583686</v>
      </c>
      <c r="N55" s="8">
        <f t="shared" si="2"/>
        <v>2.1912959347550629</v>
      </c>
      <c r="O55" s="8">
        <f t="shared" si="3"/>
        <v>10.410707308090766</v>
      </c>
      <c r="P55" s="8">
        <f t="shared" si="4"/>
        <v>5.7875508763330172</v>
      </c>
      <c r="Q55" s="19">
        <v>70</v>
      </c>
      <c r="R55" s="19">
        <v>55</v>
      </c>
      <c r="S55" s="19">
        <v>3</v>
      </c>
      <c r="T55" s="19">
        <v>6</v>
      </c>
      <c r="U55" s="19">
        <v>210</v>
      </c>
      <c r="V55" s="19">
        <v>150</v>
      </c>
      <c r="W55" s="19">
        <v>46</v>
      </c>
    </row>
    <row r="56" spans="1:23" x14ac:dyDescent="0.3">
      <c r="A56" s="7">
        <f>A55+8000</f>
        <v>521263</v>
      </c>
      <c r="B56" s="7">
        <v>149.6</v>
      </c>
      <c r="C56" s="8">
        <v>14.91</v>
      </c>
      <c r="D56" s="9">
        <v>1.5254000000000001</v>
      </c>
      <c r="E56" s="9">
        <f>D56-[1]Calibration!$C$16*(F56-$F$2)+[1]Calibration!$C$17*(150-B56)</f>
        <v>1.5217017896098692</v>
      </c>
      <c r="F56" s="10">
        <v>104</v>
      </c>
      <c r="G56" s="10">
        <v>78.599999999999994</v>
      </c>
      <c r="H56" s="10">
        <v>76.7</v>
      </c>
      <c r="I56" s="10">
        <v>82.1</v>
      </c>
      <c r="J56" s="10">
        <v>75.8</v>
      </c>
      <c r="K56" s="10">
        <f>'[1]Rth Module 35L'!M59</f>
        <v>45.1</v>
      </c>
      <c r="L56" s="11">
        <f t="shared" si="0"/>
        <v>0.11262058728875535</v>
      </c>
      <c r="M56" s="11">
        <f t="shared" si="1"/>
        <v>0.25810710472014353</v>
      </c>
      <c r="N56" s="17">
        <f t="shared" si="2"/>
        <v>2.2059719335134194</v>
      </c>
      <c r="O56" s="8">
        <f t="shared" si="3"/>
        <v>9.8690864440728809</v>
      </c>
      <c r="P56" s="8">
        <f t="shared" si="4"/>
        <v>5.9605148132597288</v>
      </c>
      <c r="Q56" s="19">
        <v>70</v>
      </c>
      <c r="R56" s="19">
        <v>55</v>
      </c>
      <c r="S56" s="19">
        <v>3</v>
      </c>
      <c r="T56" s="19">
        <v>6</v>
      </c>
      <c r="U56" s="19">
        <v>210</v>
      </c>
      <c r="V56" s="19">
        <v>150</v>
      </c>
      <c r="W56" s="19">
        <v>46</v>
      </c>
    </row>
    <row r="57" spans="1:23" x14ac:dyDescent="0.3">
      <c r="A57" s="7">
        <f>A56+8000</f>
        <v>529263</v>
      </c>
      <c r="B57" s="7">
        <v>149.69999999999999</v>
      </c>
      <c r="C57" s="8">
        <v>14.91</v>
      </c>
      <c r="D57" s="9">
        <v>1.5266</v>
      </c>
      <c r="E57" s="9">
        <f>D57-[1]Calibration!$C$16*(F57-$F$2)+[1]Calibration!$C$17*(150-B57)</f>
        <v>1.5220487704834935</v>
      </c>
      <c r="F57" s="10">
        <v>104.4</v>
      </c>
      <c r="G57" s="10">
        <v>78.7</v>
      </c>
      <c r="H57" s="10">
        <v>76.8</v>
      </c>
      <c r="I57" s="10">
        <v>82.3</v>
      </c>
      <c r="J57" s="10">
        <v>75.900000000000006</v>
      </c>
      <c r="K57" s="10">
        <f>'[1]Rth Module 35L'!M60</f>
        <v>45.4</v>
      </c>
      <c r="L57" s="11">
        <f t="shared" si="0"/>
        <v>0.1136602214429295</v>
      </c>
      <c r="M57" s="11">
        <f t="shared" si="1"/>
        <v>0.25816951165092755</v>
      </c>
      <c r="N57" s="17">
        <f t="shared" si="2"/>
        <v>2.2292771025506464</v>
      </c>
      <c r="O57" s="8">
        <f t="shared" si="3"/>
        <v>10.88332067517581</v>
      </c>
      <c r="P57" s="8">
        <f t="shared" si="4"/>
        <v>5.9861346834332378</v>
      </c>
      <c r="Q57" s="19">
        <v>70</v>
      </c>
      <c r="R57" s="19">
        <v>55</v>
      </c>
      <c r="S57" s="19">
        <v>3</v>
      </c>
      <c r="T57" s="19">
        <v>6</v>
      </c>
      <c r="U57" s="19">
        <v>210</v>
      </c>
      <c r="V57" s="19">
        <v>150</v>
      </c>
      <c r="W57" s="19">
        <v>46</v>
      </c>
    </row>
    <row r="58" spans="1:23" x14ac:dyDescent="0.3">
      <c r="A58" s="7">
        <f>A57+8000</f>
        <v>537263</v>
      </c>
      <c r="B58" s="7">
        <v>149.80000000000001</v>
      </c>
      <c r="C58" s="8">
        <v>14.91</v>
      </c>
      <c r="D58" s="9">
        <v>1.5281</v>
      </c>
      <c r="E58" s="9">
        <f>D58-[1]Calibration!$C$16*(F58-$F$2)+[1]Calibration!$C$17*(150-B58)</f>
        <v>1.5224587417939304</v>
      </c>
      <c r="F58" s="10">
        <v>105</v>
      </c>
      <c r="G58" s="10">
        <v>78.7</v>
      </c>
      <c r="H58" s="10">
        <v>76.8</v>
      </c>
      <c r="I58" s="10">
        <v>82.5</v>
      </c>
      <c r="J58" s="10">
        <v>79.099999999999994</v>
      </c>
      <c r="K58" s="10">
        <f>'[1]Rth Module 35L'!M61</f>
        <v>45.2</v>
      </c>
      <c r="L58" s="11">
        <f t="shared" si="0"/>
        <v>0.112380715897269</v>
      </c>
      <c r="M58" s="11">
        <f t="shared" si="1"/>
        <v>0.26123874871357389</v>
      </c>
      <c r="N58" s="17">
        <f t="shared" si="2"/>
        <v>2.2568130603409027</v>
      </c>
      <c r="O58" s="8">
        <f t="shared" si="3"/>
        <v>9.6350754938449139</v>
      </c>
      <c r="P58" s="8">
        <f t="shared" si="4"/>
        <v>7.246146257289622</v>
      </c>
      <c r="Q58" s="19">
        <v>70</v>
      </c>
      <c r="R58" s="19">
        <v>55</v>
      </c>
      <c r="S58" s="19">
        <v>3</v>
      </c>
      <c r="T58" s="19">
        <v>6</v>
      </c>
      <c r="U58" s="19">
        <v>210</v>
      </c>
      <c r="V58" s="19">
        <v>150</v>
      </c>
      <c r="W58" s="19">
        <v>46</v>
      </c>
    </row>
    <row r="59" spans="1:23" x14ac:dyDescent="0.3">
      <c r="A59" s="7">
        <f>A58+6000</f>
        <v>543263</v>
      </c>
      <c r="B59" s="7">
        <v>149.80000000000001</v>
      </c>
      <c r="C59" s="8">
        <v>14.92</v>
      </c>
      <c r="D59" s="9">
        <v>1.5281</v>
      </c>
      <c r="E59" s="9">
        <f>D59-[1]Calibration!$C$16*(F59-$F$2)+[1]Calibration!$C$17*(150-B59)</f>
        <v>1.5222217322307425</v>
      </c>
      <c r="F59" s="10">
        <v>105.2</v>
      </c>
      <c r="G59" s="10">
        <v>78.8</v>
      </c>
      <c r="H59" s="10">
        <v>77</v>
      </c>
      <c r="I59" s="10">
        <v>82.6</v>
      </c>
      <c r="J59" s="10">
        <v>76.099999999999994</v>
      </c>
      <c r="K59" s="10">
        <f>'[1]Rth Module 35L'!M62</f>
        <v>45.8</v>
      </c>
      <c r="L59" s="11">
        <f t="shared" si="0"/>
        <v>0.11609397570339844</v>
      </c>
      <c r="M59" s="11">
        <f t="shared" si="1"/>
        <v>0.25949133233421889</v>
      </c>
      <c r="N59" s="8">
        <f t="shared" si="2"/>
        <v>2.240894177332057</v>
      </c>
      <c r="O59" s="8">
        <f t="shared" si="3"/>
        <v>13.257614431445274</v>
      </c>
      <c r="P59" s="8">
        <f t="shared" si="4"/>
        <v>6.5287807304850158</v>
      </c>
      <c r="Q59" s="19">
        <v>70</v>
      </c>
      <c r="R59" s="19">
        <v>55</v>
      </c>
      <c r="S59" s="19">
        <v>3</v>
      </c>
      <c r="T59" s="19">
        <v>6</v>
      </c>
      <c r="U59" s="19">
        <v>210</v>
      </c>
      <c r="V59" s="19">
        <v>150</v>
      </c>
      <c r="W59" s="19">
        <v>46</v>
      </c>
    </row>
    <row r="60" spans="1:23" x14ac:dyDescent="0.3">
      <c r="A60" s="7">
        <f>A59+2000</f>
        <v>545263</v>
      </c>
      <c r="B60" s="7">
        <v>149.80000000000001</v>
      </c>
      <c r="C60" s="8">
        <v>14.92</v>
      </c>
      <c r="D60" s="9">
        <v>1.5282</v>
      </c>
      <c r="E60" s="9">
        <f>D60-[1]Calibration!$C$16*(F60-$F$2)+[1]Calibration!$C$17*(150-B60)</f>
        <v>1.5222032274491488</v>
      </c>
      <c r="F60" s="10">
        <v>105.3</v>
      </c>
      <c r="G60" s="10">
        <v>78.8</v>
      </c>
      <c r="H60" s="10">
        <v>77</v>
      </c>
      <c r="I60" s="10">
        <v>82.5</v>
      </c>
      <c r="J60" s="10">
        <v>76.099999999999994</v>
      </c>
      <c r="K60" s="10">
        <f>'[1]Rth Module 35L'!M63</f>
        <v>45.7</v>
      </c>
      <c r="L60" s="11">
        <f t="shared" si="0"/>
        <v>0.11663241081027813</v>
      </c>
      <c r="M60" s="11">
        <f t="shared" si="1"/>
        <v>0.26034800315702528</v>
      </c>
      <c r="N60" s="8">
        <f t="shared" si="2"/>
        <v>2.2396512930815975</v>
      </c>
      <c r="O60" s="8">
        <f t="shared" si="3"/>
        <v>13.782894708581555</v>
      </c>
      <c r="P60" s="8">
        <f t="shared" si="4"/>
        <v>6.8804691565300304</v>
      </c>
      <c r="Q60" s="19">
        <v>70</v>
      </c>
      <c r="R60" s="19">
        <v>55</v>
      </c>
      <c r="S60" s="19">
        <v>3</v>
      </c>
      <c r="T60" s="19">
        <v>6</v>
      </c>
      <c r="U60" s="19">
        <v>210</v>
      </c>
      <c r="V60" s="19">
        <v>150</v>
      </c>
      <c r="W60" s="19">
        <v>46</v>
      </c>
    </row>
    <row r="61" spans="1:23" x14ac:dyDescent="0.3">
      <c r="A61" s="7">
        <f>A60+1989</f>
        <v>547252</v>
      </c>
      <c r="B61" s="7">
        <v>149.69999999999999</v>
      </c>
      <c r="C61" s="8">
        <v>14.92</v>
      </c>
      <c r="D61" s="9">
        <v>1.5282</v>
      </c>
      <c r="E61" s="9">
        <f>D61-[1]Calibration!$C$16*(F61-$F$2)+[1]Calibration!$C$17*(150-B61)</f>
        <v>1.5231747513571181</v>
      </c>
      <c r="F61" s="10">
        <v>104.8</v>
      </c>
      <c r="G61" s="10">
        <v>78.8</v>
      </c>
      <c r="H61" s="10">
        <v>77</v>
      </c>
      <c r="I61" s="10">
        <v>82.6</v>
      </c>
      <c r="J61" s="10">
        <v>76.099999999999994</v>
      </c>
      <c r="K61" s="10">
        <f>'[1]Rth Module 35L'!M64</f>
        <v>46</v>
      </c>
      <c r="L61" s="11">
        <f t="shared" si="0"/>
        <v>0.11441545569872895</v>
      </c>
      <c r="M61" s="11">
        <f t="shared" si="1"/>
        <v>0.25702497784470918</v>
      </c>
      <c r="N61" s="8">
        <f t="shared" si="2"/>
        <v>2.3049042525961569</v>
      </c>
      <c r="O61" s="8">
        <f t="shared" si="3"/>
        <v>11.620103351714375</v>
      </c>
      <c r="P61" s="8">
        <f t="shared" si="4"/>
        <v>5.5162700841632057</v>
      </c>
      <c r="Q61" s="19">
        <v>70</v>
      </c>
      <c r="R61" s="19">
        <v>55</v>
      </c>
      <c r="S61" s="19">
        <v>3</v>
      </c>
      <c r="T61" s="19">
        <v>6</v>
      </c>
      <c r="U61" s="19">
        <v>210</v>
      </c>
      <c r="V61" s="19">
        <v>150</v>
      </c>
      <c r="W61" s="19">
        <v>46</v>
      </c>
    </row>
    <row r="62" spans="1:23" x14ac:dyDescent="0.3">
      <c r="A62" s="7">
        <f>A60+4000</f>
        <v>549263</v>
      </c>
      <c r="B62" s="7">
        <v>149.80000000000001</v>
      </c>
      <c r="C62" s="8">
        <v>14.92</v>
      </c>
      <c r="D62" s="9">
        <v>1.5286</v>
      </c>
      <c r="E62" s="9">
        <f>D62-[1]Calibration!$C$16*(F62-$F$2)+[1]Calibration!$C$17*(150-B62)</f>
        <v>1.5229587417939303</v>
      </c>
      <c r="F62" s="10">
        <v>105</v>
      </c>
      <c r="G62" s="10">
        <v>79</v>
      </c>
      <c r="H62" s="10">
        <v>77.099999999999994</v>
      </c>
      <c r="I62" s="10">
        <v>82.6</v>
      </c>
      <c r="J62" s="10">
        <v>76.3</v>
      </c>
      <c r="K62" s="10">
        <f>'[1]Rth Module 35L'!M65</f>
        <v>45.2</v>
      </c>
      <c r="L62" s="11">
        <f t="shared" si="0"/>
        <v>0.11463669034398344</v>
      </c>
      <c r="M62" s="11">
        <f t="shared" si="1"/>
        <v>0.261153298383627</v>
      </c>
      <c r="N62" s="8">
        <f t="shared" si="2"/>
        <v>2.290395846610644</v>
      </c>
      <c r="O62" s="8">
        <f t="shared" si="3"/>
        <v>11.835932881190788</v>
      </c>
      <c r="P62" s="8">
        <f t="shared" si="4"/>
        <v>7.2110663978570324</v>
      </c>
      <c r="Q62" s="19">
        <v>70</v>
      </c>
      <c r="R62" s="19">
        <v>55</v>
      </c>
      <c r="S62" s="19">
        <v>3</v>
      </c>
      <c r="T62" s="19">
        <v>6</v>
      </c>
      <c r="U62" s="19">
        <v>210</v>
      </c>
      <c r="V62" s="19">
        <v>150</v>
      </c>
      <c r="W62" s="19">
        <v>46</v>
      </c>
    </row>
    <row r="63" spans="1:23" x14ac:dyDescent="0.3">
      <c r="A63" s="7">
        <f>A62+299</f>
        <v>549562</v>
      </c>
      <c r="B63" s="7">
        <v>149.69999999999999</v>
      </c>
      <c r="C63" s="8">
        <v>14.91</v>
      </c>
      <c r="D63" s="9">
        <v>1.5286999999999999</v>
      </c>
      <c r="E63" s="9">
        <f>D63-[1]Calibration!$C$16*(F63-$F$2)+[1]Calibration!$C$17*(150-B63)</f>
        <v>1.5235562465755241</v>
      </c>
      <c r="F63" s="10">
        <v>104.9</v>
      </c>
      <c r="G63" s="10">
        <v>78.900000000000006</v>
      </c>
      <c r="H63" s="10">
        <v>77.099999999999994</v>
      </c>
      <c r="I63" s="10">
        <v>82.7</v>
      </c>
      <c r="J63" s="10">
        <v>76.3</v>
      </c>
      <c r="K63" s="10">
        <f>'[1]Rth Module 35L'!M66</f>
        <v>45.3</v>
      </c>
      <c r="L63" s="11">
        <f t="shared" si="0"/>
        <v>0.11426878964531627</v>
      </c>
      <c r="M63" s="11">
        <f t="shared" si="1"/>
        <v>0.26043670603674374</v>
      </c>
      <c r="N63" s="17">
        <f t="shared" si="2"/>
        <v>2.3305275973614754</v>
      </c>
      <c r="O63" s="8">
        <f t="shared" si="3"/>
        <v>11.477020584267132</v>
      </c>
      <c r="P63" s="8">
        <f t="shared" si="4"/>
        <v>6.9168842827644585</v>
      </c>
      <c r="Q63" s="19">
        <v>70</v>
      </c>
      <c r="R63" s="19">
        <v>55</v>
      </c>
      <c r="S63" s="19">
        <v>3</v>
      </c>
      <c r="T63" s="19">
        <v>6</v>
      </c>
      <c r="U63" s="19">
        <v>210</v>
      </c>
      <c r="V63" s="19">
        <v>150</v>
      </c>
      <c r="W63" s="19">
        <v>46</v>
      </c>
    </row>
    <row r="64" spans="1:23" x14ac:dyDescent="0.3">
      <c r="A64" s="7">
        <f t="shared" ref="A64:A68" si="6">A63+8000</f>
        <v>557562</v>
      </c>
      <c r="B64" s="7">
        <v>149.69999999999999</v>
      </c>
      <c r="C64" s="8">
        <v>14.91</v>
      </c>
      <c r="D64" s="9">
        <v>1.5287999999999999</v>
      </c>
      <c r="E64" s="9">
        <f>D64-[1]Calibration!$C$16*(F64-$F$2)+[1]Calibration!$C$17*(150-B64)</f>
        <v>1.5240117609203059</v>
      </c>
      <c r="F64" s="10">
        <v>104.6</v>
      </c>
      <c r="G64" s="10">
        <v>78.599999999999994</v>
      </c>
      <c r="H64" s="10">
        <v>76.7</v>
      </c>
      <c r="I64" s="10">
        <v>82.3</v>
      </c>
      <c r="J64" s="10">
        <v>75.900000000000006</v>
      </c>
      <c r="K64" s="10">
        <f>'[1]Rth Module 35L'!M67</f>
        <v>44.8</v>
      </c>
      <c r="L64" s="11">
        <f t="shared" si="0"/>
        <v>0.11458902455180725</v>
      </c>
      <c r="M64" s="11">
        <f t="shared" si="1"/>
        <v>0.26129356218105149</v>
      </c>
      <c r="N64" s="17">
        <f t="shared" si="2"/>
        <v>2.3611224791286922</v>
      </c>
      <c r="O64" s="8">
        <f t="shared" si="3"/>
        <v>11.789431640457568</v>
      </c>
      <c r="P64" s="8">
        <f t="shared" si="4"/>
        <v>7.2686487887055007</v>
      </c>
      <c r="Q64" s="19">
        <v>70</v>
      </c>
      <c r="R64" s="19">
        <v>55</v>
      </c>
      <c r="S64" s="19">
        <v>3</v>
      </c>
      <c r="T64" s="19">
        <v>6</v>
      </c>
      <c r="U64" s="19">
        <v>210</v>
      </c>
      <c r="V64" s="19">
        <v>150</v>
      </c>
      <c r="W64" s="19">
        <v>46</v>
      </c>
    </row>
    <row r="65" spans="1:23" x14ac:dyDescent="0.3">
      <c r="A65" s="7">
        <f t="shared" si="6"/>
        <v>565562</v>
      </c>
      <c r="B65" s="7">
        <v>149.80000000000001</v>
      </c>
      <c r="C65" s="8">
        <v>14.91</v>
      </c>
      <c r="D65" s="9">
        <v>1.5303</v>
      </c>
      <c r="E65" s="9">
        <f>D65-[1]Calibration!$C$16*(F65-$F$2)+[1]Calibration!$C$17*(150-B65)</f>
        <v>1.5245402370123364</v>
      </c>
      <c r="F65" s="10">
        <v>105.1</v>
      </c>
      <c r="G65" s="10">
        <v>79.099999999999994</v>
      </c>
      <c r="H65" s="10">
        <v>77.3</v>
      </c>
      <c r="I65" s="10">
        <v>82.8</v>
      </c>
      <c r="J65" s="10">
        <v>76.400000000000006</v>
      </c>
      <c r="K65" s="10">
        <f>'[1]Rth Module 35L'!M68</f>
        <v>45.8</v>
      </c>
      <c r="L65" s="11">
        <f t="shared" si="0"/>
        <v>0.11429122818313497</v>
      </c>
      <c r="M65" s="11">
        <f t="shared" si="1"/>
        <v>0.25868205462824073</v>
      </c>
      <c r="N65" s="17">
        <f t="shared" si="2"/>
        <v>2.3966178784233563</v>
      </c>
      <c r="O65" s="8">
        <f t="shared" si="3"/>
        <v>11.498910912764186</v>
      </c>
      <c r="P65" s="8">
        <f t="shared" si="4"/>
        <v>6.1965485649066325</v>
      </c>
      <c r="Q65" s="19">
        <v>70</v>
      </c>
      <c r="R65" s="19">
        <v>55</v>
      </c>
      <c r="S65" s="19">
        <v>3</v>
      </c>
      <c r="T65" s="19">
        <v>6</v>
      </c>
      <c r="U65" s="19">
        <v>210</v>
      </c>
      <c r="V65" s="19">
        <v>150</v>
      </c>
      <c r="W65" s="19">
        <v>46</v>
      </c>
    </row>
    <row r="66" spans="1:23" x14ac:dyDescent="0.3">
      <c r="A66" s="7">
        <f t="shared" si="6"/>
        <v>573562</v>
      </c>
      <c r="B66" s="7">
        <v>149.80000000000001</v>
      </c>
      <c r="C66" s="8">
        <v>14.91</v>
      </c>
      <c r="D66" s="9">
        <v>1.5305</v>
      </c>
      <c r="E66" s="9">
        <f>D66-[1]Calibration!$C$16*(F66-$F$2)+[1]Calibration!$C$17*(150-B66)</f>
        <v>1.524266217885961</v>
      </c>
      <c r="F66" s="10">
        <v>105.5</v>
      </c>
      <c r="G66" s="10">
        <v>78.900000000000006</v>
      </c>
      <c r="H66" s="10">
        <v>77.099999999999994</v>
      </c>
      <c r="I66" s="10">
        <v>82.6</v>
      </c>
      <c r="J66" s="10">
        <v>76.099999999999994</v>
      </c>
      <c r="K66" s="10">
        <f>'[1]Rth Module 35L'!M69</f>
        <v>45</v>
      </c>
      <c r="L66" s="11">
        <f t="shared" ref="L66:L108" si="7">(F66-(G66+H66+I66+J66)/4)/(D66*B66)</f>
        <v>0.11700234964271213</v>
      </c>
      <c r="M66" s="11">
        <f t="shared" ref="M66:M108" si="8">(F66-K66)/(B66*D66)</f>
        <v>0.26388227971608885</v>
      </c>
      <c r="N66" s="17">
        <f t="shared" ref="N66:N108" si="9">(E66-$E$2)/$E$2*100</f>
        <v>2.3782132269135765</v>
      </c>
      <c r="O66" s="8">
        <f t="shared" ref="O66:O108" si="10">(L66-$L$2)/$L$2*100</f>
        <v>14.143795344408453</v>
      </c>
      <c r="P66" s="8">
        <f t="shared" ref="P66:P108" si="11">(M66-$M$2)/$M$2*100</f>
        <v>8.3313930437157904</v>
      </c>
      <c r="Q66" s="19">
        <v>70</v>
      </c>
      <c r="R66" s="19">
        <v>55</v>
      </c>
      <c r="S66" s="19">
        <v>3</v>
      </c>
      <c r="T66" s="19">
        <v>6</v>
      </c>
      <c r="U66" s="19">
        <v>210</v>
      </c>
      <c r="V66" s="19">
        <v>150</v>
      </c>
      <c r="W66" s="19">
        <v>46</v>
      </c>
    </row>
    <row r="67" spans="1:23" x14ac:dyDescent="0.3">
      <c r="A67" s="7">
        <f t="shared" si="6"/>
        <v>581562</v>
      </c>
      <c r="B67" s="7">
        <v>149.9</v>
      </c>
      <c r="C67" s="8">
        <v>14.91</v>
      </c>
      <c r="D67" s="9">
        <v>1.5310999999999999</v>
      </c>
      <c r="E67" s="9">
        <f>D67-[1]Calibration!$C$16*(F67-$F$2)+[1]Calibration!$C$17*(150-B67)</f>
        <v>1.5242502083227729</v>
      </c>
      <c r="F67" s="10">
        <v>105.7</v>
      </c>
      <c r="G67" s="10">
        <v>79.3</v>
      </c>
      <c r="H67" s="10">
        <v>77.400000000000006</v>
      </c>
      <c r="I67" s="10">
        <v>82.9</v>
      </c>
      <c r="J67" s="10">
        <v>76.5</v>
      </c>
      <c r="K67" s="10">
        <f>'[1]Rth Module 35L'!M70</f>
        <v>45.2</v>
      </c>
      <c r="L67" s="11">
        <f t="shared" si="7"/>
        <v>0.11622491540634343</v>
      </c>
      <c r="M67" s="11">
        <f t="shared" si="8"/>
        <v>0.26360290092160366</v>
      </c>
      <c r="N67" s="17">
        <f t="shared" si="9"/>
        <v>2.3771379354359445</v>
      </c>
      <c r="O67" s="8">
        <f t="shared" si="10"/>
        <v>13.38535506828762</v>
      </c>
      <c r="P67" s="8">
        <f t="shared" si="11"/>
        <v>8.2166998781647802</v>
      </c>
      <c r="Q67" s="19">
        <v>70</v>
      </c>
      <c r="R67" s="19">
        <v>55</v>
      </c>
      <c r="S67" s="19">
        <v>3</v>
      </c>
      <c r="T67" s="19">
        <v>6</v>
      </c>
      <c r="U67" s="19">
        <v>210</v>
      </c>
      <c r="V67" s="19">
        <v>150</v>
      </c>
      <c r="W67" s="19">
        <v>46</v>
      </c>
    </row>
    <row r="68" spans="1:23" x14ac:dyDescent="0.3">
      <c r="A68" s="7">
        <f t="shared" si="6"/>
        <v>589562</v>
      </c>
      <c r="B68" s="7">
        <v>149.69999999999999</v>
      </c>
      <c r="C68" s="8">
        <v>14.91</v>
      </c>
      <c r="D68" s="9">
        <v>1.5307999999999999</v>
      </c>
      <c r="E68" s="9">
        <f>D68-[1]Calibration!$C$16*(F68-$F$2)+[1]Calibration!$C$17*(150-B68)</f>
        <v>1.5248267131043669</v>
      </c>
      <c r="F68" s="10">
        <v>105.6</v>
      </c>
      <c r="G68" s="10">
        <v>78.8</v>
      </c>
      <c r="H68" s="10">
        <v>77.099999999999994</v>
      </c>
      <c r="I68" s="10">
        <v>82.7</v>
      </c>
      <c r="J68" s="10">
        <v>76.099999999999994</v>
      </c>
      <c r="K68" s="10">
        <f>'[1]Rth Module 35L'!M71</f>
        <v>45.4</v>
      </c>
      <c r="L68" s="11">
        <f t="shared" si="7"/>
        <v>0.11749393744374043</v>
      </c>
      <c r="M68" s="11">
        <f t="shared" si="8"/>
        <v>0.26269768000420318</v>
      </c>
      <c r="N68" s="17">
        <f t="shared" si="9"/>
        <v>2.4158592091634588</v>
      </c>
      <c r="O68" s="8">
        <f t="shared" si="10"/>
        <v>14.623372870207971</v>
      </c>
      <c r="P68" s="8">
        <f t="shared" si="11"/>
        <v>7.8450802184445045</v>
      </c>
      <c r="Q68" s="19">
        <v>70</v>
      </c>
      <c r="R68" s="19">
        <v>55</v>
      </c>
      <c r="S68" s="19">
        <v>3</v>
      </c>
      <c r="T68" s="19">
        <v>6</v>
      </c>
      <c r="U68" s="19">
        <v>210</v>
      </c>
      <c r="V68" s="19">
        <v>150</v>
      </c>
      <c r="W68" s="19">
        <v>46</v>
      </c>
    </row>
    <row r="69" spans="1:23" x14ac:dyDescent="0.3">
      <c r="A69" s="7">
        <f>A68+8000</f>
        <v>597562</v>
      </c>
      <c r="B69" s="7">
        <v>149.69999999999999</v>
      </c>
      <c r="C69" s="8">
        <v>14.91</v>
      </c>
      <c r="D69" s="9">
        <v>1.5308999999999999</v>
      </c>
      <c r="E69" s="9">
        <f>D69-[1]Calibration!$C$16*(F69-$F$2)+[1]Calibration!$C$17*(150-B69)</f>
        <v>1.5254007322307424</v>
      </c>
      <c r="F69" s="10">
        <v>105.2</v>
      </c>
      <c r="G69" s="10">
        <v>78.900000000000006</v>
      </c>
      <c r="H69" s="10">
        <v>77.099999999999994</v>
      </c>
      <c r="I69" s="10">
        <v>82.7</v>
      </c>
      <c r="J69" s="10">
        <v>76.099999999999994</v>
      </c>
      <c r="K69" s="10">
        <f>'[1]Rth Module 35L'!M72</f>
        <v>45</v>
      </c>
      <c r="L69" s="11">
        <f t="shared" si="7"/>
        <v>0.11563179050416909</v>
      </c>
      <c r="M69" s="11">
        <f t="shared" si="8"/>
        <v>0.26268052031513117</v>
      </c>
      <c r="N69" s="17">
        <f t="shared" si="9"/>
        <v>2.4544135324350838</v>
      </c>
      <c r="O69" s="8">
        <f t="shared" si="10"/>
        <v>12.806721154915806</v>
      </c>
      <c r="P69" s="8">
        <f t="shared" si="11"/>
        <v>7.8380356642464442</v>
      </c>
      <c r="Q69" s="19">
        <v>70</v>
      </c>
      <c r="R69" s="19">
        <v>55</v>
      </c>
      <c r="S69" s="19">
        <v>3</v>
      </c>
      <c r="T69" s="19">
        <v>6</v>
      </c>
      <c r="U69" s="19">
        <v>210</v>
      </c>
      <c r="V69" s="19">
        <v>150</v>
      </c>
      <c r="W69" s="19">
        <v>46</v>
      </c>
    </row>
    <row r="70" spans="1:23" x14ac:dyDescent="0.3">
      <c r="A70" s="7">
        <f>A69+8000</f>
        <v>605562</v>
      </c>
      <c r="B70" s="7">
        <v>149.6</v>
      </c>
      <c r="C70" s="8">
        <v>14.91</v>
      </c>
      <c r="D70" s="9">
        <v>1.5309999999999999</v>
      </c>
      <c r="E70" s="9">
        <f>D70-[1]Calibration!$C$16*(F70-$F$2)+[1]Calibration!$C$17*(150-B70)</f>
        <v>1.5256427226675549</v>
      </c>
      <c r="F70" s="10">
        <v>105.4</v>
      </c>
      <c r="G70" s="10">
        <v>79.2</v>
      </c>
      <c r="H70" s="10">
        <v>77.5</v>
      </c>
      <c r="I70" s="10">
        <v>83</v>
      </c>
      <c r="J70" s="10">
        <v>76.400000000000006</v>
      </c>
      <c r="K70" s="10">
        <f>'[1]Rth Module 35L'!M73</f>
        <v>46.2</v>
      </c>
      <c r="L70" s="11">
        <f t="shared" si="7"/>
        <v>0.11515576481765441</v>
      </c>
      <c r="M70" s="11">
        <f t="shared" si="8"/>
        <v>0.25847284463337028</v>
      </c>
      <c r="N70" s="17">
        <f t="shared" si="9"/>
        <v>2.4706669586726764</v>
      </c>
      <c r="O70" s="8">
        <f t="shared" si="10"/>
        <v>12.342325536313815</v>
      </c>
      <c r="P70" s="8">
        <f t="shared" si="11"/>
        <v>6.110661743679497</v>
      </c>
      <c r="Q70" s="19">
        <v>70</v>
      </c>
      <c r="R70" s="19">
        <v>55</v>
      </c>
      <c r="S70" s="19">
        <v>3</v>
      </c>
      <c r="T70" s="19">
        <v>6</v>
      </c>
      <c r="U70" s="19">
        <v>210</v>
      </c>
      <c r="V70" s="19">
        <v>150</v>
      </c>
      <c r="W70" s="19">
        <v>46</v>
      </c>
    </row>
    <row r="71" spans="1:23" x14ac:dyDescent="0.3">
      <c r="A71" s="7">
        <f>A70+8000</f>
        <v>613562</v>
      </c>
      <c r="B71" s="7">
        <v>149.69999999999999</v>
      </c>
      <c r="C71" s="8">
        <v>14.91</v>
      </c>
      <c r="D71" s="9">
        <v>1.5341</v>
      </c>
      <c r="E71" s="9">
        <f>D71-[1]Calibration!$C$16*(F71-$F$2)+[1]Calibration!$C$17*(150-B71)</f>
        <v>1.528126713104367</v>
      </c>
      <c r="F71" s="10">
        <v>105.6</v>
      </c>
      <c r="G71" s="10">
        <v>78.900000000000006</v>
      </c>
      <c r="H71" s="10">
        <v>77.400000000000006</v>
      </c>
      <c r="I71" s="10">
        <v>82.9</v>
      </c>
      <c r="J71" s="10">
        <v>76.400000000000006</v>
      </c>
      <c r="K71" s="10">
        <f>'[1]Rth Module 35L'!M74</f>
        <v>45.6</v>
      </c>
      <c r="L71" s="11">
        <f t="shared" si="7"/>
        <v>0.11626146498067508</v>
      </c>
      <c r="M71" s="11">
        <f t="shared" si="8"/>
        <v>0.26126171905769691</v>
      </c>
      <c r="N71" s="17">
        <f t="shared" si="9"/>
        <v>2.6375055985437812</v>
      </c>
      <c r="O71" s="8">
        <f t="shared" si="10"/>
        <v>13.421011678134997</v>
      </c>
      <c r="P71" s="8">
        <f t="shared" si="11"/>
        <v>7.2555762553183554</v>
      </c>
      <c r="Q71" s="19">
        <v>70</v>
      </c>
      <c r="R71" s="19">
        <v>55</v>
      </c>
      <c r="S71" s="19">
        <v>3</v>
      </c>
      <c r="T71" s="19">
        <v>6</v>
      </c>
      <c r="U71" s="19">
        <v>210</v>
      </c>
      <c r="V71" s="19">
        <v>150</v>
      </c>
      <c r="W71" s="19">
        <v>46</v>
      </c>
    </row>
    <row r="72" spans="1:23" x14ac:dyDescent="0.3">
      <c r="A72" s="7">
        <f>A71+226403-220122</f>
        <v>619843</v>
      </c>
      <c r="B72" s="7">
        <v>149.69999999999999</v>
      </c>
      <c r="C72" s="8">
        <v>14.91</v>
      </c>
      <c r="D72" s="9">
        <v>1.5353000000000001</v>
      </c>
      <c r="E72" s="9">
        <f>D72-[1]Calibration!$C$16*(F72-$F$2)+[1]Calibration!$C$17*(150-B72)</f>
        <v>1.529445217885961</v>
      </c>
      <c r="F72" s="10">
        <v>105.5</v>
      </c>
      <c r="G72" s="10">
        <v>78.900000000000006</v>
      </c>
      <c r="H72" s="10">
        <v>77.2</v>
      </c>
      <c r="I72" s="10">
        <v>82.7</v>
      </c>
      <c r="J72" s="10">
        <v>76.3</v>
      </c>
      <c r="K72" s="10">
        <f>'[1]Rth Module 35L'!M75</f>
        <v>45</v>
      </c>
      <c r="L72" s="11">
        <f t="shared" si="7"/>
        <v>0.11627936826343799</v>
      </c>
      <c r="M72" s="11">
        <f t="shared" si="8"/>
        <v>0.26323299457204863</v>
      </c>
      <c r="N72" s="17">
        <f t="shared" si="9"/>
        <v>2.7260637270955979</v>
      </c>
      <c r="O72" s="8">
        <f t="shared" si="10"/>
        <v>13.43847755510177</v>
      </c>
      <c r="P72" s="8">
        <f t="shared" si="11"/>
        <v>8.0648425037850924</v>
      </c>
      <c r="Q72" s="19">
        <v>70</v>
      </c>
      <c r="R72" s="19">
        <v>55</v>
      </c>
      <c r="S72" s="19">
        <v>3</v>
      </c>
      <c r="T72" s="19">
        <v>6</v>
      </c>
      <c r="U72" s="19">
        <v>210</v>
      </c>
      <c r="V72" s="19">
        <v>150</v>
      </c>
      <c r="W72" s="19">
        <v>46</v>
      </c>
    </row>
    <row r="73" spans="1:23" x14ac:dyDescent="0.3">
      <c r="A73" s="7">
        <f>A72+10000</f>
        <v>629843</v>
      </c>
      <c r="B73" s="7">
        <v>149.80000000000001</v>
      </c>
      <c r="C73" s="8">
        <v>14.92</v>
      </c>
      <c r="D73" s="7">
        <v>1.5363</v>
      </c>
      <c r="E73" s="9">
        <f>D73-[1]Calibration!$C$16*(F73-$F$2)+[1]Calibration!$C$17*(150-B73)</f>
        <v>1.5294736939779916</v>
      </c>
      <c r="F73" s="10">
        <v>106</v>
      </c>
      <c r="G73" s="10">
        <v>79.3</v>
      </c>
      <c r="H73" s="10">
        <v>77.400000000000006</v>
      </c>
      <c r="I73" s="10">
        <v>82.9</v>
      </c>
      <c r="J73" s="10">
        <v>76.5</v>
      </c>
      <c r="K73" s="10">
        <f>'[1]Rth Module 35L'!M76</f>
        <v>45.6</v>
      </c>
      <c r="L73" s="11">
        <f t="shared" si="7"/>
        <v>0.11721241374839256</v>
      </c>
      <c r="M73" s="11">
        <f t="shared" si="8"/>
        <v>0.26245152142364825</v>
      </c>
      <c r="N73" s="17">
        <f t="shared" si="9"/>
        <v>2.727976340120521</v>
      </c>
      <c r="O73" s="8">
        <f t="shared" si="10"/>
        <v>14.348727248436132</v>
      </c>
      <c r="P73" s="8">
        <f t="shared" si="11"/>
        <v>7.7440249222348818</v>
      </c>
      <c r="Q73" s="19">
        <v>70</v>
      </c>
      <c r="R73" s="19">
        <v>55</v>
      </c>
      <c r="S73" s="19">
        <v>3</v>
      </c>
      <c r="T73" s="19">
        <v>6</v>
      </c>
      <c r="U73" s="19">
        <v>210</v>
      </c>
      <c r="V73" s="19">
        <v>150</v>
      </c>
      <c r="W73" s="19">
        <v>46</v>
      </c>
    </row>
    <row r="74" spans="1:23" x14ac:dyDescent="0.3">
      <c r="A74" s="7">
        <f>A73+240463-236403</f>
        <v>633903</v>
      </c>
      <c r="B74" s="7">
        <v>149.69999999999999</v>
      </c>
      <c r="C74" s="8">
        <v>14.93</v>
      </c>
      <c r="D74" s="7">
        <v>1.5361</v>
      </c>
      <c r="E74" s="9">
        <f>D74-[1]Calibration!$C$16*(F74-$F$2)+[1]Calibration!$C$17*(150-B74)</f>
        <v>1.5298897035411794</v>
      </c>
      <c r="F74" s="10">
        <v>105.8</v>
      </c>
      <c r="G74" s="10">
        <v>79</v>
      </c>
      <c r="H74" s="10">
        <v>77.2</v>
      </c>
      <c r="I74" s="10">
        <v>82.9</v>
      </c>
      <c r="J74" s="10">
        <v>76.400000000000006</v>
      </c>
      <c r="K74" s="10">
        <f>'[1]Rth Module 35L'!M77</f>
        <v>45.4</v>
      </c>
      <c r="L74" s="11">
        <f t="shared" si="7"/>
        <v>0.11708854855730601</v>
      </c>
      <c r="M74" s="11">
        <f t="shared" si="8"/>
        <v>0.26266103371815352</v>
      </c>
      <c r="N74" s="17">
        <f t="shared" si="9"/>
        <v>2.7559178606139305</v>
      </c>
      <c r="O74" s="8">
        <f t="shared" si="10"/>
        <v>14.227888281826887</v>
      </c>
      <c r="P74" s="8">
        <f t="shared" si="11"/>
        <v>7.8300358463028461</v>
      </c>
      <c r="Q74" s="19">
        <v>70</v>
      </c>
      <c r="R74" s="19">
        <v>55</v>
      </c>
      <c r="S74" s="19">
        <v>3</v>
      </c>
      <c r="T74" s="19">
        <v>6</v>
      </c>
      <c r="U74" s="19">
        <v>210</v>
      </c>
      <c r="V74" s="19">
        <v>150</v>
      </c>
      <c r="W74" s="19">
        <v>46</v>
      </c>
    </row>
    <row r="75" spans="1:23" x14ac:dyDescent="0.3">
      <c r="A75" s="7">
        <f>A74-240463+242605+7550</f>
        <v>643595</v>
      </c>
      <c r="B75" s="10">
        <v>150</v>
      </c>
      <c r="C75" s="8">
        <v>14.93</v>
      </c>
      <c r="D75" s="9">
        <v>1.5373000000000001</v>
      </c>
      <c r="E75" s="9">
        <f>D75-[1]Calibration!$C$16*(F75-$F$2)+[1]Calibration!$C$17*(150-B75)</f>
        <v>1.5291231700700223</v>
      </c>
      <c r="F75" s="10">
        <v>106.5</v>
      </c>
      <c r="G75" s="10">
        <v>79.099999999999994</v>
      </c>
      <c r="H75" s="10">
        <v>77.5</v>
      </c>
      <c r="I75" s="10">
        <v>82.9</v>
      </c>
      <c r="J75" s="10">
        <v>76.400000000000006</v>
      </c>
      <c r="K75" s="10">
        <f>'[1]Rth Module 35L'!M78</f>
        <v>45.7</v>
      </c>
      <c r="L75" s="11">
        <f t="shared" si="7"/>
        <v>0.11936512066610291</v>
      </c>
      <c r="M75" s="11">
        <f t="shared" si="8"/>
        <v>0.26366573429606016</v>
      </c>
      <c r="N75" s="17">
        <f t="shared" si="9"/>
        <v>2.704433201152983</v>
      </c>
      <c r="O75" s="8">
        <f t="shared" si="10"/>
        <v>16.448840097468377</v>
      </c>
      <c r="P75" s="8">
        <f t="shared" si="11"/>
        <v>8.242494815937162</v>
      </c>
      <c r="Q75" s="19">
        <v>70</v>
      </c>
      <c r="R75" s="19">
        <v>55</v>
      </c>
      <c r="S75" s="19">
        <v>3</v>
      </c>
      <c r="T75" s="19">
        <v>6</v>
      </c>
      <c r="U75" s="19">
        <v>210</v>
      </c>
      <c r="V75" s="19">
        <v>150</v>
      </c>
      <c r="W75" s="19">
        <v>46</v>
      </c>
    </row>
    <row r="76" spans="1:23" x14ac:dyDescent="0.3">
      <c r="A76" s="7">
        <f>A75+8000</f>
        <v>651595</v>
      </c>
      <c r="B76" s="7">
        <v>149.9</v>
      </c>
      <c r="C76" s="8">
        <v>14.92</v>
      </c>
      <c r="D76" s="9">
        <v>1.538</v>
      </c>
      <c r="E76" s="9">
        <f>D76-[1]Calibration!$C$16*(F76-$F$2)+[1]Calibration!$C$17*(150-B76)</f>
        <v>1.5306761891963976</v>
      </c>
      <c r="F76" s="10">
        <v>106.1</v>
      </c>
      <c r="G76" s="10">
        <v>78.900000000000006</v>
      </c>
      <c r="H76" s="10">
        <v>77.2</v>
      </c>
      <c r="I76" s="10">
        <v>82.7</v>
      </c>
      <c r="J76" s="10">
        <v>76.3</v>
      </c>
      <c r="K76" s="10">
        <f>'[1]Rth Module 35L'!M79</f>
        <v>45</v>
      </c>
      <c r="L76" s="11">
        <f t="shared" si="7"/>
        <v>0.11852288174777978</v>
      </c>
      <c r="M76" s="11">
        <f t="shared" si="8"/>
        <v>0.26502280237106485</v>
      </c>
      <c r="N76" s="17">
        <f t="shared" si="9"/>
        <v>2.8087426199407579</v>
      </c>
      <c r="O76" s="8">
        <f t="shared" si="10"/>
        <v>15.62717842129058</v>
      </c>
      <c r="P76" s="8">
        <f t="shared" si="11"/>
        <v>8.7996109480949674</v>
      </c>
      <c r="Q76" s="19">
        <v>70</v>
      </c>
      <c r="R76" s="19">
        <v>55</v>
      </c>
      <c r="S76" s="19">
        <v>3</v>
      </c>
      <c r="T76" s="19">
        <v>6</v>
      </c>
      <c r="U76" s="19">
        <v>210</v>
      </c>
      <c r="V76" s="19">
        <v>150</v>
      </c>
      <c r="W76" s="19">
        <v>46</v>
      </c>
    </row>
    <row r="77" spans="1:23" x14ac:dyDescent="0.3">
      <c r="A77" s="7">
        <f>A76+4000</f>
        <v>655595</v>
      </c>
      <c r="B77" s="7">
        <v>149.80000000000001</v>
      </c>
      <c r="C77" s="8">
        <v>14.92</v>
      </c>
      <c r="D77" s="9">
        <v>1.538</v>
      </c>
      <c r="E77" s="9">
        <f>D77-[1]Calibration!$C$16*(F77-$F$2)+[1]Calibration!$C$17*(150-B77)</f>
        <v>1.5314107035411795</v>
      </c>
      <c r="F77" s="10">
        <v>105.8</v>
      </c>
      <c r="G77" s="10">
        <v>79.099999999999994</v>
      </c>
      <c r="H77" s="10">
        <v>77.400000000000006</v>
      </c>
      <c r="I77" s="10">
        <v>82.8</v>
      </c>
      <c r="J77" s="10">
        <v>76.400000000000006</v>
      </c>
      <c r="K77" s="10">
        <f>'[1]Rth Module 35L'!M80</f>
        <v>45.1</v>
      </c>
      <c r="L77" s="11">
        <f t="shared" si="7"/>
        <v>0.11664881306848657</v>
      </c>
      <c r="M77" s="11">
        <f t="shared" si="8"/>
        <v>0.2634635517491028</v>
      </c>
      <c r="N77" s="17">
        <f t="shared" si="9"/>
        <v>2.8580766964465019</v>
      </c>
      <c r="O77" s="8">
        <f t="shared" si="10"/>
        <v>13.79889623342142</v>
      </c>
      <c r="P77" s="8">
        <f t="shared" si="11"/>
        <v>8.1594929675956109</v>
      </c>
      <c r="Q77" s="19">
        <v>70</v>
      </c>
      <c r="R77" s="19">
        <v>55</v>
      </c>
      <c r="S77" s="19">
        <v>3</v>
      </c>
      <c r="T77" s="19">
        <v>6</v>
      </c>
      <c r="U77" s="19">
        <v>210</v>
      </c>
      <c r="V77" s="19">
        <v>150</v>
      </c>
      <c r="W77" s="19">
        <v>46</v>
      </c>
    </row>
    <row r="78" spans="1:23" x14ac:dyDescent="0.3">
      <c r="A78" s="7">
        <f>A77+14000</f>
        <v>669595</v>
      </c>
      <c r="B78" s="7">
        <v>149.80000000000001</v>
      </c>
      <c r="C78" s="8">
        <v>14.93</v>
      </c>
      <c r="D78" s="7">
        <v>1.5407</v>
      </c>
      <c r="E78" s="9">
        <f>D78-[1]Calibration!$C$16*(F78-$F$2)+[1]Calibration!$C$17*(150-B78)</f>
        <v>1.5336366844148037</v>
      </c>
      <c r="F78" s="10">
        <v>106.2</v>
      </c>
      <c r="G78" s="10">
        <v>79.3</v>
      </c>
      <c r="H78" s="10">
        <v>77.599999999999994</v>
      </c>
      <c r="I78" s="10">
        <v>82.9</v>
      </c>
      <c r="J78" s="10">
        <v>76.5</v>
      </c>
      <c r="K78" s="10">
        <f>'[1]Rth Module 35L'!M81</f>
        <v>45.2</v>
      </c>
      <c r="L78" s="11">
        <f t="shared" si="7"/>
        <v>0.11752759547941863</v>
      </c>
      <c r="M78" s="11">
        <f t="shared" si="8"/>
        <v>0.2643016893730703</v>
      </c>
      <c r="N78" s="17">
        <f t="shared" si="9"/>
        <v>3.0075859762854282</v>
      </c>
      <c r="O78" s="8">
        <f t="shared" si="10"/>
        <v>14.656208586310077</v>
      </c>
      <c r="P78" s="8">
        <f t="shared" si="11"/>
        <v>8.5035729735150607</v>
      </c>
      <c r="Q78" s="19">
        <v>70</v>
      </c>
      <c r="R78" s="19">
        <v>55</v>
      </c>
      <c r="S78" s="19">
        <v>3</v>
      </c>
      <c r="T78" s="19">
        <v>6</v>
      </c>
      <c r="U78" s="19">
        <v>210</v>
      </c>
      <c r="V78" s="19">
        <v>150</v>
      </c>
      <c r="W78" s="19">
        <v>46</v>
      </c>
    </row>
    <row r="79" spans="1:23" x14ac:dyDescent="0.3">
      <c r="A79" s="7">
        <f>A78+8000</f>
        <v>677595</v>
      </c>
      <c r="B79" s="7">
        <v>149.80000000000001</v>
      </c>
      <c r="C79" s="8">
        <v>14.93</v>
      </c>
      <c r="D79" s="9">
        <v>1.5430999999999999</v>
      </c>
      <c r="E79" s="9">
        <f>D79-[1]Calibration!$C$16*(F79-$F$2)+[1]Calibration!$C$17*(150-B79)</f>
        <v>1.5359181796332098</v>
      </c>
      <c r="F79" s="10">
        <v>106.3</v>
      </c>
      <c r="G79" s="10">
        <v>79.400000000000006</v>
      </c>
      <c r="H79" s="10">
        <v>77.7</v>
      </c>
      <c r="I79" s="10">
        <v>83</v>
      </c>
      <c r="J79" s="10">
        <v>76.599999999999994</v>
      </c>
      <c r="K79" s="10">
        <f>'[1]Rth Module 35L'!M82</f>
        <v>46</v>
      </c>
      <c r="L79" s="11">
        <f t="shared" si="7"/>
        <v>0.1173448035481434</v>
      </c>
      <c r="M79" s="11">
        <f t="shared" si="8"/>
        <v>0.26086236512269312</v>
      </c>
      <c r="N79" s="17">
        <f t="shared" si="9"/>
        <v>3.1608239088757788</v>
      </c>
      <c r="O79" s="8">
        <f t="shared" si="10"/>
        <v>14.477882553903019</v>
      </c>
      <c r="P79" s="8">
        <f t="shared" si="11"/>
        <v>7.0916297859192126</v>
      </c>
      <c r="Q79" s="19">
        <v>70</v>
      </c>
      <c r="R79" s="19">
        <v>55</v>
      </c>
      <c r="S79" s="19">
        <v>3</v>
      </c>
      <c r="T79" s="19">
        <v>6</v>
      </c>
      <c r="U79" s="19">
        <v>210</v>
      </c>
      <c r="V79" s="19">
        <v>150</v>
      </c>
      <c r="W79" s="19">
        <v>46</v>
      </c>
    </row>
    <row r="80" spans="1:23" x14ac:dyDescent="0.3">
      <c r="A80" s="7">
        <f>A79+8000</f>
        <v>685595</v>
      </c>
      <c r="B80" s="7">
        <v>149.9</v>
      </c>
      <c r="C80" s="8">
        <v>14.93</v>
      </c>
      <c r="D80" s="9">
        <v>1.5438000000000001</v>
      </c>
      <c r="E80" s="9">
        <f>D80-[1]Calibration!$C$16*(F80-$F$2)+[1]Calibration!$C$17*(150-B80)</f>
        <v>1.5357651605068343</v>
      </c>
      <c r="F80" s="10">
        <v>106.7</v>
      </c>
      <c r="G80" s="10">
        <v>79.7</v>
      </c>
      <c r="H80" s="10">
        <v>77.900000000000006</v>
      </c>
      <c r="I80" s="10">
        <v>83.3</v>
      </c>
      <c r="J80" s="10">
        <v>76.8</v>
      </c>
      <c r="K80" s="10">
        <f>'[1]Rth Module 35L'!M83</f>
        <v>45.7</v>
      </c>
      <c r="L80" s="11">
        <f t="shared" si="7"/>
        <v>0.11786153415227542</v>
      </c>
      <c r="M80" s="11">
        <f t="shared" si="8"/>
        <v>0.26359499847071688</v>
      </c>
      <c r="N80" s="17">
        <f t="shared" si="9"/>
        <v>3.1505462916432796</v>
      </c>
      <c r="O80" s="8">
        <f t="shared" si="10"/>
        <v>14.981988603963964</v>
      </c>
      <c r="P80" s="8">
        <f t="shared" si="11"/>
        <v>8.2134556909690914</v>
      </c>
      <c r="Q80" s="19">
        <v>70</v>
      </c>
      <c r="R80" s="19">
        <v>55</v>
      </c>
      <c r="S80" s="19">
        <v>3</v>
      </c>
      <c r="T80" s="19">
        <v>6</v>
      </c>
      <c r="U80" s="19">
        <v>210</v>
      </c>
      <c r="V80" s="19">
        <v>150</v>
      </c>
      <c r="W80" s="19">
        <v>46</v>
      </c>
    </row>
    <row r="81" spans="1:23" x14ac:dyDescent="0.3">
      <c r="A81" s="7">
        <f>A80+8000</f>
        <v>693595</v>
      </c>
      <c r="B81" s="7">
        <v>149.9</v>
      </c>
      <c r="C81" s="8">
        <v>14.94</v>
      </c>
      <c r="D81" s="9">
        <v>1.5439000000000001</v>
      </c>
      <c r="E81" s="9">
        <f>D81-[1]Calibration!$C$16*(F81-$F$2)+[1]Calibration!$C$17*(150-B81)</f>
        <v>1.5357466557252404</v>
      </c>
      <c r="F81" s="10">
        <v>106.8</v>
      </c>
      <c r="G81" s="10">
        <v>79.599999999999994</v>
      </c>
      <c r="H81" s="10">
        <v>77.900000000000006</v>
      </c>
      <c r="I81" s="10">
        <v>83.2</v>
      </c>
      <c r="J81" s="10">
        <v>76.7</v>
      </c>
      <c r="K81" s="10">
        <f>'[1]Rth Module 35L'!M84</f>
        <v>45.9</v>
      </c>
      <c r="L81" s="11">
        <f t="shared" si="7"/>
        <v>0.11861006631750225</v>
      </c>
      <c r="M81" s="11">
        <f t="shared" si="8"/>
        <v>0.26314583019074267</v>
      </c>
      <c r="N81" s="17">
        <f t="shared" si="9"/>
        <v>3.1493034073928046</v>
      </c>
      <c r="O81" s="8">
        <f t="shared" si="10"/>
        <v>15.712232932708348</v>
      </c>
      <c r="P81" s="8">
        <f t="shared" si="11"/>
        <v>8.0290589761422826</v>
      </c>
      <c r="Q81" s="19">
        <v>70</v>
      </c>
      <c r="R81" s="19">
        <v>55</v>
      </c>
      <c r="S81" s="19">
        <v>3</v>
      </c>
      <c r="T81" s="19">
        <v>6</v>
      </c>
      <c r="U81" s="19">
        <v>210</v>
      </c>
      <c r="V81" s="19">
        <v>150</v>
      </c>
      <c r="W81" s="19">
        <v>46</v>
      </c>
    </row>
    <row r="82" spans="1:23" x14ac:dyDescent="0.3">
      <c r="A82" s="7">
        <f>A81+10000</f>
        <v>703595</v>
      </c>
      <c r="B82" s="7">
        <v>149.80000000000001</v>
      </c>
      <c r="C82" s="8">
        <v>14.93</v>
      </c>
      <c r="D82" s="9">
        <v>1.5439000000000001</v>
      </c>
      <c r="E82" s="9">
        <f>D82-[1]Calibration!$C$16*(F82-$F$2)+[1]Calibration!$C$17*(150-B82)</f>
        <v>1.5367181796332099</v>
      </c>
      <c r="F82" s="10">
        <v>106.3</v>
      </c>
      <c r="G82" s="10">
        <v>79.5</v>
      </c>
      <c r="H82" s="10">
        <v>77.7</v>
      </c>
      <c r="I82" s="10">
        <v>83</v>
      </c>
      <c r="J82" s="10">
        <v>76.599999999999994</v>
      </c>
      <c r="K82" s="10">
        <f>'[1]Rth Module 35L'!M85</f>
        <v>45.1</v>
      </c>
      <c r="L82" s="11">
        <f t="shared" si="7"/>
        <v>0.11717590334190002</v>
      </c>
      <c r="M82" s="11">
        <f t="shared" si="8"/>
        <v>0.26461864518539774</v>
      </c>
      <c r="N82" s="17">
        <f t="shared" si="9"/>
        <v>3.21455636690738</v>
      </c>
      <c r="O82" s="8">
        <f t="shared" si="10"/>
        <v>14.313108849494988</v>
      </c>
      <c r="P82" s="8">
        <f t="shared" si="11"/>
        <v>8.6336926038277753</v>
      </c>
      <c r="Q82" s="19">
        <v>70</v>
      </c>
      <c r="R82" s="19">
        <v>55</v>
      </c>
      <c r="S82" s="19">
        <v>3</v>
      </c>
      <c r="T82" s="19">
        <v>6</v>
      </c>
      <c r="U82" s="19">
        <v>210</v>
      </c>
      <c r="V82" s="19">
        <v>150</v>
      </c>
      <c r="W82" s="19">
        <v>46</v>
      </c>
    </row>
    <row r="83" spans="1:23" x14ac:dyDescent="0.3">
      <c r="A83" s="7">
        <f>A82+8000</f>
        <v>711595</v>
      </c>
      <c r="B83" s="7">
        <v>149.9</v>
      </c>
      <c r="C83" s="8">
        <v>14.94</v>
      </c>
      <c r="D83" s="9">
        <v>1.544</v>
      </c>
      <c r="E83" s="9">
        <f>D83-[1]Calibration!$C$16*(F83-$F$2)+[1]Calibration!$C$17*(150-B83)</f>
        <v>1.5360836652884282</v>
      </c>
      <c r="F83" s="10">
        <v>106.6</v>
      </c>
      <c r="G83" s="10">
        <v>79.400000000000006</v>
      </c>
      <c r="H83" s="10">
        <v>77.599999999999994</v>
      </c>
      <c r="I83" s="10">
        <v>82.9</v>
      </c>
      <c r="J83" s="10">
        <v>76.599999999999994</v>
      </c>
      <c r="K83" s="10">
        <f>'[1]Rth Module 35L'!M86</f>
        <v>45.2</v>
      </c>
      <c r="L83" s="11">
        <f t="shared" si="7"/>
        <v>0.11871040106184777</v>
      </c>
      <c r="M83" s="11">
        <f t="shared" si="8"/>
        <v>0.26528912193621301</v>
      </c>
      <c r="N83" s="17">
        <f t="shared" si="9"/>
        <v>3.171938847655599</v>
      </c>
      <c r="O83" s="8">
        <f t="shared" si="10"/>
        <v>15.810116338977378</v>
      </c>
      <c r="P83" s="8">
        <f t="shared" si="11"/>
        <v>8.9089429180868063</v>
      </c>
      <c r="Q83" s="19">
        <v>70</v>
      </c>
      <c r="R83" s="19">
        <v>55</v>
      </c>
      <c r="S83" s="19">
        <v>3</v>
      </c>
      <c r="T83" s="19">
        <v>6</v>
      </c>
      <c r="U83" s="19">
        <v>210</v>
      </c>
      <c r="V83" s="19">
        <v>150</v>
      </c>
      <c r="W83" s="19">
        <v>46</v>
      </c>
    </row>
    <row r="84" spans="1:23" x14ac:dyDescent="0.3">
      <c r="A84" s="7">
        <f>A83+6000</f>
        <v>717595</v>
      </c>
      <c r="B84" s="7">
        <v>149.9</v>
      </c>
      <c r="C84" s="8">
        <v>14.95</v>
      </c>
      <c r="D84" s="9">
        <v>1.5438000000000001</v>
      </c>
      <c r="E84" s="9">
        <f>D84-[1]Calibration!$C$16*(F84-$F$2)+[1]Calibration!$C$17*(150-B84)</f>
        <v>1.5357651605068343</v>
      </c>
      <c r="F84" s="10">
        <v>106.7</v>
      </c>
      <c r="G84" s="10">
        <v>79.400000000000006</v>
      </c>
      <c r="H84" s="10">
        <v>77.599999999999994</v>
      </c>
      <c r="I84" s="10">
        <v>83.1</v>
      </c>
      <c r="J84" s="10">
        <v>76.5</v>
      </c>
      <c r="K84" s="10">
        <f>'[1]Rth Module 35L'!M87</f>
        <v>45.6</v>
      </c>
      <c r="L84" s="11">
        <f t="shared" si="7"/>
        <v>0.11904987226013523</v>
      </c>
      <c r="M84" s="11">
        <f t="shared" si="8"/>
        <v>0.26402712141902951</v>
      </c>
      <c r="N84" s="17">
        <f t="shared" si="9"/>
        <v>3.1505462916432796</v>
      </c>
      <c r="O84" s="8">
        <f t="shared" si="10"/>
        <v>16.141293713628155</v>
      </c>
      <c r="P84" s="8">
        <f t="shared" si="11"/>
        <v>8.3908547986591984</v>
      </c>
      <c r="Q84" s="19">
        <v>70</v>
      </c>
      <c r="R84" s="19">
        <v>55</v>
      </c>
      <c r="S84" s="19">
        <v>3</v>
      </c>
      <c r="T84" s="19">
        <v>6</v>
      </c>
      <c r="U84" s="19">
        <v>210</v>
      </c>
      <c r="V84" s="19">
        <v>150</v>
      </c>
      <c r="W84" s="19">
        <v>46</v>
      </c>
    </row>
    <row r="85" spans="1:23" x14ac:dyDescent="0.3">
      <c r="A85" s="7">
        <f>A84+88987-81551</f>
        <v>725031</v>
      </c>
      <c r="B85" s="7">
        <v>149.9</v>
      </c>
      <c r="C85" s="8">
        <v>14.88</v>
      </c>
      <c r="D85" s="9">
        <v>1.5465</v>
      </c>
      <c r="E85" s="9">
        <f>D85-[1]Calibration!$C$16*(F85-$F$2)+[1]Calibration!$C$17*(150-B85)</f>
        <v>1.5382281509436464</v>
      </c>
      <c r="F85" s="10">
        <v>106.9</v>
      </c>
      <c r="G85" s="10">
        <v>79.599999999999994</v>
      </c>
      <c r="H85" s="10">
        <v>77.7</v>
      </c>
      <c r="I85" s="10">
        <v>82.9</v>
      </c>
      <c r="J85" s="10">
        <v>76.599999999999994</v>
      </c>
      <c r="K85" s="10">
        <f>'[1]Rth Module 35L'!M88</f>
        <v>45.4</v>
      </c>
      <c r="L85" s="11">
        <f t="shared" si="7"/>
        <v>0.11948907850410889</v>
      </c>
      <c r="M85" s="11">
        <f t="shared" si="8"/>
        <v>0.26529163638998909</v>
      </c>
      <c r="N85" s="17">
        <f t="shared" si="9"/>
        <v>3.3159744544910517</v>
      </c>
      <c r="O85" s="8">
        <f t="shared" si="10"/>
        <v>16.569769447484823</v>
      </c>
      <c r="P85" s="8">
        <f t="shared" si="11"/>
        <v>8.9099751748969247</v>
      </c>
      <c r="Q85" s="19">
        <v>70</v>
      </c>
      <c r="R85" s="19">
        <v>55</v>
      </c>
      <c r="S85" s="19">
        <v>3</v>
      </c>
      <c r="T85" s="19">
        <v>6</v>
      </c>
      <c r="U85" s="19">
        <v>210</v>
      </c>
      <c r="V85" s="19">
        <v>150</v>
      </c>
      <c r="W85" s="19">
        <v>46</v>
      </c>
    </row>
    <row r="86" spans="1:23" x14ac:dyDescent="0.3">
      <c r="A86" s="7">
        <f>A85+8000</f>
        <v>733031</v>
      </c>
      <c r="B86" s="7">
        <v>149.9</v>
      </c>
      <c r="C86" s="8">
        <v>14.88</v>
      </c>
      <c r="D86" s="9">
        <v>1.5468</v>
      </c>
      <c r="E86" s="9">
        <f>D86-[1]Calibration!$C$16*(F86-$F$2)+[1]Calibration!$C$17*(150-B86)</f>
        <v>1.5384096461620527</v>
      </c>
      <c r="F86" s="10">
        <v>107</v>
      </c>
      <c r="G86" s="10">
        <v>79.5</v>
      </c>
      <c r="H86" s="10">
        <v>77.7</v>
      </c>
      <c r="I86" s="10">
        <v>82.9</v>
      </c>
      <c r="J86" s="10">
        <v>76.5</v>
      </c>
      <c r="K86" s="10">
        <f>'[1]Rth Module 35L'!M89</f>
        <v>45</v>
      </c>
      <c r="L86" s="11">
        <f t="shared" si="7"/>
        <v>0.12011283101759243</v>
      </c>
      <c r="M86" s="11">
        <f t="shared" si="8"/>
        <v>0.2673966076513728</v>
      </c>
      <c r="N86" s="17">
        <f t="shared" si="9"/>
        <v>3.3281646847484887</v>
      </c>
      <c r="O86" s="8">
        <f t="shared" si="10"/>
        <v>17.178282690697799</v>
      </c>
      <c r="P86" s="8">
        <f t="shared" si="11"/>
        <v>9.774127437443795</v>
      </c>
      <c r="Q86" s="19">
        <v>70</v>
      </c>
      <c r="R86" s="19">
        <v>55</v>
      </c>
      <c r="S86" s="19">
        <v>3</v>
      </c>
      <c r="T86" s="19">
        <v>6</v>
      </c>
      <c r="U86" s="19">
        <v>210</v>
      </c>
      <c r="V86" s="19">
        <v>150</v>
      </c>
      <c r="W86" s="19">
        <v>46</v>
      </c>
    </row>
    <row r="87" spans="1:23" x14ac:dyDescent="0.3">
      <c r="A87" s="7">
        <f>A86+8000</f>
        <v>741031</v>
      </c>
      <c r="B87" s="7">
        <v>149.80000000000001</v>
      </c>
      <c r="C87" s="8">
        <v>14.88</v>
      </c>
      <c r="D87" s="9">
        <v>1.5465</v>
      </c>
      <c r="E87" s="9">
        <f>D87-[1]Calibration!$C$16*(F87-$F$2)+[1]Calibration!$C$17*(150-B87)</f>
        <v>1.5391996748516161</v>
      </c>
      <c r="F87" s="10">
        <v>106.4</v>
      </c>
      <c r="G87" s="10">
        <v>79.400000000000006</v>
      </c>
      <c r="H87" s="10">
        <v>77.5</v>
      </c>
      <c r="I87" s="10">
        <v>82.8</v>
      </c>
      <c r="J87" s="10">
        <v>76.400000000000006</v>
      </c>
      <c r="K87" s="10">
        <f>'[1]Rth Module 35L'!M90</f>
        <v>44.8</v>
      </c>
      <c r="L87" s="11">
        <f t="shared" si="7"/>
        <v>0.11816596069249785</v>
      </c>
      <c r="M87" s="11">
        <f t="shared" si="8"/>
        <v>0.26590039008795868</v>
      </c>
      <c r="N87" s="17">
        <f t="shared" si="9"/>
        <v>3.3812274140056413</v>
      </c>
      <c r="O87" s="8">
        <f t="shared" si="10"/>
        <v>15.278977517525666</v>
      </c>
      <c r="P87" s="8">
        <f t="shared" si="11"/>
        <v>9.1598863708761016</v>
      </c>
      <c r="Q87" s="19">
        <v>70</v>
      </c>
      <c r="R87" s="19">
        <v>55</v>
      </c>
      <c r="S87" s="19">
        <v>3</v>
      </c>
      <c r="T87" s="19">
        <v>6</v>
      </c>
      <c r="U87" s="19">
        <v>210</v>
      </c>
      <c r="V87" s="19">
        <v>150</v>
      </c>
      <c r="W87" s="19">
        <v>46</v>
      </c>
    </row>
    <row r="88" spans="1:23" x14ac:dyDescent="0.3">
      <c r="A88" s="7">
        <f>A87+8000</f>
        <v>749031</v>
      </c>
      <c r="B88" s="7">
        <v>149.80000000000001</v>
      </c>
      <c r="C88" s="8">
        <v>14.88</v>
      </c>
      <c r="D88" s="9">
        <v>1.5471999999999999</v>
      </c>
      <c r="E88" s="9">
        <f>D88-[1]Calibration!$C$16*(F88-$F$2)+[1]Calibration!$C$17*(150-B88)</f>
        <v>1.5391886461620528</v>
      </c>
      <c r="F88" s="10">
        <v>107</v>
      </c>
      <c r="G88" s="10">
        <v>79.8</v>
      </c>
      <c r="H88" s="10">
        <v>77.8</v>
      </c>
      <c r="I88" s="10">
        <v>83.2</v>
      </c>
      <c r="J88" s="10">
        <v>76.7</v>
      </c>
      <c r="K88" s="10">
        <f>'[1]Rth Module 35L'!M91</f>
        <v>45.4</v>
      </c>
      <c r="L88" s="11">
        <f t="shared" si="7"/>
        <v>0.11919115180116059</v>
      </c>
      <c r="M88" s="11">
        <f t="shared" si="8"/>
        <v>0.26578008872222597</v>
      </c>
      <c r="N88" s="17">
        <f t="shared" si="9"/>
        <v>3.3804866657567572</v>
      </c>
      <c r="O88" s="8">
        <f t="shared" si="10"/>
        <v>16.279121569789972</v>
      </c>
      <c r="P88" s="8">
        <f t="shared" si="11"/>
        <v>9.1104991420371366</v>
      </c>
      <c r="Q88" s="19">
        <v>70</v>
      </c>
      <c r="R88" s="19">
        <v>55</v>
      </c>
      <c r="S88" s="19">
        <v>3</v>
      </c>
      <c r="T88" s="19">
        <v>6</v>
      </c>
      <c r="U88" s="19">
        <v>210</v>
      </c>
      <c r="V88" s="19">
        <v>150</v>
      </c>
      <c r="W88" s="19">
        <v>46</v>
      </c>
    </row>
    <row r="89" spans="1:23" x14ac:dyDescent="0.3">
      <c r="A89" s="7">
        <f>A88+10000</f>
        <v>759031</v>
      </c>
      <c r="B89" s="7">
        <v>149.80000000000001</v>
      </c>
      <c r="C89" s="8">
        <v>14.89</v>
      </c>
      <c r="D89" s="9">
        <v>1.5469999999999999</v>
      </c>
      <c r="E89" s="9">
        <f>D89-[1]Calibration!$C$16*(F89-$F$2)+[1]Calibration!$C$17*(150-B89)</f>
        <v>1.538633131817271</v>
      </c>
      <c r="F89" s="10">
        <v>107.3</v>
      </c>
      <c r="G89" s="10">
        <v>79.599999999999994</v>
      </c>
      <c r="H89" s="10">
        <v>77.8</v>
      </c>
      <c r="I89" s="10">
        <v>83.1</v>
      </c>
      <c r="J89" s="10">
        <v>76.599999999999994</v>
      </c>
      <c r="K89" s="10">
        <f>'[1]Rth Module 35L'!M92</f>
        <v>45.9</v>
      </c>
      <c r="L89" s="11">
        <f t="shared" si="7"/>
        <v>0.12093262898257796</v>
      </c>
      <c r="M89" s="11">
        <f t="shared" si="8"/>
        <v>0.26495141550509493</v>
      </c>
      <c r="N89" s="17">
        <f t="shared" si="9"/>
        <v>3.3431752267355916</v>
      </c>
      <c r="O89" s="8">
        <f t="shared" si="10"/>
        <v>17.978051681874636</v>
      </c>
      <c r="P89" s="8">
        <f t="shared" si="11"/>
        <v>8.7703045519100247</v>
      </c>
      <c r="Q89" s="19">
        <v>70</v>
      </c>
      <c r="R89" s="19">
        <v>55</v>
      </c>
      <c r="S89" s="19">
        <v>3</v>
      </c>
      <c r="T89" s="19">
        <v>6</v>
      </c>
      <c r="U89" s="19">
        <v>210</v>
      </c>
      <c r="V89" s="19">
        <v>150</v>
      </c>
      <c r="W89" s="19">
        <v>46</v>
      </c>
    </row>
    <row r="90" spans="1:23" x14ac:dyDescent="0.3">
      <c r="A90" s="7">
        <f>A89+8000</f>
        <v>767031</v>
      </c>
      <c r="B90" s="7">
        <v>149.80000000000001</v>
      </c>
      <c r="C90" s="8">
        <v>14.89</v>
      </c>
      <c r="D90" s="9">
        <v>1.5474000000000001</v>
      </c>
      <c r="E90" s="9">
        <f>D90-[1]Calibration!$C$16*(F90-$F$2)+[1]Calibration!$C$17*(150-B90)</f>
        <v>1.5396256557252406</v>
      </c>
      <c r="F90" s="10">
        <v>106.8</v>
      </c>
      <c r="G90" s="10">
        <v>79.599999999999994</v>
      </c>
      <c r="H90" s="10">
        <v>77.7</v>
      </c>
      <c r="I90" s="10">
        <v>83</v>
      </c>
      <c r="J90" s="10">
        <v>76.599999999999994</v>
      </c>
      <c r="K90" s="10">
        <f>'[1]Rth Module 35L'!M93</f>
        <v>45</v>
      </c>
      <c r="L90" s="11">
        <f t="shared" si="7"/>
        <v>0.11896004374796053</v>
      </c>
      <c r="M90" s="11">
        <f t="shared" si="8"/>
        <v>0.26660854772888337</v>
      </c>
      <c r="N90" s="17">
        <f t="shared" si="9"/>
        <v>3.4098386632734989</v>
      </c>
      <c r="O90" s="8">
        <f t="shared" si="10"/>
        <v>16.053659855495621</v>
      </c>
      <c r="P90" s="8">
        <f t="shared" si="11"/>
        <v>9.4506057925002498</v>
      </c>
      <c r="Q90" s="19">
        <v>70</v>
      </c>
      <c r="R90" s="19">
        <v>55</v>
      </c>
      <c r="S90" s="19">
        <v>3</v>
      </c>
      <c r="T90" s="19">
        <v>6</v>
      </c>
      <c r="U90" s="19">
        <v>210</v>
      </c>
      <c r="V90" s="19">
        <v>150</v>
      </c>
      <c r="W90" s="19">
        <v>46</v>
      </c>
    </row>
    <row r="91" spans="1:23" x14ac:dyDescent="0.3">
      <c r="A91" s="7">
        <f>A90+8000</f>
        <v>775031</v>
      </c>
      <c r="B91" s="7">
        <v>149.80000000000001</v>
      </c>
      <c r="C91" s="8">
        <v>14.88</v>
      </c>
      <c r="D91" s="9">
        <v>1.5478000000000001</v>
      </c>
      <c r="E91" s="9">
        <f>D91-[1]Calibration!$C$16*(F91-$F$2)+[1]Calibration!$C$17*(150-B91)</f>
        <v>1.539670141380459</v>
      </c>
      <c r="F91" s="10">
        <v>107.1</v>
      </c>
      <c r="G91" s="10">
        <v>79.7</v>
      </c>
      <c r="H91" s="10">
        <v>77.8</v>
      </c>
      <c r="I91" s="10">
        <v>83.3</v>
      </c>
      <c r="J91" s="10">
        <v>76.7</v>
      </c>
      <c r="K91" s="10">
        <f>'[1]Rth Module 35L'!M94</f>
        <v>45.8</v>
      </c>
      <c r="L91" s="11">
        <f t="shared" si="7"/>
        <v>0.11957624163915151</v>
      </c>
      <c r="M91" s="11">
        <f t="shared" si="8"/>
        <v>0.26438317808764611</v>
      </c>
      <c r="N91" s="17">
        <f t="shared" si="9"/>
        <v>3.4128265677760385</v>
      </c>
      <c r="O91" s="8">
        <f t="shared" si="10"/>
        <v>16.654803047906206</v>
      </c>
      <c r="P91" s="8">
        <f t="shared" si="11"/>
        <v>8.5370264739806334</v>
      </c>
      <c r="Q91" s="19">
        <v>70</v>
      </c>
      <c r="R91" s="19">
        <v>55</v>
      </c>
      <c r="S91" s="19">
        <v>3</v>
      </c>
      <c r="T91" s="19">
        <v>6</v>
      </c>
      <c r="U91" s="19">
        <v>210</v>
      </c>
      <c r="V91" s="19">
        <v>150</v>
      </c>
      <c r="W91" s="19">
        <v>46</v>
      </c>
    </row>
    <row r="92" spans="1:23" x14ac:dyDescent="0.3">
      <c r="A92" s="7">
        <f>A91+8000</f>
        <v>783031</v>
      </c>
      <c r="B92" s="7">
        <v>149.80000000000001</v>
      </c>
      <c r="C92" s="8">
        <v>14.89</v>
      </c>
      <c r="D92" s="9">
        <v>1.5478000000000001</v>
      </c>
      <c r="E92" s="9">
        <f>D92-[1]Calibration!$C$16*(F92-$F$2)+[1]Calibration!$C$17*(150-B92)</f>
        <v>1.5401441605068344</v>
      </c>
      <c r="F92" s="10">
        <v>106.7</v>
      </c>
      <c r="G92" s="10">
        <v>79.5</v>
      </c>
      <c r="H92" s="10">
        <v>77.599999999999994</v>
      </c>
      <c r="I92" s="10">
        <v>82.9</v>
      </c>
      <c r="J92" s="10">
        <v>76.400000000000006</v>
      </c>
      <c r="K92" s="10">
        <f>'[1]Rth Module 35L'!M95</f>
        <v>45</v>
      </c>
      <c r="L92" s="11">
        <f t="shared" si="7"/>
        <v>0.11903712422869552</v>
      </c>
      <c r="M92" s="11">
        <f t="shared" si="8"/>
        <v>0.26610835380110548</v>
      </c>
      <c r="N92" s="17">
        <f t="shared" si="9"/>
        <v>3.4446643337937148</v>
      </c>
      <c r="O92" s="8">
        <f t="shared" si="10"/>
        <v>16.128857136959883</v>
      </c>
      <c r="P92" s="8">
        <f t="shared" si="11"/>
        <v>9.2452615570082468</v>
      </c>
      <c r="Q92" s="19">
        <v>70</v>
      </c>
      <c r="R92" s="19">
        <v>55</v>
      </c>
      <c r="S92" s="19">
        <v>3</v>
      </c>
      <c r="T92" s="19">
        <v>6</v>
      </c>
      <c r="U92" s="19">
        <v>210</v>
      </c>
      <c r="V92" s="19">
        <v>150</v>
      </c>
      <c r="W92" s="19">
        <v>46</v>
      </c>
    </row>
    <row r="93" spans="1:23" x14ac:dyDescent="0.3">
      <c r="A93" s="7">
        <f>A92+10000</f>
        <v>793031</v>
      </c>
      <c r="B93" s="7">
        <v>149.69999999999999</v>
      </c>
      <c r="C93" s="8">
        <v>14.89</v>
      </c>
      <c r="D93" s="9">
        <v>1.548</v>
      </c>
      <c r="E93" s="9">
        <f>D93-[1]Calibration!$C$16*(F93-$F$2)+[1]Calibration!$C$17*(150-B93)</f>
        <v>1.5404861509436465</v>
      </c>
      <c r="F93" s="10">
        <v>106.9</v>
      </c>
      <c r="G93" s="10">
        <v>79.7</v>
      </c>
      <c r="H93" s="10">
        <v>77.7</v>
      </c>
      <c r="I93" s="10">
        <v>83</v>
      </c>
      <c r="J93" s="10">
        <v>76.599999999999994</v>
      </c>
      <c r="K93" s="10">
        <f>'[1]Rth Module 35L'!M96</f>
        <v>45.3</v>
      </c>
      <c r="L93" s="11">
        <f t="shared" si="7"/>
        <v>0.11931701473575924</v>
      </c>
      <c r="M93" s="11">
        <f t="shared" si="8"/>
        <v>0.26582018472776742</v>
      </c>
      <c r="N93" s="17">
        <f t="shared" si="9"/>
        <v>3.4676343172852264</v>
      </c>
      <c r="O93" s="8">
        <f t="shared" si="10"/>
        <v>16.401909471846178</v>
      </c>
      <c r="P93" s="8">
        <f t="shared" si="11"/>
        <v>9.1269597249169969</v>
      </c>
      <c r="Q93" s="19">
        <v>70</v>
      </c>
      <c r="R93" s="19">
        <v>55</v>
      </c>
      <c r="S93" s="19">
        <v>3</v>
      </c>
      <c r="T93" s="19">
        <v>6</v>
      </c>
      <c r="U93" s="19">
        <v>210</v>
      </c>
      <c r="V93" s="19">
        <v>150</v>
      </c>
      <c r="W93" s="19">
        <v>46</v>
      </c>
    </row>
    <row r="94" spans="1:23" x14ac:dyDescent="0.3">
      <c r="A94" s="7">
        <f>A93+8000</f>
        <v>801031</v>
      </c>
      <c r="B94" s="7">
        <v>149.80000000000001</v>
      </c>
      <c r="C94" s="8">
        <v>14.89</v>
      </c>
      <c r="D94" s="9">
        <v>1.5487</v>
      </c>
      <c r="E94" s="9">
        <f>D94-[1]Calibration!$C$16*(F94-$F$2)+[1]Calibration!$C$17*(150-B94)</f>
        <v>1.540451636598865</v>
      </c>
      <c r="F94" s="10">
        <v>107.2</v>
      </c>
      <c r="G94" s="10">
        <v>79.7</v>
      </c>
      <c r="H94" s="10">
        <v>77.900000000000006</v>
      </c>
      <c r="I94" s="10">
        <v>83.3</v>
      </c>
      <c r="J94" s="10">
        <v>76.8</v>
      </c>
      <c r="K94" s="10">
        <f>'[1]Rth Module 35L'!M97</f>
        <v>45.8</v>
      </c>
      <c r="L94" s="11">
        <f t="shared" si="7"/>
        <v>0.11972227363610788</v>
      </c>
      <c r="M94" s="11">
        <f t="shared" si="8"/>
        <v>0.26466057970322326</v>
      </c>
      <c r="N94" s="17">
        <f t="shared" si="9"/>
        <v>3.4653161415571501</v>
      </c>
      <c r="O94" s="8">
        <f t="shared" si="10"/>
        <v>16.79726724990919</v>
      </c>
      <c r="P94" s="8">
        <f t="shared" si="11"/>
        <v>8.6509079497674239</v>
      </c>
      <c r="Q94" s="19">
        <v>70</v>
      </c>
      <c r="R94" s="19">
        <v>55</v>
      </c>
      <c r="S94" s="19">
        <v>3</v>
      </c>
      <c r="T94" s="19">
        <v>6</v>
      </c>
      <c r="U94" s="19">
        <v>210</v>
      </c>
      <c r="V94" s="19">
        <v>150</v>
      </c>
      <c r="W94" s="19">
        <v>46</v>
      </c>
    </row>
    <row r="95" spans="1:23" x14ac:dyDescent="0.3">
      <c r="A95" s="7">
        <f>A94+8000</f>
        <v>809031</v>
      </c>
      <c r="B95" s="7">
        <v>149.80000000000001</v>
      </c>
      <c r="C95" s="8">
        <v>14.89</v>
      </c>
      <c r="D95" s="9">
        <v>1.5512999999999999</v>
      </c>
      <c r="E95" s="9">
        <f>D95-[1]Calibration!$C$16*(F95-$F$2)+[1]Calibration!$C$17*(150-B95)</f>
        <v>1.5430516365988649</v>
      </c>
      <c r="F95" s="10">
        <v>107.2</v>
      </c>
      <c r="G95" s="10">
        <v>79.7</v>
      </c>
      <c r="H95" s="10">
        <v>77.7</v>
      </c>
      <c r="I95" s="10">
        <v>83.2</v>
      </c>
      <c r="J95" s="10">
        <v>76.7</v>
      </c>
      <c r="K95" s="10">
        <f>'[1]Rth Module 35L'!M98</f>
        <v>45.6</v>
      </c>
      <c r="L95" s="11">
        <f t="shared" si="7"/>
        <v>0.11995193832434953</v>
      </c>
      <c r="M95" s="11">
        <f t="shared" si="8"/>
        <v>0.26507764666475087</v>
      </c>
      <c r="N95" s="17">
        <f t="shared" si="9"/>
        <v>3.6399466301598196</v>
      </c>
      <c r="O95" s="8">
        <f t="shared" si="10"/>
        <v>17.021320862956653</v>
      </c>
      <c r="P95" s="8">
        <f t="shared" si="11"/>
        <v>8.8221261345709117</v>
      </c>
      <c r="Q95" s="19">
        <v>70</v>
      </c>
      <c r="R95" s="19">
        <v>55</v>
      </c>
      <c r="S95" s="19">
        <v>3</v>
      </c>
      <c r="T95" s="19">
        <v>6</v>
      </c>
      <c r="U95" s="19">
        <v>210</v>
      </c>
      <c r="V95" s="19">
        <v>150</v>
      </c>
      <c r="W95" s="19">
        <v>46</v>
      </c>
    </row>
    <row r="96" spans="1:23" x14ac:dyDescent="0.3">
      <c r="A96" s="7">
        <f>A95+8000</f>
        <v>817031</v>
      </c>
      <c r="B96" s="7">
        <v>149.69999999999999</v>
      </c>
      <c r="C96" s="8">
        <v>14.9</v>
      </c>
      <c r="D96" s="9">
        <v>1.5526</v>
      </c>
      <c r="E96" s="9">
        <f>D96-[1]Calibration!$C$16*(F96-$F$2)+[1]Calibration!$C$17*(150-B96)</f>
        <v>1.5448491413804588</v>
      </c>
      <c r="F96" s="10">
        <v>107.1</v>
      </c>
      <c r="G96" s="10">
        <v>79.8</v>
      </c>
      <c r="H96" s="10">
        <v>77.8</v>
      </c>
      <c r="I96" s="10">
        <v>83.2</v>
      </c>
      <c r="J96" s="10">
        <v>76.8</v>
      </c>
      <c r="K96" s="10">
        <f>'[1]Rth Module 35L'!M99</f>
        <v>45.4</v>
      </c>
      <c r="L96" s="11">
        <f t="shared" si="7"/>
        <v>0.11917862949050659</v>
      </c>
      <c r="M96" s="11">
        <f t="shared" si="8"/>
        <v>0.26546286785430534</v>
      </c>
      <c r="N96" s="17">
        <f t="shared" si="9"/>
        <v>3.7606770679580452</v>
      </c>
      <c r="O96" s="8">
        <f t="shared" si="10"/>
        <v>16.266905199188063</v>
      </c>
      <c r="P96" s="8">
        <f t="shared" si="11"/>
        <v>8.9802706986518821</v>
      </c>
      <c r="Q96" s="19">
        <v>70</v>
      </c>
      <c r="R96" s="19">
        <v>55</v>
      </c>
      <c r="S96" s="19">
        <v>3</v>
      </c>
      <c r="T96" s="19">
        <v>6</v>
      </c>
      <c r="U96" s="19">
        <v>210</v>
      </c>
      <c r="V96" s="19">
        <v>150</v>
      </c>
      <c r="W96" s="19">
        <v>46</v>
      </c>
    </row>
    <row r="97" spans="1:23" x14ac:dyDescent="0.3">
      <c r="A97" s="7">
        <f>A96+10000</f>
        <v>827031</v>
      </c>
      <c r="B97" s="7">
        <v>149.69999999999999</v>
      </c>
      <c r="C97" s="8">
        <v>14.89</v>
      </c>
      <c r="D97" s="9">
        <v>1.5527</v>
      </c>
      <c r="E97" s="9">
        <f>D97-[1]Calibration!$C$16*(F97-$F$2)+[1]Calibration!$C$17*(150-B97)</f>
        <v>1.5453046557252403</v>
      </c>
      <c r="F97" s="10">
        <v>106.8</v>
      </c>
      <c r="G97" s="10">
        <v>79.599999999999994</v>
      </c>
      <c r="H97" s="10">
        <v>77.599999999999994</v>
      </c>
      <c r="I97" s="10">
        <v>82.9</v>
      </c>
      <c r="J97" s="10">
        <v>76.5</v>
      </c>
      <c r="K97" s="10">
        <f>'[1]Rth Module 35L'!M100</f>
        <v>44.9</v>
      </c>
      <c r="L97" s="11">
        <f t="shared" si="7"/>
        <v>0.11895584389190134</v>
      </c>
      <c r="M97" s="11">
        <f t="shared" si="8"/>
        <v>0.26630621109977198</v>
      </c>
      <c r="N97" s="17">
        <f t="shared" si="9"/>
        <v>3.7912719497252474</v>
      </c>
      <c r="O97" s="8">
        <f t="shared" si="10"/>
        <v>16.049562608628698</v>
      </c>
      <c r="P97" s="8">
        <f t="shared" si="11"/>
        <v>9.326487764434793</v>
      </c>
      <c r="Q97" s="19">
        <v>70</v>
      </c>
      <c r="R97" s="19">
        <v>55</v>
      </c>
      <c r="S97" s="19">
        <v>3</v>
      </c>
      <c r="T97" s="19">
        <v>6</v>
      </c>
      <c r="U97" s="19">
        <v>210</v>
      </c>
      <c r="V97" s="19">
        <v>150</v>
      </c>
      <c r="W97" s="19">
        <v>46</v>
      </c>
    </row>
    <row r="98" spans="1:23" x14ac:dyDescent="0.3">
      <c r="A98" s="7">
        <f>A97+8000</f>
        <v>835031</v>
      </c>
      <c r="B98" s="7">
        <v>149.69999999999999</v>
      </c>
      <c r="C98" s="8">
        <v>14.89</v>
      </c>
      <c r="D98" s="9">
        <v>1.5535000000000001</v>
      </c>
      <c r="E98" s="9">
        <f>D98-[1]Calibration!$C$16*(F98-$F$2)+[1]Calibration!$C$17*(150-B98)</f>
        <v>1.545630636598865</v>
      </c>
      <c r="F98" s="10">
        <v>107.2</v>
      </c>
      <c r="G98" s="10">
        <v>80</v>
      </c>
      <c r="H98" s="10">
        <v>78</v>
      </c>
      <c r="I98" s="10">
        <v>83.3</v>
      </c>
      <c r="J98" s="10">
        <v>76.8</v>
      </c>
      <c r="K98" s="10">
        <f>'[1]Rth Module 35L'!M101</f>
        <v>45.1</v>
      </c>
      <c r="L98" s="11">
        <f t="shared" si="7"/>
        <v>0.11900208527773279</v>
      </c>
      <c r="M98" s="11">
        <f t="shared" si="8"/>
        <v>0.26702906940369314</v>
      </c>
      <c r="N98" s="17">
        <f t="shared" si="9"/>
        <v>3.8131666417391719</v>
      </c>
      <c r="O98" s="8">
        <f t="shared" si="10"/>
        <v>16.09467424353949</v>
      </c>
      <c r="P98" s="8">
        <f t="shared" si="11"/>
        <v>9.6232422381389338</v>
      </c>
      <c r="Q98" s="19">
        <v>70</v>
      </c>
      <c r="R98" s="19">
        <v>55</v>
      </c>
      <c r="S98" s="19">
        <v>3</v>
      </c>
      <c r="T98" s="19">
        <v>6</v>
      </c>
      <c r="U98" s="19">
        <v>210</v>
      </c>
      <c r="V98" s="19">
        <v>150</v>
      </c>
      <c r="W98" s="19">
        <v>46</v>
      </c>
    </row>
    <row r="99" spans="1:23" x14ac:dyDescent="0.3">
      <c r="A99" s="7">
        <f>A98+8000</f>
        <v>843031</v>
      </c>
      <c r="B99" s="7">
        <v>149.80000000000001</v>
      </c>
      <c r="C99" s="8">
        <v>14.9</v>
      </c>
      <c r="D99" s="9">
        <v>1.5582</v>
      </c>
      <c r="E99" s="9">
        <f>D99-[1]Calibration!$C$16*(F99-$F$2)+[1]Calibration!$C$17*(150-B99)</f>
        <v>1.5492406079093017</v>
      </c>
      <c r="F99" s="10">
        <v>107.8</v>
      </c>
      <c r="G99" s="10">
        <v>80.099999999999994</v>
      </c>
      <c r="H99" s="10">
        <v>78.099999999999994</v>
      </c>
      <c r="I99" s="10">
        <v>83.3</v>
      </c>
      <c r="J99" s="10">
        <v>77</v>
      </c>
      <c r="K99" s="10">
        <f>'[1]Rth Module 35L'!M102</f>
        <v>45.9</v>
      </c>
      <c r="L99" s="11">
        <f t="shared" si="7"/>
        <v>0.120706014728233</v>
      </c>
      <c r="M99" s="11">
        <f t="shared" si="8"/>
        <v>0.26518907938518627</v>
      </c>
      <c r="N99" s="17">
        <f t="shared" si="9"/>
        <v>4.0556324316557877</v>
      </c>
      <c r="O99" s="8">
        <f t="shared" si="10"/>
        <v>17.756973975751077</v>
      </c>
      <c r="P99" s="8">
        <f t="shared" si="11"/>
        <v>8.8678725251523698</v>
      </c>
      <c r="Q99" s="19">
        <v>70</v>
      </c>
      <c r="R99" s="19">
        <v>55</v>
      </c>
      <c r="S99" s="19">
        <v>3</v>
      </c>
      <c r="T99" s="19">
        <v>6</v>
      </c>
      <c r="U99" s="19">
        <v>210</v>
      </c>
      <c r="V99" s="19">
        <v>150</v>
      </c>
      <c r="W99" s="19">
        <v>46</v>
      </c>
    </row>
    <row r="100" spans="1:23" x14ac:dyDescent="0.3">
      <c r="A100" s="7">
        <f>A99+8000</f>
        <v>851031</v>
      </c>
      <c r="B100" s="7">
        <v>149.80000000000001</v>
      </c>
      <c r="C100" s="8">
        <v>14.89</v>
      </c>
      <c r="D100" s="9">
        <v>1.5584</v>
      </c>
      <c r="E100" s="9">
        <f>D100-[1]Calibration!$C$16*(F100-$F$2)+[1]Calibration!$C$17*(150-B100)</f>
        <v>1.5495591126908956</v>
      </c>
      <c r="F100" s="10">
        <v>107.7</v>
      </c>
      <c r="G100" s="10">
        <v>80.2</v>
      </c>
      <c r="H100" s="10">
        <v>78.3</v>
      </c>
      <c r="I100" s="10">
        <v>83.5</v>
      </c>
      <c r="J100" s="10">
        <v>77.099999999999994</v>
      </c>
      <c r="K100" s="10">
        <f>'[1]Rth Module 35L'!M103</f>
        <v>45.9</v>
      </c>
      <c r="L100" s="11">
        <f t="shared" si="7"/>
        <v>0.11961962287841692</v>
      </c>
      <c r="M100" s="11">
        <f t="shared" si="8"/>
        <v>0.26472668554650552</v>
      </c>
      <c r="N100" s="17">
        <f t="shared" si="9"/>
        <v>4.0770249876681071</v>
      </c>
      <c r="O100" s="8">
        <f t="shared" si="10"/>
        <v>16.697124414200289</v>
      </c>
      <c r="P100" s="8">
        <f t="shared" si="11"/>
        <v>8.6780463316959189</v>
      </c>
      <c r="Q100" s="19">
        <v>70</v>
      </c>
      <c r="R100" s="19">
        <v>55</v>
      </c>
      <c r="S100" s="19">
        <v>3</v>
      </c>
      <c r="T100" s="19">
        <v>6</v>
      </c>
      <c r="U100" s="19">
        <v>210</v>
      </c>
      <c r="V100" s="19">
        <v>150</v>
      </c>
      <c r="W100" s="19">
        <v>46</v>
      </c>
    </row>
    <row r="101" spans="1:23" x14ac:dyDescent="0.3">
      <c r="A101" s="7">
        <f>A100+10000</f>
        <v>861031</v>
      </c>
      <c r="B101" s="7">
        <v>149.80000000000001</v>
      </c>
      <c r="C101" s="8">
        <v>14.9</v>
      </c>
      <c r="D101" s="9">
        <v>1.5616000000000001</v>
      </c>
      <c r="E101" s="9">
        <f>D101-[1]Calibration!$C$16*(F101-$F$2)+[1]Calibration!$C$17*(150-B101)</f>
        <v>1.5528776174724896</v>
      </c>
      <c r="F101" s="10">
        <v>107.6</v>
      </c>
      <c r="G101" s="10">
        <v>79.900000000000006</v>
      </c>
      <c r="H101" s="10">
        <v>78.099999999999994</v>
      </c>
      <c r="I101" s="10">
        <v>83.3</v>
      </c>
      <c r="J101" s="10">
        <v>77</v>
      </c>
      <c r="K101" s="10">
        <f>'[1]Rth Module 35L'!M104</f>
        <v>45.1</v>
      </c>
      <c r="L101" s="11">
        <f t="shared" si="7"/>
        <v>0.11980198324542007</v>
      </c>
      <c r="M101" s="11">
        <f t="shared" si="8"/>
        <v>0.26717659064545068</v>
      </c>
      <c r="N101" s="17">
        <f t="shared" si="9"/>
        <v>4.2999142612989036</v>
      </c>
      <c r="O101" s="8">
        <f t="shared" si="10"/>
        <v>16.875029426139818</v>
      </c>
      <c r="P101" s="8">
        <f t="shared" si="11"/>
        <v>9.6838040221296122</v>
      </c>
      <c r="Q101" s="19">
        <v>70</v>
      </c>
      <c r="R101" s="19">
        <v>55</v>
      </c>
      <c r="S101" s="19">
        <v>3</v>
      </c>
      <c r="T101" s="19">
        <v>6</v>
      </c>
      <c r="U101" s="19">
        <v>210</v>
      </c>
      <c r="V101" s="19">
        <v>150</v>
      </c>
      <c r="W101" s="19">
        <v>46</v>
      </c>
    </row>
    <row r="102" spans="1:23" x14ac:dyDescent="0.3">
      <c r="A102" s="7">
        <f>A101+8000</f>
        <v>869031</v>
      </c>
      <c r="B102" s="7">
        <v>149.9</v>
      </c>
      <c r="C102" s="8">
        <v>14.89</v>
      </c>
      <c r="D102" s="9">
        <v>1.5616000000000001</v>
      </c>
      <c r="E102" s="9">
        <f>D102-[1]Calibration!$C$16*(F102-$F$2)+[1]Calibration!$C$17*(150-B102)</f>
        <v>1.5524986174724895</v>
      </c>
      <c r="F102" s="10">
        <v>107.6</v>
      </c>
      <c r="G102" s="10">
        <v>79.7</v>
      </c>
      <c r="H102" s="10">
        <v>77.900000000000006</v>
      </c>
      <c r="I102" s="10">
        <v>83.2</v>
      </c>
      <c r="J102" s="10">
        <v>76.900000000000006</v>
      </c>
      <c r="K102" s="10">
        <f>'[1]Rth Module 35L'!M105</f>
        <v>45.2</v>
      </c>
      <c r="L102" s="11">
        <f t="shared" si="7"/>
        <v>0.12036285802556887</v>
      </c>
      <c r="M102" s="11">
        <f t="shared" si="8"/>
        <v>0.2665711567274357</v>
      </c>
      <c r="N102" s="17">
        <f t="shared" si="9"/>
        <v>4.2744585093064282</v>
      </c>
      <c r="O102" s="8">
        <f t="shared" si="10"/>
        <v>17.422201139482688</v>
      </c>
      <c r="P102" s="8">
        <f t="shared" si="11"/>
        <v>9.4352556929085516</v>
      </c>
      <c r="Q102" s="19">
        <v>70</v>
      </c>
      <c r="R102" s="19">
        <v>55</v>
      </c>
      <c r="S102" s="19">
        <v>3</v>
      </c>
      <c r="T102" s="19">
        <v>6</v>
      </c>
      <c r="U102" s="19">
        <v>210</v>
      </c>
      <c r="V102" s="19">
        <v>150</v>
      </c>
      <c r="W102" s="19">
        <v>46</v>
      </c>
    </row>
    <row r="103" spans="1:23" x14ac:dyDescent="0.3">
      <c r="A103" s="7">
        <f>A102+8000</f>
        <v>877031</v>
      </c>
      <c r="B103" s="7">
        <v>149.80000000000001</v>
      </c>
      <c r="C103" s="8">
        <v>14.89</v>
      </c>
      <c r="D103" s="9">
        <v>1.5619000000000001</v>
      </c>
      <c r="E103" s="9">
        <f>D103-[1]Calibration!$C$16*(F103-$F$2)+[1]Calibration!$C$17*(150-B103)</f>
        <v>1.5531776174724896</v>
      </c>
      <c r="F103" s="10">
        <v>107.6</v>
      </c>
      <c r="G103" s="10">
        <v>79.8</v>
      </c>
      <c r="H103" s="10">
        <v>78.099999999999994</v>
      </c>
      <c r="I103" s="10">
        <v>83.3</v>
      </c>
      <c r="J103" s="10">
        <v>77</v>
      </c>
      <c r="K103" s="10">
        <f>'[1]Rth Module 35L'!M106</f>
        <v>45.6</v>
      </c>
      <c r="L103" s="11">
        <f t="shared" si="7"/>
        <v>0.1198858225376969</v>
      </c>
      <c r="M103" s="11">
        <f t="shared" si="8"/>
        <v>0.26498827084981136</v>
      </c>
      <c r="N103" s="17">
        <f t="shared" si="9"/>
        <v>4.3200639330607489</v>
      </c>
      <c r="O103" s="8">
        <f t="shared" si="10"/>
        <v>16.956820390583605</v>
      </c>
      <c r="P103" s="8">
        <f t="shared" si="11"/>
        <v>8.7854347487482976</v>
      </c>
      <c r="Q103" s="19">
        <v>70</v>
      </c>
      <c r="R103" s="19">
        <v>55</v>
      </c>
      <c r="S103" s="19">
        <v>3</v>
      </c>
      <c r="T103" s="19">
        <v>6</v>
      </c>
      <c r="U103" s="19">
        <v>210</v>
      </c>
      <c r="V103" s="19">
        <v>150</v>
      </c>
      <c r="W103" s="19">
        <v>46</v>
      </c>
    </row>
    <row r="104" spans="1:23" x14ac:dyDescent="0.3">
      <c r="A104" s="7">
        <f>A103+8000</f>
        <v>885031</v>
      </c>
      <c r="B104" s="7">
        <v>149.80000000000001</v>
      </c>
      <c r="C104" s="8">
        <v>14.89</v>
      </c>
      <c r="D104" s="9">
        <v>1.5625</v>
      </c>
      <c r="E104" s="9">
        <f>D104-[1]Calibration!$C$16*(F104-$F$2)+[1]Calibration!$C$17*(150-B104)</f>
        <v>1.5531850935645199</v>
      </c>
      <c r="F104" s="10">
        <v>108.1</v>
      </c>
      <c r="G104" s="10">
        <v>79.900000000000006</v>
      </c>
      <c r="H104" s="10">
        <v>78.2</v>
      </c>
      <c r="I104" s="10">
        <v>83.5</v>
      </c>
      <c r="J104" s="10">
        <v>77.099999999999994</v>
      </c>
      <c r="K104" s="10">
        <f>'[1]Rth Module 35L'!M107</f>
        <v>45.9</v>
      </c>
      <c r="L104" s="11">
        <f t="shared" si="7"/>
        <v>0.12144192256341781</v>
      </c>
      <c r="M104" s="11">
        <f t="shared" si="8"/>
        <v>0.2657409879839786</v>
      </c>
      <c r="N104" s="17">
        <f t="shared" si="9"/>
        <v>4.3205660690623242</v>
      </c>
      <c r="O104" s="8">
        <f t="shared" si="10"/>
        <v>18.474902407002144</v>
      </c>
      <c r="P104" s="8">
        <f t="shared" si="11"/>
        <v>9.0944471454880222</v>
      </c>
      <c r="Q104" s="19">
        <v>70</v>
      </c>
      <c r="R104" s="19">
        <v>55</v>
      </c>
      <c r="S104" s="19">
        <v>3</v>
      </c>
      <c r="T104" s="19">
        <v>6</v>
      </c>
      <c r="U104" s="19">
        <v>210</v>
      </c>
      <c r="V104" s="19">
        <v>150</v>
      </c>
      <c r="W104" s="19">
        <v>46</v>
      </c>
    </row>
    <row r="105" spans="1:23" x14ac:dyDescent="0.3">
      <c r="A105" s="7">
        <f>A104+8000</f>
        <v>893031</v>
      </c>
      <c r="B105" s="7">
        <v>149.80000000000001</v>
      </c>
      <c r="C105" s="8">
        <v>14.89</v>
      </c>
      <c r="D105" s="9">
        <v>1.5658000000000001</v>
      </c>
      <c r="E105" s="9">
        <f>D105-[1]Calibration!$C$16*(F105-$F$2)+[1]Calibration!$C$17*(150-B105)</f>
        <v>1.5566035983461139</v>
      </c>
      <c r="F105" s="10">
        <v>108</v>
      </c>
      <c r="G105" s="10">
        <v>80.3</v>
      </c>
      <c r="H105" s="10">
        <v>78.3</v>
      </c>
      <c r="I105" s="10">
        <v>83.6</v>
      </c>
      <c r="J105" s="10">
        <v>77.400000000000006</v>
      </c>
      <c r="K105" s="10">
        <f>'[1]Rth Module 35L'!M108</f>
        <v>45.7</v>
      </c>
      <c r="L105" s="11">
        <f t="shared" si="7"/>
        <v>0.11980038612389216</v>
      </c>
      <c r="M105" s="11">
        <f t="shared" si="8"/>
        <v>0.26560726176222355</v>
      </c>
      <c r="N105" s="17">
        <f t="shared" si="9"/>
        <v>4.5501718999470686</v>
      </c>
      <c r="O105" s="8">
        <f t="shared" si="10"/>
        <v>16.873471324842026</v>
      </c>
      <c r="P105" s="8">
        <f t="shared" si="11"/>
        <v>9.0395486206428348</v>
      </c>
      <c r="Q105" s="19">
        <v>70</v>
      </c>
      <c r="R105" s="19">
        <v>55</v>
      </c>
      <c r="S105" s="19">
        <v>3</v>
      </c>
      <c r="T105" s="19">
        <v>6</v>
      </c>
      <c r="U105" s="19">
        <v>210</v>
      </c>
      <c r="V105" s="19">
        <v>150</v>
      </c>
      <c r="W105" s="19">
        <v>46</v>
      </c>
    </row>
    <row r="106" spans="1:23" x14ac:dyDescent="0.3">
      <c r="A106" s="7">
        <f>A105+6000</f>
        <v>899031</v>
      </c>
      <c r="B106" s="7">
        <v>149.69999999999999</v>
      </c>
      <c r="C106" s="8">
        <v>14.89</v>
      </c>
      <c r="D106" s="9">
        <v>1.5658000000000001</v>
      </c>
      <c r="E106" s="9">
        <f>D106-[1]Calibration!$C$16*(F106-$F$2)+[1]Calibration!$C$17*(150-B106)</f>
        <v>1.5572196079093017</v>
      </c>
      <c r="F106" s="10">
        <v>107.8</v>
      </c>
      <c r="G106" s="10">
        <v>80</v>
      </c>
      <c r="H106" s="10">
        <v>78</v>
      </c>
      <c r="I106" s="10">
        <v>83.3</v>
      </c>
      <c r="J106" s="10">
        <v>77.2</v>
      </c>
      <c r="K106" s="10">
        <f>'[1]Rth Module 35L'!M109</f>
        <v>45.1</v>
      </c>
      <c r="L106" s="11">
        <f t="shared" si="7"/>
        <v>0.12020037861732746</v>
      </c>
      <c r="M106" s="11">
        <f t="shared" si="8"/>
        <v>0.26749117087156815</v>
      </c>
      <c r="N106" s="17">
        <f t="shared" si="9"/>
        <v>4.5915465349483746</v>
      </c>
      <c r="O106" s="8">
        <f t="shared" si="10"/>
        <v>17.263691362725027</v>
      </c>
      <c r="P106" s="8">
        <f t="shared" si="11"/>
        <v>9.8129484048292674</v>
      </c>
      <c r="Q106" s="19">
        <v>70</v>
      </c>
      <c r="R106" s="19">
        <v>55</v>
      </c>
      <c r="S106" s="19">
        <v>3</v>
      </c>
      <c r="T106" s="19">
        <v>6</v>
      </c>
      <c r="U106" s="19">
        <v>210</v>
      </c>
      <c r="V106" s="19">
        <v>150</v>
      </c>
      <c r="W106" s="19">
        <v>46</v>
      </c>
    </row>
    <row r="107" spans="1:23" x14ac:dyDescent="0.3">
      <c r="A107" s="7">
        <f>A106+2000</f>
        <v>901031</v>
      </c>
      <c r="B107" s="7">
        <v>149.80000000000001</v>
      </c>
      <c r="C107" s="8">
        <v>14.91</v>
      </c>
      <c r="D107" s="9">
        <v>1.5794999999999999</v>
      </c>
      <c r="E107" s="9">
        <f>D107-[1]Calibration!$C$16*(F107-$F$2)+[1]Calibration!$C$17*(150-B107)</f>
        <v>1.5703035983461138</v>
      </c>
      <c r="F107" s="10">
        <v>108</v>
      </c>
      <c r="G107" s="10">
        <v>80.5</v>
      </c>
      <c r="H107" s="10">
        <v>77.900000000000006</v>
      </c>
      <c r="I107" s="10">
        <v>83.6</v>
      </c>
      <c r="J107" s="10">
        <v>77.599999999999994</v>
      </c>
      <c r="K107" s="10">
        <f>'[1]Rth Module 35L'!M110</f>
        <v>45.2</v>
      </c>
      <c r="L107" s="11">
        <f t="shared" si="7"/>
        <v>0.11876128179347284</v>
      </c>
      <c r="M107" s="11">
        <f t="shared" si="8"/>
        <v>0.26541667247793932</v>
      </c>
      <c r="N107" s="17">
        <f t="shared" si="9"/>
        <v>5.4703402437380699</v>
      </c>
      <c r="O107" s="8">
        <f t="shared" si="10"/>
        <v>15.85975397305328</v>
      </c>
      <c r="P107" s="8">
        <f t="shared" si="11"/>
        <v>8.9613061456728254</v>
      </c>
      <c r="Q107" s="19">
        <v>70</v>
      </c>
      <c r="R107" s="19">
        <v>55</v>
      </c>
      <c r="S107" s="19">
        <v>3</v>
      </c>
      <c r="T107" s="19">
        <v>6</v>
      </c>
      <c r="U107" s="19">
        <v>210</v>
      </c>
      <c r="V107" s="19">
        <v>150</v>
      </c>
      <c r="W107" s="19">
        <v>46</v>
      </c>
    </row>
    <row r="108" spans="1:23" x14ac:dyDescent="0.3">
      <c r="A108" s="12">
        <f>A107+2000</f>
        <v>903031</v>
      </c>
      <c r="B108" s="12">
        <v>149.69999999999999</v>
      </c>
      <c r="C108" s="13">
        <v>14.91</v>
      </c>
      <c r="D108" s="14">
        <v>1.5790999999999999</v>
      </c>
      <c r="E108" s="14">
        <f>D108-[1]Calibration!$C$16*(F108-$F$2)+[1]Calibration!$C$17*(150-B108)</f>
        <v>1.5702825983461137</v>
      </c>
      <c r="F108" s="15">
        <v>108</v>
      </c>
      <c r="G108" s="15">
        <v>80.3</v>
      </c>
      <c r="H108" s="15">
        <v>77.7</v>
      </c>
      <c r="I108" s="15">
        <v>83.5</v>
      </c>
      <c r="J108" s="15">
        <v>77.3</v>
      </c>
      <c r="K108" s="15">
        <f>'[1]Rth Module 35L'!M111</f>
        <v>45.5</v>
      </c>
      <c r="L108" s="16">
        <f t="shared" si="7"/>
        <v>0.119716772958663</v>
      </c>
      <c r="M108" s="16">
        <f t="shared" si="8"/>
        <v>0.26439216642814267</v>
      </c>
      <c r="N108" s="18">
        <f t="shared" si="9"/>
        <v>5.4689297667147381</v>
      </c>
      <c r="O108" s="13">
        <f t="shared" si="10"/>
        <v>16.791900962800927</v>
      </c>
      <c r="P108" s="13">
        <f t="shared" si="11"/>
        <v>8.5407164506179125</v>
      </c>
      <c r="Q108" s="20">
        <v>70</v>
      </c>
      <c r="R108" s="20">
        <v>55</v>
      </c>
      <c r="S108" s="20">
        <v>3</v>
      </c>
      <c r="T108" s="20">
        <v>6</v>
      </c>
      <c r="U108" s="20">
        <v>210</v>
      </c>
      <c r="V108" s="20">
        <v>150</v>
      </c>
      <c r="W108" s="2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lux jamil</cp:lastModifiedBy>
  <dcterms:created xsi:type="dcterms:W3CDTF">2023-05-31T09:57:06Z</dcterms:created>
  <dcterms:modified xsi:type="dcterms:W3CDTF">2024-11-19T19:17:01Z</dcterms:modified>
</cp:coreProperties>
</file>