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BA26CEF8-1F42-4967-A460-C549B34AF6D4}" xr6:coauthVersionLast="47" xr6:coauthVersionMax="47" xr10:uidLastSave="{00000000-0000-0000-0000-000000000000}"/>
  <bookViews>
    <workbookView xWindow="-108" yWindow="-108" windowWidth="23256" windowHeight="12456" xr2:uid="{432F4868-66F2-4A21-AFEC-C0C380A32BFB}"/>
  </bookViews>
  <sheets>
    <sheet name="Rth Module 28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M34" i="1"/>
  <c r="P34" i="1" s="1"/>
  <c r="M2" i="1"/>
  <c r="L34" i="1"/>
  <c r="O34" i="1" s="1"/>
  <c r="E3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M33" i="1"/>
  <c r="P33" i="1" s="1"/>
  <c r="L33" i="1"/>
  <c r="O33" i="1"/>
  <c r="E33" i="1"/>
  <c r="M32" i="1"/>
  <c r="P32" i="1" s="1"/>
  <c r="L32" i="1"/>
  <c r="O32" i="1"/>
  <c r="E32" i="1"/>
  <c r="M31" i="1"/>
  <c r="P31" i="1" s="1"/>
  <c r="L31" i="1"/>
  <c r="O31" i="1" s="1"/>
  <c r="E31" i="1"/>
  <c r="M30" i="1"/>
  <c r="P30" i="1" s="1"/>
  <c r="L30" i="1"/>
  <c r="O30" i="1"/>
  <c r="E30" i="1"/>
  <c r="M29" i="1"/>
  <c r="P29" i="1" s="1"/>
  <c r="L29" i="1"/>
  <c r="O29" i="1"/>
  <c r="E29" i="1"/>
  <c r="M28" i="1"/>
  <c r="P28" i="1" s="1"/>
  <c r="L28" i="1"/>
  <c r="O28" i="1" s="1"/>
  <c r="E28" i="1"/>
  <c r="M27" i="1"/>
  <c r="P27" i="1" s="1"/>
  <c r="L27" i="1"/>
  <c r="O27" i="1"/>
  <c r="E27" i="1"/>
  <c r="M26" i="1"/>
  <c r="P26" i="1" s="1"/>
  <c r="L26" i="1"/>
  <c r="O26" i="1"/>
  <c r="E26" i="1"/>
  <c r="M25" i="1"/>
  <c r="P25" i="1" s="1"/>
  <c r="L25" i="1"/>
  <c r="O25" i="1" s="1"/>
  <c r="E25" i="1"/>
  <c r="M24" i="1"/>
  <c r="P24" i="1" s="1"/>
  <c r="L24" i="1"/>
  <c r="O24" i="1"/>
  <c r="E24" i="1"/>
  <c r="M23" i="1"/>
  <c r="P23" i="1" s="1"/>
  <c r="L23" i="1"/>
  <c r="O23" i="1"/>
  <c r="E23" i="1"/>
  <c r="M22" i="1"/>
  <c r="P22" i="1" s="1"/>
  <c r="L22" i="1"/>
  <c r="O22" i="1" s="1"/>
  <c r="E22" i="1"/>
  <c r="M21" i="1"/>
  <c r="P21" i="1" s="1"/>
  <c r="L21" i="1"/>
  <c r="O21" i="1"/>
  <c r="E21" i="1"/>
  <c r="M20" i="1"/>
  <c r="P20" i="1" s="1"/>
  <c r="L20" i="1"/>
  <c r="O20" i="1"/>
  <c r="E20" i="1"/>
  <c r="M19" i="1"/>
  <c r="P19" i="1" s="1"/>
  <c r="L19" i="1"/>
  <c r="O19" i="1" s="1"/>
  <c r="E19" i="1"/>
  <c r="M18" i="1"/>
  <c r="P18" i="1" s="1"/>
  <c r="L18" i="1"/>
  <c r="O18" i="1"/>
  <c r="E18" i="1"/>
  <c r="M17" i="1"/>
  <c r="P17" i="1" s="1"/>
  <c r="L17" i="1"/>
  <c r="O17" i="1"/>
  <c r="E17" i="1"/>
  <c r="M16" i="1"/>
  <c r="P16" i="1" s="1"/>
  <c r="L16" i="1"/>
  <c r="O16" i="1" s="1"/>
  <c r="E16" i="1"/>
  <c r="M15" i="1"/>
  <c r="P15" i="1" s="1"/>
  <c r="L15" i="1"/>
  <c r="O15" i="1"/>
  <c r="E15" i="1"/>
  <c r="M14" i="1"/>
  <c r="P14" i="1" s="1"/>
  <c r="L14" i="1"/>
  <c r="O14" i="1"/>
  <c r="E14" i="1"/>
  <c r="M13" i="1"/>
  <c r="P13" i="1" s="1"/>
  <c r="L13" i="1"/>
  <c r="O13" i="1" s="1"/>
  <c r="E13" i="1"/>
  <c r="M12" i="1"/>
  <c r="P12" i="1" s="1"/>
  <c r="L12" i="1"/>
  <c r="O12" i="1"/>
  <c r="E12" i="1"/>
  <c r="M11" i="1"/>
  <c r="P11" i="1" s="1"/>
  <c r="L11" i="1"/>
  <c r="O11" i="1"/>
  <c r="E11" i="1"/>
  <c r="M10" i="1"/>
  <c r="P10" i="1" s="1"/>
  <c r="L10" i="1"/>
  <c r="O10" i="1" s="1"/>
  <c r="E10" i="1"/>
  <c r="M9" i="1"/>
  <c r="P9" i="1" s="1"/>
  <c r="L9" i="1"/>
  <c r="O9" i="1"/>
  <c r="E9" i="1"/>
  <c r="M8" i="1"/>
  <c r="P8" i="1" s="1"/>
  <c r="L8" i="1"/>
  <c r="O8" i="1"/>
  <c r="E8" i="1"/>
  <c r="M7" i="1"/>
  <c r="P7" i="1" s="1"/>
  <c r="L7" i="1"/>
  <c r="O7" i="1" s="1"/>
  <c r="E7" i="1"/>
  <c r="M6" i="1"/>
  <c r="P6" i="1" s="1"/>
  <c r="L6" i="1"/>
  <c r="O6" i="1"/>
  <c r="E6" i="1"/>
  <c r="M5" i="1"/>
  <c r="P5" i="1" s="1"/>
  <c r="L5" i="1"/>
  <c r="O5" i="1"/>
  <c r="E5" i="1"/>
  <c r="M4" i="1"/>
  <c r="P4" i="1" s="1"/>
  <c r="L4" i="1"/>
  <c r="O4" i="1" s="1"/>
  <c r="E4" i="1"/>
  <c r="M3" i="1"/>
  <c r="P3" i="1" s="1"/>
  <c r="L3" i="1"/>
  <c r="O3" i="1"/>
  <c r="E3" i="1"/>
  <c r="P2" i="1"/>
  <c r="O2" i="1"/>
  <c r="N17" i="1" l="1"/>
  <c r="N27" i="1"/>
  <c r="N25" i="1"/>
  <c r="N16" i="1"/>
  <c r="N19" i="1"/>
  <c r="N22" i="1"/>
  <c r="N10" i="1"/>
  <c r="N32" i="1"/>
  <c r="N23" i="1"/>
  <c r="N34" i="1"/>
  <c r="N11" i="1"/>
  <c r="N30" i="1"/>
  <c r="N21" i="1"/>
  <c r="N3" i="1"/>
  <c r="N29" i="1"/>
  <c r="N4" i="1"/>
  <c r="N8" i="1"/>
  <c r="N24" i="1"/>
  <c r="N9" i="1"/>
  <c r="N31" i="1"/>
  <c r="N6" i="1"/>
  <c r="N14" i="1"/>
  <c r="N12" i="1"/>
  <c r="N28" i="1"/>
  <c r="N33" i="1"/>
  <c r="N20" i="1"/>
  <c r="N7" i="1"/>
  <c r="N15" i="1"/>
  <c r="N26" i="1"/>
  <c r="N2" i="1"/>
  <c r="N13" i="1"/>
  <c r="N18" i="1"/>
  <c r="N5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<sst xmlns="http://schemas.openxmlformats.org/spreadsheetml/2006/main" count="23" uniqueCount="23">
  <si>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</si>
  <si>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</si>
  <si>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</si>
  <si>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</si>
  <si>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</si>
  <si>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</si>
  <si>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</si>
  <si>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</si>
  <si>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</si>
  <si>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</si>
  <si>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</si>
  <si>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</si>
  <si>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</si>
  <si>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</si>
  <si>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</si>
  <si>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</si>
  <si>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DeltaT
(°C)</t>
  </si>
  <si>
    <t>Tref
(°C)</t>
  </si>
  <si>
    <t>Tvulcatherm
(°C)</t>
  </si>
  <si>
    <t>Is
(A)</t>
  </si>
  <si>
    <t>Ip
(A)</t>
  </si>
  <si>
    <t>toff
(s)</t>
  </si>
  <si>
    <t>ton
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</si>
</sst>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1606-34E3-4B14-B9BD-752CC8C2D1F4}">
  <dimension ref="A1:W198"/>
  <sheetViews>
    <sheetView tabSelected="1" workbookViewId="0">
      <selection activeCell="I9" sqref="I9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5" width="17.441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5" width="5.5546875" style="1" bestFit="1" customWidth="1"/>
    <col min="16" max="16" width="5.5546875" style="1" customWidth="1"/>
    <col min="17" max="16384" width="11.44140625" style="1"/>
  </cols>
  <sheetData>
    <row r="1" spans="1:23" ht="43.2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12</v>
      </c>
      <c r="P1" s="2" t="s">
        <v>13</v>
      </c>
      <c r="Q1" s="2" t="s">
        <v>16</v>
      </c>
      <c r="R1" s="2" t="s">
        <v>17</v>
      </c>
      <c r="S1" s="2" t="s">
        <v>22</v>
      </c>
      <c r="T1" s="2" t="s">
        <v>21</v>
      </c>
      <c r="U1" s="2" t="s">
        <v>20</v>
      </c>
      <c r="V1" s="2" t="s">
        <v>19</v>
      </c>
      <c r="W1" s="2" t="s">
        <v>18</v>
      </c>
    </row>
    <row r="2" spans="1:23" x14ac:dyDescent="0.3">
      <c r="A2" s="3">
        <v>0</v>
      </c>
      <c r="B2" s="4">
        <v>149.5</v>
      </c>
      <c r="C2" s="3">
        <v>14.82</v>
      </c>
      <c r="D2" s="5">
        <v>1.4846999999999999</v>
      </c>
      <c r="E2" s="5">
        <f>D2-[1]Calibration!$C$16*(F2-$F$2)+[1]Calibration!$C$17*(150-B2)</f>
        <v>1.4865949999999999</v>
      </c>
      <c r="F2" s="3">
        <v>92.3</v>
      </c>
      <c r="G2" s="4">
        <v>70.2</v>
      </c>
      <c r="H2" s="4">
        <v>74.400000000000006</v>
      </c>
      <c r="I2" s="4">
        <v>74.400000000000006</v>
      </c>
      <c r="J2" s="4">
        <v>71.2</v>
      </c>
      <c r="K2" s="4">
        <v>42.7</v>
      </c>
      <c r="L2" s="6">
        <f t="shared" ref="L2:L34" si="0">(F2-(G2+H2+I2+J2)/4)/(D2*B2)</f>
        <v>8.8978934068411897E-2</v>
      </c>
      <c r="M2" s="6">
        <f t="shared" ref="M2:M34" si="1">(F2-K2)/(B2*D2)</f>
        <v>0.22346101923003711</v>
      </c>
      <c r="N2" s="7">
        <f t="shared" ref="N2:N34" si="2">(E2-$E$2)/$E$2*100</f>
        <v>0</v>
      </c>
      <c r="O2" s="7">
        <f t="shared" ref="O2:O34" si="3">(L2-$L$2)/$L$2*100</f>
        <v>0</v>
      </c>
      <c r="P2" s="7">
        <f t="shared" ref="P2:P34" si="4">(M2-$M$2)/$M$2*100</f>
        <v>0</v>
      </c>
      <c r="Q2" s="3">
        <v>90</v>
      </c>
      <c r="R2" s="3">
        <v>55</v>
      </c>
      <c r="S2" s="3">
        <v>3</v>
      </c>
      <c r="T2" s="3">
        <v>6</v>
      </c>
      <c r="U2" s="3">
        <v>240</v>
      </c>
      <c r="V2" s="3">
        <v>150</v>
      </c>
      <c r="W2" s="3">
        <v>43</v>
      </c>
    </row>
    <row r="3" spans="1:23" x14ac:dyDescent="0.3">
      <c r="A3" s="8">
        <v>5000</v>
      </c>
      <c r="B3" s="8">
        <v>149.69999999999999</v>
      </c>
      <c r="C3" s="8">
        <v>14.82</v>
      </c>
      <c r="D3" s="9">
        <v>1.4890000000000001</v>
      </c>
      <c r="E3" s="9">
        <f>D3-[1]Calibration!$C$16*(F3-$F$2)+[1]Calibration!$C$17*(150-B3)</f>
        <v>1.4893074665288428</v>
      </c>
      <c r="F3" s="10">
        <v>93</v>
      </c>
      <c r="G3" s="10">
        <v>70.599999999999994</v>
      </c>
      <c r="H3" s="10">
        <v>74.7</v>
      </c>
      <c r="I3" s="10">
        <v>74.8</v>
      </c>
      <c r="J3" s="10">
        <v>71.5</v>
      </c>
      <c r="K3" s="10">
        <v>42.6</v>
      </c>
      <c r="L3" s="11">
        <f t="shared" si="0"/>
        <v>9.0173631345969285E-2</v>
      </c>
      <c r="M3" s="11">
        <f t="shared" si="1"/>
        <v>0.22610701591228125</v>
      </c>
      <c r="N3" s="12">
        <f t="shared" si="2"/>
        <v>0.18246170132705536</v>
      </c>
      <c r="O3" s="12">
        <f t="shared" si="3"/>
        <v>1.3426742970856891</v>
      </c>
      <c r="P3" s="12">
        <f t="shared" si="4"/>
        <v>1.1840976521816853</v>
      </c>
      <c r="Q3" s="8">
        <v>90</v>
      </c>
      <c r="R3" s="8">
        <v>55</v>
      </c>
      <c r="S3" s="8">
        <v>3</v>
      </c>
      <c r="T3" s="8">
        <v>6</v>
      </c>
      <c r="U3" s="8">
        <v>240</v>
      </c>
      <c r="V3" s="8">
        <v>150</v>
      </c>
      <c r="W3" s="8">
        <v>43</v>
      </c>
    </row>
    <row r="4" spans="1:23" x14ac:dyDescent="0.3">
      <c r="A4" s="8">
        <f>A3+7488-5863+4950</f>
        <v>11575</v>
      </c>
      <c r="B4" s="8">
        <v>149.9</v>
      </c>
      <c r="C4" s="8">
        <v>14.82</v>
      </c>
      <c r="D4" s="8">
        <v>1.4928999999999999</v>
      </c>
      <c r="E4" s="9">
        <f>D4-[1]Calibration!$C$16*(F4-$F$2)+[1]Calibration!$C$17*(150-B4)</f>
        <v>1.4917384378392793</v>
      </c>
      <c r="F4" s="10">
        <v>93.6</v>
      </c>
      <c r="G4" s="10">
        <v>70.7</v>
      </c>
      <c r="H4" s="10">
        <v>74.7</v>
      </c>
      <c r="I4" s="10">
        <v>74.8</v>
      </c>
      <c r="J4" s="10">
        <v>71.599999999999994</v>
      </c>
      <c r="K4" s="10">
        <v>42.2</v>
      </c>
      <c r="L4" s="11">
        <f t="shared" si="0"/>
        <v>9.2275775785683578E-2</v>
      </c>
      <c r="M4" s="11">
        <f t="shared" si="1"/>
        <v>0.22968401333579339</v>
      </c>
      <c r="N4" s="12">
        <f t="shared" si="2"/>
        <v>0.34598783389419424</v>
      </c>
      <c r="O4" s="12">
        <f t="shared" si="3"/>
        <v>3.7051935402337906</v>
      </c>
      <c r="P4" s="12">
        <f t="shared" si="4"/>
        <v>2.7848231101775061</v>
      </c>
      <c r="Q4" s="8">
        <v>90</v>
      </c>
      <c r="R4" s="8">
        <v>55</v>
      </c>
      <c r="S4" s="8">
        <v>3</v>
      </c>
      <c r="T4" s="8">
        <v>6</v>
      </c>
      <c r="U4" s="8">
        <v>240</v>
      </c>
      <c r="V4" s="8">
        <v>150</v>
      </c>
      <c r="W4" s="8">
        <v>43</v>
      </c>
    </row>
    <row r="5" spans="1:23" x14ac:dyDescent="0.3">
      <c r="A5" s="8">
        <f t="shared" ref="A5:A10" si="5">A4+5000</f>
        <v>16575</v>
      </c>
      <c r="B5" s="8">
        <v>149.80000000000001</v>
      </c>
      <c r="C5" s="8">
        <v>14.81</v>
      </c>
      <c r="D5" s="8">
        <v>1.4951000000000001</v>
      </c>
      <c r="E5" s="9">
        <f>D5-[1]Calibration!$C$16*(F5-$F$2)+[1]Calibration!$C$17*(150-B5)</f>
        <v>1.4936064091497163</v>
      </c>
      <c r="F5" s="10">
        <v>94.2</v>
      </c>
      <c r="G5" s="10">
        <v>71</v>
      </c>
      <c r="H5" s="10">
        <v>75.099999999999994</v>
      </c>
      <c r="I5" s="10">
        <v>75.099999999999994</v>
      </c>
      <c r="J5" s="10">
        <v>71.900000000000006</v>
      </c>
      <c r="K5" s="10">
        <v>43.2</v>
      </c>
      <c r="L5" s="11">
        <f t="shared" si="0"/>
        <v>9.3429368156717346E-2</v>
      </c>
      <c r="M5" s="11">
        <f t="shared" si="1"/>
        <v>0.22771315536404232</v>
      </c>
      <c r="N5" s="12">
        <f t="shared" si="2"/>
        <v>0.47164218564682586</v>
      </c>
      <c r="O5" s="12">
        <f t="shared" si="3"/>
        <v>5.0016716146360114</v>
      </c>
      <c r="P5" s="12">
        <f t="shared" si="4"/>
        <v>1.9028536380333714</v>
      </c>
      <c r="Q5" s="8">
        <v>90</v>
      </c>
      <c r="R5" s="8">
        <v>55</v>
      </c>
      <c r="S5" s="8">
        <v>3</v>
      </c>
      <c r="T5" s="8">
        <v>6</v>
      </c>
      <c r="U5" s="8">
        <v>240</v>
      </c>
      <c r="V5" s="8">
        <v>150</v>
      </c>
      <c r="W5" s="8">
        <v>43</v>
      </c>
    </row>
    <row r="6" spans="1:23" x14ac:dyDescent="0.3">
      <c r="A6" s="8">
        <f t="shared" si="5"/>
        <v>21575</v>
      </c>
      <c r="B6" s="8">
        <v>149.9</v>
      </c>
      <c r="C6" s="8">
        <v>14.82</v>
      </c>
      <c r="D6" s="8">
        <v>1.4968999999999999</v>
      </c>
      <c r="E6" s="9">
        <f>D6-[1]Calibration!$C$16*(F6-$F$2)+[1]Calibration!$C$17*(150-B6)</f>
        <v>1.4947903995865284</v>
      </c>
      <c r="F6" s="10">
        <v>94.4</v>
      </c>
      <c r="G6" s="10">
        <v>70.900000000000006</v>
      </c>
      <c r="H6" s="10">
        <v>75</v>
      </c>
      <c r="I6" s="10">
        <v>74.900000000000006</v>
      </c>
      <c r="J6" s="10">
        <v>72</v>
      </c>
      <c r="K6" s="10">
        <v>42.6</v>
      </c>
      <c r="L6" s="11">
        <f t="shared" si="0"/>
        <v>9.4480338307351766E-2</v>
      </c>
      <c r="M6" s="11">
        <f t="shared" si="1"/>
        <v>0.2308529020906048</v>
      </c>
      <c r="N6" s="12">
        <f t="shared" si="2"/>
        <v>0.55128663735102601</v>
      </c>
      <c r="O6" s="12">
        <f t="shared" si="3"/>
        <v>6.1828165245383673</v>
      </c>
      <c r="P6" s="12">
        <f t="shared" si="4"/>
        <v>3.3079070730265823</v>
      </c>
      <c r="Q6" s="8">
        <v>90</v>
      </c>
      <c r="R6" s="8">
        <v>55</v>
      </c>
      <c r="S6" s="8">
        <v>3</v>
      </c>
      <c r="T6" s="8">
        <v>6</v>
      </c>
      <c r="U6" s="8">
        <v>240</v>
      </c>
      <c r="V6" s="8">
        <v>150</v>
      </c>
      <c r="W6" s="8">
        <v>43</v>
      </c>
    </row>
    <row r="7" spans="1:23" x14ac:dyDescent="0.3">
      <c r="A7" s="8">
        <f t="shared" si="5"/>
        <v>26575</v>
      </c>
      <c r="B7" s="8">
        <v>149.9</v>
      </c>
      <c r="C7" s="8">
        <v>14.82</v>
      </c>
      <c r="D7" s="8">
        <v>1.4983</v>
      </c>
      <c r="E7" s="9">
        <f>D7-[1]Calibration!$C$16*(F7-$F$2)+[1]Calibration!$C$17*(150-B7)</f>
        <v>1.4963089043681221</v>
      </c>
      <c r="F7" s="10">
        <v>94.3</v>
      </c>
      <c r="G7" s="10">
        <v>71</v>
      </c>
      <c r="H7" s="10">
        <v>75.2</v>
      </c>
      <c r="I7" s="10">
        <v>75</v>
      </c>
      <c r="J7" s="10">
        <v>71.900000000000006</v>
      </c>
      <c r="K7" s="10">
        <v>42.5</v>
      </c>
      <c r="L7" s="11">
        <f t="shared" si="0"/>
        <v>9.3612876893122823E-2</v>
      </c>
      <c r="M7" s="11">
        <f t="shared" si="1"/>
        <v>0.23063719491385321</v>
      </c>
      <c r="N7" s="12">
        <f t="shared" si="2"/>
        <v>0.6534331386909179</v>
      </c>
      <c r="O7" s="12">
        <f t="shared" si="3"/>
        <v>5.2079100218801191</v>
      </c>
      <c r="P7" s="12">
        <f t="shared" si="4"/>
        <v>3.211376958962465</v>
      </c>
      <c r="Q7" s="8">
        <v>90</v>
      </c>
      <c r="R7" s="8">
        <v>55</v>
      </c>
      <c r="S7" s="8">
        <v>3</v>
      </c>
      <c r="T7" s="8">
        <v>6</v>
      </c>
      <c r="U7" s="8">
        <v>240</v>
      </c>
      <c r="V7" s="8">
        <v>150</v>
      </c>
      <c r="W7" s="8">
        <v>43</v>
      </c>
    </row>
    <row r="8" spans="1:23" x14ac:dyDescent="0.3">
      <c r="A8" s="8">
        <f t="shared" si="5"/>
        <v>31575</v>
      </c>
      <c r="B8" s="8">
        <v>149.9</v>
      </c>
      <c r="C8" s="8">
        <v>14.82</v>
      </c>
      <c r="D8" s="8">
        <v>1.4996</v>
      </c>
      <c r="E8" s="9">
        <f>D8-[1]Calibration!$C$16*(F8-$F$2)+[1]Calibration!$C$17*(150-B8)</f>
        <v>1.4974903995865285</v>
      </c>
      <c r="F8" s="10">
        <v>94.4</v>
      </c>
      <c r="G8" s="10">
        <v>70.900000000000006</v>
      </c>
      <c r="H8" s="10">
        <v>75.099999999999994</v>
      </c>
      <c r="I8" s="10">
        <v>74.900000000000006</v>
      </c>
      <c r="J8" s="10">
        <v>71.900000000000006</v>
      </c>
      <c r="K8" s="10">
        <v>42.5</v>
      </c>
      <c r="L8" s="11">
        <f t="shared" si="0"/>
        <v>9.4310228335739446E-2</v>
      </c>
      <c r="M8" s="11">
        <f t="shared" si="1"/>
        <v>0.23088211559551305</v>
      </c>
      <c r="N8" s="12">
        <f t="shared" si="2"/>
        <v>0.7329097425007236</v>
      </c>
      <c r="O8" s="12">
        <f t="shared" si="3"/>
        <v>5.9916364734472509</v>
      </c>
      <c r="P8" s="12">
        <f t="shared" si="4"/>
        <v>3.3209802725532436</v>
      </c>
      <c r="Q8" s="8">
        <v>90</v>
      </c>
      <c r="R8" s="8">
        <v>55</v>
      </c>
      <c r="S8" s="8">
        <v>3</v>
      </c>
      <c r="T8" s="8">
        <v>6</v>
      </c>
      <c r="U8" s="8">
        <v>240</v>
      </c>
      <c r="V8" s="8">
        <v>150</v>
      </c>
      <c r="W8" s="8">
        <v>43</v>
      </c>
    </row>
    <row r="9" spans="1:23" x14ac:dyDescent="0.3">
      <c r="A9" s="8">
        <f t="shared" si="5"/>
        <v>36575</v>
      </c>
      <c r="B9" s="8">
        <v>149.69999999999999</v>
      </c>
      <c r="C9" s="8">
        <v>14.82</v>
      </c>
      <c r="D9" s="8">
        <v>1.5004999999999999</v>
      </c>
      <c r="E9" s="9">
        <f>D9-[1]Calibration!$C$16*(F9-$F$2)+[1]Calibration!$C$17*(150-B9)</f>
        <v>1.4996224187129039</v>
      </c>
      <c r="F9" s="10">
        <v>94</v>
      </c>
      <c r="G9" s="10">
        <v>70.900000000000006</v>
      </c>
      <c r="H9" s="10">
        <v>75.2</v>
      </c>
      <c r="I9" s="10">
        <v>74.8</v>
      </c>
      <c r="J9" s="10">
        <v>71.900000000000006</v>
      </c>
      <c r="K9" s="10">
        <v>42.2</v>
      </c>
      <c r="L9" s="11">
        <f t="shared" si="0"/>
        <v>9.2598837572957685E-2</v>
      </c>
      <c r="M9" s="11">
        <f t="shared" si="1"/>
        <v>0.23060672049419287</v>
      </c>
      <c r="N9" s="12">
        <f t="shared" si="2"/>
        <v>0.87632601434176949</v>
      </c>
      <c r="O9" s="12">
        <f t="shared" si="3"/>
        <v>4.0682702512064335</v>
      </c>
      <c r="P9" s="12">
        <f t="shared" si="4"/>
        <v>3.1977394933475041</v>
      </c>
      <c r="Q9" s="8">
        <v>90</v>
      </c>
      <c r="R9" s="8">
        <v>55</v>
      </c>
      <c r="S9" s="8">
        <v>3</v>
      </c>
      <c r="T9" s="8">
        <v>6</v>
      </c>
      <c r="U9" s="8">
        <v>240</v>
      </c>
      <c r="V9" s="8">
        <v>150</v>
      </c>
      <c r="W9" s="8">
        <v>43</v>
      </c>
    </row>
    <row r="10" spans="1:23" x14ac:dyDescent="0.3">
      <c r="A10" s="3">
        <f t="shared" si="5"/>
        <v>41575</v>
      </c>
      <c r="B10" s="3">
        <v>149.9</v>
      </c>
      <c r="C10" s="3">
        <v>14.82</v>
      </c>
      <c r="D10" s="3">
        <v>1.5017</v>
      </c>
      <c r="E10" s="5">
        <f>D10-[1]Calibration!$C$16*(F10-$F$2)+[1]Calibration!$C$17*(150-B10)</f>
        <v>1.4995903995865285</v>
      </c>
      <c r="F10" s="4">
        <v>94.4</v>
      </c>
      <c r="G10" s="4">
        <v>70.8</v>
      </c>
      <c r="H10" s="4">
        <v>75.099999999999994</v>
      </c>
      <c r="I10" s="4">
        <v>74.7</v>
      </c>
      <c r="J10" s="4">
        <v>71.7</v>
      </c>
      <c r="K10" s="4">
        <v>42.4</v>
      </c>
      <c r="L10" s="6">
        <f t="shared" si="0"/>
        <v>9.4733640322155754E-2</v>
      </c>
      <c r="M10" s="6">
        <f t="shared" si="1"/>
        <v>0.23100348402120027</v>
      </c>
      <c r="N10" s="7">
        <f t="shared" si="2"/>
        <v>0.87417215761714673</v>
      </c>
      <c r="O10" s="7">
        <f t="shared" si="3"/>
        <v>6.4674929116585318</v>
      </c>
      <c r="P10" s="7">
        <f t="shared" si="4"/>
        <v>3.3752932914884513</v>
      </c>
      <c r="Q10" s="3">
        <v>90</v>
      </c>
      <c r="R10" s="3">
        <v>55</v>
      </c>
      <c r="S10" s="3">
        <v>3</v>
      </c>
      <c r="T10" s="3">
        <v>6</v>
      </c>
      <c r="U10" s="3">
        <v>240</v>
      </c>
      <c r="V10" s="3">
        <v>150</v>
      </c>
      <c r="W10" s="3">
        <v>43</v>
      </c>
    </row>
    <row r="11" spans="1:23" x14ac:dyDescent="0.3">
      <c r="A11" s="8">
        <f>A10+37367-34950+42409-37367</f>
        <v>49034</v>
      </c>
      <c r="B11" s="8">
        <v>149.6</v>
      </c>
      <c r="C11" s="8">
        <v>14.82</v>
      </c>
      <c r="D11" s="8">
        <v>1.5034000000000001</v>
      </c>
      <c r="E11" s="9">
        <f>D11-[1]Calibration!$C$16*(F11-$F$2)+[1]Calibration!$C$17*(150-B11)</f>
        <v>1.5032569330576857</v>
      </c>
      <c r="F11" s="10">
        <v>93.7</v>
      </c>
      <c r="G11" s="10">
        <v>70.7</v>
      </c>
      <c r="H11" s="10">
        <v>75.400000000000006</v>
      </c>
      <c r="I11" s="10">
        <v>74.8</v>
      </c>
      <c r="J11" s="10">
        <v>71.7</v>
      </c>
      <c r="K11" s="10">
        <v>42.7</v>
      </c>
      <c r="L11" s="11">
        <f t="shared" si="0"/>
        <v>9.1370433790360375E-2</v>
      </c>
      <c r="M11" s="11">
        <f t="shared" si="1"/>
        <v>0.22675874079359512</v>
      </c>
      <c r="N11" s="12">
        <f t="shared" si="2"/>
        <v>1.1208118591604181</v>
      </c>
      <c r="O11" s="12">
        <f t="shared" si="3"/>
        <v>2.6877145101668245</v>
      </c>
      <c r="P11" s="12">
        <f t="shared" si="4"/>
        <v>1.4757480185674985</v>
      </c>
      <c r="Q11" s="8">
        <v>90</v>
      </c>
      <c r="R11" s="8">
        <v>55</v>
      </c>
      <c r="S11" s="8">
        <v>3</v>
      </c>
      <c r="T11" s="8">
        <v>6</v>
      </c>
      <c r="U11" s="8">
        <v>240</v>
      </c>
      <c r="V11" s="8">
        <v>150</v>
      </c>
      <c r="W11" s="8">
        <v>43</v>
      </c>
    </row>
    <row r="12" spans="1:23" x14ac:dyDescent="0.3">
      <c r="A12" s="8">
        <f>A11+5000</f>
        <v>54034</v>
      </c>
      <c r="B12" s="8">
        <v>149.6</v>
      </c>
      <c r="C12" s="8">
        <v>14.82</v>
      </c>
      <c r="D12" s="8">
        <v>1.5043</v>
      </c>
      <c r="E12" s="9">
        <f>D12-[1]Calibration!$C$16*(F12-$F$2)+[1]Calibration!$C$17*(150-B12)</f>
        <v>1.5040384282760919</v>
      </c>
      <c r="F12" s="10">
        <v>93.8</v>
      </c>
      <c r="G12" s="10">
        <v>70.7</v>
      </c>
      <c r="H12" s="10">
        <v>75.3</v>
      </c>
      <c r="I12" s="10">
        <v>74.8</v>
      </c>
      <c r="J12" s="10">
        <v>71.7</v>
      </c>
      <c r="K12" s="10">
        <v>42.2</v>
      </c>
      <c r="L12" s="11">
        <f t="shared" si="0"/>
        <v>9.1871216949912918E-2</v>
      </c>
      <c r="M12" s="11">
        <f t="shared" si="1"/>
        <v>0.22928922827644529</v>
      </c>
      <c r="N12" s="12">
        <f t="shared" si="2"/>
        <v>1.1733813362813694</v>
      </c>
      <c r="O12" s="12">
        <f t="shared" si="3"/>
        <v>3.2505254325448254</v>
      </c>
      <c r="P12" s="12">
        <f t="shared" si="4"/>
        <v>2.6081546868845433</v>
      </c>
      <c r="Q12" s="8">
        <v>90</v>
      </c>
      <c r="R12" s="8">
        <v>55</v>
      </c>
      <c r="S12" s="8">
        <v>3</v>
      </c>
      <c r="T12" s="8">
        <v>6</v>
      </c>
      <c r="U12" s="8">
        <v>240</v>
      </c>
      <c r="V12" s="8">
        <v>150</v>
      </c>
      <c r="W12" s="8">
        <v>43</v>
      </c>
    </row>
    <row r="13" spans="1:23" x14ac:dyDescent="0.3">
      <c r="A13" s="8">
        <f>A12+5000</f>
        <v>59034</v>
      </c>
      <c r="B13" s="8">
        <v>149.6</v>
      </c>
      <c r="C13" s="8">
        <v>14.82</v>
      </c>
      <c r="D13" s="9">
        <v>1.5056</v>
      </c>
      <c r="E13" s="9">
        <f>D13-[1]Calibration!$C$16*(F13-$F$2)+[1]Calibration!$C$17*(150-B13)</f>
        <v>1.5049829139313102</v>
      </c>
      <c r="F13" s="10">
        <v>94.1</v>
      </c>
      <c r="G13" s="10">
        <v>70.900000000000006</v>
      </c>
      <c r="H13" s="10">
        <v>75.599999999999994</v>
      </c>
      <c r="I13" s="10">
        <v>75</v>
      </c>
      <c r="J13" s="10">
        <v>71.900000000000006</v>
      </c>
      <c r="K13" s="10">
        <v>43.1</v>
      </c>
      <c r="L13" s="11">
        <f t="shared" si="0"/>
        <v>9.2124872845476699E-2</v>
      </c>
      <c r="M13" s="11">
        <f t="shared" si="1"/>
        <v>0.22642739831900296</v>
      </c>
      <c r="N13" s="12">
        <f t="shared" si="2"/>
        <v>1.2369148242332539</v>
      </c>
      <c r="O13" s="12">
        <f t="shared" si="3"/>
        <v>3.5355995326332317</v>
      </c>
      <c r="P13" s="12">
        <f t="shared" si="4"/>
        <v>1.3274704909101747</v>
      </c>
      <c r="Q13" s="8">
        <v>90</v>
      </c>
      <c r="R13" s="8">
        <v>55</v>
      </c>
      <c r="S13" s="8">
        <v>3</v>
      </c>
      <c r="T13" s="8">
        <v>6</v>
      </c>
      <c r="U13" s="8">
        <v>240</v>
      </c>
      <c r="V13" s="8">
        <v>150</v>
      </c>
      <c r="W13" s="8">
        <v>43</v>
      </c>
    </row>
    <row r="14" spans="1:23" x14ac:dyDescent="0.3">
      <c r="A14" s="3">
        <f>A13+5000</f>
        <v>64034</v>
      </c>
      <c r="B14" s="3">
        <v>149.69999999999999</v>
      </c>
      <c r="C14" s="3">
        <v>14.82</v>
      </c>
      <c r="D14" s="3">
        <v>1.5068999999999999</v>
      </c>
      <c r="E14" s="5">
        <f>D14-[1]Calibration!$C$16*(F14-$F$2)+[1]Calibration!$C$17*(150-B14)</f>
        <v>1.5055483995865284</v>
      </c>
      <c r="F14" s="4">
        <v>94.4</v>
      </c>
      <c r="G14" s="4">
        <v>71.099999999999994</v>
      </c>
      <c r="H14" s="4">
        <v>75.8</v>
      </c>
      <c r="I14" s="4">
        <v>75.2</v>
      </c>
      <c r="J14" s="4">
        <v>72.099999999999994</v>
      </c>
      <c r="K14" s="4">
        <v>42.6</v>
      </c>
      <c r="L14" s="6">
        <f t="shared" si="0"/>
        <v>9.2427206260686595E-2</v>
      </c>
      <c r="M14" s="6">
        <f t="shared" si="1"/>
        <v>0.22962730380352808</v>
      </c>
      <c r="N14" s="7">
        <f t="shared" si="2"/>
        <v>1.2749538096474515</v>
      </c>
      <c r="O14" s="7">
        <f t="shared" si="3"/>
        <v>3.8753804238916563</v>
      </c>
      <c r="P14" s="7">
        <f t="shared" si="4"/>
        <v>2.7594452915043863</v>
      </c>
      <c r="Q14" s="3">
        <v>90</v>
      </c>
      <c r="R14" s="3">
        <v>55</v>
      </c>
      <c r="S14" s="3">
        <v>3</v>
      </c>
      <c r="T14" s="3">
        <v>6</v>
      </c>
      <c r="U14" s="3">
        <v>240</v>
      </c>
      <c r="V14" s="3">
        <v>150</v>
      </c>
      <c r="W14" s="3">
        <v>43</v>
      </c>
    </row>
    <row r="15" spans="1:23" x14ac:dyDescent="0.3">
      <c r="A15" s="8">
        <f>A14-57409+60106+4948</f>
        <v>71679</v>
      </c>
      <c r="B15" s="8">
        <v>149.9</v>
      </c>
      <c r="C15" s="8">
        <v>14.83</v>
      </c>
      <c r="D15" s="8">
        <v>1.5088999999999999</v>
      </c>
      <c r="E15" s="9">
        <f>D15-[1]Calibration!$C$16*(F15-$F$2)+[1]Calibration!$C$17*(150-B15)</f>
        <v>1.5059608661153712</v>
      </c>
      <c r="F15" s="10">
        <v>95.1</v>
      </c>
      <c r="G15" s="10">
        <v>71.099999999999994</v>
      </c>
      <c r="H15" s="10">
        <v>75.8</v>
      </c>
      <c r="I15" s="10">
        <v>75.400000000000006</v>
      </c>
      <c r="J15" s="10">
        <v>72.2</v>
      </c>
      <c r="K15" s="10">
        <v>43.1</v>
      </c>
      <c r="L15" s="11">
        <f t="shared" si="0"/>
        <v>9.4944777508906328E-2</v>
      </c>
      <c r="M15" s="11">
        <f t="shared" si="1"/>
        <v>0.22990120747208984</v>
      </c>
      <c r="N15" s="12">
        <f t="shared" si="2"/>
        <v>1.3026995325136488</v>
      </c>
      <c r="O15" s="12">
        <f t="shared" si="3"/>
        <v>6.7047818710747453</v>
      </c>
      <c r="P15" s="12">
        <f t="shared" si="4"/>
        <v>2.8820186465823876</v>
      </c>
      <c r="Q15" s="8">
        <v>90</v>
      </c>
      <c r="R15" s="8">
        <v>55</v>
      </c>
      <c r="S15" s="8">
        <v>3</v>
      </c>
      <c r="T15" s="8">
        <v>6</v>
      </c>
      <c r="U15" s="8">
        <v>240</v>
      </c>
      <c r="V15" s="8">
        <v>150</v>
      </c>
      <c r="W15" s="8">
        <v>43</v>
      </c>
    </row>
    <row r="16" spans="1:23" x14ac:dyDescent="0.3">
      <c r="A16" s="8">
        <f t="shared" ref="A16:A24" si="6">A15+5000</f>
        <v>76679</v>
      </c>
      <c r="B16" s="8">
        <v>149.9</v>
      </c>
      <c r="C16" s="8">
        <v>14.83</v>
      </c>
      <c r="D16" s="8">
        <v>1.5093000000000001</v>
      </c>
      <c r="E16" s="9">
        <f>D16-[1]Calibration!$C$16*(F16-$F$2)+[1]Calibration!$C$17*(150-B16)</f>
        <v>1.5067163804601529</v>
      </c>
      <c r="F16" s="8">
        <v>94.8</v>
      </c>
      <c r="G16" s="10">
        <v>71</v>
      </c>
      <c r="H16" s="10">
        <v>75.8</v>
      </c>
      <c r="I16" s="10">
        <v>75.2</v>
      </c>
      <c r="J16" s="10">
        <v>72.099999999999994</v>
      </c>
      <c r="K16" s="10">
        <v>42.2</v>
      </c>
      <c r="L16" s="11">
        <f t="shared" si="0"/>
        <v>9.4035613839514073E-2</v>
      </c>
      <c r="M16" s="11">
        <f t="shared" si="1"/>
        <v>0.23249228145515588</v>
      </c>
      <c r="N16" s="12">
        <f t="shared" si="2"/>
        <v>1.3535213329893478</v>
      </c>
      <c r="O16" s="12">
        <f t="shared" si="3"/>
        <v>5.6830078085834606</v>
      </c>
      <c r="P16" s="12">
        <f t="shared" si="4"/>
        <v>4.0415380974440707</v>
      </c>
      <c r="Q16" s="8">
        <v>90</v>
      </c>
      <c r="R16" s="8">
        <v>55</v>
      </c>
      <c r="S16" s="8">
        <v>3</v>
      </c>
      <c r="T16" s="8">
        <v>6</v>
      </c>
      <c r="U16" s="8">
        <v>240</v>
      </c>
      <c r="V16" s="8">
        <v>150</v>
      </c>
      <c r="W16" s="8">
        <v>43</v>
      </c>
    </row>
    <row r="17" spans="1:23" x14ac:dyDescent="0.3">
      <c r="A17" s="8">
        <f t="shared" si="6"/>
        <v>81679</v>
      </c>
      <c r="B17" s="8">
        <v>149.69999999999999</v>
      </c>
      <c r="C17" s="8">
        <v>14.83</v>
      </c>
      <c r="D17" s="8">
        <v>1.5103</v>
      </c>
      <c r="E17" s="9">
        <f>D17-[1]Calibration!$C$16*(F17-$F$2)+[1]Calibration!$C$17*(150-B17)</f>
        <v>1.5088298948049346</v>
      </c>
      <c r="F17" s="8">
        <v>94.5</v>
      </c>
      <c r="G17" s="10">
        <v>71</v>
      </c>
      <c r="H17" s="10">
        <v>75.8</v>
      </c>
      <c r="I17" s="10">
        <v>75.099999999999994</v>
      </c>
      <c r="J17" s="10">
        <v>72</v>
      </c>
      <c r="K17" s="10">
        <v>42.4</v>
      </c>
      <c r="L17" s="11">
        <f t="shared" si="0"/>
        <v>9.2993154863435873E-2</v>
      </c>
      <c r="M17" s="11">
        <f t="shared" si="1"/>
        <v>0.23043725890059491</v>
      </c>
      <c r="N17" s="12">
        <f t="shared" si="2"/>
        <v>1.4956928285736655</v>
      </c>
      <c r="O17" s="12">
        <f t="shared" si="3"/>
        <v>4.5114282802462231</v>
      </c>
      <c r="P17" s="12">
        <f t="shared" si="4"/>
        <v>3.1219045248228552</v>
      </c>
      <c r="Q17" s="8">
        <v>90</v>
      </c>
      <c r="R17" s="8">
        <v>55</v>
      </c>
      <c r="S17" s="8">
        <v>3</v>
      </c>
      <c r="T17" s="8">
        <v>6</v>
      </c>
      <c r="U17" s="8">
        <v>240</v>
      </c>
      <c r="V17" s="8">
        <v>150</v>
      </c>
      <c r="W17" s="8">
        <v>43</v>
      </c>
    </row>
    <row r="18" spans="1:23" x14ac:dyDescent="0.3">
      <c r="A18" s="8">
        <f t="shared" si="6"/>
        <v>86679</v>
      </c>
      <c r="B18" s="8">
        <v>149.80000000000001</v>
      </c>
      <c r="C18" s="8">
        <v>14.83</v>
      </c>
      <c r="D18" s="8">
        <v>1.5114000000000001</v>
      </c>
      <c r="E18" s="9">
        <f>D18-[1]Calibration!$C$16*(F18-$F$2)+[1]Calibration!$C$17*(150-B18)</f>
        <v>1.5083658469889958</v>
      </c>
      <c r="F18" s="10">
        <v>95.5</v>
      </c>
      <c r="G18" s="10">
        <v>71.2</v>
      </c>
      <c r="H18" s="10">
        <v>76</v>
      </c>
      <c r="I18" s="10">
        <v>75.400000000000006</v>
      </c>
      <c r="J18" s="10">
        <v>72.099999999999994</v>
      </c>
      <c r="K18" s="10">
        <v>43</v>
      </c>
      <c r="L18" s="11">
        <f t="shared" si="0"/>
        <v>9.6396889646695794E-2</v>
      </c>
      <c r="M18" s="11">
        <f t="shared" si="1"/>
        <v>0.2318825524147321</v>
      </c>
      <c r="N18" s="12">
        <f t="shared" si="2"/>
        <v>1.4644773451408015</v>
      </c>
      <c r="O18" s="12">
        <f t="shared" si="3"/>
        <v>8.3367548239907716</v>
      </c>
      <c r="P18" s="12">
        <f t="shared" si="4"/>
        <v>3.7686810942295152</v>
      </c>
      <c r="Q18" s="8">
        <v>90</v>
      </c>
      <c r="R18" s="8">
        <v>55</v>
      </c>
      <c r="S18" s="8">
        <v>3</v>
      </c>
      <c r="T18" s="8">
        <v>6</v>
      </c>
      <c r="U18" s="8">
        <v>240</v>
      </c>
      <c r="V18" s="8">
        <v>150</v>
      </c>
      <c r="W18" s="8">
        <v>43</v>
      </c>
    </row>
    <row r="19" spans="1:23" x14ac:dyDescent="0.3">
      <c r="A19" s="8">
        <f t="shared" si="6"/>
        <v>91679</v>
      </c>
      <c r="B19" s="8">
        <v>149.80000000000001</v>
      </c>
      <c r="C19" s="8">
        <v>14.83</v>
      </c>
      <c r="D19" s="8">
        <v>1.5118</v>
      </c>
      <c r="E19" s="9">
        <f>D19-[1]Calibration!$C$16*(F19-$F$2)+[1]Calibration!$C$17*(150-B19)</f>
        <v>1.5093583708969653</v>
      </c>
      <c r="F19" s="10">
        <v>95</v>
      </c>
      <c r="G19" s="10">
        <v>71.099999999999994</v>
      </c>
      <c r="H19" s="10">
        <v>76</v>
      </c>
      <c r="I19" s="10">
        <v>75.3</v>
      </c>
      <c r="J19" s="10">
        <v>72.2</v>
      </c>
      <c r="K19" s="10">
        <v>42.5</v>
      </c>
      <c r="L19" s="11">
        <f t="shared" si="0"/>
        <v>9.4273954548208333E-2</v>
      </c>
      <c r="M19" s="11">
        <f t="shared" si="1"/>
        <v>0.23182119970870893</v>
      </c>
      <c r="N19" s="12">
        <f t="shared" si="2"/>
        <v>1.5312422614744066</v>
      </c>
      <c r="O19" s="12">
        <f t="shared" si="3"/>
        <v>5.9508697594931101</v>
      </c>
      <c r="P19" s="12">
        <f t="shared" si="4"/>
        <v>3.741225430492471</v>
      </c>
      <c r="Q19" s="8">
        <v>90</v>
      </c>
      <c r="R19" s="8">
        <v>55</v>
      </c>
      <c r="S19" s="8">
        <v>3</v>
      </c>
      <c r="T19" s="8">
        <v>6</v>
      </c>
      <c r="U19" s="8">
        <v>240</v>
      </c>
      <c r="V19" s="8">
        <v>150</v>
      </c>
      <c r="W19" s="8">
        <v>43</v>
      </c>
    </row>
    <row r="20" spans="1:23" x14ac:dyDescent="0.3">
      <c r="A20" s="8">
        <f t="shared" si="6"/>
        <v>96679</v>
      </c>
      <c r="B20" s="8">
        <v>149.80000000000001</v>
      </c>
      <c r="C20" s="8">
        <v>14.83</v>
      </c>
      <c r="D20" s="9">
        <v>1.5125999999999999</v>
      </c>
      <c r="E20" s="9">
        <f>D20-[1]Calibration!$C$16*(F20-$F$2)+[1]Calibration!$C$17*(150-B20)</f>
        <v>1.5098028565521835</v>
      </c>
      <c r="F20" s="10">
        <v>95.3</v>
      </c>
      <c r="G20" s="10">
        <v>71.3</v>
      </c>
      <c r="H20" s="10">
        <v>76</v>
      </c>
      <c r="I20" s="10">
        <v>75.400000000000006</v>
      </c>
      <c r="J20" s="10">
        <v>72.099999999999994</v>
      </c>
      <c r="K20" s="10">
        <v>42.9</v>
      </c>
      <c r="L20" s="11">
        <f t="shared" si="0"/>
        <v>9.5327420561806833E-2</v>
      </c>
      <c r="M20" s="11">
        <f t="shared" si="1"/>
        <v>0.23125726099253144</v>
      </c>
      <c r="N20" s="12">
        <f t="shared" si="2"/>
        <v>1.5611418410652267</v>
      </c>
      <c r="O20" s="12">
        <f t="shared" si="3"/>
        <v>7.1348196737374607</v>
      </c>
      <c r="P20" s="12">
        <f t="shared" si="4"/>
        <v>3.4888598420240156</v>
      </c>
      <c r="Q20" s="8">
        <v>90</v>
      </c>
      <c r="R20" s="8">
        <v>55</v>
      </c>
      <c r="S20" s="8">
        <v>3</v>
      </c>
      <c r="T20" s="8">
        <v>6</v>
      </c>
      <c r="U20" s="8">
        <v>240</v>
      </c>
      <c r="V20" s="8">
        <v>150</v>
      </c>
      <c r="W20" s="8">
        <v>43</v>
      </c>
    </row>
    <row r="21" spans="1:23" x14ac:dyDescent="0.3">
      <c r="A21" s="8">
        <f t="shared" si="6"/>
        <v>101679</v>
      </c>
      <c r="B21" s="8">
        <v>149.80000000000001</v>
      </c>
      <c r="C21" s="8">
        <v>14.83</v>
      </c>
      <c r="D21" s="9">
        <v>1.5129999999999999</v>
      </c>
      <c r="E21" s="9">
        <f>D21-[1]Calibration!$C$16*(F21-$F$2)+[1]Calibration!$C$17*(150-B21)</f>
        <v>1.5104398661153713</v>
      </c>
      <c r="F21" s="10">
        <v>95.1</v>
      </c>
      <c r="G21" s="10">
        <v>71.099999999999994</v>
      </c>
      <c r="H21" s="10">
        <v>75.900000000000006</v>
      </c>
      <c r="I21" s="10">
        <v>75.400000000000006</v>
      </c>
      <c r="J21" s="10">
        <v>72.099999999999994</v>
      </c>
      <c r="K21" s="10">
        <v>42.6</v>
      </c>
      <c r="L21" s="11">
        <f t="shared" si="0"/>
        <v>9.475070086839732E-2</v>
      </c>
      <c r="M21" s="11">
        <f t="shared" si="1"/>
        <v>0.23163733623240323</v>
      </c>
      <c r="N21" s="12">
        <f t="shared" si="2"/>
        <v>1.6039920836119725</v>
      </c>
      <c r="O21" s="12">
        <f t="shared" si="3"/>
        <v>6.4866666030723303</v>
      </c>
      <c r="P21" s="12">
        <f t="shared" si="4"/>
        <v>3.6589455425105664</v>
      </c>
      <c r="Q21" s="8">
        <v>90</v>
      </c>
      <c r="R21" s="8">
        <v>55</v>
      </c>
      <c r="S21" s="8">
        <v>3</v>
      </c>
      <c r="T21" s="8">
        <v>6</v>
      </c>
      <c r="U21" s="8">
        <v>240</v>
      </c>
      <c r="V21" s="8">
        <v>150</v>
      </c>
      <c r="W21" s="8">
        <v>43</v>
      </c>
    </row>
    <row r="22" spans="1:23" x14ac:dyDescent="0.3">
      <c r="A22" s="8">
        <f t="shared" si="6"/>
        <v>106679</v>
      </c>
      <c r="B22" s="8">
        <v>149.80000000000001</v>
      </c>
      <c r="C22" s="8">
        <v>14.83</v>
      </c>
      <c r="D22" s="9">
        <v>1.5153000000000001</v>
      </c>
      <c r="E22" s="9">
        <f>D22-[1]Calibration!$C$16*(F22-$F$2)+[1]Calibration!$C$17*(150-B22)</f>
        <v>1.5123843517705897</v>
      </c>
      <c r="F22" s="10">
        <v>95.4</v>
      </c>
      <c r="G22" s="10">
        <v>71.2</v>
      </c>
      <c r="H22" s="10">
        <v>76.2</v>
      </c>
      <c r="I22" s="10">
        <v>75.599999999999994</v>
      </c>
      <c r="J22" s="10">
        <v>72.3</v>
      </c>
      <c r="K22" s="10">
        <v>43.2</v>
      </c>
      <c r="L22" s="11">
        <f t="shared" si="0"/>
        <v>9.50474276751853E-2</v>
      </c>
      <c r="M22" s="11">
        <f t="shared" si="1"/>
        <v>0.22996411238214007</v>
      </c>
      <c r="N22" s="12">
        <f t="shared" si="2"/>
        <v>1.7347933882859712</v>
      </c>
      <c r="O22" s="12">
        <f t="shared" si="3"/>
        <v>6.8201464428733347</v>
      </c>
      <c r="P22" s="12">
        <f t="shared" si="4"/>
        <v>2.9101689299145672</v>
      </c>
      <c r="Q22" s="8">
        <v>90</v>
      </c>
      <c r="R22" s="8">
        <v>55</v>
      </c>
      <c r="S22" s="8">
        <v>3</v>
      </c>
      <c r="T22" s="8">
        <v>6</v>
      </c>
      <c r="U22" s="8">
        <v>240</v>
      </c>
      <c r="V22" s="8">
        <v>150</v>
      </c>
      <c r="W22" s="8">
        <v>43</v>
      </c>
    </row>
    <row r="23" spans="1:23" x14ac:dyDescent="0.3">
      <c r="A23" s="8">
        <f t="shared" si="6"/>
        <v>111679</v>
      </c>
      <c r="B23" s="8">
        <v>149.69999999999999</v>
      </c>
      <c r="C23" s="8">
        <v>14.83</v>
      </c>
      <c r="D23" s="9">
        <v>1.516</v>
      </c>
      <c r="E23" s="9">
        <f>D23-[1]Calibration!$C$16*(F23-$F$2)+[1]Calibration!$C$17*(150-B23)</f>
        <v>1.5135818565521835</v>
      </c>
      <c r="F23" s="10">
        <v>95.3</v>
      </c>
      <c r="G23" s="10">
        <v>71.2</v>
      </c>
      <c r="H23" s="10">
        <v>76</v>
      </c>
      <c r="I23" s="10">
        <v>75.400000000000006</v>
      </c>
      <c r="J23" s="10">
        <v>72.3</v>
      </c>
      <c r="K23" s="10">
        <v>43.1</v>
      </c>
      <c r="L23" s="11">
        <f t="shared" si="0"/>
        <v>9.5067002959304744E-2</v>
      </c>
      <c r="M23" s="11">
        <f t="shared" si="1"/>
        <v>0.23001147413560633</v>
      </c>
      <c r="N23" s="12">
        <f t="shared" si="2"/>
        <v>1.8153469204580657</v>
      </c>
      <c r="O23" s="12">
        <f t="shared" si="3"/>
        <v>6.8421463514184211</v>
      </c>
      <c r="P23" s="12">
        <f t="shared" si="4"/>
        <v>2.931363567632344</v>
      </c>
      <c r="Q23" s="8">
        <v>90</v>
      </c>
      <c r="R23" s="8">
        <v>55</v>
      </c>
      <c r="S23" s="8">
        <v>3</v>
      </c>
      <c r="T23" s="8">
        <v>6</v>
      </c>
      <c r="U23" s="8">
        <v>240</v>
      </c>
      <c r="V23" s="8">
        <v>150</v>
      </c>
      <c r="W23" s="8">
        <v>43</v>
      </c>
    </row>
    <row r="24" spans="1:23" x14ac:dyDescent="0.3">
      <c r="A24" s="8">
        <f t="shared" si="6"/>
        <v>116679</v>
      </c>
      <c r="B24" s="8">
        <v>149.69999999999999</v>
      </c>
      <c r="C24" s="8">
        <v>14.83</v>
      </c>
      <c r="D24" s="9">
        <v>1.5165</v>
      </c>
      <c r="E24" s="9">
        <f>D24-[1]Calibration!$C$16*(F24-$F$2)+[1]Calibration!$C$17*(150-B24)</f>
        <v>1.5143188661153713</v>
      </c>
      <c r="F24" s="10">
        <v>95.1</v>
      </c>
      <c r="G24" s="10">
        <v>71.099999999999994</v>
      </c>
      <c r="H24" s="10">
        <v>75.900000000000006</v>
      </c>
      <c r="I24" s="10">
        <v>75.400000000000006</v>
      </c>
      <c r="J24" s="10">
        <v>72.2</v>
      </c>
      <c r="K24" s="10">
        <v>42.8</v>
      </c>
      <c r="L24" s="11">
        <f t="shared" si="0"/>
        <v>9.4485046585092339E-2</v>
      </c>
      <c r="M24" s="11">
        <f t="shared" si="1"/>
        <v>0.23037612757111103</v>
      </c>
      <c r="N24" s="12">
        <f t="shared" si="2"/>
        <v>1.8649239446770216</v>
      </c>
      <c r="O24" s="12">
        <f t="shared" si="3"/>
        <v>6.1881079767117013</v>
      </c>
      <c r="P24" s="12">
        <f t="shared" si="4"/>
        <v>3.0945479282699027</v>
      </c>
      <c r="Q24" s="8">
        <v>90</v>
      </c>
      <c r="R24" s="8">
        <v>55</v>
      </c>
      <c r="S24" s="8">
        <v>3</v>
      </c>
      <c r="T24" s="8">
        <v>6</v>
      </c>
      <c r="U24" s="8">
        <v>240</v>
      </c>
      <c r="V24" s="8">
        <v>150</v>
      </c>
      <c r="W24" s="8">
        <v>43</v>
      </c>
    </row>
    <row r="25" spans="1:23" x14ac:dyDescent="0.3">
      <c r="A25" s="8">
        <f>A24-49948+54791</f>
        <v>121522</v>
      </c>
      <c r="B25" s="8">
        <v>149.69999999999999</v>
      </c>
      <c r="C25" s="8">
        <v>14.83</v>
      </c>
      <c r="D25" s="9">
        <v>1.5185999999999999</v>
      </c>
      <c r="E25" s="9">
        <f>D25-[1]Calibration!$C$16*(F25-$F$2)+[1]Calibration!$C$17*(150-B25)</f>
        <v>1.5166558756785589</v>
      </c>
      <c r="F25" s="10">
        <v>94.9</v>
      </c>
      <c r="G25" s="10">
        <v>71</v>
      </c>
      <c r="H25" s="10">
        <v>75.7</v>
      </c>
      <c r="I25" s="10">
        <v>75.2</v>
      </c>
      <c r="J25" s="10">
        <v>72.2</v>
      </c>
      <c r="K25" s="10">
        <v>42.2</v>
      </c>
      <c r="L25" s="11">
        <f t="shared" si="0"/>
        <v>9.4024477243701235E-2</v>
      </c>
      <c r="M25" s="11">
        <f t="shared" si="1"/>
        <v>0.23181707371897317</v>
      </c>
      <c r="N25" s="12">
        <f t="shared" si="2"/>
        <v>2.0221294756513362</v>
      </c>
      <c r="O25" s="12">
        <f t="shared" si="3"/>
        <v>5.6704918170968952</v>
      </c>
      <c r="P25" s="12">
        <f t="shared" si="4"/>
        <v>3.7393790280416201</v>
      </c>
      <c r="Q25" s="8">
        <v>90</v>
      </c>
      <c r="R25" s="8">
        <v>55</v>
      </c>
      <c r="S25" s="8">
        <v>3</v>
      </c>
      <c r="T25" s="8">
        <v>6</v>
      </c>
      <c r="U25" s="8">
        <v>240</v>
      </c>
      <c r="V25" s="8">
        <v>150</v>
      </c>
      <c r="W25" s="8">
        <v>43</v>
      </c>
    </row>
    <row r="26" spans="1:23" x14ac:dyDescent="0.3">
      <c r="A26" s="8">
        <f>A25+5000</f>
        <v>126522</v>
      </c>
      <c r="B26" s="8">
        <v>149.69999999999999</v>
      </c>
      <c r="C26" s="8">
        <v>14.83</v>
      </c>
      <c r="D26" s="9">
        <v>1.5204</v>
      </c>
      <c r="E26" s="9">
        <f>D26-[1]Calibration!$C$16*(F26-$F$2)+[1]Calibration!$C$17*(150-B26)</f>
        <v>1.5184558756785589</v>
      </c>
      <c r="F26" s="10">
        <v>94.9</v>
      </c>
      <c r="G26" s="10">
        <v>71.099999999999994</v>
      </c>
      <c r="H26" s="10">
        <v>75.7</v>
      </c>
      <c r="I26" s="10">
        <v>75.3</v>
      </c>
      <c r="J26" s="10">
        <v>72.3</v>
      </c>
      <c r="K26" s="10">
        <v>42.3</v>
      </c>
      <c r="L26" s="11">
        <f t="shared" si="0"/>
        <v>9.3583641895735689E-2</v>
      </c>
      <c r="M26" s="11">
        <f t="shared" si="1"/>
        <v>0.2311032659021455</v>
      </c>
      <c r="N26" s="12">
        <f t="shared" si="2"/>
        <v>2.1432115457511292</v>
      </c>
      <c r="O26" s="12">
        <f t="shared" si="3"/>
        <v>5.1750539333090231</v>
      </c>
      <c r="P26" s="12">
        <f t="shared" si="4"/>
        <v>3.4199462163202807</v>
      </c>
      <c r="Q26" s="8">
        <v>90</v>
      </c>
      <c r="R26" s="8">
        <v>55</v>
      </c>
      <c r="S26" s="8">
        <v>3</v>
      </c>
      <c r="T26" s="8">
        <v>6</v>
      </c>
      <c r="U26" s="8">
        <v>240</v>
      </c>
      <c r="V26" s="8">
        <v>150</v>
      </c>
      <c r="W26" s="8">
        <v>43</v>
      </c>
    </row>
    <row r="27" spans="1:23" x14ac:dyDescent="0.3">
      <c r="A27" s="8">
        <f>A26+5000</f>
        <v>131522</v>
      </c>
      <c r="B27" s="8">
        <v>149.6</v>
      </c>
      <c r="C27" s="8">
        <v>14.83</v>
      </c>
      <c r="D27" s="9">
        <v>1.5253000000000001</v>
      </c>
      <c r="E27" s="9">
        <f>D27-[1]Calibration!$C$16*(F27-$F$2)+[1]Calibration!$C$17*(150-B27)</f>
        <v>1.5230238469889958</v>
      </c>
      <c r="F27" s="10">
        <v>95.5</v>
      </c>
      <c r="G27" s="10">
        <v>71.2</v>
      </c>
      <c r="H27" s="10">
        <v>75.7</v>
      </c>
      <c r="I27" s="10">
        <v>75.400000000000006</v>
      </c>
      <c r="J27" s="10">
        <v>72.400000000000006</v>
      </c>
      <c r="K27" s="10">
        <v>42.9</v>
      </c>
      <c r="L27" s="11">
        <f t="shared" si="0"/>
        <v>9.5646126947587368E-2</v>
      </c>
      <c r="M27" s="11">
        <f t="shared" si="1"/>
        <v>0.23051483516348675</v>
      </c>
      <c r="N27" s="12">
        <f t="shared" si="2"/>
        <v>2.4504890026534434</v>
      </c>
      <c r="O27" s="12">
        <f t="shared" si="3"/>
        <v>7.4930015165717387</v>
      </c>
      <c r="P27" s="12">
        <f t="shared" si="4"/>
        <v>3.1566203169369076</v>
      </c>
      <c r="Q27" s="8">
        <v>90</v>
      </c>
      <c r="R27" s="8">
        <v>55</v>
      </c>
      <c r="S27" s="8">
        <v>3</v>
      </c>
      <c r="T27" s="8">
        <v>6</v>
      </c>
      <c r="U27" s="8">
        <v>240</v>
      </c>
      <c r="V27" s="8">
        <v>150</v>
      </c>
      <c r="W27" s="8">
        <v>43</v>
      </c>
    </row>
    <row r="28" spans="1:23" x14ac:dyDescent="0.3">
      <c r="A28" s="8">
        <f>A27+5000</f>
        <v>136522</v>
      </c>
      <c r="B28" s="8">
        <v>149.6</v>
      </c>
      <c r="C28" s="8">
        <v>14.83</v>
      </c>
      <c r="D28" s="9">
        <v>1.5318000000000001</v>
      </c>
      <c r="E28" s="9">
        <f>D28-[1]Calibration!$C$16*(F28-$F$2)+[1]Calibration!$C$17*(150-B28)</f>
        <v>1.5295238469889958</v>
      </c>
      <c r="F28" s="10">
        <v>95.5</v>
      </c>
      <c r="G28" s="10">
        <v>71</v>
      </c>
      <c r="H28" s="10">
        <v>75.7</v>
      </c>
      <c r="I28" s="10">
        <v>75.099999999999994</v>
      </c>
      <c r="J28" s="10">
        <v>72.5</v>
      </c>
      <c r="K28" s="10">
        <v>42.5</v>
      </c>
      <c r="L28" s="11">
        <f t="shared" si="0"/>
        <v>9.567664618815519E-2</v>
      </c>
      <c r="M28" s="11">
        <f t="shared" si="1"/>
        <v>0.23128220059166352</v>
      </c>
      <c r="N28" s="12">
        <f t="shared" si="2"/>
        <v>2.8877298113471328</v>
      </c>
      <c r="O28" s="12">
        <f t="shared" si="3"/>
        <v>7.5273009166346316</v>
      </c>
      <c r="P28" s="12">
        <f t="shared" si="4"/>
        <v>3.5000204458814625</v>
      </c>
      <c r="Q28" s="8">
        <v>90</v>
      </c>
      <c r="R28" s="8">
        <v>55</v>
      </c>
      <c r="S28" s="8">
        <v>3</v>
      </c>
      <c r="T28" s="8">
        <v>6</v>
      </c>
      <c r="U28" s="8">
        <v>240</v>
      </c>
      <c r="V28" s="8">
        <v>150</v>
      </c>
      <c r="W28" s="8">
        <v>43</v>
      </c>
    </row>
    <row r="29" spans="1:23" x14ac:dyDescent="0.3">
      <c r="A29" s="8">
        <f>A28+5000</f>
        <v>141522</v>
      </c>
      <c r="B29" s="8">
        <v>149.69999999999999</v>
      </c>
      <c r="C29" s="8">
        <v>14.83</v>
      </c>
      <c r="D29" s="9">
        <v>1.5424</v>
      </c>
      <c r="E29" s="9">
        <f>D29-[1]Calibration!$C$16*(F29-$F$2)+[1]Calibration!$C$17*(150-B29)</f>
        <v>1.5392708278626202</v>
      </c>
      <c r="F29" s="10">
        <v>95.9</v>
      </c>
      <c r="G29" s="10">
        <v>71.599999999999994</v>
      </c>
      <c r="H29" s="10">
        <v>75.599999999999994</v>
      </c>
      <c r="I29" s="10">
        <v>75.5</v>
      </c>
      <c r="J29" s="10">
        <v>73.2</v>
      </c>
      <c r="K29" s="10">
        <v>42.5</v>
      </c>
      <c r="L29" s="11">
        <f t="shared" si="0"/>
        <v>9.4955644345399007E-2</v>
      </c>
      <c r="M29" s="11">
        <f t="shared" si="1"/>
        <v>0.23127167197465473</v>
      </c>
      <c r="N29" s="12">
        <f t="shared" si="2"/>
        <v>3.5433879343479737</v>
      </c>
      <c r="O29" s="12">
        <f t="shared" si="3"/>
        <v>6.7169946904419948</v>
      </c>
      <c r="P29" s="12">
        <f t="shared" si="4"/>
        <v>3.4953088335183473</v>
      </c>
      <c r="Q29" s="8">
        <v>90</v>
      </c>
      <c r="R29" s="8">
        <v>55</v>
      </c>
      <c r="S29" s="8">
        <v>3</v>
      </c>
      <c r="T29" s="8">
        <v>6</v>
      </c>
      <c r="U29" s="8">
        <v>240</v>
      </c>
      <c r="V29" s="8">
        <v>150</v>
      </c>
      <c r="W29" s="8">
        <v>43</v>
      </c>
    </row>
    <row r="30" spans="1:23" x14ac:dyDescent="0.3">
      <c r="A30" s="8">
        <f>A29+79917-74742</f>
        <v>146697</v>
      </c>
      <c r="B30" s="8">
        <v>149.6</v>
      </c>
      <c r="C30" s="8">
        <v>14.83</v>
      </c>
      <c r="D30" s="9">
        <v>1.5457000000000001</v>
      </c>
      <c r="E30" s="9">
        <f>D30-[1]Calibration!$C$16*(F30-$F$2)+[1]Calibration!$C$17*(150-B30)</f>
        <v>1.542357303954651</v>
      </c>
      <c r="F30" s="10">
        <v>96.4</v>
      </c>
      <c r="G30" s="10">
        <v>71.900000000000006</v>
      </c>
      <c r="H30" s="10">
        <v>76</v>
      </c>
      <c r="I30" s="10">
        <v>75.8</v>
      </c>
      <c r="J30" s="10">
        <v>73.400000000000006</v>
      </c>
      <c r="K30" s="10">
        <v>43.3</v>
      </c>
      <c r="L30" s="11">
        <f t="shared" si="0"/>
        <v>9.5681170360831971E-2</v>
      </c>
      <c r="M30" s="11">
        <f t="shared" si="1"/>
        <v>0.22963480886599677</v>
      </c>
      <c r="N30" s="12">
        <f t="shared" si="2"/>
        <v>3.7510084424238679</v>
      </c>
      <c r="O30" s="12">
        <f t="shared" si="3"/>
        <v>7.5323854602113203</v>
      </c>
      <c r="P30" s="12">
        <f t="shared" si="4"/>
        <v>2.7628038470567362</v>
      </c>
      <c r="Q30" s="8">
        <v>90</v>
      </c>
      <c r="R30" s="8">
        <v>55</v>
      </c>
      <c r="S30" s="8">
        <v>3</v>
      </c>
      <c r="T30" s="8">
        <v>6</v>
      </c>
      <c r="U30" s="8">
        <v>240</v>
      </c>
      <c r="V30" s="8">
        <v>150</v>
      </c>
      <c r="W30" s="8">
        <v>43</v>
      </c>
    </row>
    <row r="31" spans="1:23" x14ac:dyDescent="0.3">
      <c r="A31" s="8">
        <f>A30+55-18+2949</f>
        <v>149683</v>
      </c>
      <c r="B31" s="8">
        <v>149.69999999999999</v>
      </c>
      <c r="C31" s="8">
        <v>14.83</v>
      </c>
      <c r="D31" s="9">
        <v>1.5462</v>
      </c>
      <c r="E31" s="9">
        <f>D31-[1]Calibration!$C$16*(F31-$F$2)+[1]Calibration!$C$17*(150-B31)</f>
        <v>1.5427153135178386</v>
      </c>
      <c r="F31" s="10">
        <v>96.2</v>
      </c>
      <c r="G31" s="10">
        <v>71.8</v>
      </c>
      <c r="H31" s="10">
        <v>75.900000000000006</v>
      </c>
      <c r="I31" s="10">
        <v>75.7</v>
      </c>
      <c r="J31" s="10">
        <v>73.400000000000006</v>
      </c>
      <c r="K31" s="10">
        <v>42.6</v>
      </c>
      <c r="L31" s="11">
        <f t="shared" si="0"/>
        <v>9.5046299212489624E-2</v>
      </c>
      <c r="M31" s="11">
        <f t="shared" si="1"/>
        <v>0.23156734717224733</v>
      </c>
      <c r="N31" s="12">
        <f t="shared" si="2"/>
        <v>3.7750909641051362</v>
      </c>
      <c r="O31" s="12">
        <f t="shared" si="3"/>
        <v>6.818878207074051</v>
      </c>
      <c r="P31" s="12">
        <f t="shared" si="4"/>
        <v>3.6276250641573147</v>
      </c>
      <c r="Q31" s="8">
        <v>90</v>
      </c>
      <c r="R31" s="8">
        <v>55</v>
      </c>
      <c r="S31" s="8">
        <v>3</v>
      </c>
      <c r="T31" s="8">
        <v>6</v>
      </c>
      <c r="U31" s="8">
        <v>240</v>
      </c>
      <c r="V31" s="8">
        <v>150</v>
      </c>
      <c r="W31" s="8">
        <v>43</v>
      </c>
    </row>
    <row r="32" spans="1:23" x14ac:dyDescent="0.3">
      <c r="A32" s="8">
        <f>A31 - 2949 + 5277</f>
        <v>152011</v>
      </c>
      <c r="B32" s="8">
        <v>149.6</v>
      </c>
      <c r="C32" s="8">
        <v>14.83</v>
      </c>
      <c r="D32" s="9">
        <v>1.5468</v>
      </c>
      <c r="E32" s="9">
        <f>D32-[1]Calibration!$C$16*(F32-$F$2)+[1]Calibration!$C$17*(150-B32)</f>
        <v>1.5442868374258081</v>
      </c>
      <c r="F32" s="10">
        <v>95.7</v>
      </c>
      <c r="G32" s="10">
        <v>71.7</v>
      </c>
      <c r="H32" s="10">
        <v>75.900000000000006</v>
      </c>
      <c r="I32" s="10">
        <v>75.7</v>
      </c>
      <c r="J32" s="10">
        <v>73.400000000000006</v>
      </c>
      <c r="K32" s="10">
        <v>43.2</v>
      </c>
      <c r="L32" s="11">
        <f t="shared" si="0"/>
        <v>9.3020228755865103E-2</v>
      </c>
      <c r="M32" s="11">
        <f t="shared" si="1"/>
        <v>0.2268786067216223</v>
      </c>
      <c r="N32" s="12">
        <f t="shared" si="2"/>
        <v>3.8808039463208335</v>
      </c>
      <c r="O32" s="12">
        <f t="shared" si="3"/>
        <v>4.5418555861166379</v>
      </c>
      <c r="P32" s="12">
        <f t="shared" si="4"/>
        <v>1.5293886617723815</v>
      </c>
      <c r="Q32" s="8">
        <v>90</v>
      </c>
      <c r="R32" s="8">
        <v>55</v>
      </c>
      <c r="S32" s="8">
        <v>3</v>
      </c>
      <c r="T32" s="8">
        <v>6</v>
      </c>
      <c r="U32" s="8">
        <v>240</v>
      </c>
      <c r="V32" s="8">
        <v>150</v>
      </c>
      <c r="W32" s="8">
        <v>43</v>
      </c>
    </row>
    <row r="33" spans="1:23" x14ac:dyDescent="0.3">
      <c r="A33" s="8">
        <f>A32+5326-5277+2949</f>
        <v>155009</v>
      </c>
      <c r="B33" s="8">
        <v>149.5</v>
      </c>
      <c r="C33" s="8">
        <v>14.83</v>
      </c>
      <c r="D33" s="9">
        <v>1.5499000000000001</v>
      </c>
      <c r="E33" s="9">
        <f>D33-[1]Calibration!$C$16*(F33-$F$2)+[1]Calibration!$C$17*(150-B33)</f>
        <v>1.547884342207402</v>
      </c>
      <c r="F33" s="10">
        <v>95.6</v>
      </c>
      <c r="G33" s="10">
        <v>71.7</v>
      </c>
      <c r="H33" s="10">
        <v>75.7</v>
      </c>
      <c r="I33" s="10">
        <v>75.599999999999994</v>
      </c>
      <c r="J33" s="10">
        <v>73.400000000000006</v>
      </c>
      <c r="K33" s="10">
        <v>42.4</v>
      </c>
      <c r="L33" s="11">
        <f t="shared" si="0"/>
        <v>9.2788379269695034E-2</v>
      </c>
      <c r="M33" s="11">
        <f t="shared" si="1"/>
        <v>0.22959729196036166</v>
      </c>
      <c r="N33" s="12">
        <f t="shared" si="2"/>
        <v>4.1228002386259961</v>
      </c>
      <c r="O33" s="12">
        <f t="shared" si="3"/>
        <v>4.2812888704131105</v>
      </c>
      <c r="P33" s="12">
        <f t="shared" si="4"/>
        <v>2.74601483134188</v>
      </c>
      <c r="Q33" s="8">
        <v>90</v>
      </c>
      <c r="R33" s="8">
        <v>55</v>
      </c>
      <c r="S33" s="8">
        <v>3</v>
      </c>
      <c r="T33" s="8">
        <v>6</v>
      </c>
      <c r="U33" s="8">
        <v>240</v>
      </c>
      <c r="V33" s="8">
        <v>150</v>
      </c>
      <c r="W33" s="8">
        <v>43</v>
      </c>
    </row>
    <row r="34" spans="1:23" x14ac:dyDescent="0.3">
      <c r="A34" s="13">
        <f>A33+5000</f>
        <v>160009</v>
      </c>
      <c r="B34" s="13">
        <v>149.5</v>
      </c>
      <c r="C34" s="13">
        <v>14.84</v>
      </c>
      <c r="D34" s="14">
        <v>1.5633999999999999</v>
      </c>
      <c r="E34" s="14">
        <f>D34-[1]Calibration!$C$16*(F34-$F$2)+[1]Calibration!$C$17*(150-B34)</f>
        <v>1.5609103230810262</v>
      </c>
      <c r="F34" s="15">
        <v>96</v>
      </c>
      <c r="G34" s="15">
        <v>71.3</v>
      </c>
      <c r="H34" s="15">
        <v>75.5</v>
      </c>
      <c r="I34" s="15">
        <v>75.2</v>
      </c>
      <c r="J34" s="15">
        <v>73.2</v>
      </c>
      <c r="K34" s="15">
        <v>42.1</v>
      </c>
      <c r="L34" s="16">
        <f t="shared" si="0"/>
        <v>9.4982079619797877E-2</v>
      </c>
      <c r="M34" s="16">
        <f t="shared" si="1"/>
        <v>0.2306096437615813</v>
      </c>
      <c r="N34" s="17">
        <f t="shared" si="2"/>
        <v>4.9990295326586116</v>
      </c>
      <c r="O34" s="17">
        <f t="shared" si="3"/>
        <v>6.7467042780827562</v>
      </c>
      <c r="P34" s="17">
        <f t="shared" si="4"/>
        <v>3.1990476711220905</v>
      </c>
      <c r="Q34" s="13">
        <v>90</v>
      </c>
      <c r="R34" s="13">
        <v>55</v>
      </c>
      <c r="S34" s="13">
        <v>3</v>
      </c>
      <c r="T34" s="13">
        <v>6</v>
      </c>
      <c r="U34" s="13">
        <v>240</v>
      </c>
      <c r="V34" s="13">
        <v>150</v>
      </c>
      <c r="W34" s="13">
        <v>43</v>
      </c>
    </row>
    <row r="35" spans="1:23" x14ac:dyDescent="0.3">
      <c r="G35" s="18"/>
      <c r="H35" s="18"/>
      <c r="I35" s="18"/>
      <c r="J35" s="18"/>
      <c r="K35" s="18"/>
      <c r="L35" s="18"/>
      <c r="M35" s="18"/>
      <c r="N35" s="19"/>
      <c r="O35" s="18"/>
      <c r="P35" s="18"/>
    </row>
    <row r="36" spans="1:23" x14ac:dyDescent="0.3">
      <c r="G36" s="18"/>
      <c r="H36" s="18"/>
      <c r="I36" s="18"/>
      <c r="J36" s="18"/>
      <c r="K36" s="18"/>
      <c r="L36" s="18"/>
      <c r="M36" s="18"/>
      <c r="N36" s="19"/>
      <c r="O36" s="18"/>
      <c r="P36" s="18"/>
    </row>
    <row r="37" spans="1:23" x14ac:dyDescent="0.3">
      <c r="G37" s="18"/>
      <c r="H37" s="18"/>
      <c r="I37" s="18"/>
      <c r="J37" s="18"/>
      <c r="K37" s="18"/>
      <c r="L37" s="18"/>
      <c r="M37" s="18"/>
      <c r="N37" s="19"/>
      <c r="O37" s="18"/>
      <c r="P37" s="18"/>
    </row>
    <row r="38" spans="1:23" x14ac:dyDescent="0.3">
      <c r="G38" s="18"/>
      <c r="H38" s="18"/>
      <c r="I38" s="18"/>
      <c r="J38" s="18"/>
      <c r="K38" s="18"/>
      <c r="L38" s="18"/>
      <c r="M38" s="18"/>
      <c r="N38" s="19"/>
      <c r="O38" s="18"/>
      <c r="P38" s="18"/>
    </row>
    <row r="39" spans="1:23" x14ac:dyDescent="0.3">
      <c r="G39" s="18"/>
      <c r="H39" s="18"/>
      <c r="I39" s="18"/>
      <c r="J39" s="18"/>
      <c r="K39" s="18"/>
      <c r="L39" s="18"/>
      <c r="M39" s="18"/>
      <c r="N39" s="19"/>
      <c r="O39" s="18"/>
      <c r="P39" s="18"/>
    </row>
    <row r="40" spans="1:23" x14ac:dyDescent="0.3">
      <c r="G40" s="18"/>
      <c r="H40" s="18"/>
      <c r="I40" s="18"/>
      <c r="J40" s="18"/>
      <c r="K40" s="18"/>
      <c r="L40" s="18"/>
      <c r="M40" s="18"/>
      <c r="N40" s="19"/>
      <c r="O40" s="18"/>
      <c r="P40" s="18"/>
    </row>
    <row r="41" spans="1:23" x14ac:dyDescent="0.3">
      <c r="G41" s="18"/>
      <c r="H41" s="18"/>
      <c r="I41" s="18"/>
      <c r="J41" s="18"/>
      <c r="K41" s="18"/>
      <c r="L41" s="18"/>
      <c r="M41" s="18"/>
      <c r="N41" s="19"/>
      <c r="O41" s="18"/>
      <c r="P41" s="18"/>
    </row>
    <row r="42" spans="1:23" x14ac:dyDescent="0.3">
      <c r="G42" s="18"/>
      <c r="H42" s="18"/>
      <c r="I42" s="18"/>
      <c r="J42" s="18"/>
      <c r="K42" s="18"/>
      <c r="L42" s="18"/>
      <c r="M42" s="18"/>
      <c r="N42" s="19"/>
      <c r="O42" s="18"/>
      <c r="P42" s="18"/>
    </row>
    <row r="43" spans="1:23" x14ac:dyDescent="0.3">
      <c r="G43" s="18"/>
      <c r="H43" s="18"/>
      <c r="I43" s="18"/>
      <c r="J43" s="18"/>
      <c r="K43" s="18"/>
      <c r="L43" s="18"/>
      <c r="M43" s="18"/>
      <c r="N43" s="19"/>
      <c r="O43" s="18"/>
      <c r="P43" s="18"/>
    </row>
    <row r="44" spans="1:23" x14ac:dyDescent="0.3">
      <c r="G44" s="18"/>
      <c r="H44" s="18"/>
      <c r="I44" s="18"/>
      <c r="J44" s="18"/>
      <c r="K44" s="18"/>
      <c r="L44" s="18"/>
      <c r="M44" s="18"/>
      <c r="N44" s="19"/>
      <c r="O44" s="18"/>
      <c r="P44" s="18"/>
    </row>
    <row r="45" spans="1:23" x14ac:dyDescent="0.3">
      <c r="G45" s="18"/>
      <c r="H45" s="18"/>
      <c r="I45" s="18"/>
      <c r="J45" s="18"/>
      <c r="K45" s="18"/>
      <c r="L45" s="18"/>
      <c r="M45" s="18"/>
      <c r="N45" s="19"/>
      <c r="O45" s="18"/>
      <c r="P45" s="18"/>
    </row>
    <row r="46" spans="1:23" x14ac:dyDescent="0.3">
      <c r="G46" s="18"/>
      <c r="H46" s="18"/>
      <c r="I46" s="18"/>
      <c r="J46" s="18"/>
      <c r="K46" s="18"/>
      <c r="L46" s="18"/>
      <c r="M46" s="18"/>
      <c r="N46" s="19"/>
      <c r="O46" s="18"/>
      <c r="P46" s="18"/>
    </row>
    <row r="47" spans="1:23" x14ac:dyDescent="0.3">
      <c r="G47" s="18"/>
      <c r="H47" s="18"/>
      <c r="I47" s="18"/>
      <c r="J47" s="18"/>
      <c r="K47" s="18"/>
      <c r="L47" s="18"/>
      <c r="M47" s="18"/>
      <c r="N47" s="19"/>
      <c r="O47" s="18"/>
      <c r="P47" s="18"/>
    </row>
    <row r="48" spans="1:23" x14ac:dyDescent="0.3">
      <c r="G48" s="18"/>
      <c r="H48" s="18"/>
      <c r="I48" s="18"/>
      <c r="J48" s="18"/>
      <c r="K48" s="18"/>
      <c r="L48" s="18"/>
      <c r="M48" s="18"/>
      <c r="N48" s="19"/>
      <c r="O48" s="18"/>
      <c r="P48" s="18"/>
    </row>
    <row r="49" spans="7:16" x14ac:dyDescent="0.3">
      <c r="G49" s="18"/>
      <c r="H49" s="18"/>
      <c r="I49" s="18"/>
      <c r="J49" s="18"/>
      <c r="K49" s="18"/>
      <c r="L49" s="18"/>
      <c r="M49" s="18"/>
      <c r="N49" s="19"/>
      <c r="O49" s="18"/>
      <c r="P49" s="18"/>
    </row>
    <row r="50" spans="7:16" x14ac:dyDescent="0.3">
      <c r="G50" s="18"/>
      <c r="H50" s="18"/>
      <c r="I50" s="18"/>
      <c r="J50" s="18"/>
      <c r="K50" s="18"/>
      <c r="L50" s="18"/>
      <c r="M50" s="18"/>
      <c r="N50" s="19"/>
      <c r="O50" s="18"/>
      <c r="P50" s="18"/>
    </row>
    <row r="51" spans="7:16" x14ac:dyDescent="0.3">
      <c r="G51" s="18"/>
      <c r="H51" s="18"/>
      <c r="I51" s="18"/>
      <c r="J51" s="18"/>
      <c r="K51" s="18"/>
      <c r="L51" s="18"/>
      <c r="M51" s="18"/>
      <c r="N51" s="19"/>
      <c r="O51" s="18"/>
      <c r="P51" s="18"/>
    </row>
    <row r="52" spans="7:16" x14ac:dyDescent="0.3">
      <c r="G52" s="18"/>
      <c r="H52" s="18"/>
      <c r="I52" s="18"/>
      <c r="J52" s="18"/>
      <c r="K52" s="18"/>
      <c r="L52" s="18"/>
      <c r="M52" s="18"/>
      <c r="N52" s="19"/>
      <c r="O52" s="18"/>
      <c r="P52" s="18"/>
    </row>
    <row r="53" spans="7:16" x14ac:dyDescent="0.3">
      <c r="G53" s="18"/>
      <c r="H53" s="18"/>
      <c r="I53" s="18"/>
      <c r="J53" s="18"/>
      <c r="K53" s="18"/>
      <c r="L53" s="18"/>
      <c r="M53" s="18"/>
      <c r="N53" s="19"/>
      <c r="O53" s="18"/>
      <c r="P53" s="18"/>
    </row>
    <row r="54" spans="7:16" x14ac:dyDescent="0.3">
      <c r="G54" s="18"/>
      <c r="H54" s="18"/>
      <c r="I54" s="18"/>
      <c r="J54" s="18"/>
      <c r="K54" s="18"/>
      <c r="L54" s="18"/>
      <c r="M54" s="18"/>
      <c r="N54" s="19"/>
      <c r="O54" s="18"/>
      <c r="P54" s="18"/>
    </row>
    <row r="55" spans="7:16" x14ac:dyDescent="0.3">
      <c r="G55" s="18"/>
      <c r="H55" s="18"/>
      <c r="I55" s="18"/>
      <c r="J55" s="18"/>
      <c r="K55" s="18"/>
      <c r="L55" s="18"/>
      <c r="M55" s="18"/>
      <c r="N55" s="19"/>
      <c r="O55" s="18"/>
      <c r="P55" s="18"/>
    </row>
    <row r="56" spans="7:16" x14ac:dyDescent="0.3">
      <c r="G56" s="18"/>
      <c r="H56" s="18"/>
      <c r="I56" s="18"/>
      <c r="J56" s="18"/>
      <c r="K56" s="18"/>
      <c r="L56" s="18"/>
      <c r="M56" s="18"/>
      <c r="N56" s="19"/>
      <c r="O56" s="18"/>
      <c r="P56" s="18"/>
    </row>
    <row r="57" spans="7:16" x14ac:dyDescent="0.3">
      <c r="G57" s="18"/>
      <c r="H57" s="18"/>
      <c r="I57" s="18"/>
      <c r="J57" s="18"/>
      <c r="K57" s="18"/>
      <c r="L57" s="18"/>
      <c r="M57" s="18"/>
      <c r="N57" s="19"/>
      <c r="O57" s="18"/>
      <c r="P57" s="18"/>
    </row>
    <row r="58" spans="7:16" x14ac:dyDescent="0.3">
      <c r="G58" s="18"/>
      <c r="H58" s="18"/>
      <c r="I58" s="18"/>
      <c r="J58" s="18"/>
      <c r="K58" s="18"/>
      <c r="L58" s="18"/>
      <c r="M58" s="18"/>
      <c r="N58" s="19"/>
      <c r="O58" s="18"/>
      <c r="P58" s="18"/>
    </row>
    <row r="59" spans="7:16" x14ac:dyDescent="0.3">
      <c r="G59" s="18"/>
      <c r="H59" s="18"/>
      <c r="I59" s="18"/>
      <c r="J59" s="18"/>
      <c r="K59" s="18"/>
      <c r="L59" s="18"/>
      <c r="M59" s="18"/>
      <c r="N59" s="19"/>
      <c r="O59" s="18"/>
      <c r="P59" s="18"/>
    </row>
    <row r="60" spans="7:16" x14ac:dyDescent="0.3">
      <c r="G60" s="18"/>
      <c r="H60" s="18"/>
      <c r="I60" s="18"/>
      <c r="J60" s="18"/>
      <c r="K60" s="18"/>
      <c r="L60" s="18"/>
      <c r="M60" s="18"/>
      <c r="N60" s="19"/>
      <c r="O60" s="18"/>
      <c r="P60" s="18"/>
    </row>
    <row r="61" spans="7:16" x14ac:dyDescent="0.3">
      <c r="G61" s="18"/>
      <c r="H61" s="18"/>
      <c r="I61" s="18"/>
      <c r="J61" s="18"/>
      <c r="K61" s="18"/>
      <c r="L61" s="18"/>
      <c r="M61" s="18"/>
      <c r="N61" s="19"/>
      <c r="O61" s="18"/>
      <c r="P61" s="18"/>
    </row>
    <row r="62" spans="7:16" x14ac:dyDescent="0.3">
      <c r="G62" s="18"/>
      <c r="H62" s="18"/>
      <c r="I62" s="18"/>
      <c r="J62" s="18"/>
      <c r="K62" s="18"/>
      <c r="L62" s="18"/>
      <c r="M62" s="18"/>
      <c r="N62" s="19"/>
      <c r="O62" s="18"/>
      <c r="P62" s="18"/>
    </row>
    <row r="63" spans="7:16" x14ac:dyDescent="0.3">
      <c r="G63" s="18"/>
      <c r="H63" s="18"/>
      <c r="I63" s="18"/>
      <c r="J63" s="18"/>
      <c r="K63" s="18"/>
      <c r="L63" s="18"/>
      <c r="M63" s="18"/>
      <c r="N63" s="19"/>
      <c r="O63" s="18"/>
      <c r="P63" s="18"/>
    </row>
    <row r="64" spans="7:16" x14ac:dyDescent="0.3">
      <c r="G64" s="18"/>
      <c r="H64" s="18"/>
      <c r="I64" s="18"/>
      <c r="J64" s="18"/>
      <c r="K64" s="18"/>
      <c r="L64" s="18"/>
      <c r="M64" s="18"/>
      <c r="N64" s="19"/>
      <c r="O64" s="18"/>
      <c r="P64" s="18"/>
    </row>
    <row r="65" spans="7:16" x14ac:dyDescent="0.3">
      <c r="G65" s="18"/>
      <c r="H65" s="18"/>
      <c r="I65" s="18"/>
      <c r="J65" s="18"/>
      <c r="K65" s="18"/>
      <c r="L65" s="18"/>
      <c r="M65" s="18"/>
      <c r="N65" s="19"/>
      <c r="O65" s="18"/>
      <c r="P65" s="18"/>
    </row>
    <row r="66" spans="7:16" x14ac:dyDescent="0.3">
      <c r="G66" s="18"/>
      <c r="H66" s="18"/>
      <c r="I66" s="18"/>
      <c r="J66" s="18"/>
      <c r="K66" s="18"/>
      <c r="L66" s="18"/>
      <c r="M66" s="18"/>
      <c r="N66" s="19"/>
      <c r="O66" s="18"/>
      <c r="P66" s="18"/>
    </row>
    <row r="67" spans="7:16" x14ac:dyDescent="0.3">
      <c r="G67" s="18"/>
      <c r="H67" s="18"/>
      <c r="I67" s="18"/>
      <c r="J67" s="18"/>
      <c r="K67" s="18"/>
      <c r="L67" s="18"/>
      <c r="M67" s="18"/>
      <c r="N67" s="19"/>
      <c r="O67" s="18"/>
      <c r="P67" s="18"/>
    </row>
    <row r="68" spans="7:16" x14ac:dyDescent="0.3">
      <c r="G68" s="18"/>
      <c r="H68" s="18"/>
      <c r="I68" s="18"/>
      <c r="J68" s="18"/>
      <c r="K68" s="18"/>
      <c r="L68" s="18"/>
      <c r="M68" s="18"/>
      <c r="N68" s="19"/>
      <c r="O68" s="18"/>
      <c r="P68" s="18"/>
    </row>
    <row r="69" spans="7:16" x14ac:dyDescent="0.3">
      <c r="G69" s="18"/>
      <c r="H69" s="18"/>
      <c r="I69" s="18"/>
      <c r="J69" s="18"/>
      <c r="K69" s="18"/>
      <c r="L69" s="18"/>
      <c r="M69" s="18"/>
      <c r="N69" s="19"/>
      <c r="O69" s="18"/>
      <c r="P69" s="18"/>
    </row>
    <row r="70" spans="7:16" x14ac:dyDescent="0.3">
      <c r="G70" s="18"/>
      <c r="H70" s="18"/>
      <c r="I70" s="18"/>
      <c r="J70" s="18"/>
      <c r="K70" s="18"/>
      <c r="L70" s="18"/>
      <c r="M70" s="18"/>
      <c r="N70" s="19"/>
      <c r="O70" s="18"/>
      <c r="P70" s="18"/>
    </row>
    <row r="71" spans="7:16" x14ac:dyDescent="0.3">
      <c r="G71" s="18"/>
      <c r="H71" s="18"/>
      <c r="I71" s="18"/>
      <c r="J71" s="18"/>
      <c r="K71" s="18"/>
      <c r="L71" s="18"/>
      <c r="M71" s="18"/>
      <c r="N71" s="19"/>
      <c r="O71" s="18"/>
      <c r="P71" s="18"/>
    </row>
    <row r="72" spans="7:16" x14ac:dyDescent="0.3">
      <c r="G72" s="18"/>
      <c r="H72" s="18"/>
      <c r="I72" s="18"/>
      <c r="J72" s="18"/>
      <c r="K72" s="18"/>
      <c r="L72" s="18"/>
      <c r="M72" s="18"/>
      <c r="N72" s="19"/>
      <c r="O72" s="18"/>
      <c r="P72" s="18"/>
    </row>
    <row r="73" spans="7:16" x14ac:dyDescent="0.3">
      <c r="G73" s="18"/>
      <c r="H73" s="18"/>
      <c r="I73" s="18"/>
      <c r="J73" s="18"/>
      <c r="K73" s="18"/>
      <c r="L73" s="18"/>
      <c r="M73" s="18"/>
      <c r="N73" s="19"/>
      <c r="O73" s="18"/>
      <c r="P73" s="18"/>
    </row>
    <row r="74" spans="7:16" x14ac:dyDescent="0.3">
      <c r="G74" s="18"/>
      <c r="H74" s="18"/>
      <c r="I74" s="18"/>
      <c r="J74" s="18"/>
      <c r="K74" s="18"/>
      <c r="L74" s="18"/>
      <c r="M74" s="18"/>
      <c r="N74" s="19"/>
      <c r="O74" s="18"/>
      <c r="P74" s="18"/>
    </row>
    <row r="75" spans="7:16" x14ac:dyDescent="0.3">
      <c r="G75" s="18"/>
      <c r="H75" s="18"/>
      <c r="I75" s="18"/>
      <c r="J75" s="18"/>
      <c r="K75" s="18"/>
      <c r="L75" s="18"/>
      <c r="M75" s="18"/>
      <c r="N75" s="19"/>
      <c r="O75" s="18"/>
      <c r="P75" s="18"/>
    </row>
    <row r="76" spans="7:16" x14ac:dyDescent="0.3">
      <c r="G76" s="18"/>
      <c r="H76" s="18"/>
      <c r="I76" s="18"/>
      <c r="J76" s="18"/>
      <c r="K76" s="18"/>
      <c r="L76" s="18"/>
      <c r="M76" s="18"/>
      <c r="N76" s="19"/>
      <c r="O76" s="18"/>
      <c r="P76" s="18"/>
    </row>
    <row r="77" spans="7:16" x14ac:dyDescent="0.3">
      <c r="G77" s="18"/>
      <c r="H77" s="18"/>
      <c r="I77" s="18"/>
      <c r="J77" s="18"/>
      <c r="K77" s="18"/>
      <c r="L77" s="18"/>
      <c r="M77" s="18"/>
      <c r="N77" s="19"/>
      <c r="O77" s="18"/>
      <c r="P77" s="18"/>
    </row>
    <row r="78" spans="7:16" x14ac:dyDescent="0.3">
      <c r="G78" s="18"/>
      <c r="H78" s="18"/>
      <c r="I78" s="18"/>
      <c r="J78" s="18"/>
      <c r="K78" s="18"/>
      <c r="L78" s="18"/>
      <c r="M78" s="18"/>
      <c r="N78" s="19"/>
      <c r="O78" s="18"/>
      <c r="P78" s="18"/>
    </row>
    <row r="79" spans="7:16" x14ac:dyDescent="0.3">
      <c r="G79" s="18"/>
      <c r="H79" s="18"/>
      <c r="I79" s="18"/>
      <c r="J79" s="18"/>
      <c r="K79" s="18"/>
      <c r="L79" s="18"/>
      <c r="M79" s="18"/>
      <c r="N79" s="19"/>
      <c r="O79" s="18"/>
      <c r="P79" s="18"/>
    </row>
    <row r="80" spans="7:16" x14ac:dyDescent="0.3">
      <c r="G80" s="18"/>
      <c r="H80" s="18"/>
      <c r="I80" s="18"/>
      <c r="J80" s="18"/>
      <c r="K80" s="18"/>
      <c r="L80" s="18"/>
      <c r="M80" s="18"/>
      <c r="N80" s="19"/>
      <c r="O80" s="18"/>
      <c r="P80" s="18"/>
    </row>
    <row r="81" spans="7:16" x14ac:dyDescent="0.3">
      <c r="G81" s="18"/>
      <c r="H81" s="18"/>
      <c r="I81" s="18"/>
      <c r="J81" s="18"/>
      <c r="K81" s="18"/>
      <c r="L81" s="18"/>
      <c r="M81" s="18"/>
      <c r="N81" s="19"/>
      <c r="O81" s="18"/>
      <c r="P81" s="18"/>
    </row>
    <row r="82" spans="7:16" x14ac:dyDescent="0.3">
      <c r="G82" s="18"/>
      <c r="H82" s="18"/>
      <c r="I82" s="18"/>
      <c r="J82" s="18"/>
      <c r="K82" s="18"/>
      <c r="L82" s="18"/>
      <c r="M82" s="18"/>
      <c r="N82" s="19"/>
      <c r="O82" s="18"/>
      <c r="P82" s="18"/>
    </row>
    <row r="83" spans="7:16" x14ac:dyDescent="0.3">
      <c r="G83" s="18"/>
      <c r="H83" s="18"/>
      <c r="I83" s="18"/>
      <c r="J83" s="18"/>
      <c r="K83" s="18"/>
      <c r="L83" s="18"/>
      <c r="M83" s="18"/>
      <c r="N83" s="19"/>
      <c r="O83" s="18"/>
      <c r="P83" s="18"/>
    </row>
    <row r="84" spans="7:16" x14ac:dyDescent="0.3"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7:16" x14ac:dyDescent="0.3"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7:16" x14ac:dyDescent="0.3"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7:16" x14ac:dyDescent="0.3"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7:16" x14ac:dyDescent="0.3"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7:16" x14ac:dyDescent="0.3"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7:16" x14ac:dyDescent="0.3"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7:16" x14ac:dyDescent="0.3"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7:16" x14ac:dyDescent="0.3"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7:16" x14ac:dyDescent="0.3"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7:16" x14ac:dyDescent="0.3"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7:16" x14ac:dyDescent="0.3"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7:16" x14ac:dyDescent="0.3"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7:16" x14ac:dyDescent="0.3"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7:16" x14ac:dyDescent="0.3"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7:16" x14ac:dyDescent="0.3"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7:16" x14ac:dyDescent="0.3"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7:16" x14ac:dyDescent="0.3"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7:16" x14ac:dyDescent="0.3"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7:16" x14ac:dyDescent="0.3"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7:16" x14ac:dyDescent="0.3"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7:16" x14ac:dyDescent="0.3"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7:16" x14ac:dyDescent="0.3"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7:16" x14ac:dyDescent="0.3"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7:16" x14ac:dyDescent="0.3"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7:16" x14ac:dyDescent="0.3"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7:16" x14ac:dyDescent="0.3"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7:16" x14ac:dyDescent="0.3"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7:16" x14ac:dyDescent="0.3"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7:16" x14ac:dyDescent="0.3"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7:16" x14ac:dyDescent="0.3"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7:16" x14ac:dyDescent="0.3"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7:16" x14ac:dyDescent="0.3"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7:16" x14ac:dyDescent="0.3"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7:16" x14ac:dyDescent="0.3"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7:16" x14ac:dyDescent="0.3"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7:16" x14ac:dyDescent="0.3"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7:16" x14ac:dyDescent="0.3"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7:16" x14ac:dyDescent="0.3"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7:16" x14ac:dyDescent="0.3"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7:16" x14ac:dyDescent="0.3"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7:16" x14ac:dyDescent="0.3"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7:16" x14ac:dyDescent="0.3"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7:16" x14ac:dyDescent="0.3"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7:16" x14ac:dyDescent="0.3"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7:16" x14ac:dyDescent="0.3"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7:16" x14ac:dyDescent="0.3"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7:16" x14ac:dyDescent="0.3"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7:16" x14ac:dyDescent="0.3"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7:16" x14ac:dyDescent="0.3"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7:16" x14ac:dyDescent="0.3"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7:16" x14ac:dyDescent="0.3"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7:16" x14ac:dyDescent="0.3"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7:16" x14ac:dyDescent="0.3"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7:16" x14ac:dyDescent="0.3"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7:16" x14ac:dyDescent="0.3"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7:16" x14ac:dyDescent="0.3"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7:16" x14ac:dyDescent="0.3"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7:16" x14ac:dyDescent="0.3"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7:16" x14ac:dyDescent="0.3"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7:16" x14ac:dyDescent="0.3"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7:16" x14ac:dyDescent="0.3"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7:16" x14ac:dyDescent="0.3"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7:16" x14ac:dyDescent="0.3"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7:16" x14ac:dyDescent="0.3"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7:16" x14ac:dyDescent="0.3"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7:16" x14ac:dyDescent="0.3"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7:16" x14ac:dyDescent="0.3"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7:16" x14ac:dyDescent="0.3"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7:16" x14ac:dyDescent="0.3"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7:16" x14ac:dyDescent="0.3"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7:16" x14ac:dyDescent="0.3"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7:16" x14ac:dyDescent="0.3"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7:16" x14ac:dyDescent="0.3"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7:16" x14ac:dyDescent="0.3"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7:16" x14ac:dyDescent="0.3"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7:16" x14ac:dyDescent="0.3"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7:16" x14ac:dyDescent="0.3"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7:16" x14ac:dyDescent="0.3"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7:16" x14ac:dyDescent="0.3"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7:16" x14ac:dyDescent="0.3"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spans="7:16" x14ac:dyDescent="0.3"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spans="7:16" x14ac:dyDescent="0.3"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spans="7:16" x14ac:dyDescent="0.3"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spans="7:16" x14ac:dyDescent="0.3"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7:16" x14ac:dyDescent="0.3"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7:16" x14ac:dyDescent="0.3"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7:16" x14ac:dyDescent="0.3"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spans="7:16" x14ac:dyDescent="0.3"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spans="7:16" x14ac:dyDescent="0.3"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spans="7:16" x14ac:dyDescent="0.3"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spans="7:16" x14ac:dyDescent="0.3"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spans="7:16" x14ac:dyDescent="0.3"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spans="7:16" x14ac:dyDescent="0.3"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7:16" x14ac:dyDescent="0.3"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spans="7:16" x14ac:dyDescent="0.3"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spans="7:16" x14ac:dyDescent="0.3"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7:16" x14ac:dyDescent="0.3"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7:16" x14ac:dyDescent="0.3"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7:16" x14ac:dyDescent="0.3"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7:16" x14ac:dyDescent="0.3"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7:16" x14ac:dyDescent="0.3"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7:16" x14ac:dyDescent="0.3"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7:16" x14ac:dyDescent="0.3"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7:16" x14ac:dyDescent="0.3"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7:16" x14ac:dyDescent="0.3"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7:16" x14ac:dyDescent="0.3"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7:16" x14ac:dyDescent="0.3"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7:16" x14ac:dyDescent="0.3"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7:16" x14ac:dyDescent="0.3"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7:16" x14ac:dyDescent="0.3"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7:16" x14ac:dyDescent="0.3"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7:16" x14ac:dyDescent="0.3"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7:16" x14ac:dyDescent="0.3"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7:16" x14ac:dyDescent="0.3"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28L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2024-05-23T15:53:41Z</dcterms:created>
  <dcterms:modified xsi:type="dcterms:W3CDTF">2024-11-19T18:42:47Z</dcterms:modified>
</cp:coreProperties>
</file>