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hdi-GHRABLI\Desktop\All data\Experimental data\Cycling tests\Campaign_1\"/>
    </mc:Choice>
  </mc:AlternateContent>
  <xr:revisionPtr revIDLastSave="0" documentId="13_ncr:1_{F00FCEAE-36E2-41DA-9CE3-010411374F94}" xr6:coauthVersionLast="47" xr6:coauthVersionMax="47" xr10:uidLastSave="{00000000-0000-0000-0000-000000000000}"/>
  <bookViews>
    <workbookView xWindow="-28920" yWindow="15" windowWidth="29040" windowHeight="1584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78" i="1" l="1"/>
  <c r="K78" i="1"/>
  <c r="M78" i="1" s="1"/>
  <c r="E78" i="1"/>
  <c r="L77" i="1"/>
  <c r="K77" i="1"/>
  <c r="M77" i="1" s="1"/>
  <c r="E77" i="1"/>
  <c r="L76" i="1"/>
  <c r="K76" i="1"/>
  <c r="M76" i="1" s="1"/>
  <c r="E76" i="1"/>
  <c r="L75" i="1"/>
  <c r="K75" i="1"/>
  <c r="M75" i="1" s="1"/>
  <c r="E75" i="1"/>
  <c r="L74" i="1"/>
  <c r="K74" i="1"/>
  <c r="M74" i="1" s="1"/>
  <c r="E74" i="1"/>
  <c r="L73" i="1"/>
  <c r="K73" i="1"/>
  <c r="M73" i="1" s="1"/>
  <c r="E73" i="1"/>
  <c r="L72" i="1"/>
  <c r="K72" i="1"/>
  <c r="M72" i="1" s="1"/>
  <c r="E72" i="1"/>
  <c r="L71" i="1"/>
  <c r="K71" i="1"/>
  <c r="M71" i="1" s="1"/>
  <c r="E71" i="1"/>
  <c r="L70" i="1"/>
  <c r="K70" i="1"/>
  <c r="M70" i="1" s="1"/>
  <c r="E70" i="1"/>
  <c r="L69" i="1"/>
  <c r="K69" i="1"/>
  <c r="M69" i="1" s="1"/>
  <c r="E69" i="1"/>
  <c r="L68" i="1"/>
  <c r="K68" i="1"/>
  <c r="M68" i="1" s="1"/>
  <c r="E68" i="1"/>
  <c r="L67" i="1"/>
  <c r="K67" i="1"/>
  <c r="M67" i="1" s="1"/>
  <c r="E67" i="1"/>
  <c r="L66" i="1"/>
  <c r="K66" i="1"/>
  <c r="M66" i="1" s="1"/>
  <c r="E66" i="1"/>
  <c r="L65" i="1"/>
  <c r="K65" i="1"/>
  <c r="M65" i="1" s="1"/>
  <c r="E65" i="1"/>
  <c r="L64" i="1"/>
  <c r="K64" i="1"/>
  <c r="M64" i="1" s="1"/>
  <c r="E64" i="1"/>
  <c r="L63" i="1"/>
  <c r="K63" i="1"/>
  <c r="M63" i="1" s="1"/>
  <c r="E63" i="1"/>
  <c r="L62" i="1"/>
  <c r="K62" i="1"/>
  <c r="M62" i="1" s="1"/>
  <c r="E62" i="1"/>
  <c r="L61" i="1"/>
  <c r="K61" i="1"/>
  <c r="M61" i="1" s="1"/>
  <c r="E61" i="1"/>
  <c r="L60" i="1"/>
  <c r="K60" i="1"/>
  <c r="M60" i="1" s="1"/>
  <c r="E60" i="1"/>
  <c r="L59" i="1"/>
  <c r="K59" i="1"/>
  <c r="M59" i="1" s="1"/>
  <c r="E59" i="1"/>
  <c r="L58" i="1"/>
  <c r="K58" i="1"/>
  <c r="M58" i="1" s="1"/>
  <c r="E58" i="1"/>
  <c r="L57" i="1"/>
  <c r="K57" i="1"/>
  <c r="M57" i="1" s="1"/>
  <c r="E57" i="1"/>
  <c r="L56" i="1"/>
  <c r="K56" i="1"/>
  <c r="M56" i="1" s="1"/>
  <c r="E56" i="1"/>
  <c r="L55" i="1"/>
  <c r="K55" i="1"/>
  <c r="M55" i="1" s="1"/>
  <c r="E55" i="1"/>
  <c r="L54" i="1"/>
  <c r="K54" i="1"/>
  <c r="M54" i="1" s="1"/>
  <c r="E54" i="1"/>
  <c r="L53" i="1"/>
  <c r="K53" i="1"/>
  <c r="M53" i="1" s="1"/>
  <c r="E53" i="1"/>
  <c r="L52" i="1"/>
  <c r="K52" i="1"/>
  <c r="M52" i="1" s="1"/>
  <c r="E52" i="1"/>
  <c r="L51" i="1"/>
  <c r="K51" i="1"/>
  <c r="M51" i="1" s="1"/>
  <c r="E51" i="1"/>
  <c r="L50" i="1"/>
  <c r="K50" i="1"/>
  <c r="M50" i="1" s="1"/>
  <c r="E50" i="1"/>
  <c r="L49" i="1"/>
  <c r="K49" i="1"/>
  <c r="M49" i="1" s="1"/>
  <c r="E49" i="1"/>
  <c r="L48" i="1"/>
  <c r="K48" i="1"/>
  <c r="M48" i="1" s="1"/>
  <c r="E48" i="1"/>
  <c r="L47" i="1"/>
  <c r="K47" i="1"/>
  <c r="M47" i="1" s="1"/>
  <c r="E47" i="1"/>
  <c r="L46" i="1"/>
  <c r="K46" i="1"/>
  <c r="M46" i="1" s="1"/>
  <c r="E46" i="1"/>
  <c r="L45" i="1"/>
  <c r="K45" i="1"/>
  <c r="M45" i="1" s="1"/>
  <c r="E45" i="1"/>
  <c r="L44" i="1"/>
  <c r="K44" i="1"/>
  <c r="M44" i="1" s="1"/>
  <c r="E44" i="1"/>
  <c r="L43" i="1"/>
  <c r="K43" i="1"/>
  <c r="M43" i="1" s="1"/>
  <c r="E43" i="1"/>
  <c r="L42" i="1"/>
  <c r="K42" i="1"/>
  <c r="M42" i="1" s="1"/>
  <c r="E42" i="1"/>
  <c r="L41" i="1"/>
  <c r="K41" i="1"/>
  <c r="M41" i="1" s="1"/>
  <c r="E41" i="1"/>
  <c r="L40" i="1"/>
  <c r="K40" i="1"/>
  <c r="M40" i="1" s="1"/>
  <c r="E40" i="1"/>
  <c r="L39" i="1"/>
  <c r="K39" i="1"/>
  <c r="M39" i="1" s="1"/>
  <c r="E39" i="1"/>
  <c r="L38" i="1"/>
  <c r="K38" i="1"/>
  <c r="M38" i="1" s="1"/>
  <c r="E38" i="1"/>
  <c r="L37" i="1"/>
  <c r="K37" i="1"/>
  <c r="M37" i="1" s="1"/>
  <c r="E37" i="1"/>
  <c r="L36" i="1"/>
  <c r="K36" i="1"/>
  <c r="M36" i="1" s="1"/>
  <c r="E36" i="1"/>
  <c r="L35" i="1"/>
  <c r="K35" i="1"/>
  <c r="M35" i="1" s="1"/>
  <c r="E35" i="1"/>
  <c r="L34" i="1"/>
  <c r="K34" i="1"/>
  <c r="M34" i="1" s="1"/>
  <c r="E34" i="1"/>
  <c r="L33" i="1"/>
  <c r="K33" i="1"/>
  <c r="M33" i="1" s="1"/>
  <c r="E33" i="1"/>
  <c r="A33" i="1"/>
  <c r="A34" i="1" s="1"/>
  <c r="A35" i="1" s="1"/>
  <c r="A36" i="1" s="1"/>
  <c r="A37" i="1" s="1"/>
  <c r="A38" i="1" s="1"/>
  <c r="A39" i="1" s="1"/>
  <c r="L32" i="1"/>
  <c r="K32" i="1"/>
  <c r="M32" i="1" s="1"/>
  <c r="E32" i="1"/>
  <c r="L31" i="1"/>
  <c r="K31" i="1"/>
  <c r="M31" i="1" s="1"/>
  <c r="E31" i="1"/>
  <c r="L30" i="1"/>
  <c r="K30" i="1"/>
  <c r="M30" i="1" s="1"/>
  <c r="E30" i="1"/>
  <c r="L29" i="1"/>
  <c r="K29" i="1"/>
  <c r="M29" i="1" s="1"/>
  <c r="E29" i="1"/>
  <c r="L28" i="1"/>
  <c r="K28" i="1"/>
  <c r="M28" i="1" s="1"/>
  <c r="E28" i="1"/>
  <c r="L27" i="1"/>
  <c r="K27" i="1"/>
  <c r="M27" i="1" s="1"/>
  <c r="E27" i="1"/>
  <c r="L26" i="1"/>
  <c r="K26" i="1"/>
  <c r="M26" i="1" s="1"/>
  <c r="E26" i="1"/>
  <c r="L25" i="1"/>
  <c r="K25" i="1"/>
  <c r="M25" i="1" s="1"/>
  <c r="E25" i="1"/>
  <c r="L24" i="1"/>
  <c r="K24" i="1"/>
  <c r="M24" i="1" s="1"/>
  <c r="E24" i="1"/>
  <c r="L23" i="1"/>
  <c r="K23" i="1"/>
  <c r="M23" i="1" s="1"/>
  <c r="E23" i="1"/>
  <c r="L22" i="1"/>
  <c r="K22" i="1"/>
  <c r="M22" i="1" s="1"/>
  <c r="E22" i="1"/>
  <c r="L21" i="1"/>
  <c r="K21" i="1"/>
  <c r="M21" i="1" s="1"/>
  <c r="E21" i="1"/>
  <c r="L20" i="1"/>
  <c r="K20" i="1"/>
  <c r="M20" i="1" s="1"/>
  <c r="E20" i="1"/>
  <c r="L19" i="1"/>
  <c r="K19" i="1"/>
  <c r="M19" i="1" s="1"/>
  <c r="E19" i="1"/>
  <c r="L18" i="1"/>
  <c r="K18" i="1"/>
  <c r="M18" i="1" s="1"/>
  <c r="E18" i="1"/>
  <c r="L17" i="1"/>
  <c r="K17" i="1"/>
  <c r="M17" i="1" s="1"/>
  <c r="E17" i="1"/>
  <c r="L16" i="1"/>
  <c r="K16" i="1"/>
  <c r="M16" i="1" s="1"/>
  <c r="E16" i="1"/>
  <c r="L15" i="1"/>
  <c r="K15" i="1"/>
  <c r="M15" i="1" s="1"/>
  <c r="E15" i="1"/>
  <c r="L14" i="1"/>
  <c r="K14" i="1"/>
  <c r="M14" i="1" s="1"/>
  <c r="E14" i="1"/>
  <c r="L13" i="1"/>
  <c r="K13" i="1"/>
  <c r="M13" i="1" s="1"/>
  <c r="E13" i="1"/>
  <c r="L12" i="1"/>
  <c r="K12" i="1"/>
  <c r="M12" i="1" s="1"/>
  <c r="E12" i="1"/>
  <c r="L11" i="1"/>
  <c r="K11" i="1"/>
  <c r="M11" i="1" s="1"/>
  <c r="E11" i="1"/>
  <c r="L10" i="1"/>
  <c r="K10" i="1"/>
  <c r="M10" i="1" s="1"/>
  <c r="E10" i="1"/>
  <c r="L9" i="1"/>
  <c r="K9" i="1"/>
  <c r="M9" i="1" s="1"/>
  <c r="E9" i="1"/>
  <c r="L8" i="1"/>
  <c r="K8" i="1"/>
  <c r="M8" i="1" s="1"/>
  <c r="E8" i="1"/>
  <c r="L7" i="1"/>
  <c r="K7" i="1"/>
  <c r="M7" i="1" s="1"/>
  <c r="E7" i="1"/>
  <c r="L6" i="1"/>
  <c r="K6" i="1"/>
  <c r="M6" i="1" s="1"/>
  <c r="E6" i="1"/>
  <c r="L5" i="1"/>
  <c r="K5" i="1"/>
  <c r="M5" i="1" s="1"/>
  <c r="E5" i="1"/>
  <c r="L4" i="1"/>
  <c r="K4" i="1"/>
  <c r="M4" i="1" s="1"/>
  <c r="E4" i="1"/>
  <c r="L3" i="1"/>
  <c r="K3" i="1"/>
  <c r="M3" i="1" s="1"/>
  <c r="E3" i="1"/>
  <c r="L2" i="1"/>
  <c r="R31" i="1" s="1"/>
  <c r="K2" i="1"/>
  <c r="M2" i="1" s="1"/>
  <c r="E2" i="1"/>
  <c r="Q49" i="1" s="1"/>
  <c r="O35" i="1" l="1"/>
  <c r="O24" i="1"/>
  <c r="R5" i="1"/>
  <c r="O30" i="1"/>
  <c r="O3" i="1"/>
  <c r="P7" i="1"/>
  <c r="N45" i="1"/>
  <c r="R33" i="1"/>
  <c r="O37" i="1"/>
  <c r="O57" i="1"/>
  <c r="O12" i="1"/>
  <c r="O16" i="1"/>
  <c r="O4" i="1"/>
  <c r="N13" i="1"/>
  <c r="O42" i="1"/>
  <c r="O54" i="1"/>
  <c r="N51" i="1"/>
  <c r="O39" i="1"/>
  <c r="O66" i="1"/>
  <c r="N10" i="1"/>
  <c r="O43" i="1"/>
  <c r="R2" i="1"/>
  <c r="R21" i="1"/>
  <c r="O18" i="1"/>
  <c r="O36" i="1"/>
  <c r="O22" i="1"/>
  <c r="O55" i="1"/>
  <c r="R9" i="1"/>
  <c r="O26" i="1"/>
  <c r="O33" i="1"/>
  <c r="O48" i="1"/>
  <c r="O75" i="1"/>
  <c r="O7" i="1"/>
  <c r="O72" i="1"/>
  <c r="O10" i="1"/>
  <c r="R13" i="1"/>
  <c r="O20" i="1"/>
  <c r="O27" i="1"/>
  <c r="O49" i="1"/>
  <c r="O69" i="1"/>
  <c r="P10" i="1"/>
  <c r="O31" i="1"/>
  <c r="O63" i="1"/>
  <c r="O8" i="1"/>
  <c r="O11" i="1"/>
  <c r="N39" i="1"/>
  <c r="O60" i="1"/>
  <c r="O70" i="1"/>
  <c r="O67" i="1"/>
  <c r="O15" i="1"/>
  <c r="O61" i="1"/>
  <c r="N76" i="1"/>
  <c r="N5" i="1"/>
  <c r="O45" i="1"/>
  <c r="O51" i="1"/>
  <c r="R57" i="1"/>
  <c r="R63" i="1"/>
  <c r="N11" i="1"/>
  <c r="O19" i="1"/>
  <c r="N22" i="1"/>
  <c r="N25" i="1"/>
  <c r="R39" i="1"/>
  <c r="R45" i="1"/>
  <c r="R51" i="1"/>
  <c r="O76" i="1"/>
  <c r="O58" i="1"/>
  <c r="O64" i="1"/>
  <c r="N71" i="1"/>
  <c r="O73" i="1"/>
  <c r="N3" i="1"/>
  <c r="N17" i="1"/>
  <c r="O34" i="1"/>
  <c r="O40" i="1"/>
  <c r="O46" i="1"/>
  <c r="O52" i="1"/>
  <c r="N59" i="1"/>
  <c r="N65" i="1"/>
  <c r="O77" i="1"/>
  <c r="N6" i="1"/>
  <c r="O14" i="1"/>
  <c r="R25" i="1"/>
  <c r="N29" i="1"/>
  <c r="R34" i="1"/>
  <c r="R40" i="1"/>
  <c r="R46" i="1"/>
  <c r="N53" i="1"/>
  <c r="O71" i="1"/>
  <c r="N78" i="1"/>
  <c r="N77" i="1"/>
  <c r="N14" i="1"/>
  <c r="N9" i="1"/>
  <c r="O23" i="1"/>
  <c r="N26" i="1"/>
  <c r="N35" i="1"/>
  <c r="N41" i="1"/>
  <c r="N47" i="1"/>
  <c r="O59" i="1"/>
  <c r="O65" i="1"/>
  <c r="N72" i="1"/>
  <c r="O6" i="1"/>
  <c r="R17" i="1"/>
  <c r="O53" i="1"/>
  <c r="N60" i="1"/>
  <c r="N66" i="1"/>
  <c r="N7" i="1"/>
  <c r="N18" i="1"/>
  <c r="N21" i="1"/>
  <c r="O41" i="1"/>
  <c r="O47" i="1"/>
  <c r="N54" i="1"/>
  <c r="N75" i="1"/>
  <c r="N30" i="1"/>
  <c r="N33" i="1"/>
  <c r="N36" i="1"/>
  <c r="N42" i="1"/>
  <c r="N48" i="1"/>
  <c r="N57" i="1"/>
  <c r="N63" i="1"/>
  <c r="N69" i="1"/>
  <c r="O78" i="1"/>
  <c r="P26" i="1"/>
  <c r="P41" i="1"/>
  <c r="P78" i="1"/>
  <c r="P18" i="1"/>
  <c r="P30" i="1"/>
  <c r="P33" i="1"/>
  <c r="P57" i="1"/>
  <c r="P60" i="1"/>
  <c r="P63" i="1"/>
  <c r="P66" i="1"/>
  <c r="P69" i="1"/>
  <c r="P39" i="1"/>
  <c r="P45" i="1"/>
  <c r="P51" i="1"/>
  <c r="P54" i="1"/>
  <c r="P27" i="1"/>
  <c r="P36" i="1"/>
  <c r="P42" i="1"/>
  <c r="P48" i="1"/>
  <c r="P76" i="1"/>
  <c r="P70" i="1"/>
  <c r="A40" i="1"/>
  <c r="A41" i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P58" i="1"/>
  <c r="P38" i="1"/>
  <c r="P50" i="1"/>
  <c r="P28" i="1"/>
  <c r="P32" i="1"/>
  <c r="P20" i="1"/>
  <c r="P4" i="1"/>
  <c r="P74" i="1"/>
  <c r="P68" i="1"/>
  <c r="P62" i="1"/>
  <c r="P56" i="1"/>
  <c r="P9" i="1"/>
  <c r="P24" i="1"/>
  <c r="P12" i="1"/>
  <c r="P29" i="1"/>
  <c r="P25" i="1"/>
  <c r="P21" i="1"/>
  <c r="P17" i="1"/>
  <c r="P13" i="1"/>
  <c r="P5" i="1"/>
  <c r="P8" i="1"/>
  <c r="P44" i="1"/>
  <c r="P16" i="1"/>
  <c r="P2" i="1"/>
  <c r="P22" i="1"/>
  <c r="P64" i="1"/>
  <c r="P34" i="1"/>
  <c r="P46" i="1"/>
  <c r="P55" i="1"/>
  <c r="P61" i="1"/>
  <c r="P67" i="1"/>
  <c r="P77" i="1"/>
  <c r="P19" i="1"/>
  <c r="P73" i="1"/>
  <c r="P31" i="1"/>
  <c r="P40" i="1"/>
  <c r="P52" i="1"/>
  <c r="P11" i="1"/>
  <c r="P14" i="1"/>
  <c r="P37" i="1"/>
  <c r="P43" i="1"/>
  <c r="P49" i="1"/>
  <c r="P71" i="1"/>
  <c r="P59" i="1"/>
  <c r="P65" i="1"/>
  <c r="P53" i="1"/>
  <c r="P6" i="1"/>
  <c r="P47" i="1"/>
  <c r="P3" i="1"/>
  <c r="P23" i="1"/>
  <c r="P35" i="1"/>
  <c r="P15" i="1"/>
  <c r="P72" i="1"/>
  <c r="P75" i="1"/>
  <c r="N34" i="1"/>
  <c r="R36" i="1"/>
  <c r="N40" i="1"/>
  <c r="R42" i="1"/>
  <c r="N46" i="1"/>
  <c r="R48" i="1"/>
  <c r="N52" i="1"/>
  <c r="R54" i="1"/>
  <c r="N58" i="1"/>
  <c r="R60" i="1"/>
  <c r="N64" i="1"/>
  <c r="R66" i="1"/>
  <c r="N70" i="1"/>
  <c r="R72" i="1"/>
  <c r="R78" i="1"/>
  <c r="Q2" i="1"/>
  <c r="Q6" i="1"/>
  <c r="Q10" i="1"/>
  <c r="Q14" i="1"/>
  <c r="Q18" i="1"/>
  <c r="Q22" i="1"/>
  <c r="Q26" i="1"/>
  <c r="Q30" i="1"/>
  <c r="Q35" i="1"/>
  <c r="Q41" i="1"/>
  <c r="Q47" i="1"/>
  <c r="Q53" i="1"/>
  <c r="Q59" i="1"/>
  <c r="Q65" i="1"/>
  <c r="Q71" i="1"/>
  <c r="Q77" i="1"/>
  <c r="N37" i="1"/>
  <c r="N15" i="1"/>
  <c r="Q55" i="1"/>
  <c r="O5" i="1"/>
  <c r="R6" i="1"/>
  <c r="O9" i="1"/>
  <c r="R10" i="1"/>
  <c r="O13" i="1"/>
  <c r="R14" i="1"/>
  <c r="O17" i="1"/>
  <c r="R18" i="1"/>
  <c r="O21" i="1"/>
  <c r="R22" i="1"/>
  <c r="O25" i="1"/>
  <c r="R26" i="1"/>
  <c r="O29" i="1"/>
  <c r="R30" i="1"/>
  <c r="R35" i="1"/>
  <c r="R41" i="1"/>
  <c r="R47" i="1"/>
  <c r="R53" i="1"/>
  <c r="R59" i="1"/>
  <c r="R65" i="1"/>
  <c r="R71" i="1"/>
  <c r="R77" i="1"/>
  <c r="Q34" i="1"/>
  <c r="Q40" i="1"/>
  <c r="Q46" i="1"/>
  <c r="Q52" i="1"/>
  <c r="Q58" i="1"/>
  <c r="Q64" i="1"/>
  <c r="Q70" i="1"/>
  <c r="Q76" i="1"/>
  <c r="N4" i="1"/>
  <c r="Q13" i="1"/>
  <c r="N16" i="1"/>
  <c r="Q17" i="1"/>
  <c r="N20" i="1"/>
  <c r="Q21" i="1"/>
  <c r="N24" i="1"/>
  <c r="Q25" i="1"/>
  <c r="N28" i="1"/>
  <c r="Q29" i="1"/>
  <c r="N32" i="1"/>
  <c r="N38" i="1"/>
  <c r="N44" i="1"/>
  <c r="N50" i="1"/>
  <c r="R52" i="1"/>
  <c r="N56" i="1"/>
  <c r="R58" i="1"/>
  <c r="N62" i="1"/>
  <c r="R64" i="1"/>
  <c r="N68" i="1"/>
  <c r="R70" i="1"/>
  <c r="N74" i="1"/>
  <c r="R76" i="1"/>
  <c r="Q5" i="1"/>
  <c r="N8" i="1"/>
  <c r="Q9" i="1"/>
  <c r="N12" i="1"/>
  <c r="O28" i="1"/>
  <c r="R29" i="1"/>
  <c r="O32" i="1"/>
  <c r="Q33" i="1"/>
  <c r="O38" i="1"/>
  <c r="Q39" i="1"/>
  <c r="O44" i="1"/>
  <c r="Q45" i="1"/>
  <c r="O50" i="1"/>
  <c r="Q51" i="1"/>
  <c r="O56" i="1"/>
  <c r="Q57" i="1"/>
  <c r="O62" i="1"/>
  <c r="Q63" i="1"/>
  <c r="O68" i="1"/>
  <c r="Q69" i="1"/>
  <c r="O74" i="1"/>
  <c r="Q75" i="1"/>
  <c r="N43" i="1"/>
  <c r="N55" i="1"/>
  <c r="N61" i="1"/>
  <c r="N67" i="1"/>
  <c r="R69" i="1"/>
  <c r="N73" i="1"/>
  <c r="R75" i="1"/>
  <c r="Q24" i="1"/>
  <c r="Q28" i="1"/>
  <c r="Q44" i="1"/>
  <c r="Q74" i="1"/>
  <c r="N49" i="1"/>
  <c r="Q8" i="1"/>
  <c r="Q16" i="1"/>
  <c r="N23" i="1"/>
  <c r="N27" i="1"/>
  <c r="Q38" i="1"/>
  <c r="Q50" i="1"/>
  <c r="Q56" i="1"/>
  <c r="Q62" i="1"/>
  <c r="Q68" i="1"/>
  <c r="R4" i="1"/>
  <c r="R8" i="1"/>
  <c r="R12" i="1"/>
  <c r="R16" i="1"/>
  <c r="R20" i="1"/>
  <c r="R24" i="1"/>
  <c r="R28" i="1"/>
  <c r="R32" i="1"/>
  <c r="R38" i="1"/>
  <c r="R44" i="1"/>
  <c r="R50" i="1"/>
  <c r="R56" i="1"/>
  <c r="R62" i="1"/>
  <c r="R68" i="1"/>
  <c r="R74" i="1"/>
  <c r="Q20" i="1"/>
  <c r="N31" i="1"/>
  <c r="Q61" i="1"/>
  <c r="Q67" i="1"/>
  <c r="Q73" i="1"/>
  <c r="Q3" i="1"/>
  <c r="Q11" i="1"/>
  <c r="Q27" i="1"/>
  <c r="Q31" i="1"/>
  <c r="R43" i="1"/>
  <c r="R49" i="1"/>
  <c r="R55" i="1"/>
  <c r="R61" i="1"/>
  <c r="R67" i="1"/>
  <c r="R73" i="1"/>
  <c r="Q4" i="1"/>
  <c r="N19" i="1"/>
  <c r="Q37" i="1"/>
  <c r="Q43" i="1"/>
  <c r="N2" i="1"/>
  <c r="Q7" i="1"/>
  <c r="Q15" i="1"/>
  <c r="Q19" i="1"/>
  <c r="Q23" i="1"/>
  <c r="R37" i="1"/>
  <c r="O2" i="1"/>
  <c r="R3" i="1"/>
  <c r="R7" i="1"/>
  <c r="R11" i="1"/>
  <c r="R15" i="1"/>
  <c r="R19" i="1"/>
  <c r="R23" i="1"/>
  <c r="R27" i="1"/>
  <c r="Q36" i="1"/>
  <c r="Q42" i="1"/>
  <c r="Q48" i="1"/>
  <c r="Q54" i="1"/>
  <c r="Q60" i="1"/>
  <c r="Q66" i="1"/>
  <c r="Q72" i="1"/>
  <c r="Q78" i="1"/>
  <c r="Q12" i="1"/>
  <c r="Q32" i="1"/>
  <c r="A62" i="1" l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61" i="1"/>
  <c r="A77" i="1" l="1"/>
  <c r="A78" i="1"/>
</calcChain>
</file>

<file path=xl/sharedStrings.xml><?xml version="1.0" encoding="utf-8"?>
<sst xmlns="http://schemas.openxmlformats.org/spreadsheetml/2006/main" count="25" uniqueCount="25">
  <si>
    <t>Ip</t>
  </si>
  <si>
    <t>N° de cycle</t>
  </si>
  <si>
    <t>Ic (A)</t>
  </si>
  <si>
    <t>Vge (V)</t>
  </si>
  <si>
    <t>Vce avant coupure (V)</t>
  </si>
  <si>
    <r>
      <t>Vce corrigé à T</t>
    </r>
    <r>
      <rPr>
        <b/>
        <vertAlign val="subscript"/>
        <sz val="11"/>
        <color theme="1"/>
        <rFont val="Calibri"/>
        <family val="2"/>
        <scheme val="minor"/>
      </rPr>
      <t xml:space="preserve">j0 </t>
    </r>
    <r>
      <rPr>
        <b/>
        <sz val="11"/>
        <color theme="1"/>
        <rFont val="Calibri"/>
        <family val="2"/>
        <scheme val="minor"/>
      </rPr>
      <t>(V)</t>
    </r>
  </si>
  <si>
    <t>Tj (st) (°C)</t>
  </si>
  <si>
    <t>Tc2 (°C)</t>
  </si>
  <si>
    <t>Tc4 (°C)</t>
  </si>
  <si>
    <t>Tc6 (°C)</t>
  </si>
  <si>
    <t>Tc8 (°C)</t>
  </si>
  <si>
    <t>Tw123 (°C)</t>
  </si>
  <si>
    <t>Rth(j-c) (°C/W)</t>
  </si>
  <si>
    <t>Rth(jw) (°C/W)</t>
  </si>
  <si>
    <t>%Vce corrigé</t>
  </si>
  <si>
    <t>%Rth jc</t>
  </si>
  <si>
    <t>%Rth jw</t>
  </si>
  <si>
    <t>Seuil Vce (V)</t>
  </si>
  <si>
    <t>Seuil Rth(j-c) (°C/W)</t>
  </si>
  <si>
    <t>Is</t>
  </si>
  <si>
    <t>Tref</t>
  </si>
  <si>
    <t>ton</t>
  </si>
  <si>
    <t>toff</t>
  </si>
  <si>
    <t>Tvulcatherm</t>
  </si>
  <si>
    <t>DeltaT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</si>
</sst>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"/>
    <numFmt numFmtId="166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65" fontId="0" fillId="3" borderId="1" xfId="0" applyNumberFormat="1" applyFill="1" applyBorder="1" applyAlignment="1">
      <alignment horizontal="center" vertical="center"/>
    </xf>
    <xf numFmtId="165" fontId="0" fillId="2" borderId="1" xfId="0" applyNumberFormat="1" applyFill="1" applyBorder="1" applyAlignment="1">
      <alignment horizontal="center" vertical="center"/>
    </xf>
    <xf numFmtId="166" fontId="0" fillId="3" borderId="1" xfId="0" applyNumberFormat="1" applyFill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65" fontId="0" fillId="0" borderId="1" xfId="0" applyNumberForma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166" fontId="0" fillId="0" borderId="1" xfId="0" applyNumberFormat="1" applyFill="1" applyBorder="1" applyAlignment="1">
      <alignment horizontal="center" vertical="center"/>
    </xf>
    <xf numFmtId="2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65" fontId="0" fillId="4" borderId="1" xfId="0" applyNumberFormat="1" applyFill="1" applyBorder="1" applyAlignment="1">
      <alignment horizontal="center" vertical="center"/>
    </xf>
    <xf numFmtId="164" fontId="0" fillId="4" borderId="1" xfId="0" applyNumberFormat="1" applyFill="1" applyBorder="1" applyAlignment="1">
      <alignment horizontal="center" vertical="center"/>
    </xf>
    <xf numFmtId="166" fontId="0" fillId="4" borderId="1" xfId="0" applyNumberForma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2" fontId="0" fillId="0" borderId="1" xfId="0" applyNumberFormat="1" applyFont="1" applyFill="1" applyBorder="1" applyAlignment="1">
      <alignment horizontal="center" vertical="center"/>
    </xf>
    <xf numFmtId="2" fontId="3" fillId="0" borderId="1" xfId="0" applyNumberFormat="1" applyFont="1" applyFill="1" applyBorder="1" applyAlignment="1">
      <alignment horizontal="center" vertical="center"/>
    </xf>
    <xf numFmtId="165" fontId="0" fillId="0" borderId="1" xfId="0" applyNumberFormat="1" applyFont="1" applyFill="1" applyBorder="1" applyAlignment="1">
      <alignment horizontal="center" vertical="center"/>
    </xf>
    <xf numFmtId="166" fontId="0" fillId="0" borderId="1" xfId="0" applyNumberFormat="1" applyFont="1" applyFill="1" applyBorder="1" applyAlignment="1">
      <alignment horizontal="center" vertical="center"/>
    </xf>
    <xf numFmtId="2" fontId="3" fillId="4" borderId="1" xfId="0" applyNumberFormat="1" applyFont="1" applyFill="1" applyBorder="1" applyAlignment="1">
      <alignment horizontal="center" vertical="center"/>
    </xf>
    <xf numFmtId="2" fontId="0" fillId="4" borderId="1" xfId="0" applyNumberFormat="1" applyFont="1" applyFill="1" applyBorder="1" applyAlignment="1">
      <alignment horizontal="center" vertical="center"/>
    </xf>
    <xf numFmtId="165" fontId="0" fillId="4" borderId="1" xfId="0" applyNumberFormat="1" applyFont="1" applyFill="1" applyBorder="1" applyAlignment="1">
      <alignment horizontal="center" vertical="center"/>
    </xf>
    <xf numFmtId="166" fontId="0" fillId="4" borderId="1" xfId="0" applyNumberFormat="1" applyFont="1" applyFill="1" applyBorder="1" applyAlignment="1">
      <alignment horizontal="center" vertical="center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ehdi/OneDrive/Desktop/Thesis%20work/Data/Nausicaa/Exemple-donn&#233;es-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ibration"/>
      <sheetName val="Rth Module 33L"/>
      <sheetName val="Rth Module 33H"/>
      <sheetName val="Rth Module 34L"/>
      <sheetName val="Rth Module 34H"/>
      <sheetName val="Rth Module 35L"/>
      <sheetName val="Rth Module 35H"/>
      <sheetName val="Suivi vieillissement"/>
    </sheetNames>
    <sheetDataSet>
      <sheetData sheetId="0">
        <row r="16">
          <cell r="C16">
            <v>1.185047815938822E-3</v>
          </cell>
        </row>
        <row r="17">
          <cell r="C17">
            <v>3.79E-3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78"/>
  <sheetViews>
    <sheetView tabSelected="1" workbookViewId="0">
      <selection activeCell="S2" sqref="S2"/>
    </sheetView>
  </sheetViews>
  <sheetFormatPr baseColWidth="10" defaultColWidth="9.140625" defaultRowHeight="15" x14ac:dyDescent="0.25"/>
  <sheetData>
    <row r="1" spans="1:25" ht="60" x14ac:dyDescent="0.25">
      <c r="A1" s="1" t="s">
        <v>1</v>
      </c>
      <c r="B1" s="2" t="s">
        <v>2</v>
      </c>
      <c r="C1" s="2" t="s">
        <v>3</v>
      </c>
      <c r="D1" s="2" t="s">
        <v>4</v>
      </c>
      <c r="E1" s="1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14</v>
      </c>
      <c r="O1" s="2" t="s">
        <v>15</v>
      </c>
      <c r="P1" s="2" t="s">
        <v>16</v>
      </c>
      <c r="Q1" s="3" t="s">
        <v>17</v>
      </c>
      <c r="R1" s="3" t="s">
        <v>18</v>
      </c>
      <c r="S1" t="s">
        <v>24</v>
      </c>
      <c r="T1" t="s">
        <v>20</v>
      </c>
      <c r="U1" s="33" t="s">
        <v>21</v>
      </c>
      <c r="V1" t="s">
        <v>22</v>
      </c>
      <c r="W1" t="s">
        <v>0</v>
      </c>
      <c r="X1" s="33" t="s">
        <v>19</v>
      </c>
      <c r="Y1" t="s">
        <v>23</v>
      </c>
    </row>
    <row r="2" spans="1:25" x14ac:dyDescent="0.25">
      <c r="A2" s="4">
        <v>0</v>
      </c>
      <c r="B2" s="5">
        <v>149.80000000000001</v>
      </c>
      <c r="C2" s="6">
        <v>14.78</v>
      </c>
      <c r="D2" s="7">
        <v>1.4759</v>
      </c>
      <c r="E2" s="8">
        <f>D2-[1]Calibration!$C$16*(F2-$F$2)+[1]Calibration!$C$17*(150-B2)</f>
        <v>1.476658</v>
      </c>
      <c r="F2" s="5">
        <v>97.1</v>
      </c>
      <c r="G2" s="5">
        <v>75.3</v>
      </c>
      <c r="H2" s="5">
        <v>76.400000000000006</v>
      </c>
      <c r="I2" s="5">
        <v>77.8</v>
      </c>
      <c r="J2" s="5">
        <v>73.400000000000006</v>
      </c>
      <c r="K2" s="5" t="e">
        <f>'[1]Rth Module 33L'!#REF!</f>
        <v>#REF!</v>
      </c>
      <c r="L2" s="9">
        <f t="shared" ref="L2:L65" si="0">(F2-(G2+H2+I2+J2)/4)/(D2*B2)</f>
        <v>9.6680163745214501E-2</v>
      </c>
      <c r="M2" s="9" t="e">
        <f t="shared" ref="M2:M65" si="1">(F2-K2)/(B2*D2)</f>
        <v>#REF!</v>
      </c>
      <c r="N2" s="10">
        <f t="shared" ref="N2:N65" si="2">(E2-$E$2)/$E$2*100</f>
        <v>0</v>
      </c>
      <c r="O2" s="10">
        <f t="shared" ref="O2:O65" si="3">(L2-$L$2)/$L$2*100</f>
        <v>0</v>
      </c>
      <c r="P2" s="10" t="e">
        <f t="shared" ref="P2:P65" si="4">(M2-$M$2)/$M$2*100</f>
        <v>#REF!</v>
      </c>
      <c r="Q2" s="7">
        <f t="shared" ref="Q2:Q78" si="5">$E$2*1.05</f>
        <v>1.5504909</v>
      </c>
      <c r="R2" s="9">
        <f t="shared" ref="R2:R78" si="6">$L$2*1.2</f>
        <v>0.1160161964942574</v>
      </c>
      <c r="S2">
        <v>70</v>
      </c>
      <c r="T2">
        <v>55</v>
      </c>
      <c r="U2">
        <v>3</v>
      </c>
      <c r="V2">
        <v>6</v>
      </c>
      <c r="W2">
        <v>210</v>
      </c>
      <c r="X2">
        <v>150</v>
      </c>
      <c r="Y2">
        <v>46</v>
      </c>
    </row>
    <row r="3" spans="1:25" x14ac:dyDescent="0.25">
      <c r="A3" s="4">
        <v>10000</v>
      </c>
      <c r="B3" s="11">
        <v>149.9</v>
      </c>
      <c r="C3" s="11">
        <v>14.78</v>
      </c>
      <c r="D3" s="12">
        <v>1.4785999999999999</v>
      </c>
      <c r="E3" s="8">
        <f>D3-[1]Calibration!$C$16*(F3-$F$2)+[1]Calibration!$C$17*(150-B3)</f>
        <v>1.4783864760920304</v>
      </c>
      <c r="F3" s="13">
        <v>97.6</v>
      </c>
      <c r="G3" s="13">
        <v>75.5</v>
      </c>
      <c r="H3" s="13">
        <v>76.7</v>
      </c>
      <c r="I3" s="13">
        <v>78.099999999999994</v>
      </c>
      <c r="J3" s="13">
        <v>73.599999999999994</v>
      </c>
      <c r="K3" s="13" t="e">
        <f>'[1]Rth Module 33L'!#REF!</f>
        <v>#REF!</v>
      </c>
      <c r="L3" s="14">
        <f t="shared" si="0"/>
        <v>9.7567186456510482E-2</v>
      </c>
      <c r="M3" s="14" t="e">
        <f t="shared" si="1"/>
        <v>#REF!</v>
      </c>
      <c r="N3" s="15">
        <f t="shared" si="2"/>
        <v>0.11705324401658458</v>
      </c>
      <c r="O3" s="15">
        <f t="shared" si="3"/>
        <v>0.91748159801796747</v>
      </c>
      <c r="P3" s="15" t="e">
        <f t="shared" si="4"/>
        <v>#REF!</v>
      </c>
      <c r="Q3" s="12">
        <f t="shared" si="5"/>
        <v>1.5504909</v>
      </c>
      <c r="R3" s="14">
        <f t="shared" si="6"/>
        <v>0.1160161964942574</v>
      </c>
      <c r="S3">
        <v>70</v>
      </c>
      <c r="T3">
        <v>55</v>
      </c>
      <c r="U3">
        <v>3</v>
      </c>
      <c r="V3">
        <v>6</v>
      </c>
      <c r="W3">
        <v>210</v>
      </c>
      <c r="X3">
        <v>150</v>
      </c>
      <c r="Y3">
        <v>46</v>
      </c>
    </row>
    <row r="4" spans="1:25" x14ac:dyDescent="0.25">
      <c r="A4" s="4">
        <v>20000</v>
      </c>
      <c r="B4" s="16">
        <v>149.69999999999999</v>
      </c>
      <c r="C4" s="11">
        <v>14.78</v>
      </c>
      <c r="D4" s="16">
        <v>1.4797</v>
      </c>
      <c r="E4" s="8">
        <f>D4-[1]Calibration!$C$16*(F4-$F$2)+[1]Calibration!$C$17*(150-B4)</f>
        <v>1.4802444760920306</v>
      </c>
      <c r="F4" s="13">
        <v>97.6</v>
      </c>
      <c r="G4" s="13">
        <v>75.7</v>
      </c>
      <c r="H4" s="13">
        <v>77</v>
      </c>
      <c r="I4" s="13">
        <v>78.400000000000006</v>
      </c>
      <c r="J4" s="13">
        <v>73.7</v>
      </c>
      <c r="K4" s="13" t="e">
        <f>'[1]Rth Module 33L'!#REF!</f>
        <v>#REF!</v>
      </c>
      <c r="L4" s="14">
        <f t="shared" si="0"/>
        <v>9.6609158485022092E-2</v>
      </c>
      <c r="M4" s="14" t="e">
        <f t="shared" si="1"/>
        <v>#REF!</v>
      </c>
      <c r="N4" s="15">
        <f t="shared" si="2"/>
        <v>0.24287791025616998</v>
      </c>
      <c r="O4" s="15">
        <f t="shared" si="3"/>
        <v>-7.3443462900550691E-2</v>
      </c>
      <c r="P4" s="15" t="e">
        <f t="shared" si="4"/>
        <v>#REF!</v>
      </c>
      <c r="Q4" s="12">
        <f t="shared" si="5"/>
        <v>1.5504909</v>
      </c>
      <c r="R4" s="14">
        <f t="shared" si="6"/>
        <v>0.1160161964942574</v>
      </c>
      <c r="S4">
        <v>70</v>
      </c>
      <c r="T4">
        <v>55</v>
      </c>
      <c r="U4">
        <v>3</v>
      </c>
      <c r="V4">
        <v>6</v>
      </c>
      <c r="W4">
        <v>210</v>
      </c>
      <c r="X4">
        <v>150</v>
      </c>
      <c r="Y4">
        <v>46</v>
      </c>
    </row>
    <row r="5" spans="1:25" x14ac:dyDescent="0.25">
      <c r="A5" s="4">
        <v>30000</v>
      </c>
      <c r="B5" s="16">
        <v>149.69999999999999</v>
      </c>
      <c r="C5" s="11">
        <v>14.78</v>
      </c>
      <c r="D5" s="11">
        <v>1.4817</v>
      </c>
      <c r="E5" s="8">
        <f>D5-[1]Calibration!$C$16*(F5-$F$2)+[1]Calibration!$C$17*(150-B5)</f>
        <v>1.4820074665288427</v>
      </c>
      <c r="F5" s="13">
        <v>97.8</v>
      </c>
      <c r="G5" s="13">
        <v>76.099999999999994</v>
      </c>
      <c r="H5" s="13">
        <v>77.5</v>
      </c>
      <c r="I5" s="13">
        <v>78.8</v>
      </c>
      <c r="J5" s="13">
        <v>74</v>
      </c>
      <c r="K5" s="13" t="e">
        <f>'[1]Rth Module 33L'!#REF!</f>
        <v>#REF!</v>
      </c>
      <c r="L5" s="14">
        <f t="shared" si="0"/>
        <v>9.5577084744729632E-2</v>
      </c>
      <c r="M5" s="14" t="e">
        <f t="shared" si="1"/>
        <v>#REF!</v>
      </c>
      <c r="N5" s="15">
        <f t="shared" si="2"/>
        <v>0.36226848253574739</v>
      </c>
      <c r="O5" s="15">
        <f t="shared" si="3"/>
        <v>-1.1409569013472729</v>
      </c>
      <c r="P5" s="15" t="e">
        <f t="shared" si="4"/>
        <v>#REF!</v>
      </c>
      <c r="Q5" s="12">
        <f t="shared" si="5"/>
        <v>1.5504909</v>
      </c>
      <c r="R5" s="14">
        <f t="shared" si="6"/>
        <v>0.1160161964942574</v>
      </c>
      <c r="S5">
        <v>70</v>
      </c>
      <c r="T5">
        <v>55</v>
      </c>
      <c r="U5">
        <v>3</v>
      </c>
      <c r="V5">
        <v>6</v>
      </c>
      <c r="W5">
        <v>210</v>
      </c>
      <c r="X5">
        <v>150</v>
      </c>
      <c r="Y5">
        <v>46</v>
      </c>
    </row>
    <row r="6" spans="1:25" x14ac:dyDescent="0.25">
      <c r="A6" s="4">
        <v>40000</v>
      </c>
      <c r="B6" s="16">
        <v>149.6</v>
      </c>
      <c r="C6" s="11">
        <v>14.78</v>
      </c>
      <c r="D6" s="11">
        <v>1.4823999999999999</v>
      </c>
      <c r="E6" s="8">
        <f>D6-[1]Calibration!$C$16*(F6-$F$2)+[1]Calibration!$C$17*(150-B6)</f>
        <v>1.4834419808736246</v>
      </c>
      <c r="F6" s="13">
        <v>97.5</v>
      </c>
      <c r="G6" s="13">
        <v>75.7</v>
      </c>
      <c r="H6" s="13">
        <v>77.099999999999994</v>
      </c>
      <c r="I6" s="13">
        <v>78.400000000000006</v>
      </c>
      <c r="J6" s="13">
        <v>73.7</v>
      </c>
      <c r="K6" s="13" t="e">
        <f>'[1]Rth Module 33L'!#REF!</f>
        <v>#REF!</v>
      </c>
      <c r="L6" s="14">
        <f t="shared" si="0"/>
        <v>9.5934003538127186E-2</v>
      </c>
      <c r="M6" s="14" t="e">
        <f t="shared" si="1"/>
        <v>#REF!</v>
      </c>
      <c r="N6" s="15">
        <f t="shared" si="2"/>
        <v>0.45941449364880216</v>
      </c>
      <c r="O6" s="15">
        <f t="shared" si="3"/>
        <v>-0.77178210936185843</v>
      </c>
      <c r="P6" s="15" t="e">
        <f t="shared" si="4"/>
        <v>#REF!</v>
      </c>
      <c r="Q6" s="12">
        <f t="shared" si="5"/>
        <v>1.5504909</v>
      </c>
      <c r="R6" s="14">
        <f t="shared" si="6"/>
        <v>0.1160161964942574</v>
      </c>
      <c r="S6">
        <v>70</v>
      </c>
      <c r="T6">
        <v>55</v>
      </c>
      <c r="U6">
        <v>3</v>
      </c>
      <c r="V6">
        <v>6</v>
      </c>
      <c r="W6">
        <v>210</v>
      </c>
      <c r="X6">
        <v>150</v>
      </c>
      <c r="Y6">
        <v>46</v>
      </c>
    </row>
    <row r="7" spans="1:25" x14ac:dyDescent="0.25">
      <c r="A7" s="4">
        <v>50000</v>
      </c>
      <c r="B7" s="16">
        <v>149.69999999999999</v>
      </c>
      <c r="C7" s="11">
        <v>14.78</v>
      </c>
      <c r="D7" s="12">
        <v>1.4835</v>
      </c>
      <c r="E7" s="8">
        <f>D7-[1]Calibration!$C$16*(F7-$F$2)+[1]Calibration!$C$17*(150-B7)</f>
        <v>1.4834519521840612</v>
      </c>
      <c r="F7" s="13">
        <v>98.1</v>
      </c>
      <c r="G7" s="13">
        <v>75.599999999999994</v>
      </c>
      <c r="H7" s="13">
        <v>77</v>
      </c>
      <c r="I7" s="13">
        <v>78.2</v>
      </c>
      <c r="J7" s="13">
        <v>73.5</v>
      </c>
      <c r="K7" s="13" t="e">
        <f>'[1]Rth Module 33L'!#REF!</f>
        <v>#REF!</v>
      </c>
      <c r="L7" s="14">
        <f t="shared" si="0"/>
        <v>9.9175994951367696E-2</v>
      </c>
      <c r="M7" s="14" t="e">
        <f t="shared" si="1"/>
        <v>#REF!</v>
      </c>
      <c r="N7" s="15">
        <f t="shared" si="2"/>
        <v>0.46008975565508076</v>
      </c>
      <c r="O7" s="15">
        <f t="shared" si="3"/>
        <v>2.5815339046493238</v>
      </c>
      <c r="P7" s="15" t="e">
        <f t="shared" si="4"/>
        <v>#REF!</v>
      </c>
      <c r="Q7" s="12">
        <f t="shared" si="5"/>
        <v>1.5504909</v>
      </c>
      <c r="R7" s="14">
        <f t="shared" si="6"/>
        <v>0.1160161964942574</v>
      </c>
      <c r="S7">
        <v>70</v>
      </c>
      <c r="T7">
        <v>55</v>
      </c>
      <c r="U7">
        <v>3</v>
      </c>
      <c r="V7">
        <v>6</v>
      </c>
      <c r="W7">
        <v>210</v>
      </c>
      <c r="X7">
        <v>150</v>
      </c>
      <c r="Y7">
        <v>46</v>
      </c>
    </row>
    <row r="8" spans="1:25" x14ac:dyDescent="0.25">
      <c r="A8" s="4">
        <v>60000</v>
      </c>
      <c r="B8" s="16">
        <v>149.69999999999999</v>
      </c>
      <c r="C8" s="11">
        <v>14.78</v>
      </c>
      <c r="D8" s="11">
        <v>1.4844999999999999</v>
      </c>
      <c r="E8" s="8">
        <f>D8-[1]Calibration!$C$16*(F8-$F$2)+[1]Calibration!$C$17*(150-B8)</f>
        <v>1.4843334474024672</v>
      </c>
      <c r="F8" s="13">
        <v>98.2</v>
      </c>
      <c r="G8" s="13">
        <v>75.599999999999994</v>
      </c>
      <c r="H8" s="13">
        <v>77.099999999999994</v>
      </c>
      <c r="I8" s="13">
        <v>78.3</v>
      </c>
      <c r="J8" s="13">
        <v>73.5</v>
      </c>
      <c r="K8" s="13" t="e">
        <f>'[1]Rth Module 33L'!#REF!</f>
        <v>#REF!</v>
      </c>
      <c r="L8" s="14">
        <f t="shared" si="0"/>
        <v>9.9334179755041718E-2</v>
      </c>
      <c r="M8" s="14" t="e">
        <f t="shared" si="1"/>
        <v>#REF!</v>
      </c>
      <c r="N8" s="15">
        <f t="shared" si="2"/>
        <v>0.51978504179486196</v>
      </c>
      <c r="O8" s="15">
        <f t="shared" si="3"/>
        <v>2.7451505117652291</v>
      </c>
      <c r="P8" s="15" t="e">
        <f t="shared" si="4"/>
        <v>#REF!</v>
      </c>
      <c r="Q8" s="12">
        <f t="shared" si="5"/>
        <v>1.5504909</v>
      </c>
      <c r="R8" s="14">
        <f t="shared" si="6"/>
        <v>0.1160161964942574</v>
      </c>
      <c r="S8">
        <v>70</v>
      </c>
      <c r="T8">
        <v>55</v>
      </c>
      <c r="U8">
        <v>3</v>
      </c>
      <c r="V8">
        <v>6</v>
      </c>
      <c r="W8">
        <v>210</v>
      </c>
      <c r="X8">
        <v>150</v>
      </c>
      <c r="Y8">
        <v>46</v>
      </c>
    </row>
    <row r="9" spans="1:25" x14ac:dyDescent="0.25">
      <c r="A9" s="4">
        <v>70000</v>
      </c>
      <c r="B9" s="16">
        <v>149.69999999999999</v>
      </c>
      <c r="C9" s="11">
        <v>14.78</v>
      </c>
      <c r="D9" s="11">
        <v>1.4853000000000001</v>
      </c>
      <c r="E9" s="8">
        <f>D9-[1]Calibration!$C$16*(F9-$F$2)+[1]Calibration!$C$17*(150-B9)</f>
        <v>1.4851334474024673</v>
      </c>
      <c r="F9" s="13">
        <v>98.2</v>
      </c>
      <c r="G9" s="13">
        <v>75.5</v>
      </c>
      <c r="H9" s="13">
        <v>77</v>
      </c>
      <c r="I9" s="13">
        <v>78.3</v>
      </c>
      <c r="J9" s="13">
        <v>73.3</v>
      </c>
      <c r="K9" s="13" t="e">
        <f>'[1]Rth Module 33L'!#REF!</f>
        <v>#REF!</v>
      </c>
      <c r="L9" s="14">
        <f t="shared" si="0"/>
        <v>9.9730419792883621E-2</v>
      </c>
      <c r="M9" s="14" t="e">
        <f t="shared" si="1"/>
        <v>#REF!</v>
      </c>
      <c r="N9" s="15">
        <f t="shared" si="2"/>
        <v>0.57396143199490379</v>
      </c>
      <c r="O9" s="15">
        <f t="shared" si="3"/>
        <v>3.1549967744237524</v>
      </c>
      <c r="P9" s="15" t="e">
        <f t="shared" si="4"/>
        <v>#REF!</v>
      </c>
      <c r="Q9" s="12">
        <f t="shared" si="5"/>
        <v>1.5504909</v>
      </c>
      <c r="R9" s="14">
        <f t="shared" si="6"/>
        <v>0.1160161964942574</v>
      </c>
      <c r="S9">
        <v>70</v>
      </c>
      <c r="T9">
        <v>55</v>
      </c>
      <c r="U9">
        <v>3</v>
      </c>
      <c r="V9">
        <v>6</v>
      </c>
      <c r="W9">
        <v>210</v>
      </c>
      <c r="X9">
        <v>150</v>
      </c>
      <c r="Y9">
        <v>46</v>
      </c>
    </row>
    <row r="10" spans="1:25" x14ac:dyDescent="0.25">
      <c r="A10" s="4">
        <v>80000</v>
      </c>
      <c r="B10" s="16">
        <v>149.6</v>
      </c>
      <c r="C10" s="11">
        <v>14.78</v>
      </c>
      <c r="D10" s="11">
        <v>1.4864999999999999</v>
      </c>
      <c r="E10" s="8">
        <f>D10-[1]Calibration!$C$16*(F10-$F$2)+[1]Calibration!$C$17*(150-B10)</f>
        <v>1.4862384282760919</v>
      </c>
      <c r="F10" s="13">
        <v>98.6</v>
      </c>
      <c r="G10" s="13">
        <v>75.7</v>
      </c>
      <c r="H10" s="13">
        <v>77.400000000000006</v>
      </c>
      <c r="I10" s="13">
        <v>78.5</v>
      </c>
      <c r="J10" s="13">
        <v>73.599999999999994</v>
      </c>
      <c r="K10" s="13" t="e">
        <f>'[1]Rth Module 33L'!#REF!</f>
        <v>#REF!</v>
      </c>
      <c r="L10" s="14">
        <f t="shared" si="0"/>
        <v>0.10027862167709017</v>
      </c>
      <c r="M10" s="14" t="e">
        <f t="shared" si="1"/>
        <v>#REF!</v>
      </c>
      <c r="N10" s="15">
        <f t="shared" si="2"/>
        <v>0.64879127571122397</v>
      </c>
      <c r="O10" s="15">
        <f t="shared" si="3"/>
        <v>3.7220230008700108</v>
      </c>
      <c r="P10" s="15" t="e">
        <f t="shared" si="4"/>
        <v>#REF!</v>
      </c>
      <c r="Q10" s="12">
        <f t="shared" si="5"/>
        <v>1.5504909</v>
      </c>
      <c r="R10" s="14">
        <f t="shared" si="6"/>
        <v>0.1160161964942574</v>
      </c>
      <c r="S10">
        <v>70</v>
      </c>
      <c r="T10">
        <v>55</v>
      </c>
      <c r="U10">
        <v>3</v>
      </c>
      <c r="V10">
        <v>6</v>
      </c>
      <c r="W10">
        <v>210</v>
      </c>
      <c r="X10">
        <v>150</v>
      </c>
      <c r="Y10">
        <v>46</v>
      </c>
    </row>
    <row r="11" spans="1:25" x14ac:dyDescent="0.25">
      <c r="A11" s="4">
        <v>90000</v>
      </c>
      <c r="B11" s="16">
        <v>149.6</v>
      </c>
      <c r="C11" s="11">
        <v>14.78</v>
      </c>
      <c r="D11" s="16">
        <v>1.4873000000000001</v>
      </c>
      <c r="E11" s="8">
        <f>D11-[1]Calibration!$C$16*(F11-$F$2)+[1]Calibration!$C$17*(150-B11)</f>
        <v>1.487038428276092</v>
      </c>
      <c r="F11" s="13">
        <v>98.6</v>
      </c>
      <c r="G11" s="13">
        <v>75.599999999999994</v>
      </c>
      <c r="H11" s="13">
        <v>77.5</v>
      </c>
      <c r="I11" s="13">
        <v>78.599999999999994</v>
      </c>
      <c r="J11" s="13">
        <v>73.5</v>
      </c>
      <c r="K11" s="13" t="e">
        <f>'[1]Rth Module 33L'!#REF!</f>
        <v>#REF!</v>
      </c>
      <c r="L11" s="14">
        <f t="shared" si="0"/>
        <v>0.10022468306528248</v>
      </c>
      <c r="M11" s="14" t="e">
        <f t="shared" si="1"/>
        <v>#REF!</v>
      </c>
      <c r="N11" s="15">
        <f t="shared" si="2"/>
        <v>0.7029676659112658</v>
      </c>
      <c r="O11" s="15">
        <f t="shared" si="3"/>
        <v>3.6662322267150991</v>
      </c>
      <c r="P11" s="15" t="e">
        <f t="shared" si="4"/>
        <v>#REF!</v>
      </c>
      <c r="Q11" s="12">
        <f t="shared" si="5"/>
        <v>1.5504909</v>
      </c>
      <c r="R11" s="14">
        <f t="shared" si="6"/>
        <v>0.1160161964942574</v>
      </c>
      <c r="S11">
        <v>70</v>
      </c>
      <c r="T11">
        <v>55</v>
      </c>
      <c r="U11">
        <v>3</v>
      </c>
      <c r="V11">
        <v>6</v>
      </c>
      <c r="W11">
        <v>210</v>
      </c>
      <c r="X11">
        <v>150</v>
      </c>
      <c r="Y11">
        <v>46</v>
      </c>
    </row>
    <row r="12" spans="1:25" x14ac:dyDescent="0.25">
      <c r="A12" s="4">
        <v>100000</v>
      </c>
      <c r="B12" s="16">
        <v>149.6</v>
      </c>
      <c r="C12" s="11">
        <v>14.78</v>
      </c>
      <c r="D12" s="17">
        <v>1.4881</v>
      </c>
      <c r="E12" s="8">
        <f>D12-[1]Calibration!$C$16*(F12-$F$2)+[1]Calibration!$C$17*(150-B12)</f>
        <v>1.487719923494498</v>
      </c>
      <c r="F12" s="13">
        <v>98.7</v>
      </c>
      <c r="G12" s="13">
        <v>75.599999999999994</v>
      </c>
      <c r="H12" s="13">
        <v>77.5</v>
      </c>
      <c r="I12" s="13">
        <v>78.599999999999994</v>
      </c>
      <c r="J12" s="13">
        <v>73.599999999999994</v>
      </c>
      <c r="K12" s="13" t="e">
        <f>'[1]Rth Module 33L'!#REF!</f>
        <v>#REF!</v>
      </c>
      <c r="L12" s="14">
        <f t="shared" si="0"/>
        <v>0.10050769976573515</v>
      </c>
      <c r="M12" s="14" t="e">
        <f t="shared" si="1"/>
        <v>#REF!</v>
      </c>
      <c r="N12" s="15">
        <f t="shared" si="2"/>
        <v>0.74911885450104021</v>
      </c>
      <c r="O12" s="15">
        <f t="shared" si="3"/>
        <v>3.9589672506218769</v>
      </c>
      <c r="P12" s="15" t="e">
        <f t="shared" si="4"/>
        <v>#REF!</v>
      </c>
      <c r="Q12" s="12">
        <f t="shared" si="5"/>
        <v>1.5504909</v>
      </c>
      <c r="R12" s="14">
        <f t="shared" si="6"/>
        <v>0.1160161964942574</v>
      </c>
      <c r="S12">
        <v>70</v>
      </c>
      <c r="T12">
        <v>55</v>
      </c>
      <c r="U12">
        <v>3</v>
      </c>
      <c r="V12">
        <v>6</v>
      </c>
      <c r="W12">
        <v>210</v>
      </c>
      <c r="X12">
        <v>150</v>
      </c>
      <c r="Y12">
        <v>46</v>
      </c>
    </row>
    <row r="13" spans="1:25" x14ac:dyDescent="0.25">
      <c r="A13" s="4">
        <v>110000</v>
      </c>
      <c r="B13" s="16">
        <v>149.6</v>
      </c>
      <c r="C13" s="11">
        <v>14.78</v>
      </c>
      <c r="D13" s="12">
        <v>1.4888999999999999</v>
      </c>
      <c r="E13" s="8">
        <f>D13-[1]Calibration!$C$16*(F13-$F$2)+[1]Calibration!$C$17*(150-B13)</f>
        <v>1.488401418712904</v>
      </c>
      <c r="F13" s="13">
        <v>98.8</v>
      </c>
      <c r="G13" s="13">
        <v>75.5</v>
      </c>
      <c r="H13" s="13">
        <v>77.5</v>
      </c>
      <c r="I13" s="13">
        <v>78.5</v>
      </c>
      <c r="J13" s="13">
        <v>73.5</v>
      </c>
      <c r="K13" s="13" t="e">
        <f>'[1]Rth Module 33L'!#REF!</f>
        <v>#REF!</v>
      </c>
      <c r="L13" s="14">
        <f t="shared" si="0"/>
        <v>0.10123936739717043</v>
      </c>
      <c r="M13" s="14" t="e">
        <f t="shared" si="1"/>
        <v>#REF!</v>
      </c>
      <c r="N13" s="15">
        <f t="shared" si="2"/>
        <v>0.79527004309081473</v>
      </c>
      <c r="O13" s="15">
        <f t="shared" si="3"/>
        <v>4.7157591333533544</v>
      </c>
      <c r="P13" s="15" t="e">
        <f t="shared" si="4"/>
        <v>#REF!</v>
      </c>
      <c r="Q13" s="12">
        <f t="shared" si="5"/>
        <v>1.5504909</v>
      </c>
      <c r="R13" s="14">
        <f t="shared" si="6"/>
        <v>0.1160161964942574</v>
      </c>
      <c r="S13">
        <v>70</v>
      </c>
      <c r="T13">
        <v>55</v>
      </c>
      <c r="U13">
        <v>3</v>
      </c>
      <c r="V13">
        <v>6</v>
      </c>
      <c r="W13">
        <v>210</v>
      </c>
      <c r="X13">
        <v>150</v>
      </c>
      <c r="Y13">
        <v>46</v>
      </c>
    </row>
    <row r="14" spans="1:25" x14ac:dyDescent="0.25">
      <c r="A14" s="4">
        <v>120000</v>
      </c>
      <c r="B14" s="16">
        <v>149.6</v>
      </c>
      <c r="C14" s="11">
        <v>14.77</v>
      </c>
      <c r="D14" s="11">
        <v>1.4898</v>
      </c>
      <c r="E14" s="8">
        <f>D14-[1]Calibration!$C$16*(F14-$F$2)+[1]Calibration!$C$17*(150-B14)</f>
        <v>1.4891829139313102</v>
      </c>
      <c r="F14" s="13">
        <v>98.9</v>
      </c>
      <c r="G14" s="13">
        <v>75.599999999999994</v>
      </c>
      <c r="H14" s="13">
        <v>77.599999999999994</v>
      </c>
      <c r="I14" s="13">
        <v>78.7</v>
      </c>
      <c r="J14" s="13">
        <v>73.599999999999994</v>
      </c>
      <c r="K14" s="13" t="e">
        <f>'[1]Rth Module 33L'!#REF!</f>
        <v>#REF!</v>
      </c>
      <c r="L14" s="14">
        <f t="shared" si="0"/>
        <v>0.1010660369299113</v>
      </c>
      <c r="M14" s="14" t="e">
        <f t="shared" si="1"/>
        <v>#REF!</v>
      </c>
      <c r="N14" s="15">
        <f t="shared" si="2"/>
        <v>0.8481932804556076</v>
      </c>
      <c r="O14" s="15">
        <f t="shared" si="3"/>
        <v>4.5364767857190262</v>
      </c>
      <c r="P14" s="15" t="e">
        <f t="shared" si="4"/>
        <v>#REF!</v>
      </c>
      <c r="Q14" s="12">
        <f t="shared" si="5"/>
        <v>1.5504909</v>
      </c>
      <c r="R14" s="14">
        <f t="shared" si="6"/>
        <v>0.1160161964942574</v>
      </c>
      <c r="S14">
        <v>70</v>
      </c>
      <c r="T14">
        <v>55</v>
      </c>
      <c r="U14">
        <v>3</v>
      </c>
      <c r="V14">
        <v>6</v>
      </c>
      <c r="W14">
        <v>210</v>
      </c>
      <c r="X14">
        <v>150</v>
      </c>
      <c r="Y14">
        <v>46</v>
      </c>
    </row>
    <row r="15" spans="1:25" x14ac:dyDescent="0.25">
      <c r="A15" s="4">
        <v>130000</v>
      </c>
      <c r="B15" s="16">
        <v>149.69999999999999</v>
      </c>
      <c r="C15" s="11">
        <v>14.78</v>
      </c>
      <c r="D15" s="11">
        <v>1.4911000000000001</v>
      </c>
      <c r="E15" s="8">
        <f>D15-[1]Calibration!$C$16*(F15-$F$2)+[1]Calibration!$C$17*(150-B15)</f>
        <v>1.4892743804601529</v>
      </c>
      <c r="F15" s="13">
        <v>99.6</v>
      </c>
      <c r="G15" s="13">
        <v>76.099999999999994</v>
      </c>
      <c r="H15" s="13">
        <v>77.8</v>
      </c>
      <c r="I15" s="13">
        <v>79</v>
      </c>
      <c r="J15" s="13">
        <v>73.900000000000006</v>
      </c>
      <c r="K15" s="13" t="e">
        <f>'[1]Rth Module 33L'!#REF!</f>
        <v>#REF!</v>
      </c>
      <c r="L15" s="14">
        <f t="shared" si="0"/>
        <v>0.10259044456471571</v>
      </c>
      <c r="M15" s="14" t="e">
        <f t="shared" si="1"/>
        <v>#REF!</v>
      </c>
      <c r="N15" s="15">
        <f t="shared" si="2"/>
        <v>0.85438743840164055</v>
      </c>
      <c r="O15" s="15">
        <f t="shared" si="3"/>
        <v>6.1132300469378915</v>
      </c>
      <c r="P15" s="15" t="e">
        <f t="shared" si="4"/>
        <v>#REF!</v>
      </c>
      <c r="Q15" s="12">
        <f t="shared" si="5"/>
        <v>1.5504909</v>
      </c>
      <c r="R15" s="14">
        <f t="shared" si="6"/>
        <v>0.1160161964942574</v>
      </c>
      <c r="S15">
        <v>70</v>
      </c>
      <c r="T15">
        <v>55</v>
      </c>
      <c r="U15">
        <v>3</v>
      </c>
      <c r="V15">
        <v>6</v>
      </c>
      <c r="W15">
        <v>210</v>
      </c>
      <c r="X15">
        <v>150</v>
      </c>
      <c r="Y15">
        <v>46</v>
      </c>
    </row>
    <row r="16" spans="1:25" x14ac:dyDescent="0.25">
      <c r="A16" s="4">
        <v>140000</v>
      </c>
      <c r="B16" s="16">
        <v>149.69999999999999</v>
      </c>
      <c r="C16" s="11">
        <v>14.78</v>
      </c>
      <c r="D16" s="11">
        <v>1.4911000000000001</v>
      </c>
      <c r="E16" s="8">
        <f>D16-[1]Calibration!$C$16*(F16-$F$2)+[1]Calibration!$C$17*(150-B16)</f>
        <v>1.4897483995865286</v>
      </c>
      <c r="F16" s="11">
        <v>99.2</v>
      </c>
      <c r="G16" s="13">
        <v>75.8</v>
      </c>
      <c r="H16" s="13">
        <v>77.400000000000006</v>
      </c>
      <c r="I16" s="13">
        <v>78.7</v>
      </c>
      <c r="J16" s="13">
        <v>73.5</v>
      </c>
      <c r="K16" s="13" t="e">
        <f>'[1]Rth Module 33L'!#REF!</f>
        <v>#REF!</v>
      </c>
      <c r="L16" s="14">
        <f t="shared" si="0"/>
        <v>0.10236644796086264</v>
      </c>
      <c r="M16" s="14" t="e">
        <f t="shared" si="1"/>
        <v>#REF!</v>
      </c>
      <c r="N16" s="15">
        <f t="shared" si="2"/>
        <v>0.88648824484264999</v>
      </c>
      <c r="O16" s="15">
        <f t="shared" si="3"/>
        <v>5.8815417717262601</v>
      </c>
      <c r="P16" s="15" t="e">
        <f t="shared" si="4"/>
        <v>#REF!</v>
      </c>
      <c r="Q16" s="12">
        <f t="shared" si="5"/>
        <v>1.5504909</v>
      </c>
      <c r="R16" s="14">
        <f t="shared" si="6"/>
        <v>0.1160161964942574</v>
      </c>
      <c r="S16">
        <v>70</v>
      </c>
      <c r="T16">
        <v>55</v>
      </c>
      <c r="U16">
        <v>3</v>
      </c>
      <c r="V16">
        <v>6</v>
      </c>
      <c r="W16">
        <v>210</v>
      </c>
      <c r="X16">
        <v>150</v>
      </c>
      <c r="Y16">
        <v>46</v>
      </c>
    </row>
    <row r="17" spans="1:25" x14ac:dyDescent="0.25">
      <c r="A17" s="4">
        <v>150000</v>
      </c>
      <c r="B17" s="16">
        <v>149.69999999999999</v>
      </c>
      <c r="C17" s="11">
        <v>14.78</v>
      </c>
      <c r="D17" s="17">
        <v>1.4930000000000001</v>
      </c>
      <c r="E17" s="8">
        <f>D17-[1]Calibration!$C$16*(F17-$F$2)+[1]Calibration!$C$17*(150-B17)</f>
        <v>1.4911743804601529</v>
      </c>
      <c r="F17" s="11">
        <v>99.6</v>
      </c>
      <c r="G17" s="13">
        <v>76.400000000000006</v>
      </c>
      <c r="H17" s="13">
        <v>77.900000000000006</v>
      </c>
      <c r="I17" s="13">
        <v>79.400000000000006</v>
      </c>
      <c r="J17" s="13">
        <v>73.900000000000006</v>
      </c>
      <c r="K17" s="13" t="e">
        <f>'[1]Rth Module 33L'!#REF!</f>
        <v>#REF!</v>
      </c>
      <c r="L17" s="14">
        <f t="shared" si="0"/>
        <v>0.10156504122332626</v>
      </c>
      <c r="M17" s="14" t="e">
        <f t="shared" si="1"/>
        <v>#REF!</v>
      </c>
      <c r="N17" s="15">
        <f t="shared" si="2"/>
        <v>0.98305636512671934</v>
      </c>
      <c r="O17" s="15">
        <f t="shared" si="3"/>
        <v>5.0526160578141832</v>
      </c>
      <c r="P17" s="15" t="e">
        <f t="shared" si="4"/>
        <v>#REF!</v>
      </c>
      <c r="Q17" s="12">
        <f t="shared" si="5"/>
        <v>1.5504909</v>
      </c>
      <c r="R17" s="14">
        <f t="shared" si="6"/>
        <v>0.1160161964942574</v>
      </c>
      <c r="S17">
        <v>70</v>
      </c>
      <c r="T17">
        <v>55</v>
      </c>
      <c r="U17">
        <v>3</v>
      </c>
      <c r="V17">
        <v>6</v>
      </c>
      <c r="W17">
        <v>210</v>
      </c>
      <c r="X17">
        <v>150</v>
      </c>
      <c r="Y17">
        <v>46</v>
      </c>
    </row>
    <row r="18" spans="1:25" x14ac:dyDescent="0.25">
      <c r="A18" s="4">
        <v>160000</v>
      </c>
      <c r="B18" s="16">
        <v>149.69999999999999</v>
      </c>
      <c r="C18" s="11">
        <v>14.78</v>
      </c>
      <c r="D18" s="17">
        <v>1.4932000000000001</v>
      </c>
      <c r="E18" s="8">
        <f>D18-[1]Calibration!$C$16*(F18-$F$2)+[1]Calibration!$C$17*(150-B18)</f>
        <v>1.491255875678559</v>
      </c>
      <c r="F18" s="11">
        <v>99.7</v>
      </c>
      <c r="G18" s="13">
        <v>76</v>
      </c>
      <c r="H18" s="13">
        <v>77.7</v>
      </c>
      <c r="I18" s="13">
        <v>79.2</v>
      </c>
      <c r="J18" s="13">
        <v>73.8</v>
      </c>
      <c r="K18" s="13" t="e">
        <f>'[1]Rth Module 33L'!#REF!</f>
        <v>#REF!</v>
      </c>
      <c r="L18" s="14">
        <f t="shared" si="0"/>
        <v>0.10300536782109627</v>
      </c>
      <c r="M18" s="14" t="e">
        <f t="shared" si="1"/>
        <v>#REF!</v>
      </c>
      <c r="N18" s="15">
        <f t="shared" si="2"/>
        <v>0.98857526106647364</v>
      </c>
      <c r="O18" s="15">
        <f t="shared" si="3"/>
        <v>6.5424010788302578</v>
      </c>
      <c r="P18" s="15" t="e">
        <f t="shared" si="4"/>
        <v>#REF!</v>
      </c>
      <c r="Q18" s="12">
        <f t="shared" si="5"/>
        <v>1.5504909</v>
      </c>
      <c r="R18" s="14">
        <f t="shared" si="6"/>
        <v>0.1160161964942574</v>
      </c>
      <c r="S18">
        <v>70</v>
      </c>
      <c r="T18">
        <v>55</v>
      </c>
      <c r="U18">
        <v>3</v>
      </c>
      <c r="V18">
        <v>6</v>
      </c>
      <c r="W18">
        <v>210</v>
      </c>
      <c r="X18">
        <v>150</v>
      </c>
      <c r="Y18">
        <v>46</v>
      </c>
    </row>
    <row r="19" spans="1:25" x14ac:dyDescent="0.25">
      <c r="A19" s="4">
        <v>175000</v>
      </c>
      <c r="B19" s="16">
        <v>149.69999999999999</v>
      </c>
      <c r="C19" s="11">
        <v>14.79</v>
      </c>
      <c r="D19" s="12">
        <v>1.4936</v>
      </c>
      <c r="E19" s="8">
        <f>D19-[1]Calibration!$C$16*(F19-$F$2)+[1]Calibration!$C$17*(150-B19)</f>
        <v>1.4918928852417468</v>
      </c>
      <c r="F19" s="11">
        <v>99.5</v>
      </c>
      <c r="G19" s="13">
        <v>75.900000000000006</v>
      </c>
      <c r="H19" s="13">
        <v>77.400000000000006</v>
      </c>
      <c r="I19" s="13">
        <v>78.900000000000006</v>
      </c>
      <c r="J19" s="13">
        <v>73.5</v>
      </c>
      <c r="K19" s="13" t="e">
        <f>'[1]Rth Module 33L'!#REF!</f>
        <v>#REF!</v>
      </c>
      <c r="L19" s="14">
        <f t="shared" si="0"/>
        <v>0.10320140370009788</v>
      </c>
      <c r="M19" s="14" t="e">
        <f t="shared" si="1"/>
        <v>#REF!</v>
      </c>
      <c r="N19" s="15">
        <f t="shared" si="2"/>
        <v>1.0317138593869917</v>
      </c>
      <c r="O19" s="15">
        <f t="shared" si="3"/>
        <v>6.7451685043367222</v>
      </c>
      <c r="P19" s="15" t="e">
        <f t="shared" si="4"/>
        <v>#REF!</v>
      </c>
      <c r="Q19" s="12">
        <f t="shared" si="5"/>
        <v>1.5504909</v>
      </c>
      <c r="R19" s="14">
        <f t="shared" si="6"/>
        <v>0.1160161964942574</v>
      </c>
      <c r="S19">
        <v>70</v>
      </c>
      <c r="T19">
        <v>55</v>
      </c>
      <c r="U19">
        <v>3</v>
      </c>
      <c r="V19">
        <v>6</v>
      </c>
      <c r="W19">
        <v>210</v>
      </c>
      <c r="X19">
        <v>150</v>
      </c>
      <c r="Y19">
        <v>46</v>
      </c>
    </row>
    <row r="20" spans="1:25" x14ac:dyDescent="0.25">
      <c r="A20" s="4">
        <v>190000</v>
      </c>
      <c r="B20" s="16">
        <v>149.69999999999999</v>
      </c>
      <c r="C20" s="11">
        <v>14.79</v>
      </c>
      <c r="D20" s="17">
        <v>1.4944999999999999</v>
      </c>
      <c r="E20" s="8">
        <f>D20-[1]Calibration!$C$16*(F20-$F$2)+[1]Calibration!$C$17*(150-B20)</f>
        <v>1.4923188661153712</v>
      </c>
      <c r="F20" s="16">
        <v>99.9</v>
      </c>
      <c r="G20" s="13">
        <v>75.900000000000006</v>
      </c>
      <c r="H20" s="13">
        <v>77.400000000000006</v>
      </c>
      <c r="I20" s="13">
        <v>79</v>
      </c>
      <c r="J20" s="13">
        <v>73.599999999999994</v>
      </c>
      <c r="K20" s="13" t="e">
        <f>'[1]Rth Module 33L'!#REF!</f>
        <v>#REF!</v>
      </c>
      <c r="L20" s="14">
        <f t="shared" si="0"/>
        <v>0.10470366404717549</v>
      </c>
      <c r="M20" s="14" t="e">
        <f t="shared" si="1"/>
        <v>#REF!</v>
      </c>
      <c r="N20" s="15">
        <f t="shared" si="2"/>
        <v>1.0605614919210278</v>
      </c>
      <c r="O20" s="15">
        <f t="shared" si="3"/>
        <v>8.2990139767508779</v>
      </c>
      <c r="P20" s="15" t="e">
        <f t="shared" si="4"/>
        <v>#REF!</v>
      </c>
      <c r="Q20" s="12">
        <f t="shared" si="5"/>
        <v>1.5504909</v>
      </c>
      <c r="R20" s="14">
        <f t="shared" si="6"/>
        <v>0.1160161964942574</v>
      </c>
      <c r="S20">
        <v>70</v>
      </c>
      <c r="T20">
        <v>55</v>
      </c>
      <c r="U20">
        <v>3</v>
      </c>
      <c r="V20">
        <v>6</v>
      </c>
      <c r="W20">
        <v>210</v>
      </c>
      <c r="X20">
        <v>150</v>
      </c>
      <c r="Y20">
        <v>46</v>
      </c>
    </row>
    <row r="21" spans="1:25" x14ac:dyDescent="0.25">
      <c r="A21" s="4">
        <v>200000</v>
      </c>
      <c r="B21" s="16">
        <v>149.69999999999999</v>
      </c>
      <c r="C21" s="11">
        <v>14.79</v>
      </c>
      <c r="D21" s="17">
        <v>1.4952000000000001</v>
      </c>
      <c r="E21" s="8">
        <f>D21-[1]Calibration!$C$16*(F21-$F$2)+[1]Calibration!$C$17*(150-B21)</f>
        <v>1.4929003613337775</v>
      </c>
      <c r="F21" s="18">
        <v>100</v>
      </c>
      <c r="G21" s="13">
        <v>76.099999999999994</v>
      </c>
      <c r="H21" s="13">
        <v>77.5</v>
      </c>
      <c r="I21" s="13">
        <v>79.2</v>
      </c>
      <c r="J21" s="13">
        <v>73.7</v>
      </c>
      <c r="K21" s="13" t="e">
        <f>'[1]Rth Module 33L'!#REF!</f>
        <v>#REF!</v>
      </c>
      <c r="L21" s="14">
        <f t="shared" si="0"/>
        <v>0.104431263096909</v>
      </c>
      <c r="M21" s="14" t="e">
        <f t="shared" si="1"/>
        <v>#REF!</v>
      </c>
      <c r="N21" s="15">
        <f t="shared" si="2"/>
        <v>1.0999406317358138</v>
      </c>
      <c r="O21" s="15">
        <f t="shared" si="3"/>
        <v>8.0172592302608408</v>
      </c>
      <c r="P21" s="15" t="e">
        <f t="shared" si="4"/>
        <v>#REF!</v>
      </c>
      <c r="Q21" s="12">
        <f t="shared" si="5"/>
        <v>1.5504909</v>
      </c>
      <c r="R21" s="14">
        <f t="shared" si="6"/>
        <v>0.1160161964942574</v>
      </c>
      <c r="S21">
        <v>70</v>
      </c>
      <c r="T21">
        <v>55</v>
      </c>
      <c r="U21">
        <v>3</v>
      </c>
      <c r="V21">
        <v>6</v>
      </c>
      <c r="W21">
        <v>210</v>
      </c>
      <c r="X21">
        <v>150</v>
      </c>
      <c r="Y21">
        <v>46</v>
      </c>
    </row>
    <row r="22" spans="1:25" x14ac:dyDescent="0.25">
      <c r="A22" s="4">
        <v>210000</v>
      </c>
      <c r="B22" s="16">
        <v>149.69999999999999</v>
      </c>
      <c r="C22" s="11">
        <v>14.79</v>
      </c>
      <c r="D22" s="17">
        <v>1.496</v>
      </c>
      <c r="E22" s="8">
        <f>D22-[1]Calibration!$C$16*(F22-$F$2)+[1]Calibration!$C$17*(150-B22)</f>
        <v>1.4933448469889956</v>
      </c>
      <c r="F22" s="16">
        <v>100.3</v>
      </c>
      <c r="G22" s="13">
        <v>76.400000000000006</v>
      </c>
      <c r="H22" s="13">
        <v>77.7</v>
      </c>
      <c r="I22" s="13">
        <v>79.3</v>
      </c>
      <c r="J22" s="13">
        <v>73.8</v>
      </c>
      <c r="K22" s="13" t="e">
        <f>'[1]Rth Module 33L'!#REF!</f>
        <v>#REF!</v>
      </c>
      <c r="L22" s="14">
        <f t="shared" si="0"/>
        <v>0.10493357481451311</v>
      </c>
      <c r="M22" s="14" t="e">
        <f t="shared" si="1"/>
        <v>#REF!</v>
      </c>
      <c r="N22" s="15">
        <f t="shared" si="2"/>
        <v>1.1300414171050834</v>
      </c>
      <c r="O22" s="15">
        <f t="shared" si="3"/>
        <v>8.5368194979987706</v>
      </c>
      <c r="P22" s="15" t="e">
        <f t="shared" si="4"/>
        <v>#REF!</v>
      </c>
      <c r="Q22" s="12">
        <f t="shared" si="5"/>
        <v>1.5504909</v>
      </c>
      <c r="R22" s="14">
        <f t="shared" si="6"/>
        <v>0.1160161964942574</v>
      </c>
      <c r="S22">
        <v>70</v>
      </c>
      <c r="T22">
        <v>55</v>
      </c>
      <c r="U22">
        <v>3</v>
      </c>
      <c r="V22">
        <v>6</v>
      </c>
      <c r="W22">
        <v>210</v>
      </c>
      <c r="X22">
        <v>150</v>
      </c>
      <c r="Y22">
        <v>46</v>
      </c>
    </row>
    <row r="23" spans="1:25" x14ac:dyDescent="0.25">
      <c r="A23" s="4">
        <v>220000</v>
      </c>
      <c r="B23" s="6">
        <v>149.69999999999999</v>
      </c>
      <c r="C23" s="6">
        <v>14.79</v>
      </c>
      <c r="D23" s="7">
        <v>1.4959</v>
      </c>
      <c r="E23" s="8">
        <f>D23-[1]Calibration!$C$16*(F23-$F$2)+[1]Calibration!$C$17*(150-B23)</f>
        <v>1.4938373708969652</v>
      </c>
      <c r="F23" s="6">
        <v>99.8</v>
      </c>
      <c r="G23" s="5">
        <v>76</v>
      </c>
      <c r="H23" s="5">
        <v>77.3</v>
      </c>
      <c r="I23" s="5">
        <v>78.900000000000006</v>
      </c>
      <c r="J23" s="5">
        <v>73.5</v>
      </c>
      <c r="K23" s="5" t="e">
        <f>'[1]Rth Module 33L'!#REF!</f>
        <v>#REF!</v>
      </c>
      <c r="L23" s="9">
        <f t="shared" si="0"/>
        <v>0.10438239493448642</v>
      </c>
      <c r="M23" s="9" t="e">
        <f t="shared" si="1"/>
        <v>#REF!</v>
      </c>
      <c r="N23" s="10">
        <f t="shared" si="2"/>
        <v>1.1633953763813421</v>
      </c>
      <c r="O23" s="10">
        <f t="shared" si="3"/>
        <v>7.9667130163018252</v>
      </c>
      <c r="P23" s="10" t="e">
        <f t="shared" si="4"/>
        <v>#REF!</v>
      </c>
      <c r="Q23" s="7">
        <f t="shared" si="5"/>
        <v>1.5504909</v>
      </c>
      <c r="R23" s="9">
        <f t="shared" si="6"/>
        <v>0.1160161964942574</v>
      </c>
      <c r="S23">
        <v>70</v>
      </c>
      <c r="T23">
        <v>55</v>
      </c>
      <c r="U23">
        <v>3</v>
      </c>
      <c r="V23">
        <v>6</v>
      </c>
      <c r="W23">
        <v>210</v>
      </c>
      <c r="X23">
        <v>150</v>
      </c>
      <c r="Y23">
        <v>46</v>
      </c>
    </row>
    <row r="24" spans="1:25" x14ac:dyDescent="0.25">
      <c r="A24" s="4">
        <v>230000</v>
      </c>
      <c r="B24" s="16">
        <v>149.69999999999999</v>
      </c>
      <c r="C24" s="11">
        <v>14.79</v>
      </c>
      <c r="D24" s="17">
        <v>1.4964</v>
      </c>
      <c r="E24" s="8">
        <f>D24-[1]Calibration!$C$16*(F24-$F$2)+[1]Calibration!$C$17*(150-B24)</f>
        <v>1.4938633517705895</v>
      </c>
      <c r="F24" s="16">
        <v>100.2</v>
      </c>
      <c r="G24" s="13">
        <v>76.099999999999994</v>
      </c>
      <c r="H24" s="13">
        <v>77.5</v>
      </c>
      <c r="I24" s="13">
        <v>79.2</v>
      </c>
      <c r="J24" s="13">
        <v>73.400000000000006</v>
      </c>
      <c r="K24" s="13" t="e">
        <f>'[1]Rth Module 33L'!#REF!</f>
        <v>#REF!</v>
      </c>
      <c r="L24" s="14">
        <f t="shared" si="0"/>
        <v>0.10557513494421791</v>
      </c>
      <c r="M24" s="14" t="e">
        <f t="shared" si="1"/>
        <v>#REF!</v>
      </c>
      <c r="N24" s="15">
        <f t="shared" si="2"/>
        <v>1.1651548138153494</v>
      </c>
      <c r="O24" s="15">
        <f t="shared" si="3"/>
        <v>9.2004097370425661</v>
      </c>
      <c r="P24" s="15" t="e">
        <f t="shared" si="4"/>
        <v>#REF!</v>
      </c>
      <c r="Q24" s="12">
        <f t="shared" si="5"/>
        <v>1.5504909</v>
      </c>
      <c r="R24" s="14">
        <f t="shared" si="6"/>
        <v>0.1160161964942574</v>
      </c>
      <c r="S24">
        <v>70</v>
      </c>
      <c r="T24">
        <v>55</v>
      </c>
      <c r="U24">
        <v>3</v>
      </c>
      <c r="V24">
        <v>6</v>
      </c>
      <c r="W24">
        <v>210</v>
      </c>
      <c r="X24">
        <v>150</v>
      </c>
      <c r="Y24">
        <v>46</v>
      </c>
    </row>
    <row r="25" spans="1:25" x14ac:dyDescent="0.25">
      <c r="A25" s="4">
        <v>240000</v>
      </c>
      <c r="B25" s="16">
        <v>149.69999999999999</v>
      </c>
      <c r="C25" s="11">
        <v>14.79</v>
      </c>
      <c r="D25" s="17">
        <v>1.4976</v>
      </c>
      <c r="E25" s="8">
        <f>D25-[1]Calibration!$C$16*(F25-$F$2)+[1]Calibration!$C$17*(150-B25)</f>
        <v>1.4950633517705896</v>
      </c>
      <c r="F25" s="16">
        <v>100.2</v>
      </c>
      <c r="G25" s="13">
        <v>76.400000000000006</v>
      </c>
      <c r="H25" s="13">
        <v>77.900000000000006</v>
      </c>
      <c r="I25" s="13">
        <v>79.2</v>
      </c>
      <c r="J25" s="13">
        <v>73.7</v>
      </c>
      <c r="K25" s="13" t="e">
        <f>'[1]Rth Module 33L'!#REF!</f>
        <v>#REF!</v>
      </c>
      <c r="L25" s="14">
        <f t="shared" si="0"/>
        <v>0.10437541750167004</v>
      </c>
      <c r="M25" s="14" t="e">
        <f t="shared" si="1"/>
        <v>#REF!</v>
      </c>
      <c r="N25" s="15">
        <f t="shared" si="2"/>
        <v>1.2464193991154047</v>
      </c>
      <c r="O25" s="15">
        <f t="shared" si="3"/>
        <v>7.9594959900307769</v>
      </c>
      <c r="P25" s="15" t="e">
        <f t="shared" si="4"/>
        <v>#REF!</v>
      </c>
      <c r="Q25" s="12">
        <f t="shared" si="5"/>
        <v>1.5504909</v>
      </c>
      <c r="R25" s="14">
        <f t="shared" si="6"/>
        <v>0.1160161964942574</v>
      </c>
      <c r="S25">
        <v>70</v>
      </c>
      <c r="T25">
        <v>55</v>
      </c>
      <c r="U25">
        <v>3</v>
      </c>
      <c r="V25">
        <v>6</v>
      </c>
      <c r="W25">
        <v>210</v>
      </c>
      <c r="X25">
        <v>150</v>
      </c>
      <c r="Y25">
        <v>46</v>
      </c>
    </row>
    <row r="26" spans="1:25" x14ac:dyDescent="0.25">
      <c r="A26" s="4">
        <v>250000</v>
      </c>
      <c r="B26" s="16">
        <v>149.80000000000001</v>
      </c>
      <c r="C26" s="11">
        <v>14.79</v>
      </c>
      <c r="D26" s="17">
        <v>1.4978</v>
      </c>
      <c r="E26" s="8">
        <f>D26-[1]Calibration!$C$16*(F26-$F$2)+[1]Calibration!$C$17*(150-B26)</f>
        <v>1.4944103326442142</v>
      </c>
      <c r="F26" s="16">
        <v>100.6</v>
      </c>
      <c r="G26" s="13">
        <v>76.400000000000006</v>
      </c>
      <c r="H26" s="13">
        <v>77.900000000000006</v>
      </c>
      <c r="I26" s="13">
        <v>79.3</v>
      </c>
      <c r="J26" s="13">
        <v>73.7</v>
      </c>
      <c r="K26" s="13" t="e">
        <f>'[1]Rth Module 33L'!#REF!</f>
        <v>#REF!</v>
      </c>
      <c r="L26" s="14">
        <f t="shared" si="0"/>
        <v>0.10596315628743247</v>
      </c>
      <c r="M26" s="14" t="e">
        <f t="shared" si="1"/>
        <v>#REF!</v>
      </c>
      <c r="N26" s="15">
        <f t="shared" si="2"/>
        <v>1.2021966253671577</v>
      </c>
      <c r="O26" s="15">
        <f t="shared" si="3"/>
        <v>9.6017550887500018</v>
      </c>
      <c r="P26" s="15" t="e">
        <f t="shared" si="4"/>
        <v>#REF!</v>
      </c>
      <c r="Q26" s="12">
        <f t="shared" si="5"/>
        <v>1.5504909</v>
      </c>
      <c r="R26" s="14">
        <f t="shared" si="6"/>
        <v>0.1160161964942574</v>
      </c>
      <c r="S26">
        <v>70</v>
      </c>
      <c r="T26">
        <v>55</v>
      </c>
      <c r="U26">
        <v>3</v>
      </c>
      <c r="V26">
        <v>6</v>
      </c>
      <c r="W26">
        <v>210</v>
      </c>
      <c r="X26">
        <v>150</v>
      </c>
      <c r="Y26">
        <v>46</v>
      </c>
    </row>
    <row r="27" spans="1:25" x14ac:dyDescent="0.25">
      <c r="A27" s="4">
        <v>260000</v>
      </c>
      <c r="B27" s="16">
        <v>149.80000000000001</v>
      </c>
      <c r="C27" s="11">
        <v>14.79</v>
      </c>
      <c r="D27" s="17">
        <v>1.4981</v>
      </c>
      <c r="E27" s="8">
        <f>D27-[1]Calibration!$C$16*(F27-$F$2)+[1]Calibration!$C$17*(150-B27)</f>
        <v>1.4945918278626202</v>
      </c>
      <c r="F27" s="18">
        <v>100.7</v>
      </c>
      <c r="G27" s="13">
        <v>76.2</v>
      </c>
      <c r="H27" s="13">
        <v>77.599999999999994</v>
      </c>
      <c r="I27" s="13">
        <v>79.2</v>
      </c>
      <c r="J27" s="13">
        <v>73.5</v>
      </c>
      <c r="K27" s="13" t="e">
        <f>'[1]Rth Module 33L'!#REF!</f>
        <v>#REF!</v>
      </c>
      <c r="L27" s="14">
        <f t="shared" si="0"/>
        <v>0.10727874355135553</v>
      </c>
      <c r="M27" s="14" t="e">
        <f t="shared" si="1"/>
        <v>#REF!</v>
      </c>
      <c r="N27" s="15">
        <f t="shared" si="2"/>
        <v>1.2144875700819153</v>
      </c>
      <c r="O27" s="15">
        <f t="shared" si="3"/>
        <v>10.96251743436423</v>
      </c>
      <c r="P27" s="15" t="e">
        <f t="shared" si="4"/>
        <v>#REF!</v>
      </c>
      <c r="Q27" s="12">
        <f t="shared" si="5"/>
        <v>1.5504909</v>
      </c>
      <c r="R27" s="14">
        <f t="shared" si="6"/>
        <v>0.1160161964942574</v>
      </c>
      <c r="S27">
        <v>70</v>
      </c>
      <c r="T27">
        <v>55</v>
      </c>
      <c r="U27">
        <v>3</v>
      </c>
      <c r="V27">
        <v>6</v>
      </c>
      <c r="W27">
        <v>210</v>
      </c>
      <c r="X27">
        <v>150</v>
      </c>
      <c r="Y27">
        <v>46</v>
      </c>
    </row>
    <row r="28" spans="1:25" x14ac:dyDescent="0.25">
      <c r="A28" s="4">
        <v>270000</v>
      </c>
      <c r="B28" s="16">
        <v>149.80000000000001</v>
      </c>
      <c r="C28" s="11">
        <v>14.79</v>
      </c>
      <c r="D28" s="17">
        <v>1.4984</v>
      </c>
      <c r="E28" s="8">
        <f>D28-[1]Calibration!$C$16*(F28-$F$2)+[1]Calibration!$C$17*(150-B28)</f>
        <v>1.4950103326442141</v>
      </c>
      <c r="F28" s="16">
        <v>100.6</v>
      </c>
      <c r="G28" s="13">
        <v>76</v>
      </c>
      <c r="H28" s="13">
        <v>77.5</v>
      </c>
      <c r="I28" s="13">
        <v>79</v>
      </c>
      <c r="J28" s="13">
        <v>73.3</v>
      </c>
      <c r="K28" s="13" t="e">
        <f>'[1]Rth Module 33L'!#REF!</f>
        <v>#REF!</v>
      </c>
      <c r="L28" s="14">
        <f t="shared" si="0"/>
        <v>0.10759139967367055</v>
      </c>
      <c r="M28" s="14" t="e">
        <f t="shared" si="1"/>
        <v>#REF!</v>
      </c>
      <c r="N28" s="15">
        <f t="shared" si="2"/>
        <v>1.2428289180171777</v>
      </c>
      <c r="O28" s="15">
        <f t="shared" si="3"/>
        <v>11.285909648654417</v>
      </c>
      <c r="P28" s="15" t="e">
        <f t="shared" si="4"/>
        <v>#REF!</v>
      </c>
      <c r="Q28" s="12">
        <f t="shared" si="5"/>
        <v>1.5504909</v>
      </c>
      <c r="R28" s="14">
        <f t="shared" si="6"/>
        <v>0.1160161964942574</v>
      </c>
      <c r="S28">
        <v>70</v>
      </c>
      <c r="T28">
        <v>55</v>
      </c>
      <c r="U28">
        <v>3</v>
      </c>
      <c r="V28">
        <v>6</v>
      </c>
      <c r="W28">
        <v>210</v>
      </c>
      <c r="X28">
        <v>150</v>
      </c>
      <c r="Y28">
        <v>46</v>
      </c>
    </row>
    <row r="29" spans="1:25" x14ac:dyDescent="0.25">
      <c r="A29" s="4">
        <v>280000</v>
      </c>
      <c r="B29" s="16">
        <v>149.80000000000001</v>
      </c>
      <c r="C29" s="11">
        <v>14.79</v>
      </c>
      <c r="D29" s="17">
        <v>1.4988999999999999</v>
      </c>
      <c r="E29" s="8">
        <f>D29-[1]Calibration!$C$16*(F29-$F$2)+[1]Calibration!$C$17*(150-B29)</f>
        <v>1.4953918278626201</v>
      </c>
      <c r="F29" s="18">
        <v>100.7</v>
      </c>
      <c r="G29" s="13">
        <v>76.2</v>
      </c>
      <c r="H29" s="13">
        <v>77.900000000000006</v>
      </c>
      <c r="I29" s="13">
        <v>79.3</v>
      </c>
      <c r="J29" s="13">
        <v>73.400000000000006</v>
      </c>
      <c r="K29" s="13" t="e">
        <f>'[1]Rth Module 33L'!#REF!</f>
        <v>#REF!</v>
      </c>
      <c r="L29" s="14">
        <f t="shared" si="0"/>
        <v>0.10688746291116372</v>
      </c>
      <c r="M29" s="14" t="e">
        <f t="shared" si="1"/>
        <v>#REF!</v>
      </c>
      <c r="N29" s="15">
        <f t="shared" si="2"/>
        <v>1.2686639602819423</v>
      </c>
      <c r="O29" s="15">
        <f t="shared" si="3"/>
        <v>10.557800866834445</v>
      </c>
      <c r="P29" s="15" t="e">
        <f t="shared" si="4"/>
        <v>#REF!</v>
      </c>
      <c r="Q29" s="12">
        <f t="shared" si="5"/>
        <v>1.5504909</v>
      </c>
      <c r="R29" s="14">
        <f t="shared" si="6"/>
        <v>0.1160161964942574</v>
      </c>
      <c r="S29">
        <v>70</v>
      </c>
      <c r="T29">
        <v>55</v>
      </c>
      <c r="U29">
        <v>3</v>
      </c>
      <c r="V29">
        <v>6</v>
      </c>
      <c r="W29">
        <v>210</v>
      </c>
      <c r="X29">
        <v>150</v>
      </c>
      <c r="Y29">
        <v>46</v>
      </c>
    </row>
    <row r="30" spans="1:25" x14ac:dyDescent="0.25">
      <c r="A30" s="4">
        <v>290000</v>
      </c>
      <c r="B30" s="16">
        <v>149.69999999999999</v>
      </c>
      <c r="C30" s="11">
        <v>14.79</v>
      </c>
      <c r="D30" s="17">
        <v>1.4996</v>
      </c>
      <c r="E30" s="8">
        <f>D30-[1]Calibration!$C$16*(F30-$F$2)+[1]Calibration!$C$17*(150-B30)</f>
        <v>1.4962338182994324</v>
      </c>
      <c r="F30" s="18">
        <v>100.9</v>
      </c>
      <c r="G30" s="13">
        <v>76.400000000000006</v>
      </c>
      <c r="H30" s="13">
        <v>78.3</v>
      </c>
      <c r="I30" s="13">
        <v>79.599999999999994</v>
      </c>
      <c r="J30" s="13">
        <v>73.8</v>
      </c>
      <c r="K30" s="13" t="e">
        <f>'[1]Rth Module 33L'!#REF!</f>
        <v>#REF!</v>
      </c>
      <c r="L30" s="14">
        <f t="shared" si="0"/>
        <v>0.10635211919348618</v>
      </c>
      <c r="M30" s="14" t="e">
        <f t="shared" si="1"/>
        <v>#REF!</v>
      </c>
      <c r="N30" s="15">
        <f t="shared" si="2"/>
        <v>1.3256839633437352</v>
      </c>
      <c r="O30" s="15">
        <f t="shared" si="3"/>
        <v>10.004074335000725</v>
      </c>
      <c r="P30" s="15" t="e">
        <f t="shared" si="4"/>
        <v>#REF!</v>
      </c>
      <c r="Q30" s="12">
        <f t="shared" si="5"/>
        <v>1.5504909</v>
      </c>
      <c r="R30" s="14">
        <f t="shared" si="6"/>
        <v>0.1160161964942574</v>
      </c>
      <c r="S30">
        <v>70</v>
      </c>
      <c r="T30">
        <v>55</v>
      </c>
      <c r="U30">
        <v>3</v>
      </c>
      <c r="V30">
        <v>6</v>
      </c>
      <c r="W30">
        <v>210</v>
      </c>
      <c r="X30">
        <v>150</v>
      </c>
      <c r="Y30">
        <v>46</v>
      </c>
    </row>
    <row r="31" spans="1:25" x14ac:dyDescent="0.25">
      <c r="A31" s="4">
        <v>300000</v>
      </c>
      <c r="B31" s="16">
        <v>149.69999999999999</v>
      </c>
      <c r="C31" s="11">
        <v>14.79</v>
      </c>
      <c r="D31" s="17">
        <v>1.4998</v>
      </c>
      <c r="E31" s="8">
        <f>D31-[1]Calibration!$C$16*(F31-$F$2)+[1]Calibration!$C$17*(150-B31)</f>
        <v>1.4967893326442141</v>
      </c>
      <c r="F31" s="16">
        <v>100.6</v>
      </c>
      <c r="G31" s="13">
        <v>76.3</v>
      </c>
      <c r="H31" s="13">
        <v>78.2</v>
      </c>
      <c r="I31" s="13">
        <v>79.599999999999994</v>
      </c>
      <c r="J31" s="13">
        <v>73.8</v>
      </c>
      <c r="K31" s="13" t="e">
        <f>'[1]Rth Module 33L'!#REF!</f>
        <v>#REF!</v>
      </c>
      <c r="L31" s="14">
        <f t="shared" si="0"/>
        <v>0.10522445076845251</v>
      </c>
      <c r="M31" s="14" t="e">
        <f t="shared" si="1"/>
        <v>#REF!</v>
      </c>
      <c r="N31" s="15">
        <f t="shared" si="2"/>
        <v>1.363303665724499</v>
      </c>
      <c r="O31" s="15">
        <f t="shared" si="3"/>
        <v>8.8376836491042177</v>
      </c>
      <c r="P31" s="15" t="e">
        <f t="shared" si="4"/>
        <v>#REF!</v>
      </c>
      <c r="Q31" s="12">
        <f t="shared" si="5"/>
        <v>1.5504909</v>
      </c>
      <c r="R31" s="14">
        <f t="shared" si="6"/>
        <v>0.1160161964942574</v>
      </c>
      <c r="S31">
        <v>70</v>
      </c>
      <c r="T31">
        <v>55</v>
      </c>
      <c r="U31">
        <v>3</v>
      </c>
      <c r="V31">
        <v>6</v>
      </c>
      <c r="W31">
        <v>210</v>
      </c>
      <c r="X31">
        <v>150</v>
      </c>
      <c r="Y31">
        <v>46</v>
      </c>
    </row>
    <row r="32" spans="1:25" x14ac:dyDescent="0.25">
      <c r="A32" s="4">
        <v>310000</v>
      </c>
      <c r="B32" s="16">
        <v>149.69999999999999</v>
      </c>
      <c r="C32" s="11">
        <v>14.79</v>
      </c>
      <c r="D32" s="17">
        <v>1.5005999999999999</v>
      </c>
      <c r="E32" s="8">
        <f>D32-[1]Calibration!$C$16*(F32-$F$2)+[1]Calibration!$C$17*(150-B32)</f>
        <v>1.4968783039546507</v>
      </c>
      <c r="F32" s="18">
        <v>101.2</v>
      </c>
      <c r="G32" s="13">
        <v>76.7</v>
      </c>
      <c r="H32" s="13">
        <v>78.599999999999994</v>
      </c>
      <c r="I32" s="13">
        <v>80.099999999999994</v>
      </c>
      <c r="J32" s="13">
        <v>74.099999999999994</v>
      </c>
      <c r="K32" s="13" t="e">
        <f>'[1]Rth Module 33L'!#REF!</f>
        <v>#REF!</v>
      </c>
      <c r="L32" s="19">
        <f t="shared" si="0"/>
        <v>0.10605866760398937</v>
      </c>
      <c r="M32" s="19" t="e">
        <f t="shared" si="1"/>
        <v>#REF!</v>
      </c>
      <c r="N32" s="15">
        <f t="shared" si="2"/>
        <v>1.3693288462630269</v>
      </c>
      <c r="O32" s="15">
        <f t="shared" si="3"/>
        <v>9.7005461052904831</v>
      </c>
      <c r="P32" s="15" t="e">
        <f t="shared" si="4"/>
        <v>#REF!</v>
      </c>
      <c r="Q32" s="12">
        <f t="shared" si="5"/>
        <v>1.5504909</v>
      </c>
      <c r="R32" s="14">
        <f t="shared" si="6"/>
        <v>0.1160161964942574</v>
      </c>
      <c r="S32">
        <v>70</v>
      </c>
      <c r="T32">
        <v>55</v>
      </c>
      <c r="U32">
        <v>3</v>
      </c>
      <c r="V32">
        <v>6</v>
      </c>
      <c r="W32">
        <v>210</v>
      </c>
      <c r="X32">
        <v>150</v>
      </c>
      <c r="Y32">
        <v>46</v>
      </c>
    </row>
    <row r="33" spans="1:25" x14ac:dyDescent="0.25">
      <c r="A33" s="4">
        <f>A32+326470-316902</f>
        <v>319568</v>
      </c>
      <c r="B33" s="16">
        <v>149.9</v>
      </c>
      <c r="C33" s="11">
        <v>14.79</v>
      </c>
      <c r="D33" s="17">
        <v>1.5011000000000001</v>
      </c>
      <c r="E33" s="8">
        <f>D33-[1]Calibration!$C$16*(F33-$F$2)+[1]Calibration!$C$17*(150-B33)</f>
        <v>1.4965017991730569</v>
      </c>
      <c r="F33" s="18">
        <v>101.3</v>
      </c>
      <c r="G33" s="13">
        <v>76.5</v>
      </c>
      <c r="H33" s="13">
        <v>78.5</v>
      </c>
      <c r="I33" s="13">
        <v>80</v>
      </c>
      <c r="J33" s="13">
        <v>74</v>
      </c>
      <c r="K33" s="13" t="e">
        <f>'[1]Rth Module 33L'!#REF!</f>
        <v>#REF!</v>
      </c>
      <c r="L33" s="19">
        <f t="shared" si="0"/>
        <v>0.10688181568784179</v>
      </c>
      <c r="M33" s="19" t="e">
        <f t="shared" si="1"/>
        <v>#REF!</v>
      </c>
      <c r="N33" s="15">
        <f t="shared" si="2"/>
        <v>1.3438317588132729</v>
      </c>
      <c r="O33" s="15">
        <f t="shared" si="3"/>
        <v>10.551959727242654</v>
      </c>
      <c r="P33" s="15" t="e">
        <f t="shared" si="4"/>
        <v>#REF!</v>
      </c>
      <c r="Q33" s="12">
        <f t="shared" si="5"/>
        <v>1.5504909</v>
      </c>
      <c r="R33" s="14">
        <f t="shared" si="6"/>
        <v>0.1160161964942574</v>
      </c>
      <c r="S33">
        <v>70</v>
      </c>
      <c r="T33">
        <v>55</v>
      </c>
      <c r="U33">
        <v>3</v>
      </c>
      <c r="V33">
        <v>6</v>
      </c>
      <c r="W33">
        <v>210</v>
      </c>
      <c r="X33">
        <v>150</v>
      </c>
      <c r="Y33">
        <v>46</v>
      </c>
    </row>
    <row r="34" spans="1:25" x14ac:dyDescent="0.25">
      <c r="A34" s="4">
        <f>A33+10000</f>
        <v>329568</v>
      </c>
      <c r="B34" s="16">
        <v>149.80000000000001</v>
      </c>
      <c r="C34" s="11">
        <v>14.79</v>
      </c>
      <c r="D34" s="17">
        <v>1.5018</v>
      </c>
      <c r="E34" s="8">
        <f>D34-[1]Calibration!$C$16*(F34-$F$2)+[1]Calibration!$C$17*(150-B34)</f>
        <v>1.4968697704834937</v>
      </c>
      <c r="F34" s="18">
        <v>101.9</v>
      </c>
      <c r="G34" s="13">
        <v>76.8</v>
      </c>
      <c r="H34" s="13">
        <v>78.8</v>
      </c>
      <c r="I34" s="13">
        <v>80.3</v>
      </c>
      <c r="J34" s="13">
        <v>74.2</v>
      </c>
      <c r="K34" s="13" t="e">
        <f>'[1]Rth Module 33L'!#REF!</f>
        <v>#REF!</v>
      </c>
      <c r="L34" s="19">
        <f t="shared" si="0"/>
        <v>0.10834795308380282</v>
      </c>
      <c r="M34" s="19" t="e">
        <f t="shared" si="1"/>
        <v>#REF!</v>
      </c>
      <c r="N34" s="15">
        <f t="shared" si="2"/>
        <v>1.3687509554340715</v>
      </c>
      <c r="O34" s="15">
        <f t="shared" si="3"/>
        <v>12.068441846392567</v>
      </c>
      <c r="P34" s="15" t="e">
        <f t="shared" si="4"/>
        <v>#REF!</v>
      </c>
      <c r="Q34" s="12">
        <f t="shared" si="5"/>
        <v>1.5504909</v>
      </c>
      <c r="R34" s="14">
        <f t="shared" si="6"/>
        <v>0.1160161964942574</v>
      </c>
      <c r="S34">
        <v>70</v>
      </c>
      <c r="T34">
        <v>55</v>
      </c>
      <c r="U34">
        <v>3</v>
      </c>
      <c r="V34">
        <v>6</v>
      </c>
      <c r="W34">
        <v>210</v>
      </c>
      <c r="X34">
        <v>150</v>
      </c>
      <c r="Y34">
        <v>46</v>
      </c>
    </row>
    <row r="35" spans="1:25" x14ac:dyDescent="0.25">
      <c r="A35" s="4">
        <f>A34+10000</f>
        <v>339568</v>
      </c>
      <c r="B35" s="16">
        <v>149.80000000000001</v>
      </c>
      <c r="C35" s="11">
        <v>14.79</v>
      </c>
      <c r="D35" s="17">
        <v>1.5021</v>
      </c>
      <c r="E35" s="8">
        <f>D35-[1]Calibration!$C$16*(F35-$F$2)+[1]Calibration!$C$17*(150-B35)</f>
        <v>1.4978807991730569</v>
      </c>
      <c r="F35" s="18">
        <v>101.3</v>
      </c>
      <c r="G35" s="13">
        <v>76.2</v>
      </c>
      <c r="H35" s="13">
        <v>78.3</v>
      </c>
      <c r="I35" s="13">
        <v>79.900000000000006</v>
      </c>
      <c r="J35" s="13">
        <v>73.900000000000006</v>
      </c>
      <c r="K35" s="13" t="e">
        <f>'[1]Rth Module 33L'!#REF!</f>
        <v>#REF!</v>
      </c>
      <c r="L35" s="19">
        <f t="shared" si="0"/>
        <v>0.10765969031873397</v>
      </c>
      <c r="M35" s="19" t="e">
        <f t="shared" si="1"/>
        <v>#REF!</v>
      </c>
      <c r="N35" s="15">
        <f t="shared" si="2"/>
        <v>1.4372183114205805</v>
      </c>
      <c r="O35" s="15">
        <f t="shared" si="3"/>
        <v>11.356545281050932</v>
      </c>
      <c r="P35" s="15" t="e">
        <f t="shared" si="4"/>
        <v>#REF!</v>
      </c>
      <c r="Q35" s="12">
        <f t="shared" si="5"/>
        <v>1.5504909</v>
      </c>
      <c r="R35" s="14">
        <f t="shared" si="6"/>
        <v>0.1160161964942574</v>
      </c>
      <c r="S35">
        <v>70</v>
      </c>
      <c r="T35">
        <v>55</v>
      </c>
      <c r="U35">
        <v>3</v>
      </c>
      <c r="V35">
        <v>6</v>
      </c>
      <c r="W35">
        <v>210</v>
      </c>
      <c r="X35">
        <v>150</v>
      </c>
      <c r="Y35">
        <v>46</v>
      </c>
    </row>
    <row r="36" spans="1:25" x14ac:dyDescent="0.25">
      <c r="A36" s="4">
        <f>A35- 346470+362719 + 4950</f>
        <v>360767</v>
      </c>
      <c r="B36" s="16">
        <v>149.80000000000001</v>
      </c>
      <c r="C36" s="11">
        <v>14.79</v>
      </c>
      <c r="D36" s="17">
        <v>1.5036</v>
      </c>
      <c r="E36" s="8">
        <f>D36-[1]Calibration!$C$16*(F36-$F$2)+[1]Calibration!$C$17*(150-B36)</f>
        <v>1.4990252848282755</v>
      </c>
      <c r="F36" s="18">
        <v>101.6</v>
      </c>
      <c r="G36" s="13">
        <v>76.8</v>
      </c>
      <c r="H36" s="13">
        <v>78.400000000000006</v>
      </c>
      <c r="I36" s="13">
        <v>80.099999999999994</v>
      </c>
      <c r="J36" s="13">
        <v>74.099999999999994</v>
      </c>
      <c r="K36" s="13" t="e">
        <f>'[1]Rth Module 33L'!#REF!</f>
        <v>#REF!</v>
      </c>
      <c r="L36" s="19">
        <f t="shared" si="0"/>
        <v>0.10766328146671396</v>
      </c>
      <c r="M36" s="19" t="e">
        <f t="shared" si="1"/>
        <v>#REF!</v>
      </c>
      <c r="N36" s="15">
        <f t="shared" si="2"/>
        <v>1.514723438214904</v>
      </c>
      <c r="O36" s="15">
        <f t="shared" si="3"/>
        <v>11.360259743088305</v>
      </c>
      <c r="P36" s="15" t="e">
        <f t="shared" si="4"/>
        <v>#REF!</v>
      </c>
      <c r="Q36" s="12">
        <f t="shared" si="5"/>
        <v>1.5504909</v>
      </c>
      <c r="R36" s="14">
        <f t="shared" si="6"/>
        <v>0.1160161964942574</v>
      </c>
      <c r="S36">
        <v>70</v>
      </c>
      <c r="T36">
        <v>55</v>
      </c>
      <c r="U36">
        <v>3</v>
      </c>
      <c r="V36">
        <v>6</v>
      </c>
      <c r="W36">
        <v>210</v>
      </c>
      <c r="X36">
        <v>150</v>
      </c>
      <c r="Y36">
        <v>46</v>
      </c>
    </row>
    <row r="37" spans="1:25" x14ac:dyDescent="0.25">
      <c r="A37" s="4">
        <f>A36+10000</f>
        <v>370767</v>
      </c>
      <c r="B37" s="16">
        <v>149.69999999999999</v>
      </c>
      <c r="C37" s="11">
        <v>14.79</v>
      </c>
      <c r="D37" s="17">
        <v>1.5035000000000001</v>
      </c>
      <c r="E37" s="8">
        <f>D37-[1]Calibration!$C$16*(F37-$F$2)+[1]Calibration!$C$17*(150-B37)</f>
        <v>1.5000153135178387</v>
      </c>
      <c r="F37" s="18">
        <v>101</v>
      </c>
      <c r="G37" s="13">
        <v>76.5</v>
      </c>
      <c r="H37" s="13">
        <v>78.099999999999994</v>
      </c>
      <c r="I37" s="13">
        <v>79.5</v>
      </c>
      <c r="J37" s="13">
        <v>73.900000000000006</v>
      </c>
      <c r="K37" s="13" t="e">
        <f>'[1]Rth Module 33L'!#REF!</f>
        <v>#REF!</v>
      </c>
      <c r="L37" s="19">
        <f t="shared" si="0"/>
        <v>0.10663162040742609</v>
      </c>
      <c r="M37" s="14" t="e">
        <f t="shared" si="1"/>
        <v>#REF!</v>
      </c>
      <c r="N37" s="15">
        <f t="shared" si="2"/>
        <v>1.5817686639586586</v>
      </c>
      <c r="O37" s="15">
        <f t="shared" si="3"/>
        <v>10.293173156426484</v>
      </c>
      <c r="P37" s="15" t="e">
        <f t="shared" si="4"/>
        <v>#REF!</v>
      </c>
      <c r="Q37" s="12">
        <f t="shared" si="5"/>
        <v>1.5504909</v>
      </c>
      <c r="R37" s="14">
        <f t="shared" si="6"/>
        <v>0.1160161964942574</v>
      </c>
      <c r="S37">
        <v>70</v>
      </c>
      <c r="T37">
        <v>55</v>
      </c>
      <c r="U37">
        <v>3</v>
      </c>
      <c r="V37">
        <v>6</v>
      </c>
      <c r="W37">
        <v>210</v>
      </c>
      <c r="X37">
        <v>150</v>
      </c>
      <c r="Y37">
        <v>46</v>
      </c>
    </row>
    <row r="38" spans="1:25" x14ac:dyDescent="0.25">
      <c r="A38" s="4">
        <f>A37+10000</f>
        <v>380767</v>
      </c>
      <c r="B38" s="16">
        <v>149.80000000000001</v>
      </c>
      <c r="C38" s="11">
        <v>14.79</v>
      </c>
      <c r="D38" s="17">
        <v>1.5056</v>
      </c>
      <c r="E38" s="8">
        <f>D38-[1]Calibration!$C$16*(F38-$F$2)+[1]Calibration!$C$17*(150-B38)</f>
        <v>1.5007882752650876</v>
      </c>
      <c r="F38" s="18">
        <v>101.8</v>
      </c>
      <c r="G38" s="13">
        <v>76.8</v>
      </c>
      <c r="H38" s="13">
        <v>78.5</v>
      </c>
      <c r="I38" s="13">
        <v>79.900000000000006</v>
      </c>
      <c r="J38" s="13">
        <v>74.3</v>
      </c>
      <c r="K38" s="13" t="e">
        <f>'[1]Rth Module 33L'!#REF!</f>
        <v>#REF!</v>
      </c>
      <c r="L38" s="19">
        <f t="shared" si="0"/>
        <v>0.10829618378879949</v>
      </c>
      <c r="M38" s="14" t="e">
        <f t="shared" si="1"/>
        <v>#REF!</v>
      </c>
      <c r="N38" s="15">
        <f t="shared" si="2"/>
        <v>1.6341140104944814</v>
      </c>
      <c r="O38" s="15">
        <f t="shared" si="3"/>
        <v>12.014894879778232</v>
      </c>
      <c r="P38" s="15" t="e">
        <f t="shared" si="4"/>
        <v>#REF!</v>
      </c>
      <c r="Q38" s="12">
        <f t="shared" si="5"/>
        <v>1.5504909</v>
      </c>
      <c r="R38" s="14">
        <f t="shared" si="6"/>
        <v>0.1160161964942574</v>
      </c>
      <c r="S38">
        <v>70</v>
      </c>
      <c r="T38">
        <v>55</v>
      </c>
      <c r="U38">
        <v>3</v>
      </c>
      <c r="V38">
        <v>6</v>
      </c>
      <c r="W38">
        <v>210</v>
      </c>
      <c r="X38">
        <v>150</v>
      </c>
      <c r="Y38">
        <v>46</v>
      </c>
    </row>
    <row r="39" spans="1:25" x14ac:dyDescent="0.25">
      <c r="A39" s="4">
        <f>A38+10000</f>
        <v>390767</v>
      </c>
      <c r="B39" s="16">
        <v>149.9</v>
      </c>
      <c r="C39" s="11">
        <v>14.79</v>
      </c>
      <c r="D39" s="17">
        <v>1.5057</v>
      </c>
      <c r="E39" s="8">
        <f>D39-[1]Calibration!$C$16*(F39-$F$2)+[1]Calibration!$C$17*(150-B39)</f>
        <v>1.5009832943914629</v>
      </c>
      <c r="F39" s="18">
        <v>101.4</v>
      </c>
      <c r="G39" s="13">
        <v>76.7</v>
      </c>
      <c r="H39" s="13">
        <v>78.3</v>
      </c>
      <c r="I39" s="13">
        <v>79.599999999999994</v>
      </c>
      <c r="J39" s="13">
        <v>74.099999999999994</v>
      </c>
      <c r="K39" s="13" t="e">
        <f>'[1]Rth Module 33L'!#REF!</f>
        <v>#REF!</v>
      </c>
      <c r="L39" s="19">
        <f t="shared" si="0"/>
        <v>0.10733063591175418</v>
      </c>
      <c r="M39" s="14" t="e">
        <f t="shared" si="1"/>
        <v>#REF!</v>
      </c>
      <c r="N39" s="15">
        <f t="shared" si="2"/>
        <v>1.6473208008532045</v>
      </c>
      <c r="O39" s="15">
        <f t="shared" si="3"/>
        <v>11.016191692235171</v>
      </c>
      <c r="P39" s="15" t="e">
        <f t="shared" si="4"/>
        <v>#REF!</v>
      </c>
      <c r="Q39" s="12">
        <f t="shared" si="5"/>
        <v>1.5504909</v>
      </c>
      <c r="R39" s="14">
        <f t="shared" si="6"/>
        <v>0.1160161964942574</v>
      </c>
      <c r="S39">
        <v>70</v>
      </c>
      <c r="T39">
        <v>55</v>
      </c>
      <c r="U39">
        <v>3</v>
      </c>
      <c r="V39">
        <v>6</v>
      </c>
      <c r="W39">
        <v>210</v>
      </c>
      <c r="X39">
        <v>150</v>
      </c>
      <c r="Y39">
        <v>46</v>
      </c>
    </row>
    <row r="40" spans="1:25" x14ac:dyDescent="0.25">
      <c r="A40" s="4">
        <f>A39+10000</f>
        <v>400767</v>
      </c>
      <c r="B40" s="20">
        <v>149.69999999999999</v>
      </c>
      <c r="C40" s="20">
        <v>14.79</v>
      </c>
      <c r="D40" s="21">
        <v>1.5057</v>
      </c>
      <c r="E40" s="8">
        <f>D40-[1]Calibration!$C$16*(F40-$F$2)+[1]Calibration!$C$17*(150-B40)</f>
        <v>1.5023338182994324</v>
      </c>
      <c r="F40" s="22">
        <v>100.9</v>
      </c>
      <c r="G40" s="22">
        <v>76.599999999999994</v>
      </c>
      <c r="H40" s="22">
        <v>78</v>
      </c>
      <c r="I40" s="22">
        <v>79.400000000000006</v>
      </c>
      <c r="J40" s="22">
        <v>74</v>
      </c>
      <c r="K40" s="22" t="e">
        <f>'[1]Rth Module 33L'!#REF!</f>
        <v>#REF!</v>
      </c>
      <c r="L40" s="23">
        <f t="shared" si="0"/>
        <v>0.10603217016042669</v>
      </c>
      <c r="M40" s="23" t="e">
        <f t="shared" si="1"/>
        <v>#REF!</v>
      </c>
      <c r="N40" s="24">
        <f t="shared" si="2"/>
        <v>1.7387789386189849</v>
      </c>
      <c r="O40" s="24">
        <f t="shared" si="3"/>
        <v>9.6731387835233171</v>
      </c>
      <c r="P40" s="24" t="e">
        <f t="shared" si="4"/>
        <v>#REF!</v>
      </c>
      <c r="Q40" s="21">
        <f t="shared" si="5"/>
        <v>1.5504909</v>
      </c>
      <c r="R40" s="23">
        <f t="shared" si="6"/>
        <v>0.1160161964942574</v>
      </c>
      <c r="S40">
        <v>70</v>
      </c>
      <c r="T40">
        <v>55</v>
      </c>
      <c r="U40">
        <v>3</v>
      </c>
      <c r="V40">
        <v>6</v>
      </c>
      <c r="W40">
        <v>210</v>
      </c>
      <c r="X40">
        <v>150</v>
      </c>
      <c r="Y40">
        <v>46</v>
      </c>
    </row>
    <row r="41" spans="1:25" x14ac:dyDescent="0.25">
      <c r="A41" s="4">
        <f>A39-44950+57375</f>
        <v>403192</v>
      </c>
      <c r="B41" s="16">
        <v>149.80000000000001</v>
      </c>
      <c r="C41" s="11">
        <v>14.79</v>
      </c>
      <c r="D41" s="17">
        <v>1.5059</v>
      </c>
      <c r="E41" s="8">
        <f>D41-[1]Calibration!$C$16*(F41-$F$2)+[1]Calibration!$C$17*(150-B41)</f>
        <v>1.501680799173057</v>
      </c>
      <c r="F41" s="18">
        <v>101.3</v>
      </c>
      <c r="G41" s="13">
        <v>76.599999999999994</v>
      </c>
      <c r="H41" s="13">
        <v>78.2</v>
      </c>
      <c r="I41" s="13">
        <v>79.3</v>
      </c>
      <c r="J41" s="13">
        <v>74</v>
      </c>
      <c r="K41" s="13" t="e">
        <f>'[1]Rth Module 33L'!#REF!</f>
        <v>#REF!</v>
      </c>
      <c r="L41" s="19">
        <f t="shared" si="0"/>
        <v>0.10760966810474257</v>
      </c>
      <c r="M41" s="14" t="e">
        <f t="shared" si="1"/>
        <v>#REF!</v>
      </c>
      <c r="N41" s="15">
        <f t="shared" si="2"/>
        <v>1.6945561648707381</v>
      </c>
      <c r="O41" s="15">
        <f t="shared" si="3"/>
        <v>11.304805387308893</v>
      </c>
      <c r="P41" s="15" t="e">
        <f t="shared" si="4"/>
        <v>#REF!</v>
      </c>
      <c r="Q41" s="12">
        <f t="shared" si="5"/>
        <v>1.5504909</v>
      </c>
      <c r="R41" s="14">
        <f t="shared" si="6"/>
        <v>0.1160161964942574</v>
      </c>
      <c r="S41">
        <v>70</v>
      </c>
      <c r="T41">
        <v>55</v>
      </c>
      <c r="U41">
        <v>3</v>
      </c>
      <c r="V41">
        <v>6</v>
      </c>
      <c r="W41">
        <v>210</v>
      </c>
      <c r="X41">
        <v>150</v>
      </c>
      <c r="Y41">
        <v>46</v>
      </c>
    </row>
    <row r="42" spans="1:25" x14ac:dyDescent="0.25">
      <c r="A42" s="4">
        <f>A41+7948</f>
        <v>411140</v>
      </c>
      <c r="B42" s="16">
        <v>149.69999999999999</v>
      </c>
      <c r="C42" s="11">
        <v>14.79</v>
      </c>
      <c r="D42" s="17">
        <v>1.5067999999999999</v>
      </c>
      <c r="E42" s="8">
        <f>D42-[1]Calibration!$C$16*(F42-$F$2)+[1]Calibration!$C$17*(150-B42)</f>
        <v>1.5027227896098689</v>
      </c>
      <c r="F42" s="18">
        <v>101.5</v>
      </c>
      <c r="G42" s="13">
        <v>76.5</v>
      </c>
      <c r="H42" s="13">
        <v>78.099999999999994</v>
      </c>
      <c r="I42" s="13">
        <v>79.400000000000006</v>
      </c>
      <c r="J42" s="13">
        <v>74</v>
      </c>
      <c r="K42" s="13" t="e">
        <f>'[1]Rth Module 33L'!#REF!</f>
        <v>#REF!</v>
      </c>
      <c r="L42" s="19">
        <f t="shared" si="0"/>
        <v>0.10861471638081935</v>
      </c>
      <c r="M42" s="14" t="e">
        <f t="shared" si="1"/>
        <v>#REF!</v>
      </c>
      <c r="N42" s="25">
        <f t="shared" si="2"/>
        <v>1.7651202654825227</v>
      </c>
      <c r="O42" s="15">
        <f t="shared" si="3"/>
        <v>12.344365351983164</v>
      </c>
      <c r="P42" s="15" t="e">
        <f t="shared" si="4"/>
        <v>#REF!</v>
      </c>
      <c r="Q42" s="12">
        <f t="shared" si="5"/>
        <v>1.5504909</v>
      </c>
      <c r="R42" s="14">
        <f t="shared" si="6"/>
        <v>0.1160161964942574</v>
      </c>
      <c r="S42">
        <v>70</v>
      </c>
      <c r="T42">
        <v>55</v>
      </c>
      <c r="U42">
        <v>3</v>
      </c>
      <c r="V42">
        <v>6</v>
      </c>
      <c r="W42">
        <v>210</v>
      </c>
      <c r="X42">
        <v>150</v>
      </c>
      <c r="Y42">
        <v>46</v>
      </c>
    </row>
    <row r="43" spans="1:25" x14ac:dyDescent="0.25">
      <c r="A43" s="4">
        <f>A42+6509</f>
        <v>417649</v>
      </c>
      <c r="B43" s="16">
        <v>149.69999999999999</v>
      </c>
      <c r="C43" s="11">
        <v>14.79</v>
      </c>
      <c r="D43" s="17">
        <v>1.5073000000000001</v>
      </c>
      <c r="E43" s="8">
        <f>D43-[1]Calibration!$C$16*(F43-$F$2)+[1]Calibration!$C$17*(150-B43)</f>
        <v>1.5034597991730569</v>
      </c>
      <c r="F43" s="18">
        <v>101.3</v>
      </c>
      <c r="G43" s="13">
        <v>76.599999999999994</v>
      </c>
      <c r="H43" s="13">
        <v>78.2</v>
      </c>
      <c r="I43" s="13">
        <v>79.400000000000006</v>
      </c>
      <c r="J43" s="13">
        <v>74.099999999999994</v>
      </c>
      <c r="K43" s="13" t="e">
        <f>'[1]Rth Module 33L'!#REF!</f>
        <v>#REF!</v>
      </c>
      <c r="L43" s="19">
        <f t="shared" si="0"/>
        <v>0.10735994645696885</v>
      </c>
      <c r="M43" s="14" t="e">
        <f t="shared" si="1"/>
        <v>#REF!</v>
      </c>
      <c r="N43" s="25">
        <f t="shared" si="2"/>
        <v>1.815030912578059</v>
      </c>
      <c r="O43" s="15">
        <f t="shared" si="3"/>
        <v>11.04650871289301</v>
      </c>
      <c r="P43" s="15" t="e">
        <f t="shared" si="4"/>
        <v>#REF!</v>
      </c>
      <c r="Q43" s="12">
        <f t="shared" si="5"/>
        <v>1.5504909</v>
      </c>
      <c r="R43" s="14">
        <f t="shared" si="6"/>
        <v>0.1160161964942574</v>
      </c>
      <c r="S43">
        <v>70</v>
      </c>
      <c r="T43">
        <v>55</v>
      </c>
      <c r="U43">
        <v>3</v>
      </c>
      <c r="V43">
        <v>6</v>
      </c>
      <c r="W43">
        <v>210</v>
      </c>
      <c r="X43">
        <v>150</v>
      </c>
      <c r="Y43">
        <v>46</v>
      </c>
    </row>
    <row r="44" spans="1:25" x14ac:dyDescent="0.25">
      <c r="A44" s="4">
        <f>A43+8000</f>
        <v>425649</v>
      </c>
      <c r="B44" s="16">
        <v>149.80000000000001</v>
      </c>
      <c r="C44" s="11">
        <v>14.79</v>
      </c>
      <c r="D44" s="17">
        <v>1.5085999999999999</v>
      </c>
      <c r="E44" s="8">
        <f>D44-[1]Calibration!$C$16*(F44-$F$2)+[1]Calibration!$C$17*(150-B44)</f>
        <v>1.504262294391463</v>
      </c>
      <c r="F44" s="18">
        <v>101.4</v>
      </c>
      <c r="G44" s="13">
        <v>76.599999999999994</v>
      </c>
      <c r="H44" s="13">
        <v>78.2</v>
      </c>
      <c r="I44" s="13">
        <v>79.3</v>
      </c>
      <c r="J44" s="13">
        <v>74.099999999999994</v>
      </c>
      <c r="K44" s="13" t="e">
        <f>'[1]Rth Module 33L'!#REF!</f>
        <v>#REF!</v>
      </c>
      <c r="L44" s="19">
        <f t="shared" si="0"/>
        <v>0.10774895052079689</v>
      </c>
      <c r="M44" s="14" t="e">
        <f t="shared" si="1"/>
        <v>#REF!</v>
      </c>
      <c r="N44" s="25">
        <f t="shared" si="2"/>
        <v>1.8693762801855911</v>
      </c>
      <c r="O44" s="15">
        <f t="shared" si="3"/>
        <v>11.448870530207675</v>
      </c>
      <c r="P44" s="15" t="e">
        <f t="shared" si="4"/>
        <v>#REF!</v>
      </c>
      <c r="Q44" s="12">
        <f t="shared" si="5"/>
        <v>1.5504909</v>
      </c>
      <c r="R44" s="14">
        <f t="shared" si="6"/>
        <v>0.1160161964942574</v>
      </c>
      <c r="S44">
        <v>70</v>
      </c>
      <c r="T44">
        <v>55</v>
      </c>
      <c r="U44">
        <v>3</v>
      </c>
      <c r="V44">
        <v>6</v>
      </c>
      <c r="W44">
        <v>210</v>
      </c>
      <c r="X44">
        <v>150</v>
      </c>
      <c r="Y44">
        <v>46</v>
      </c>
    </row>
    <row r="45" spans="1:25" x14ac:dyDescent="0.25">
      <c r="A45" s="4">
        <f>A44+8000</f>
        <v>433649</v>
      </c>
      <c r="B45" s="16">
        <v>149.80000000000001</v>
      </c>
      <c r="C45" s="11">
        <v>14.79</v>
      </c>
      <c r="D45" s="17">
        <v>1.5089999999999999</v>
      </c>
      <c r="E45" s="8">
        <f>D45-[1]Calibration!$C$16*(F45-$F$2)+[1]Calibration!$C$17*(150-B45)</f>
        <v>1.5046622943914629</v>
      </c>
      <c r="F45" s="18">
        <v>101.4</v>
      </c>
      <c r="G45" s="13">
        <v>76.599999999999994</v>
      </c>
      <c r="H45" s="13">
        <v>78.2</v>
      </c>
      <c r="I45" s="13">
        <v>79.3</v>
      </c>
      <c r="J45" s="13">
        <v>74.099999999999994</v>
      </c>
      <c r="K45" s="13" t="e">
        <f>'[1]Rth Module 33L'!#REF!</f>
        <v>#REF!</v>
      </c>
      <c r="L45" s="19">
        <f t="shared" si="0"/>
        <v>0.10772038883742491</v>
      </c>
      <c r="M45" s="14" t="e">
        <f t="shared" si="1"/>
        <v>#REF!</v>
      </c>
      <c r="N45" s="25">
        <f t="shared" si="2"/>
        <v>1.8964644752856044</v>
      </c>
      <c r="O45" s="15">
        <f t="shared" si="3"/>
        <v>11.419328086064478</v>
      </c>
      <c r="P45" s="15" t="e">
        <f t="shared" si="4"/>
        <v>#REF!</v>
      </c>
      <c r="Q45" s="12">
        <f t="shared" si="5"/>
        <v>1.5504909</v>
      </c>
      <c r="R45" s="14">
        <f t="shared" si="6"/>
        <v>0.1160161964942574</v>
      </c>
      <c r="S45">
        <v>70</v>
      </c>
      <c r="T45">
        <v>55</v>
      </c>
      <c r="U45">
        <v>3</v>
      </c>
      <c r="V45">
        <v>6</v>
      </c>
      <c r="W45">
        <v>210</v>
      </c>
      <c r="X45">
        <v>150</v>
      </c>
      <c r="Y45">
        <v>46</v>
      </c>
    </row>
    <row r="46" spans="1:25" x14ac:dyDescent="0.25">
      <c r="A46" s="4">
        <f>A45+10000</f>
        <v>443649</v>
      </c>
      <c r="B46" s="16">
        <v>149.80000000000001</v>
      </c>
      <c r="C46" s="11">
        <v>14.79</v>
      </c>
      <c r="D46" s="17">
        <v>1.5093000000000001</v>
      </c>
      <c r="E46" s="8">
        <f>D46-[1]Calibration!$C$16*(F46-$F$2)+[1]Calibration!$C$17*(150-B46)</f>
        <v>1.505080799173057</v>
      </c>
      <c r="F46" s="18">
        <v>101.3</v>
      </c>
      <c r="G46" s="13">
        <v>76.599999999999994</v>
      </c>
      <c r="H46" s="13">
        <v>78.099999999999994</v>
      </c>
      <c r="I46" s="13">
        <v>79.2</v>
      </c>
      <c r="J46" s="13">
        <v>74.099999999999994</v>
      </c>
      <c r="K46" s="13" t="e">
        <f>'[1]Rth Module 33L'!#REF!</f>
        <v>#REF!</v>
      </c>
      <c r="L46" s="19">
        <f t="shared" si="0"/>
        <v>0.10747782971212658</v>
      </c>
      <c r="M46" s="14" t="e">
        <f t="shared" si="1"/>
        <v>#REF!</v>
      </c>
      <c r="N46" s="25">
        <f t="shared" si="2"/>
        <v>1.924805823220882</v>
      </c>
      <c r="O46" s="15">
        <f t="shared" si="3"/>
        <v>11.168439883250137</v>
      </c>
      <c r="P46" s="15" t="e">
        <f t="shared" si="4"/>
        <v>#REF!</v>
      </c>
      <c r="Q46" s="12">
        <f t="shared" si="5"/>
        <v>1.5504909</v>
      </c>
      <c r="R46" s="14">
        <f t="shared" si="6"/>
        <v>0.1160161964942574</v>
      </c>
      <c r="S46">
        <v>70</v>
      </c>
      <c r="T46">
        <v>55</v>
      </c>
      <c r="U46">
        <v>3</v>
      </c>
      <c r="V46">
        <v>6</v>
      </c>
      <c r="W46">
        <v>210</v>
      </c>
      <c r="X46">
        <v>150</v>
      </c>
      <c r="Y46">
        <v>46</v>
      </c>
    </row>
    <row r="47" spans="1:25" x14ac:dyDescent="0.25">
      <c r="A47" s="4">
        <f>A46+8000</f>
        <v>451649</v>
      </c>
      <c r="B47" s="16">
        <v>149.69999999999999</v>
      </c>
      <c r="C47" s="11">
        <v>14.79</v>
      </c>
      <c r="D47" s="17">
        <v>1.5094000000000001</v>
      </c>
      <c r="E47" s="8">
        <f>D47-[1]Calibration!$C$16*(F47-$F$2)+[1]Calibration!$C$17*(150-B47)</f>
        <v>1.5053227896098691</v>
      </c>
      <c r="F47" s="18">
        <v>101.5</v>
      </c>
      <c r="G47" s="13">
        <v>76.599999999999994</v>
      </c>
      <c r="H47" s="13">
        <v>78.099999999999994</v>
      </c>
      <c r="I47" s="13">
        <v>79.2</v>
      </c>
      <c r="J47" s="13">
        <v>74.099999999999994</v>
      </c>
      <c r="K47" s="13" t="e">
        <f>'[1]Rth Module 33L'!#REF!</f>
        <v>#REF!</v>
      </c>
      <c r="L47" s="19">
        <f t="shared" si="0"/>
        <v>0.10842762332225955</v>
      </c>
      <c r="M47" s="14" t="e">
        <f t="shared" si="1"/>
        <v>#REF!</v>
      </c>
      <c r="N47" s="25">
        <f t="shared" si="2"/>
        <v>1.9411935336326398</v>
      </c>
      <c r="O47" s="15">
        <f t="shared" si="3"/>
        <v>12.150847828520078</v>
      </c>
      <c r="P47" s="15" t="e">
        <f t="shared" si="4"/>
        <v>#REF!</v>
      </c>
      <c r="Q47" s="12">
        <f t="shared" si="5"/>
        <v>1.5504909</v>
      </c>
      <c r="R47" s="14">
        <f t="shared" si="6"/>
        <v>0.1160161964942574</v>
      </c>
      <c r="S47">
        <v>70</v>
      </c>
      <c r="T47">
        <v>55</v>
      </c>
      <c r="U47">
        <v>3</v>
      </c>
      <c r="V47">
        <v>6</v>
      </c>
      <c r="W47">
        <v>210</v>
      </c>
      <c r="X47">
        <v>150</v>
      </c>
      <c r="Y47">
        <v>46</v>
      </c>
    </row>
    <row r="48" spans="1:25" x14ac:dyDescent="0.25">
      <c r="A48" s="4">
        <f>A47+8000</f>
        <v>459649</v>
      </c>
      <c r="B48" s="16">
        <v>149.80000000000001</v>
      </c>
      <c r="C48" s="11">
        <v>14.79</v>
      </c>
      <c r="D48" s="17">
        <v>1.5109999999999999</v>
      </c>
      <c r="E48" s="8">
        <f>D48-[1]Calibration!$C$16*(F48-$F$2)+[1]Calibration!$C$17*(150-B48)</f>
        <v>1.5061882752650875</v>
      </c>
      <c r="F48" s="18">
        <v>101.8</v>
      </c>
      <c r="G48" s="13">
        <v>76.599999999999994</v>
      </c>
      <c r="H48" s="13">
        <v>78.099999999999994</v>
      </c>
      <c r="I48" s="13">
        <v>79.3</v>
      </c>
      <c r="J48" s="13">
        <v>74.099999999999994</v>
      </c>
      <c r="K48" s="13" t="e">
        <f>'[1]Rth Module 33L'!#REF!</f>
        <v>#REF!</v>
      </c>
      <c r="L48" s="19">
        <f t="shared" si="0"/>
        <v>0.10945544865026297</v>
      </c>
      <c r="M48" s="14" t="e">
        <f t="shared" si="1"/>
        <v>#REF!</v>
      </c>
      <c r="N48" s="25">
        <f t="shared" si="2"/>
        <v>1.9998046443446924</v>
      </c>
      <c r="O48" s="15">
        <f t="shared" si="3"/>
        <v>13.213966971255589</v>
      </c>
      <c r="P48" s="15" t="e">
        <f t="shared" si="4"/>
        <v>#REF!</v>
      </c>
      <c r="Q48" s="12">
        <f t="shared" si="5"/>
        <v>1.5504909</v>
      </c>
      <c r="R48" s="14">
        <f t="shared" si="6"/>
        <v>0.1160161964942574</v>
      </c>
      <c r="S48">
        <v>70</v>
      </c>
      <c r="T48">
        <v>55</v>
      </c>
      <c r="U48">
        <v>3</v>
      </c>
      <c r="V48">
        <v>6</v>
      </c>
      <c r="W48">
        <v>210</v>
      </c>
      <c r="X48">
        <v>150</v>
      </c>
      <c r="Y48">
        <v>46</v>
      </c>
    </row>
    <row r="49" spans="1:25" x14ac:dyDescent="0.25">
      <c r="A49" s="4">
        <f>A48+6000</f>
        <v>465649</v>
      </c>
      <c r="B49" s="16">
        <v>150.19999999999999</v>
      </c>
      <c r="C49" s="11">
        <v>14.79</v>
      </c>
      <c r="D49" s="17">
        <v>1.5125999999999999</v>
      </c>
      <c r="E49" s="8">
        <f>D49-[1]Calibration!$C$16*(F49-$F$2)+[1]Calibration!$C$17*(150-B49)</f>
        <v>1.5055612465755241</v>
      </c>
      <c r="F49" s="18">
        <v>102.4</v>
      </c>
      <c r="G49" s="13">
        <v>76.900000000000006</v>
      </c>
      <c r="H49" s="13">
        <v>78.2</v>
      </c>
      <c r="I49" s="13">
        <v>79.5</v>
      </c>
      <c r="J49" s="13">
        <v>74.400000000000006</v>
      </c>
      <c r="K49" s="13" t="e">
        <f>'[1]Rth Module 33L'!#REF!</f>
        <v>#REF!</v>
      </c>
      <c r="L49" s="19">
        <f t="shared" si="0"/>
        <v>0.11069906702914342</v>
      </c>
      <c r="M49" s="14" t="e">
        <f t="shared" si="1"/>
        <v>#REF!</v>
      </c>
      <c r="N49" s="26">
        <f t="shared" si="2"/>
        <v>1.9573419556541949</v>
      </c>
      <c r="O49" s="15">
        <f t="shared" si="3"/>
        <v>14.500289139842124</v>
      </c>
      <c r="P49" s="15" t="e">
        <f t="shared" si="4"/>
        <v>#REF!</v>
      </c>
      <c r="Q49" s="12">
        <f t="shared" si="5"/>
        <v>1.5504909</v>
      </c>
      <c r="R49" s="14">
        <f t="shared" si="6"/>
        <v>0.1160161964942574</v>
      </c>
      <c r="S49">
        <v>70</v>
      </c>
      <c r="T49">
        <v>55</v>
      </c>
      <c r="U49">
        <v>3</v>
      </c>
      <c r="V49">
        <v>6</v>
      </c>
      <c r="W49">
        <v>210</v>
      </c>
      <c r="X49">
        <v>150</v>
      </c>
      <c r="Y49">
        <v>46</v>
      </c>
    </row>
    <row r="50" spans="1:25" x14ac:dyDescent="0.25">
      <c r="A50" s="4">
        <f>A49+7614</f>
        <v>473263</v>
      </c>
      <c r="B50" s="16">
        <v>149.69999999999999</v>
      </c>
      <c r="C50" s="11">
        <v>14.79</v>
      </c>
      <c r="D50" s="17">
        <v>1.5122</v>
      </c>
      <c r="E50" s="8">
        <f>D50-[1]Calibration!$C$16*(F50-$F$2)+[1]Calibration!$C$17*(150-B50)</f>
        <v>1.5078857800466814</v>
      </c>
      <c r="F50" s="18">
        <v>101.7</v>
      </c>
      <c r="G50" s="13">
        <v>77</v>
      </c>
      <c r="H50" s="13">
        <v>78.3</v>
      </c>
      <c r="I50" s="13">
        <v>79.599999999999994</v>
      </c>
      <c r="J50" s="13">
        <v>74.400000000000006</v>
      </c>
      <c r="K50" s="13" t="e">
        <f>'[1]Rth Module 33L'!#REF!</f>
        <v>#REF!</v>
      </c>
      <c r="L50" s="19">
        <f t="shared" si="0"/>
        <v>0.10767468013662559</v>
      </c>
      <c r="M50" s="14" t="e">
        <f t="shared" si="1"/>
        <v>#REF!</v>
      </c>
      <c r="N50" s="26">
        <f t="shared" si="2"/>
        <v>2.1147604961122592</v>
      </c>
      <c r="O50" s="15">
        <f t="shared" si="3"/>
        <v>11.372049824393583</v>
      </c>
      <c r="P50" s="15" t="e">
        <f t="shared" si="4"/>
        <v>#REF!</v>
      </c>
      <c r="Q50" s="12">
        <f t="shared" si="5"/>
        <v>1.5504909</v>
      </c>
      <c r="R50" s="14">
        <f t="shared" si="6"/>
        <v>0.1160161964942574</v>
      </c>
      <c r="S50">
        <v>70</v>
      </c>
      <c r="T50">
        <v>55</v>
      </c>
      <c r="U50">
        <v>3</v>
      </c>
      <c r="V50">
        <v>6</v>
      </c>
      <c r="W50">
        <v>210</v>
      </c>
      <c r="X50">
        <v>150</v>
      </c>
      <c r="Y50">
        <v>46</v>
      </c>
    </row>
    <row r="51" spans="1:25" x14ac:dyDescent="0.25">
      <c r="A51" s="4">
        <f t="shared" ref="A51:A55" si="7">A50+8000</f>
        <v>481263</v>
      </c>
      <c r="B51" s="16">
        <v>149.9</v>
      </c>
      <c r="C51" s="11">
        <v>14.79</v>
      </c>
      <c r="D51" s="17">
        <v>1.5127999999999999</v>
      </c>
      <c r="E51" s="8">
        <f>D51-[1]Calibration!$C$16*(F51-$F$2)+[1]Calibration!$C$17*(150-B51)</f>
        <v>1.5073722657018995</v>
      </c>
      <c r="F51" s="18">
        <v>102</v>
      </c>
      <c r="G51" s="13">
        <v>76.900000000000006</v>
      </c>
      <c r="H51" s="13">
        <v>78.2</v>
      </c>
      <c r="I51" s="13">
        <v>79.400000000000006</v>
      </c>
      <c r="J51" s="13">
        <v>74.2</v>
      </c>
      <c r="K51" s="13" t="e">
        <f>'[1]Rth Module 33L'!#REF!</f>
        <v>#REF!</v>
      </c>
      <c r="L51" s="19">
        <f t="shared" si="0"/>
        <v>0.1094727703185871</v>
      </c>
      <c r="M51" s="14" t="e">
        <f t="shared" si="1"/>
        <v>#REF!</v>
      </c>
      <c r="N51" s="25">
        <f t="shared" si="2"/>
        <v>2.0799850542169889</v>
      </c>
      <c r="O51" s="15">
        <f t="shared" si="3"/>
        <v>13.231883436901823</v>
      </c>
      <c r="P51" s="15" t="e">
        <f t="shared" si="4"/>
        <v>#REF!</v>
      </c>
      <c r="Q51" s="12">
        <f t="shared" si="5"/>
        <v>1.5504909</v>
      </c>
      <c r="R51" s="14">
        <f t="shared" si="6"/>
        <v>0.1160161964942574</v>
      </c>
      <c r="S51">
        <v>70</v>
      </c>
      <c r="T51">
        <v>55</v>
      </c>
      <c r="U51">
        <v>3</v>
      </c>
      <c r="V51">
        <v>6</v>
      </c>
      <c r="W51">
        <v>210</v>
      </c>
      <c r="X51">
        <v>150</v>
      </c>
      <c r="Y51">
        <v>46</v>
      </c>
    </row>
    <row r="52" spans="1:25" x14ac:dyDescent="0.25">
      <c r="A52" s="4">
        <f t="shared" si="7"/>
        <v>489263</v>
      </c>
      <c r="B52" s="16">
        <v>149.9</v>
      </c>
      <c r="C52" s="11">
        <v>14.79</v>
      </c>
      <c r="D52" s="17">
        <v>1.5127999999999999</v>
      </c>
      <c r="E52" s="8">
        <f>D52-[1]Calibration!$C$16*(F52-$F$2)+[1]Calibration!$C$17*(150-B52)</f>
        <v>1.5072537609203058</v>
      </c>
      <c r="F52" s="18">
        <v>102.1</v>
      </c>
      <c r="G52" s="13">
        <v>76.8</v>
      </c>
      <c r="H52" s="13">
        <v>78</v>
      </c>
      <c r="I52" s="13">
        <v>79.2</v>
      </c>
      <c r="J52" s="13">
        <v>74.2</v>
      </c>
      <c r="K52" s="13" t="e">
        <f>'[1]Rth Module 33L'!#REF!</f>
        <v>#REF!</v>
      </c>
      <c r="L52" s="19">
        <f t="shared" si="0"/>
        <v>0.11046497065380091</v>
      </c>
      <c r="M52" s="14" t="e">
        <f t="shared" si="1"/>
        <v>#REF!</v>
      </c>
      <c r="N52" s="25">
        <f t="shared" si="2"/>
        <v>2.0719598526067515</v>
      </c>
      <c r="O52" s="15">
        <f t="shared" si="3"/>
        <v>14.258154283761993</v>
      </c>
      <c r="P52" s="15" t="e">
        <f t="shared" si="4"/>
        <v>#REF!</v>
      </c>
      <c r="Q52" s="12">
        <f t="shared" si="5"/>
        <v>1.5504909</v>
      </c>
      <c r="R52" s="14">
        <f t="shared" si="6"/>
        <v>0.1160161964942574</v>
      </c>
      <c r="S52">
        <v>70</v>
      </c>
      <c r="T52">
        <v>55</v>
      </c>
      <c r="U52">
        <v>3</v>
      </c>
      <c r="V52">
        <v>6</v>
      </c>
      <c r="W52">
        <v>210</v>
      </c>
      <c r="X52">
        <v>150</v>
      </c>
      <c r="Y52">
        <v>46</v>
      </c>
    </row>
    <row r="53" spans="1:25" x14ac:dyDescent="0.25">
      <c r="A53" s="4">
        <f t="shared" si="7"/>
        <v>497263</v>
      </c>
      <c r="B53" s="16">
        <v>149.6</v>
      </c>
      <c r="C53" s="11">
        <v>14.79</v>
      </c>
      <c r="D53" s="17">
        <v>1.5126999999999999</v>
      </c>
      <c r="E53" s="8">
        <f>D53-[1]Calibration!$C$16*(F53-$F$2)+[1]Calibration!$C$17*(150-B53)</f>
        <v>1.5086462752650875</v>
      </c>
      <c r="F53" s="18">
        <v>101.8</v>
      </c>
      <c r="G53" s="13">
        <v>76.900000000000006</v>
      </c>
      <c r="H53" s="13">
        <v>78.2</v>
      </c>
      <c r="I53" s="13">
        <v>79.400000000000006</v>
      </c>
      <c r="J53" s="13">
        <v>74.3</v>
      </c>
      <c r="K53" s="13" t="e">
        <f>'[1]Rth Module 33L'!#REF!</f>
        <v>#REF!</v>
      </c>
      <c r="L53" s="19">
        <f t="shared" si="0"/>
        <v>0.10870529693514693</v>
      </c>
      <c r="M53" s="14" t="e">
        <f t="shared" si="1"/>
        <v>#REF!</v>
      </c>
      <c r="N53" s="26">
        <f t="shared" si="2"/>
        <v>2.1662616032342976</v>
      </c>
      <c r="O53" s="15">
        <f t="shared" si="3"/>
        <v>12.43805629210847</v>
      </c>
      <c r="P53" s="15" t="e">
        <f t="shared" si="4"/>
        <v>#REF!</v>
      </c>
      <c r="Q53" s="12">
        <f t="shared" si="5"/>
        <v>1.5504909</v>
      </c>
      <c r="R53" s="14">
        <f t="shared" si="6"/>
        <v>0.1160161964942574</v>
      </c>
      <c r="S53">
        <v>70</v>
      </c>
      <c r="T53">
        <v>55</v>
      </c>
      <c r="U53">
        <v>3</v>
      </c>
      <c r="V53">
        <v>6</v>
      </c>
      <c r="W53">
        <v>210</v>
      </c>
      <c r="X53">
        <v>150</v>
      </c>
      <c r="Y53">
        <v>46</v>
      </c>
    </row>
    <row r="54" spans="1:25" x14ac:dyDescent="0.25">
      <c r="A54" s="4">
        <f t="shared" si="7"/>
        <v>505263</v>
      </c>
      <c r="B54" s="16">
        <v>149.6</v>
      </c>
      <c r="C54" s="11">
        <v>14.79</v>
      </c>
      <c r="D54" s="17">
        <v>1.5124</v>
      </c>
      <c r="E54" s="8">
        <f>D54-[1]Calibration!$C$16*(F54-$F$2)+[1]Calibration!$C$17*(150-B54)</f>
        <v>1.508938799173057</v>
      </c>
      <c r="F54" s="18">
        <v>101.3</v>
      </c>
      <c r="G54" s="13">
        <v>76.5</v>
      </c>
      <c r="H54" s="13">
        <v>78</v>
      </c>
      <c r="I54" s="13">
        <v>79.2</v>
      </c>
      <c r="J54" s="13">
        <v>74.099999999999994</v>
      </c>
      <c r="K54" s="13" t="e">
        <f>'[1]Rth Module 33L'!#REF!</f>
        <v>#REF!</v>
      </c>
      <c r="L54" s="19">
        <f t="shared" si="0"/>
        <v>0.10762191198039173</v>
      </c>
      <c r="M54" s="14" t="e">
        <f t="shared" si="1"/>
        <v>#REF!</v>
      </c>
      <c r="N54" s="26">
        <f t="shared" si="2"/>
        <v>2.1860714649605346</v>
      </c>
      <c r="O54" s="15">
        <f t="shared" si="3"/>
        <v>11.317469697312985</v>
      </c>
      <c r="P54" s="15" t="e">
        <f t="shared" si="4"/>
        <v>#REF!</v>
      </c>
      <c r="Q54" s="12">
        <f t="shared" si="5"/>
        <v>1.5504909</v>
      </c>
      <c r="R54" s="14">
        <f t="shared" si="6"/>
        <v>0.1160161964942574</v>
      </c>
      <c r="S54">
        <v>70</v>
      </c>
      <c r="T54">
        <v>55</v>
      </c>
      <c r="U54">
        <v>3</v>
      </c>
      <c r="V54">
        <v>6</v>
      </c>
      <c r="W54">
        <v>210</v>
      </c>
      <c r="X54">
        <v>150</v>
      </c>
      <c r="Y54">
        <v>46</v>
      </c>
    </row>
    <row r="55" spans="1:25" x14ac:dyDescent="0.25">
      <c r="A55" s="4">
        <f t="shared" si="7"/>
        <v>513263</v>
      </c>
      <c r="B55" s="16">
        <v>149.6</v>
      </c>
      <c r="C55" s="11">
        <v>14.79</v>
      </c>
      <c r="D55" s="17">
        <v>1.5145</v>
      </c>
      <c r="E55" s="8">
        <f>D55-[1]Calibration!$C$16*(F55-$F$2)+[1]Calibration!$C$17*(150-B55)</f>
        <v>1.5108017896098691</v>
      </c>
      <c r="F55" s="18">
        <v>101.5</v>
      </c>
      <c r="G55" s="13">
        <v>76.5</v>
      </c>
      <c r="H55" s="13">
        <v>77.900000000000006</v>
      </c>
      <c r="I55" s="13">
        <v>79.2</v>
      </c>
      <c r="J55" s="13">
        <v>74.099999999999994</v>
      </c>
      <c r="K55" s="13" t="e">
        <f>'[1]Rth Module 33L'!#REF!</f>
        <v>#REF!</v>
      </c>
      <c r="L55" s="19">
        <f t="shared" si="0"/>
        <v>0.10846575792296564</v>
      </c>
      <c r="M55" s="14" t="e">
        <f t="shared" si="1"/>
        <v>#REF!</v>
      </c>
      <c r="N55" s="25">
        <f t="shared" si="2"/>
        <v>2.3122340860151152</v>
      </c>
      <c r="O55" s="15">
        <f t="shared" si="3"/>
        <v>12.190291908079759</v>
      </c>
      <c r="P55" s="15" t="e">
        <f t="shared" si="4"/>
        <v>#REF!</v>
      </c>
      <c r="Q55" s="12">
        <f t="shared" si="5"/>
        <v>1.5504909</v>
      </c>
      <c r="R55" s="14">
        <f t="shared" si="6"/>
        <v>0.1160161964942574</v>
      </c>
      <c r="S55">
        <v>70</v>
      </c>
      <c r="T55">
        <v>55</v>
      </c>
      <c r="U55">
        <v>3</v>
      </c>
      <c r="V55">
        <v>6</v>
      </c>
      <c r="W55">
        <v>210</v>
      </c>
      <c r="X55">
        <v>150</v>
      </c>
      <c r="Y55">
        <v>46</v>
      </c>
    </row>
    <row r="56" spans="1:25" x14ac:dyDescent="0.25">
      <c r="A56" s="4">
        <f>A55+8000</f>
        <v>521263</v>
      </c>
      <c r="B56" s="16">
        <v>149.6</v>
      </c>
      <c r="C56" s="11">
        <v>14.79</v>
      </c>
      <c r="D56" s="17">
        <v>1.5148999999999999</v>
      </c>
      <c r="E56" s="8">
        <f>D56-[1]Calibration!$C$16*(F56-$F$2)+[1]Calibration!$C$17*(150-B56)</f>
        <v>1.5112017896098691</v>
      </c>
      <c r="F56" s="18">
        <v>101.5</v>
      </c>
      <c r="G56" s="13">
        <v>76.5</v>
      </c>
      <c r="H56" s="13">
        <v>77.8</v>
      </c>
      <c r="I56" s="13">
        <v>79.099999999999994</v>
      </c>
      <c r="J56" s="13">
        <v>74.2</v>
      </c>
      <c r="K56" s="13" t="e">
        <f>'[1]Rth Module 33L'!#REF!</f>
        <v>#REF!</v>
      </c>
      <c r="L56" s="19">
        <f t="shared" si="0"/>
        <v>0.10854743063819181</v>
      </c>
      <c r="M56" s="14" t="e">
        <f t="shared" si="1"/>
        <v>#REF!</v>
      </c>
      <c r="N56" s="26">
        <f t="shared" si="2"/>
        <v>2.3393222811151286</v>
      </c>
      <c r="O56" s="15">
        <f t="shared" si="3"/>
        <v>12.274769128703211</v>
      </c>
      <c r="P56" s="15" t="e">
        <f t="shared" si="4"/>
        <v>#REF!</v>
      </c>
      <c r="Q56" s="12">
        <f t="shared" si="5"/>
        <v>1.5504909</v>
      </c>
      <c r="R56" s="14">
        <f t="shared" si="6"/>
        <v>0.1160161964942574</v>
      </c>
      <c r="S56">
        <v>70</v>
      </c>
      <c r="T56">
        <v>55</v>
      </c>
      <c r="U56">
        <v>3</v>
      </c>
      <c r="V56">
        <v>6</v>
      </c>
      <c r="W56">
        <v>210</v>
      </c>
      <c r="X56">
        <v>150</v>
      </c>
      <c r="Y56">
        <v>46</v>
      </c>
    </row>
    <row r="57" spans="1:25" x14ac:dyDescent="0.25">
      <c r="A57" s="4">
        <f>A56+8000</f>
        <v>529263</v>
      </c>
      <c r="B57" s="16">
        <v>149.69999999999999</v>
      </c>
      <c r="C57" s="11">
        <v>14.79</v>
      </c>
      <c r="D57" s="17">
        <v>1.5165</v>
      </c>
      <c r="E57" s="8">
        <f>D57-[1]Calibration!$C$16*(F57-$F$2)+[1]Calibration!$C$17*(150-B57)</f>
        <v>1.5120672752650874</v>
      </c>
      <c r="F57" s="18">
        <v>101.8</v>
      </c>
      <c r="G57" s="13">
        <v>76.5</v>
      </c>
      <c r="H57" s="13">
        <v>78</v>
      </c>
      <c r="I57" s="13">
        <v>79.3</v>
      </c>
      <c r="J57" s="13">
        <v>74.2</v>
      </c>
      <c r="K57" s="13" t="e">
        <f>'[1]Rth Module 33L'!#REF!</f>
        <v>#REF!</v>
      </c>
      <c r="L57" s="19">
        <f t="shared" si="0"/>
        <v>0.10924145246201822</v>
      </c>
      <c r="M57" s="14" t="e">
        <f t="shared" si="1"/>
        <v>#REF!</v>
      </c>
      <c r="N57" s="26">
        <f t="shared" si="2"/>
        <v>2.3979333918271806</v>
      </c>
      <c r="O57" s="15">
        <f t="shared" si="3"/>
        <v>12.992622509315391</v>
      </c>
      <c r="P57" s="15" t="e">
        <f t="shared" si="4"/>
        <v>#REF!</v>
      </c>
      <c r="Q57" s="12">
        <f t="shared" si="5"/>
        <v>1.5504909</v>
      </c>
      <c r="R57" s="14">
        <f t="shared" si="6"/>
        <v>0.1160161964942574</v>
      </c>
      <c r="S57">
        <v>70</v>
      </c>
      <c r="T57">
        <v>55</v>
      </c>
      <c r="U57">
        <v>3</v>
      </c>
      <c r="V57">
        <v>6</v>
      </c>
      <c r="W57">
        <v>210</v>
      </c>
      <c r="X57">
        <v>150</v>
      </c>
      <c r="Y57">
        <v>46</v>
      </c>
    </row>
    <row r="58" spans="1:25" x14ac:dyDescent="0.25">
      <c r="A58" s="4">
        <f>A57+8000</f>
        <v>537263</v>
      </c>
      <c r="B58" s="16">
        <v>149.80000000000001</v>
      </c>
      <c r="C58" s="11">
        <v>14.79</v>
      </c>
      <c r="D58" s="17">
        <v>1.5183</v>
      </c>
      <c r="E58" s="8">
        <f>D58-[1]Calibration!$C$16*(F58-$F$2)+[1]Calibration!$C$17*(150-B58)</f>
        <v>1.5132512657018997</v>
      </c>
      <c r="F58" s="18">
        <v>102</v>
      </c>
      <c r="G58" s="13">
        <v>76.900000000000006</v>
      </c>
      <c r="H58" s="13">
        <v>78.400000000000006</v>
      </c>
      <c r="I58" s="13">
        <v>79.7</v>
      </c>
      <c r="J58" s="13">
        <v>74.7</v>
      </c>
      <c r="K58" s="13" t="e">
        <f>'[1]Rth Module 33L'!#REF!</f>
        <v>#REF!</v>
      </c>
      <c r="L58" s="19">
        <f t="shared" si="0"/>
        <v>0.10804983825719634</v>
      </c>
      <c r="M58" s="14" t="e">
        <f t="shared" si="1"/>
        <v>#REF!</v>
      </c>
      <c r="N58" s="26">
        <f t="shared" si="2"/>
        <v>2.4781138016994926</v>
      </c>
      <c r="O58" s="15">
        <f t="shared" si="3"/>
        <v>11.760090251755104</v>
      </c>
      <c r="P58" s="15" t="e">
        <f t="shared" si="4"/>
        <v>#REF!</v>
      </c>
      <c r="Q58" s="12">
        <f t="shared" si="5"/>
        <v>1.5504909</v>
      </c>
      <c r="R58" s="14">
        <f t="shared" si="6"/>
        <v>0.1160161964942574</v>
      </c>
      <c r="S58">
        <v>70</v>
      </c>
      <c r="T58">
        <v>55</v>
      </c>
      <c r="U58">
        <v>3</v>
      </c>
      <c r="V58">
        <v>6</v>
      </c>
      <c r="W58">
        <v>210</v>
      </c>
      <c r="X58">
        <v>150</v>
      </c>
      <c r="Y58">
        <v>46</v>
      </c>
    </row>
    <row r="59" spans="1:25" x14ac:dyDescent="0.25">
      <c r="A59" s="4">
        <f>A58+6000</f>
        <v>543263</v>
      </c>
      <c r="B59" s="16">
        <v>149.80000000000001</v>
      </c>
      <c r="C59" s="11">
        <v>14.79</v>
      </c>
      <c r="D59" s="17">
        <v>1.5195000000000001</v>
      </c>
      <c r="E59" s="8">
        <f>D59-[1]Calibration!$C$16*(F59-$F$2)+[1]Calibration!$C$17*(150-B59)</f>
        <v>1.5143327609203061</v>
      </c>
      <c r="F59" s="18">
        <v>102.1</v>
      </c>
      <c r="G59" s="13">
        <v>76.8</v>
      </c>
      <c r="H59" s="13">
        <v>78.2</v>
      </c>
      <c r="I59" s="13">
        <v>79.5</v>
      </c>
      <c r="J59" s="13">
        <v>74.599999999999994</v>
      </c>
      <c r="K59" s="13" t="e">
        <f>'[1]Rth Module 33L'!#REF!</f>
        <v>#REF!</v>
      </c>
      <c r="L59" s="19">
        <f t="shared" si="0"/>
        <v>0.10906282414064418</v>
      </c>
      <c r="M59" s="14" t="e">
        <f t="shared" si="1"/>
        <v>#REF!</v>
      </c>
      <c r="N59" s="26">
        <f t="shared" si="2"/>
        <v>2.5513531853893103</v>
      </c>
      <c r="O59" s="15">
        <f t="shared" si="3"/>
        <v>12.807860388054626</v>
      </c>
      <c r="P59" s="15" t="e">
        <f t="shared" si="4"/>
        <v>#REF!</v>
      </c>
      <c r="Q59" s="12">
        <f t="shared" si="5"/>
        <v>1.5504909</v>
      </c>
      <c r="R59" s="14">
        <f t="shared" si="6"/>
        <v>0.1160161964942574</v>
      </c>
      <c r="S59">
        <v>70</v>
      </c>
      <c r="T59">
        <v>55</v>
      </c>
      <c r="U59">
        <v>3</v>
      </c>
      <c r="V59">
        <v>6</v>
      </c>
      <c r="W59">
        <v>210</v>
      </c>
      <c r="X59">
        <v>150</v>
      </c>
      <c r="Y59">
        <v>46</v>
      </c>
    </row>
    <row r="60" spans="1:25" x14ac:dyDescent="0.25">
      <c r="A60" s="4">
        <f>A59+2000</f>
        <v>545263</v>
      </c>
      <c r="B60" s="16">
        <v>149.80000000000001</v>
      </c>
      <c r="C60" s="11">
        <v>14.79</v>
      </c>
      <c r="D60" s="17">
        <v>1.5199</v>
      </c>
      <c r="E60" s="8">
        <f>D60-[1]Calibration!$C$16*(F60-$F$2)+[1]Calibration!$C$17*(150-B60)</f>
        <v>1.5146142561387121</v>
      </c>
      <c r="F60" s="18">
        <v>102.2</v>
      </c>
      <c r="G60" s="13">
        <v>76.8</v>
      </c>
      <c r="H60" s="13">
        <v>78.3</v>
      </c>
      <c r="I60" s="13">
        <v>79.7</v>
      </c>
      <c r="J60" s="13">
        <v>74.7</v>
      </c>
      <c r="K60" s="13" t="e">
        <f>'[1]Rth Module 33L'!#REF!</f>
        <v>#REF!</v>
      </c>
      <c r="L60" s="19">
        <f t="shared" si="0"/>
        <v>0.10903412150911833</v>
      </c>
      <c r="M60" s="14" t="e">
        <f t="shared" si="1"/>
        <v>#REF!</v>
      </c>
      <c r="N60" s="26">
        <f t="shared" si="2"/>
        <v>2.5704161788790714</v>
      </c>
      <c r="O60" s="15">
        <f t="shared" si="3"/>
        <v>12.778172155832046</v>
      </c>
      <c r="P60" s="15" t="e">
        <f t="shared" si="4"/>
        <v>#REF!</v>
      </c>
      <c r="Q60" s="12">
        <f t="shared" si="5"/>
        <v>1.5504909</v>
      </c>
      <c r="R60" s="14">
        <f t="shared" si="6"/>
        <v>0.1160161964942574</v>
      </c>
      <c r="S60">
        <v>70</v>
      </c>
      <c r="T60">
        <v>55</v>
      </c>
      <c r="U60">
        <v>3</v>
      </c>
      <c r="V60">
        <v>6</v>
      </c>
      <c r="W60">
        <v>210</v>
      </c>
      <c r="X60">
        <v>150</v>
      </c>
      <c r="Y60">
        <v>46</v>
      </c>
    </row>
    <row r="61" spans="1:25" x14ac:dyDescent="0.25">
      <c r="A61" s="4">
        <f>A60+1989</f>
        <v>547252</v>
      </c>
      <c r="B61" s="16">
        <v>149.69999999999999</v>
      </c>
      <c r="C61" s="11">
        <v>14.79</v>
      </c>
      <c r="D61" s="17">
        <v>1.5199</v>
      </c>
      <c r="E61" s="8">
        <f>D61-[1]Calibration!$C$16*(F61-$F$2)+[1]Calibration!$C$17*(150-B61)</f>
        <v>1.5153487704834936</v>
      </c>
      <c r="F61" s="18">
        <v>101.9</v>
      </c>
      <c r="G61" s="13">
        <v>76.900000000000006</v>
      </c>
      <c r="H61" s="13">
        <v>78.2</v>
      </c>
      <c r="I61" s="13">
        <v>79.599999999999994</v>
      </c>
      <c r="J61" s="13">
        <v>74.599999999999994</v>
      </c>
      <c r="K61" s="13" t="e">
        <f>'[1]Rth Module 33L'!#REF!</f>
        <v>#REF!</v>
      </c>
      <c r="L61" s="19">
        <f t="shared" si="0"/>
        <v>0.10800819570144524</v>
      </c>
      <c r="M61" s="14" t="e">
        <f t="shared" si="1"/>
        <v>#REF!</v>
      </c>
      <c r="N61" s="26">
        <f t="shared" si="2"/>
        <v>2.6201578485670725</v>
      </c>
      <c r="O61" s="15">
        <f t="shared" si="3"/>
        <v>11.717017759800239</v>
      </c>
      <c r="P61" s="15" t="e">
        <f t="shared" si="4"/>
        <v>#REF!</v>
      </c>
      <c r="Q61" s="12">
        <f t="shared" si="5"/>
        <v>1.5504909</v>
      </c>
      <c r="R61" s="14">
        <f t="shared" si="6"/>
        <v>0.1160161964942574</v>
      </c>
      <c r="S61">
        <v>70</v>
      </c>
      <c r="T61">
        <v>55</v>
      </c>
      <c r="U61">
        <v>3</v>
      </c>
      <c r="V61">
        <v>6</v>
      </c>
      <c r="W61">
        <v>210</v>
      </c>
      <c r="X61">
        <v>150</v>
      </c>
      <c r="Y61">
        <v>46</v>
      </c>
    </row>
    <row r="62" spans="1:25" x14ac:dyDescent="0.25">
      <c r="A62" s="4">
        <f>A60+4000</f>
        <v>549263</v>
      </c>
      <c r="B62" s="16">
        <v>149.80000000000001</v>
      </c>
      <c r="C62" s="11">
        <v>14.79</v>
      </c>
      <c r="D62" s="17">
        <v>1.5207999999999999</v>
      </c>
      <c r="E62" s="8">
        <f>D62-[1]Calibration!$C$16*(F62-$F$2)+[1]Calibration!$C$17*(150-B62)</f>
        <v>1.5153957513571181</v>
      </c>
      <c r="F62" s="18">
        <v>102.3</v>
      </c>
      <c r="G62" s="13">
        <v>76.8</v>
      </c>
      <c r="H62" s="13">
        <v>78.400000000000006</v>
      </c>
      <c r="I62" s="13">
        <v>79.599999999999994</v>
      </c>
      <c r="J62" s="13">
        <v>74.599999999999994</v>
      </c>
      <c r="K62" s="13" t="e">
        <f>'[1]Rth Module 33L'!#REF!</f>
        <v>#REF!</v>
      </c>
      <c r="L62" s="19">
        <f t="shared" si="0"/>
        <v>0.10951828459338035</v>
      </c>
      <c r="M62" s="14" t="e">
        <f t="shared" si="1"/>
        <v>#REF!</v>
      </c>
      <c r="N62" s="26">
        <f t="shared" si="2"/>
        <v>2.6233394162438493</v>
      </c>
      <c r="O62" s="15">
        <f t="shared" si="3"/>
        <v>13.278960596300518</v>
      </c>
      <c r="P62" s="15" t="e">
        <f t="shared" si="4"/>
        <v>#REF!</v>
      </c>
      <c r="Q62" s="12">
        <f t="shared" si="5"/>
        <v>1.5504909</v>
      </c>
      <c r="R62" s="14">
        <f t="shared" si="6"/>
        <v>0.1160161964942574</v>
      </c>
      <c r="S62">
        <v>70</v>
      </c>
      <c r="T62">
        <v>55</v>
      </c>
      <c r="U62">
        <v>3</v>
      </c>
      <c r="V62">
        <v>6</v>
      </c>
      <c r="W62">
        <v>210</v>
      </c>
      <c r="X62">
        <v>150</v>
      </c>
      <c r="Y62">
        <v>46</v>
      </c>
    </row>
    <row r="63" spans="1:25" x14ac:dyDescent="0.25">
      <c r="A63" s="4">
        <f>A62+299</f>
        <v>549562</v>
      </c>
      <c r="B63" s="16">
        <v>149.69999999999999</v>
      </c>
      <c r="C63" s="11">
        <v>14.79</v>
      </c>
      <c r="D63" s="17">
        <v>1.5219</v>
      </c>
      <c r="E63" s="8">
        <f>D63-[1]Calibration!$C$16*(F63-$F$2)+[1]Calibration!$C$17*(150-B63)</f>
        <v>1.517111760920306</v>
      </c>
      <c r="F63" s="18">
        <v>102.1</v>
      </c>
      <c r="G63" s="13">
        <v>76.7</v>
      </c>
      <c r="H63" s="13">
        <v>78.3</v>
      </c>
      <c r="I63" s="13">
        <v>79.5</v>
      </c>
      <c r="J63" s="13">
        <v>74.5</v>
      </c>
      <c r="K63" s="13" t="e">
        <f>'[1]Rth Module 33L'!#REF!</f>
        <v>#REF!</v>
      </c>
      <c r="L63" s="19">
        <f t="shared" si="0"/>
        <v>0.1090733057327393</v>
      </c>
      <c r="M63" s="14" t="e">
        <f t="shared" si="1"/>
        <v>#REF!</v>
      </c>
      <c r="N63" s="26">
        <f t="shared" si="2"/>
        <v>2.7395484208466652</v>
      </c>
      <c r="O63" s="15">
        <f t="shared" si="3"/>
        <v>12.818701900614265</v>
      </c>
      <c r="P63" s="15" t="e">
        <f t="shared" si="4"/>
        <v>#REF!</v>
      </c>
      <c r="Q63" s="12">
        <f t="shared" si="5"/>
        <v>1.5504909</v>
      </c>
      <c r="R63" s="14">
        <f t="shared" si="6"/>
        <v>0.1160161964942574</v>
      </c>
      <c r="S63">
        <v>70</v>
      </c>
      <c r="T63">
        <v>55</v>
      </c>
      <c r="U63">
        <v>3</v>
      </c>
      <c r="V63">
        <v>6</v>
      </c>
      <c r="W63">
        <v>210</v>
      </c>
      <c r="X63">
        <v>150</v>
      </c>
      <c r="Y63">
        <v>46</v>
      </c>
    </row>
    <row r="64" spans="1:25" x14ac:dyDescent="0.25">
      <c r="A64" s="4">
        <f t="shared" ref="A64:A68" si="8">A63+8000</f>
        <v>557562</v>
      </c>
      <c r="B64" s="16">
        <v>149.80000000000001</v>
      </c>
      <c r="C64" s="11">
        <v>14.79</v>
      </c>
      <c r="D64" s="17">
        <v>1.5225</v>
      </c>
      <c r="E64" s="8">
        <f>D64-[1]Calibration!$C$16*(F64-$F$2)+[1]Calibration!$C$17*(150-B64)</f>
        <v>1.5169772465755242</v>
      </c>
      <c r="F64" s="18">
        <v>102.4</v>
      </c>
      <c r="G64" s="13">
        <v>76.900000000000006</v>
      </c>
      <c r="H64" s="13">
        <v>78.099999999999994</v>
      </c>
      <c r="I64" s="13">
        <v>79.400000000000006</v>
      </c>
      <c r="J64" s="13">
        <v>74.5</v>
      </c>
      <c r="K64" s="13" t="e">
        <f>'[1]Rth Module 33L'!#REF!</f>
        <v>#REF!</v>
      </c>
      <c r="L64" s="19">
        <f t="shared" si="0"/>
        <v>0.11038253522485376</v>
      </c>
      <c r="M64" s="14" t="e">
        <f t="shared" si="1"/>
        <v>#REF!</v>
      </c>
      <c r="N64" s="26">
        <f t="shared" si="2"/>
        <v>2.7304390438086692</v>
      </c>
      <c r="O64" s="15">
        <f t="shared" si="3"/>
        <v>14.172888159095104</v>
      </c>
      <c r="P64" s="15" t="e">
        <f t="shared" si="4"/>
        <v>#REF!</v>
      </c>
      <c r="Q64" s="12">
        <f t="shared" si="5"/>
        <v>1.5504909</v>
      </c>
      <c r="R64" s="14">
        <f t="shared" si="6"/>
        <v>0.1160161964942574</v>
      </c>
      <c r="S64">
        <v>70</v>
      </c>
      <c r="T64">
        <v>55</v>
      </c>
      <c r="U64">
        <v>3</v>
      </c>
      <c r="V64">
        <v>6</v>
      </c>
      <c r="W64">
        <v>210</v>
      </c>
      <c r="X64">
        <v>150</v>
      </c>
      <c r="Y64">
        <v>46</v>
      </c>
    </row>
    <row r="65" spans="1:25" x14ac:dyDescent="0.25">
      <c r="A65" s="4">
        <f t="shared" si="8"/>
        <v>565562</v>
      </c>
      <c r="B65" s="16">
        <v>149.80000000000001</v>
      </c>
      <c r="C65" s="11">
        <v>14.79</v>
      </c>
      <c r="D65" s="17">
        <v>1.5230999999999999</v>
      </c>
      <c r="E65" s="8">
        <f>D65-[1]Calibration!$C$16*(F65-$F$2)+[1]Calibration!$C$17*(150-B65)</f>
        <v>1.5171032274491487</v>
      </c>
      <c r="F65" s="18">
        <v>102.8</v>
      </c>
      <c r="G65" s="13">
        <v>77.2</v>
      </c>
      <c r="H65" s="13">
        <v>78.5</v>
      </c>
      <c r="I65" s="13">
        <v>79.7</v>
      </c>
      <c r="J65" s="13">
        <v>74.7</v>
      </c>
      <c r="K65" s="13" t="e">
        <f>'[1]Rth Module 33L'!#REF!</f>
        <v>#REF!</v>
      </c>
      <c r="L65" s="19">
        <f t="shared" si="0"/>
        <v>0.11077734004475276</v>
      </c>
      <c r="M65" s="14" t="e">
        <f t="shared" si="1"/>
        <v>#REF!</v>
      </c>
      <c r="N65" s="26">
        <f t="shared" si="2"/>
        <v>2.7389705300176947</v>
      </c>
      <c r="O65" s="15">
        <f t="shared" si="3"/>
        <v>14.581249920810196</v>
      </c>
      <c r="P65" s="15" t="e">
        <f t="shared" si="4"/>
        <v>#REF!</v>
      </c>
      <c r="Q65" s="12">
        <f t="shared" si="5"/>
        <v>1.5504909</v>
      </c>
      <c r="R65" s="14">
        <f t="shared" si="6"/>
        <v>0.1160161964942574</v>
      </c>
      <c r="S65">
        <v>70</v>
      </c>
      <c r="T65">
        <v>55</v>
      </c>
      <c r="U65">
        <v>3</v>
      </c>
      <c r="V65">
        <v>6</v>
      </c>
      <c r="W65">
        <v>210</v>
      </c>
      <c r="X65">
        <v>150</v>
      </c>
      <c r="Y65">
        <v>46</v>
      </c>
    </row>
    <row r="66" spans="1:25" x14ac:dyDescent="0.25">
      <c r="A66" s="4">
        <f t="shared" si="8"/>
        <v>573562</v>
      </c>
      <c r="B66" s="16">
        <v>149.9</v>
      </c>
      <c r="C66" s="11">
        <v>14.79</v>
      </c>
      <c r="D66" s="17">
        <v>1.5247999999999999</v>
      </c>
      <c r="E66" s="8">
        <f>D66-[1]Calibration!$C$16*(F66-$F$2)+[1]Calibration!$C$17*(150-B66)</f>
        <v>1.5183057226675547</v>
      </c>
      <c r="F66" s="18">
        <v>102.9</v>
      </c>
      <c r="G66" s="13">
        <v>77.400000000000006</v>
      </c>
      <c r="H66" s="13">
        <v>78.5</v>
      </c>
      <c r="I66" s="13">
        <v>79.7</v>
      </c>
      <c r="J66" s="13">
        <v>74.7</v>
      </c>
      <c r="K66" s="13" t="e">
        <f>'[1]Rth Module 33L'!#REF!</f>
        <v>#REF!</v>
      </c>
      <c r="L66" s="19">
        <f t="shared" ref="L66:L78" si="9">(F66-(G66+H66+I66+J66)/4)/(D66*B66)</f>
        <v>0.11079876965896118</v>
      </c>
      <c r="M66" s="14" t="e">
        <f t="shared" ref="M66:M78" si="10">(F66-K66)/(B66*D66)</f>
        <v>#REF!</v>
      </c>
      <c r="N66" s="26">
        <f t="shared" ref="N66:N78" si="11">(E66-$E$2)/$E$2*100</f>
        <v>2.8204040927252398</v>
      </c>
      <c r="O66" s="15">
        <f t="shared" ref="O66:O78" si="12">(L66-$L$2)/$L$2*100</f>
        <v>14.603415392379834</v>
      </c>
      <c r="P66" s="15" t="e">
        <f t="shared" ref="P66:P78" si="13">(M66-$M$2)/$M$2*100</f>
        <v>#REF!</v>
      </c>
      <c r="Q66" s="12">
        <f t="shared" si="5"/>
        <v>1.5504909</v>
      </c>
      <c r="R66" s="14">
        <f t="shared" si="6"/>
        <v>0.1160161964942574</v>
      </c>
      <c r="S66">
        <v>70</v>
      </c>
      <c r="T66">
        <v>55</v>
      </c>
      <c r="U66">
        <v>3</v>
      </c>
      <c r="V66">
        <v>6</v>
      </c>
      <c r="W66">
        <v>210</v>
      </c>
      <c r="X66">
        <v>150</v>
      </c>
      <c r="Y66">
        <v>46</v>
      </c>
    </row>
    <row r="67" spans="1:25" x14ac:dyDescent="0.25">
      <c r="A67" s="4">
        <f t="shared" si="8"/>
        <v>581562</v>
      </c>
      <c r="B67" s="16">
        <v>149.9</v>
      </c>
      <c r="C67" s="11">
        <v>14.79</v>
      </c>
      <c r="D67" s="17">
        <v>1.5246999999999999</v>
      </c>
      <c r="E67" s="8">
        <f>D67-[1]Calibration!$C$16*(F67-$F$2)+[1]Calibration!$C$17*(150-B67)</f>
        <v>1.5179687131043669</v>
      </c>
      <c r="F67" s="18">
        <v>103.1</v>
      </c>
      <c r="G67" s="13">
        <v>77.3</v>
      </c>
      <c r="H67" s="13">
        <v>78.5</v>
      </c>
      <c r="I67" s="13">
        <v>79.7</v>
      </c>
      <c r="J67" s="13">
        <v>74.599999999999994</v>
      </c>
      <c r="K67" s="13" t="e">
        <f>'[1]Rth Module 33L'!#REF!</f>
        <v>#REF!</v>
      </c>
      <c r="L67" s="19">
        <f t="shared" si="9"/>
        <v>0.11189987702170695</v>
      </c>
      <c r="M67" s="14" t="e">
        <f t="shared" si="10"/>
        <v>#REF!</v>
      </c>
      <c r="N67" s="26">
        <f t="shared" si="11"/>
        <v>2.797581640729732</v>
      </c>
      <c r="O67" s="15">
        <f t="shared" si="12"/>
        <v>15.742332953222576</v>
      </c>
      <c r="P67" s="15" t="e">
        <f t="shared" si="13"/>
        <v>#REF!</v>
      </c>
      <c r="Q67" s="12">
        <f t="shared" si="5"/>
        <v>1.5504909</v>
      </c>
      <c r="R67" s="14">
        <f t="shared" si="6"/>
        <v>0.1160161964942574</v>
      </c>
      <c r="S67">
        <v>70</v>
      </c>
      <c r="T67">
        <v>55</v>
      </c>
      <c r="U67">
        <v>3</v>
      </c>
      <c r="V67">
        <v>6</v>
      </c>
      <c r="W67">
        <v>210</v>
      </c>
      <c r="X67">
        <v>150</v>
      </c>
      <c r="Y67">
        <v>46</v>
      </c>
    </row>
    <row r="68" spans="1:25" x14ac:dyDescent="0.25">
      <c r="A68" s="4">
        <f t="shared" si="8"/>
        <v>589562</v>
      </c>
      <c r="B68" s="16">
        <v>149.69999999999999</v>
      </c>
      <c r="C68" s="15">
        <v>14.8</v>
      </c>
      <c r="D68" s="17">
        <v>1.5275000000000001</v>
      </c>
      <c r="E68" s="8">
        <f>D68-[1]Calibration!$C$16*(F68-$F$2)+[1]Calibration!$C$17*(150-B68)</f>
        <v>1.5218822274491488</v>
      </c>
      <c r="F68" s="18">
        <v>102.8</v>
      </c>
      <c r="G68" s="13">
        <v>77.599999999999994</v>
      </c>
      <c r="H68" s="13">
        <v>78.7</v>
      </c>
      <c r="I68" s="13">
        <v>79.8</v>
      </c>
      <c r="J68" s="13">
        <v>74.8</v>
      </c>
      <c r="K68" s="13" t="e">
        <f>'[1]Rth Module 33L'!#REF!</f>
        <v>#REF!</v>
      </c>
      <c r="L68" s="19">
        <f t="shared" si="9"/>
        <v>0.10965739443972501</v>
      </c>
      <c r="M68" s="14" t="e">
        <f t="shared" si="10"/>
        <v>#REF!</v>
      </c>
      <c r="N68" s="26">
        <f t="shared" si="11"/>
        <v>3.0626067409751467</v>
      </c>
      <c r="O68" s="15">
        <f t="shared" si="12"/>
        <v>13.422847243732416</v>
      </c>
      <c r="P68" s="15" t="e">
        <f t="shared" si="13"/>
        <v>#REF!</v>
      </c>
      <c r="Q68" s="12">
        <f t="shared" si="5"/>
        <v>1.5504909</v>
      </c>
      <c r="R68" s="14">
        <f t="shared" si="6"/>
        <v>0.1160161964942574</v>
      </c>
      <c r="S68">
        <v>70</v>
      </c>
      <c r="T68">
        <v>55</v>
      </c>
      <c r="U68">
        <v>3</v>
      </c>
      <c r="V68">
        <v>6</v>
      </c>
      <c r="W68">
        <v>210</v>
      </c>
      <c r="X68">
        <v>150</v>
      </c>
      <c r="Y68">
        <v>46</v>
      </c>
    </row>
    <row r="69" spans="1:25" x14ac:dyDescent="0.25">
      <c r="A69" s="4">
        <f>A68+8000</f>
        <v>597562</v>
      </c>
      <c r="B69" s="16">
        <v>149.69999999999999</v>
      </c>
      <c r="C69" s="15">
        <v>14.8</v>
      </c>
      <c r="D69" s="17">
        <v>1.5278</v>
      </c>
      <c r="E69" s="8">
        <f>D69-[1]Calibration!$C$16*(F69-$F$2)+[1]Calibration!$C$17*(150-B69)</f>
        <v>1.5226562465755242</v>
      </c>
      <c r="F69" s="18">
        <v>102.4</v>
      </c>
      <c r="G69" s="13">
        <v>77.099999999999994</v>
      </c>
      <c r="H69" s="13">
        <v>78.3</v>
      </c>
      <c r="I69" s="13">
        <v>79.3</v>
      </c>
      <c r="J69" s="13">
        <v>74.3</v>
      </c>
      <c r="K69" s="13" t="e">
        <f>'[1]Rth Module 33L'!#REF!</f>
        <v>#REF!</v>
      </c>
      <c r="L69" s="19">
        <f t="shared" si="9"/>
        <v>0.10996378584283813</v>
      </c>
      <c r="M69" s="14" t="e">
        <f t="shared" si="10"/>
        <v>#REF!</v>
      </c>
      <c r="N69" s="26">
        <f t="shared" si="11"/>
        <v>3.1150236937411506</v>
      </c>
      <c r="O69" s="15">
        <f t="shared" si="12"/>
        <v>13.739759618767861</v>
      </c>
      <c r="P69" s="15" t="e">
        <f t="shared" si="13"/>
        <v>#REF!</v>
      </c>
      <c r="Q69" s="12">
        <f t="shared" si="5"/>
        <v>1.5504909</v>
      </c>
      <c r="R69" s="14">
        <f t="shared" si="6"/>
        <v>0.1160161964942574</v>
      </c>
      <c r="S69">
        <v>70</v>
      </c>
      <c r="T69">
        <v>55</v>
      </c>
      <c r="U69">
        <v>3</v>
      </c>
      <c r="V69">
        <v>6</v>
      </c>
      <c r="W69">
        <v>210</v>
      </c>
      <c r="X69">
        <v>150</v>
      </c>
      <c r="Y69">
        <v>46</v>
      </c>
    </row>
    <row r="70" spans="1:25" x14ac:dyDescent="0.25">
      <c r="A70" s="4">
        <f>A69+8000</f>
        <v>605562</v>
      </c>
      <c r="B70" s="16">
        <v>149.6</v>
      </c>
      <c r="C70" s="15">
        <v>14.8</v>
      </c>
      <c r="D70" s="17">
        <v>1.528</v>
      </c>
      <c r="E70" s="8">
        <f>D70-[1]Calibration!$C$16*(F70-$F$2)+[1]Calibration!$C$17*(150-B70)</f>
        <v>1.5229982370123365</v>
      </c>
      <c r="F70" s="18">
        <v>102.6</v>
      </c>
      <c r="G70" s="13">
        <v>77.5</v>
      </c>
      <c r="H70" s="13">
        <v>78.5</v>
      </c>
      <c r="I70" s="13">
        <v>79.7</v>
      </c>
      <c r="J70" s="13">
        <v>74.7</v>
      </c>
      <c r="K70" s="13" t="e">
        <f>'[1]Rth Module 33L'!#REF!</f>
        <v>#REF!</v>
      </c>
      <c r="L70" s="19">
        <f t="shared" si="9"/>
        <v>0.109366688131702</v>
      </c>
      <c r="M70" s="14" t="e">
        <f t="shared" si="10"/>
        <v>#REF!</v>
      </c>
      <c r="N70" s="26">
        <f t="shared" si="11"/>
        <v>3.1381834529279269</v>
      </c>
      <c r="O70" s="15">
        <f t="shared" si="12"/>
        <v>13.122158563902369</v>
      </c>
      <c r="P70" s="15" t="e">
        <f t="shared" si="13"/>
        <v>#REF!</v>
      </c>
      <c r="Q70" s="12">
        <f t="shared" si="5"/>
        <v>1.5504909</v>
      </c>
      <c r="R70" s="14">
        <f t="shared" si="6"/>
        <v>0.1160161964942574</v>
      </c>
      <c r="S70">
        <v>70</v>
      </c>
      <c r="T70">
        <v>55</v>
      </c>
      <c r="U70">
        <v>3</v>
      </c>
      <c r="V70">
        <v>6</v>
      </c>
      <c r="W70">
        <v>210</v>
      </c>
      <c r="X70">
        <v>150</v>
      </c>
      <c r="Y70">
        <v>46</v>
      </c>
    </row>
    <row r="71" spans="1:25" x14ac:dyDescent="0.25">
      <c r="A71" s="4">
        <f>A70+8000</f>
        <v>613562</v>
      </c>
      <c r="B71" s="16">
        <v>149.69999999999999</v>
      </c>
      <c r="C71" s="15">
        <v>14.8</v>
      </c>
      <c r="D71" s="17">
        <v>1.5289999999999999</v>
      </c>
      <c r="E71" s="8">
        <f>D71-[1]Calibration!$C$16*(F71-$F$2)+[1]Calibration!$C$17*(150-B71)</f>
        <v>1.5237377417939302</v>
      </c>
      <c r="F71" s="18">
        <v>102.5</v>
      </c>
      <c r="G71" s="13">
        <v>77.599999999999994</v>
      </c>
      <c r="H71" s="13">
        <v>78.5</v>
      </c>
      <c r="I71" s="13">
        <v>79.599999999999994</v>
      </c>
      <c r="J71" s="13">
        <v>74.8</v>
      </c>
      <c r="K71" s="13" t="e">
        <f>'[1]Rth Module 33L'!#REF!</f>
        <v>#REF!</v>
      </c>
      <c r="L71" s="19">
        <f t="shared" si="9"/>
        <v>0.10867603967472771</v>
      </c>
      <c r="M71" s="14" t="e">
        <f t="shared" si="10"/>
        <v>#REF!</v>
      </c>
      <c r="N71" s="26">
        <f t="shared" si="11"/>
        <v>3.1882630774309391</v>
      </c>
      <c r="O71" s="25">
        <f t="shared" si="12"/>
        <v>12.407794385957462</v>
      </c>
      <c r="P71" s="25" t="e">
        <f t="shared" si="13"/>
        <v>#REF!</v>
      </c>
      <c r="Q71" s="27">
        <f t="shared" si="5"/>
        <v>1.5504909</v>
      </c>
      <c r="R71" s="28">
        <f t="shared" si="6"/>
        <v>0.1160161964942574</v>
      </c>
      <c r="S71">
        <v>70</v>
      </c>
      <c r="T71">
        <v>55</v>
      </c>
      <c r="U71">
        <v>3</v>
      </c>
      <c r="V71">
        <v>6</v>
      </c>
      <c r="W71">
        <v>210</v>
      </c>
      <c r="X71">
        <v>150</v>
      </c>
      <c r="Y71">
        <v>46</v>
      </c>
    </row>
    <row r="72" spans="1:25" x14ac:dyDescent="0.25">
      <c r="A72" s="4">
        <f>A71+226403-220122</f>
        <v>619843</v>
      </c>
      <c r="B72" s="16">
        <v>149.69999999999999</v>
      </c>
      <c r="C72" s="15">
        <v>14.8</v>
      </c>
      <c r="D72" s="17">
        <v>1.5313000000000001</v>
      </c>
      <c r="E72" s="8">
        <f>D72-[1]Calibration!$C$16*(F72-$F$2)+[1]Calibration!$C$17*(150-B72)</f>
        <v>1.5253267131043671</v>
      </c>
      <c r="F72" s="18">
        <v>103.1</v>
      </c>
      <c r="G72" s="13">
        <v>77.8</v>
      </c>
      <c r="H72" s="13">
        <v>78.7</v>
      </c>
      <c r="I72" s="13">
        <v>79.900000000000006</v>
      </c>
      <c r="J72" s="13">
        <v>75</v>
      </c>
      <c r="K72" s="13" t="e">
        <f>'[1]Rth Module 33L'!#REF!</f>
        <v>#REF!</v>
      </c>
      <c r="L72" s="19">
        <f t="shared" si="9"/>
        <v>0.11014868065219012</v>
      </c>
      <c r="M72" s="19" t="e">
        <f t="shared" si="10"/>
        <v>#REF!</v>
      </c>
      <c r="N72" s="26">
        <f t="shared" si="11"/>
        <v>3.2958689895945472</v>
      </c>
      <c r="O72" s="25">
        <f t="shared" si="12"/>
        <v>13.931003408796242</v>
      </c>
      <c r="P72" s="25" t="e">
        <f t="shared" si="13"/>
        <v>#REF!</v>
      </c>
      <c r="Q72" s="27">
        <f t="shared" si="5"/>
        <v>1.5504909</v>
      </c>
      <c r="R72" s="28">
        <f t="shared" si="6"/>
        <v>0.1160161964942574</v>
      </c>
      <c r="S72">
        <v>70</v>
      </c>
      <c r="T72">
        <v>55</v>
      </c>
      <c r="U72">
        <v>3</v>
      </c>
      <c r="V72">
        <v>6</v>
      </c>
      <c r="W72">
        <v>210</v>
      </c>
      <c r="X72">
        <v>150</v>
      </c>
      <c r="Y72">
        <v>46</v>
      </c>
    </row>
    <row r="73" spans="1:25" x14ac:dyDescent="0.25">
      <c r="A73" s="4">
        <f>A72+10000</f>
        <v>629843</v>
      </c>
      <c r="B73" s="16">
        <v>149.80000000000001</v>
      </c>
      <c r="C73" s="15">
        <v>14.8</v>
      </c>
      <c r="D73" s="16">
        <v>1.5348999999999999</v>
      </c>
      <c r="E73" s="8">
        <f>D73-[1]Calibration!$C$16*(F73-$F$2)+[1]Calibration!$C$17*(150-B73)</f>
        <v>1.5280736939779915</v>
      </c>
      <c r="F73" s="18">
        <v>103.5</v>
      </c>
      <c r="G73" s="13">
        <v>77.900000000000006</v>
      </c>
      <c r="H73" s="13">
        <v>78.8</v>
      </c>
      <c r="I73" s="13">
        <v>79.8</v>
      </c>
      <c r="J73" s="13">
        <v>74.8</v>
      </c>
      <c r="K73" s="13" t="e">
        <f>'[1]Rth Module 33L'!#REF!</f>
        <v>#REF!</v>
      </c>
      <c r="L73" s="19">
        <f t="shared" si="9"/>
        <v>0.11166538119190518</v>
      </c>
      <c r="M73" s="19" t="e">
        <f t="shared" si="10"/>
        <v>#REF!</v>
      </c>
      <c r="N73" s="26">
        <f t="shared" si="11"/>
        <v>3.4818958741964292</v>
      </c>
      <c r="O73" s="25">
        <f t="shared" si="12"/>
        <v>15.499784926080476</v>
      </c>
      <c r="P73" s="25" t="e">
        <f t="shared" si="13"/>
        <v>#REF!</v>
      </c>
      <c r="Q73" s="27">
        <f t="shared" si="5"/>
        <v>1.5504909</v>
      </c>
      <c r="R73" s="28">
        <f t="shared" si="6"/>
        <v>0.1160161964942574</v>
      </c>
      <c r="S73">
        <v>70</v>
      </c>
      <c r="T73">
        <v>55</v>
      </c>
      <c r="U73">
        <v>3</v>
      </c>
      <c r="V73">
        <v>6</v>
      </c>
      <c r="W73">
        <v>210</v>
      </c>
      <c r="X73">
        <v>150</v>
      </c>
      <c r="Y73">
        <v>46</v>
      </c>
    </row>
    <row r="74" spans="1:25" x14ac:dyDescent="0.25">
      <c r="A74" s="4">
        <f>A73+240463-236403</f>
        <v>633903</v>
      </c>
      <c r="B74" s="16">
        <v>149.80000000000001</v>
      </c>
      <c r="C74" s="15">
        <v>14.8</v>
      </c>
      <c r="D74" s="16">
        <v>1.5404</v>
      </c>
      <c r="E74" s="8">
        <f>D74-[1]Calibration!$C$16*(F74-$F$2)+[1]Calibration!$C$17*(150-B74)</f>
        <v>1.5340477131043671</v>
      </c>
      <c r="F74" s="18">
        <v>103.1</v>
      </c>
      <c r="G74" s="13">
        <v>77.8</v>
      </c>
      <c r="H74" s="13">
        <v>78.400000000000006</v>
      </c>
      <c r="I74" s="13">
        <v>79</v>
      </c>
      <c r="J74" s="13">
        <v>74.7</v>
      </c>
      <c r="K74" s="13" t="e">
        <f>'[1]Rth Module 33L'!#REF!</f>
        <v>#REF!</v>
      </c>
      <c r="L74" s="19">
        <f t="shared" si="9"/>
        <v>0.11104999689710057</v>
      </c>
      <c r="M74" s="19" t="e">
        <f t="shared" si="10"/>
        <v>#REF!</v>
      </c>
      <c r="N74" s="26">
        <f t="shared" si="11"/>
        <v>3.8864593632626532</v>
      </c>
      <c r="O74" s="25">
        <f t="shared" si="12"/>
        <v>14.863269356634031</v>
      </c>
      <c r="P74" s="25" t="e">
        <f t="shared" si="13"/>
        <v>#REF!</v>
      </c>
      <c r="Q74" s="27">
        <f t="shared" si="5"/>
        <v>1.5504909</v>
      </c>
      <c r="R74" s="28">
        <f t="shared" si="6"/>
        <v>0.1160161964942574</v>
      </c>
      <c r="S74">
        <v>70</v>
      </c>
      <c r="T74">
        <v>55</v>
      </c>
      <c r="U74">
        <v>3</v>
      </c>
      <c r="V74">
        <v>6</v>
      </c>
      <c r="W74">
        <v>210</v>
      </c>
      <c r="X74">
        <v>150</v>
      </c>
      <c r="Y74">
        <v>46</v>
      </c>
    </row>
    <row r="75" spans="1:25" x14ac:dyDescent="0.25">
      <c r="A75" s="4">
        <f>A74-240463+242605+7550</f>
        <v>643595</v>
      </c>
      <c r="B75" s="18">
        <v>150</v>
      </c>
      <c r="C75" s="15">
        <v>14.8</v>
      </c>
      <c r="D75" s="16">
        <v>1.5448999999999999</v>
      </c>
      <c r="E75" s="8">
        <f>D75-[1]Calibration!$C$16*(F75-$F$2)+[1]Calibration!$C$17*(150-B75)</f>
        <v>1.5369601796332097</v>
      </c>
      <c r="F75" s="18">
        <v>103.8</v>
      </c>
      <c r="G75" s="18">
        <v>78.2</v>
      </c>
      <c r="H75" s="18">
        <v>79</v>
      </c>
      <c r="I75" s="18">
        <v>79.599999999999994</v>
      </c>
      <c r="J75" s="18">
        <v>75</v>
      </c>
      <c r="K75" s="13" t="e">
        <f>'[1]Rth Module 33L'!#REF!</f>
        <v>#REF!</v>
      </c>
      <c r="L75" s="19">
        <f t="shared" si="9"/>
        <v>0.111549830625499</v>
      </c>
      <c r="M75" s="19" t="e">
        <f t="shared" si="10"/>
        <v>#REF!</v>
      </c>
      <c r="N75" s="26">
        <f t="shared" si="11"/>
        <v>4.0836930171515489</v>
      </c>
      <c r="O75" s="25">
        <f t="shared" si="12"/>
        <v>15.380266545132454</v>
      </c>
      <c r="P75" s="25" t="e">
        <f t="shared" si="13"/>
        <v>#REF!</v>
      </c>
      <c r="Q75" s="27">
        <f t="shared" si="5"/>
        <v>1.5504909</v>
      </c>
      <c r="R75" s="28">
        <f t="shared" si="6"/>
        <v>0.1160161964942574</v>
      </c>
      <c r="S75">
        <v>70</v>
      </c>
      <c r="T75">
        <v>55</v>
      </c>
      <c r="U75">
        <v>3</v>
      </c>
      <c r="V75">
        <v>6</v>
      </c>
      <c r="W75">
        <v>210</v>
      </c>
      <c r="X75">
        <v>150</v>
      </c>
      <c r="Y75">
        <v>46</v>
      </c>
    </row>
    <row r="76" spans="1:25" x14ac:dyDescent="0.25">
      <c r="A76" s="4">
        <f>A75+8000</f>
        <v>651595</v>
      </c>
      <c r="B76" s="16">
        <v>149.9</v>
      </c>
      <c r="C76" s="15">
        <v>14.8</v>
      </c>
      <c r="D76" s="16">
        <v>1.5455000000000001</v>
      </c>
      <c r="E76" s="8">
        <f>D76-[1]Calibration!$C$16*(F76-$F$2)+[1]Calibration!$C$17*(150-B76)</f>
        <v>1.5378206748516161</v>
      </c>
      <c r="F76" s="18">
        <v>103.9</v>
      </c>
      <c r="G76" s="18">
        <v>78.400000000000006</v>
      </c>
      <c r="H76" s="18">
        <v>79.2</v>
      </c>
      <c r="I76" s="18">
        <v>79.7</v>
      </c>
      <c r="J76" s="18">
        <v>75.3</v>
      </c>
      <c r="K76" s="13" t="e">
        <f>'[1]Rth Module 33L'!#REF!</f>
        <v>#REF!</v>
      </c>
      <c r="L76" s="19">
        <f t="shared" si="9"/>
        <v>0.11114926396525754</v>
      </c>
      <c r="M76" s="19" t="e">
        <f t="shared" si="10"/>
        <v>#REF!</v>
      </c>
      <c r="N76" s="26">
        <f t="shared" si="11"/>
        <v>4.1419661730486057</v>
      </c>
      <c r="O76" s="25">
        <f t="shared" si="12"/>
        <v>14.965945091046903</v>
      </c>
      <c r="P76" s="25" t="e">
        <f t="shared" si="13"/>
        <v>#REF!</v>
      </c>
      <c r="Q76" s="27">
        <f t="shared" si="5"/>
        <v>1.5504909</v>
      </c>
      <c r="R76" s="28">
        <f t="shared" si="6"/>
        <v>0.1160161964942574</v>
      </c>
      <c r="S76">
        <v>70</v>
      </c>
      <c r="T76">
        <v>55</v>
      </c>
      <c r="U76">
        <v>3</v>
      </c>
      <c r="V76">
        <v>6</v>
      </c>
      <c r="W76">
        <v>210</v>
      </c>
      <c r="X76">
        <v>150</v>
      </c>
      <c r="Y76">
        <v>46</v>
      </c>
    </row>
    <row r="77" spans="1:25" x14ac:dyDescent="0.25">
      <c r="A77" s="4">
        <f>A76+2000</f>
        <v>653595</v>
      </c>
      <c r="B77" s="16">
        <v>149.80000000000001</v>
      </c>
      <c r="C77" s="15">
        <v>14.8</v>
      </c>
      <c r="D77" s="16">
        <v>1.5455000000000001</v>
      </c>
      <c r="E77" s="8">
        <f>D77-[1]Calibration!$C$16*(F77-$F$2)+[1]Calibration!$C$17*(150-B77)</f>
        <v>1.5387921987595856</v>
      </c>
      <c r="F77" s="18">
        <v>103.4</v>
      </c>
      <c r="G77" s="18">
        <v>78.2</v>
      </c>
      <c r="H77" s="18">
        <v>79.099999999999994</v>
      </c>
      <c r="I77" s="18">
        <v>79.5</v>
      </c>
      <c r="J77" s="18">
        <v>75.099999999999994</v>
      </c>
      <c r="K77" s="13" t="e">
        <f>'[1]Rth Module 33L'!#REF!</f>
        <v>#REF!</v>
      </c>
      <c r="L77" s="19">
        <f t="shared" si="9"/>
        <v>0.10981967113273865</v>
      </c>
      <c r="M77" s="19" t="e">
        <f t="shared" si="10"/>
        <v>#REF!</v>
      </c>
      <c r="N77" s="26">
        <f t="shared" si="11"/>
        <v>4.2077582459571268</v>
      </c>
      <c r="O77" s="25">
        <f t="shared" si="12"/>
        <v>13.59069624887197</v>
      </c>
      <c r="P77" s="25" t="e">
        <f t="shared" si="13"/>
        <v>#REF!</v>
      </c>
      <c r="Q77" s="27">
        <f t="shared" si="5"/>
        <v>1.5504909</v>
      </c>
      <c r="R77" s="28">
        <f t="shared" si="6"/>
        <v>0.1160161964942574</v>
      </c>
      <c r="S77">
        <v>70</v>
      </c>
      <c r="T77">
        <v>55</v>
      </c>
      <c r="U77">
        <v>3</v>
      </c>
      <c r="V77">
        <v>6</v>
      </c>
      <c r="W77">
        <v>210</v>
      </c>
      <c r="X77">
        <v>150</v>
      </c>
      <c r="Y77">
        <v>46</v>
      </c>
    </row>
    <row r="78" spans="1:25" x14ac:dyDescent="0.25">
      <c r="A78" s="4">
        <f>A76+4000</f>
        <v>655595</v>
      </c>
      <c r="B78" s="20">
        <v>149.80000000000001</v>
      </c>
      <c r="C78" s="24">
        <v>14.81</v>
      </c>
      <c r="D78" s="20">
        <v>1.5570999999999999</v>
      </c>
      <c r="E78" s="8">
        <f>D78-[1]Calibration!$C$16*(F78-$F$2)+[1]Calibration!$C$17*(150-B78)</f>
        <v>1.5495626652884282</v>
      </c>
      <c r="F78" s="22">
        <v>104.1</v>
      </c>
      <c r="G78" s="22">
        <v>78.7</v>
      </c>
      <c r="H78" s="22">
        <v>79.2</v>
      </c>
      <c r="I78" s="22">
        <v>79.3</v>
      </c>
      <c r="J78" s="22">
        <v>75.599999999999994</v>
      </c>
      <c r="K78" s="22" t="e">
        <f>'[1]Rth Module 33L'!#REF!</f>
        <v>#REF!</v>
      </c>
      <c r="L78" s="23">
        <f t="shared" si="9"/>
        <v>0.11103795277225759</v>
      </c>
      <c r="M78" s="23" t="e">
        <f t="shared" si="10"/>
        <v>#REF!</v>
      </c>
      <c r="N78" s="29">
        <f t="shared" si="11"/>
        <v>4.9371394925858398</v>
      </c>
      <c r="O78" s="30">
        <f t="shared" si="12"/>
        <v>14.850811656547044</v>
      </c>
      <c r="P78" s="30" t="e">
        <f t="shared" si="13"/>
        <v>#REF!</v>
      </c>
      <c r="Q78" s="31">
        <f t="shared" si="5"/>
        <v>1.5504909</v>
      </c>
      <c r="R78" s="32">
        <f t="shared" si="6"/>
        <v>0.1160161964942574</v>
      </c>
      <c r="S78">
        <v>70</v>
      </c>
      <c r="T78">
        <v>55</v>
      </c>
      <c r="U78">
        <v>3</v>
      </c>
      <c r="V78">
        <v>6</v>
      </c>
      <c r="W78">
        <v>210</v>
      </c>
      <c r="X78">
        <v>150</v>
      </c>
      <c r="Y78">
        <v>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Mehdi</dc:creator>
  <cp:lastModifiedBy>Mehdi GHRABLI</cp:lastModifiedBy>
  <dcterms:created xsi:type="dcterms:W3CDTF">2023-05-31T09:47:29Z</dcterms:created>
  <dcterms:modified xsi:type="dcterms:W3CDTF">2024-05-22T14:29:01Z</dcterms:modified>
</cp:coreProperties>
</file>