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-GHRABLI\Desktop\All data\Experimental data\Cycling tests\VceN\Campaign_8\"/>
    </mc:Choice>
  </mc:AlternateContent>
  <xr:revisionPtr revIDLastSave="0" documentId="13_ncr:1_{E0D29D76-045C-4BD9-BA5D-10D3F42A7B39}" xr6:coauthVersionLast="47" xr6:coauthVersionMax="47" xr10:uidLastSave="{00000000-0000-0000-0000-000000000000}"/>
  <bookViews>
    <workbookView xWindow="-108" yWindow="-108" windowWidth="23256" windowHeight="12576" xr2:uid="{E1ECBFDD-9FF4-4A16-9FBE-E26241552E79}"/>
  </bookViews>
  <sheets>
    <sheet name="Rth Module 27L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29" i="1"/>
  <c r="G2" i="1"/>
  <c r="S29" i="1"/>
  <c r="O29" i="1"/>
  <c r="O2" i="1"/>
  <c r="R29" i="1"/>
  <c r="N29" i="1"/>
  <c r="Q29" i="1"/>
  <c r="G29" i="1"/>
  <c r="P2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T28" i="1"/>
  <c r="S28" i="1"/>
  <c r="O28" i="1"/>
  <c r="R28" i="1"/>
  <c r="N28" i="1"/>
  <c r="Q28" i="1"/>
  <c r="G28" i="1"/>
  <c r="P28" i="1"/>
  <c r="T27" i="1"/>
  <c r="S27" i="1"/>
  <c r="O27" i="1"/>
  <c r="R27" i="1"/>
  <c r="N27" i="1"/>
  <c r="Q27" i="1"/>
  <c r="G27" i="1"/>
  <c r="P27" i="1"/>
  <c r="T26" i="1"/>
  <c r="S26" i="1"/>
  <c r="O26" i="1"/>
  <c r="R26" i="1"/>
  <c r="N26" i="1"/>
  <c r="Q26" i="1"/>
  <c r="G26" i="1"/>
  <c r="P26" i="1"/>
  <c r="T25" i="1"/>
  <c r="S25" i="1"/>
  <c r="O25" i="1"/>
  <c r="R25" i="1"/>
  <c r="N25" i="1"/>
  <c r="Q25" i="1"/>
  <c r="G25" i="1"/>
  <c r="P25" i="1"/>
  <c r="T24" i="1"/>
  <c r="S24" i="1"/>
  <c r="O24" i="1"/>
  <c r="R24" i="1"/>
  <c r="N24" i="1"/>
  <c r="Q24" i="1"/>
  <c r="G24" i="1"/>
  <c r="P24" i="1"/>
  <c r="T23" i="1"/>
  <c r="S23" i="1"/>
  <c r="O23" i="1"/>
  <c r="R23" i="1"/>
  <c r="N23" i="1"/>
  <c r="Q23" i="1"/>
  <c r="G23" i="1"/>
  <c r="P23" i="1"/>
  <c r="T22" i="1"/>
  <c r="S22" i="1"/>
  <c r="O22" i="1"/>
  <c r="R22" i="1"/>
  <c r="N22" i="1"/>
  <c r="Q22" i="1"/>
  <c r="G22" i="1"/>
  <c r="P22" i="1"/>
  <c r="T21" i="1"/>
  <c r="S21" i="1"/>
  <c r="O21" i="1"/>
  <c r="R21" i="1"/>
  <c r="N21" i="1"/>
  <c r="Q21" i="1"/>
  <c r="G21" i="1"/>
  <c r="P21" i="1"/>
  <c r="T20" i="1"/>
  <c r="S20" i="1"/>
  <c r="O20" i="1"/>
  <c r="R20" i="1"/>
  <c r="N20" i="1"/>
  <c r="Q20" i="1"/>
  <c r="G20" i="1"/>
  <c r="P20" i="1"/>
  <c r="T19" i="1"/>
  <c r="S19" i="1"/>
  <c r="O19" i="1"/>
  <c r="R19" i="1"/>
  <c r="N19" i="1"/>
  <c r="Q19" i="1"/>
  <c r="G19" i="1"/>
  <c r="P19" i="1"/>
  <c r="T18" i="1"/>
  <c r="S18" i="1"/>
  <c r="O18" i="1"/>
  <c r="R18" i="1"/>
  <c r="N18" i="1"/>
  <c r="Q18" i="1"/>
  <c r="G18" i="1"/>
  <c r="P18" i="1"/>
  <c r="T17" i="1"/>
  <c r="S17" i="1"/>
  <c r="O17" i="1"/>
  <c r="R17" i="1"/>
  <c r="N17" i="1"/>
  <c r="Q17" i="1"/>
  <c r="G17" i="1"/>
  <c r="P17" i="1"/>
  <c r="T16" i="1"/>
  <c r="S16" i="1"/>
  <c r="O16" i="1"/>
  <c r="R16" i="1"/>
  <c r="N16" i="1"/>
  <c r="Q16" i="1"/>
  <c r="G16" i="1"/>
  <c r="P16" i="1"/>
  <c r="T15" i="1"/>
  <c r="S15" i="1"/>
  <c r="O15" i="1"/>
  <c r="R15" i="1"/>
  <c r="N15" i="1"/>
  <c r="Q15" i="1"/>
  <c r="G15" i="1"/>
  <c r="P15" i="1"/>
  <c r="T14" i="1"/>
  <c r="S14" i="1"/>
  <c r="O14" i="1"/>
  <c r="R14" i="1"/>
  <c r="N14" i="1"/>
  <c r="Q14" i="1"/>
  <c r="G14" i="1"/>
  <c r="P14" i="1"/>
  <c r="T13" i="1"/>
  <c r="S13" i="1"/>
  <c r="O13" i="1"/>
  <c r="R13" i="1"/>
  <c r="N13" i="1"/>
  <c r="Q13" i="1"/>
  <c r="G13" i="1"/>
  <c r="P13" i="1"/>
  <c r="T12" i="1"/>
  <c r="S12" i="1"/>
  <c r="O12" i="1"/>
  <c r="R12" i="1"/>
  <c r="N12" i="1"/>
  <c r="Q12" i="1"/>
  <c r="G12" i="1"/>
  <c r="P12" i="1"/>
  <c r="T11" i="1"/>
  <c r="S11" i="1"/>
  <c r="O11" i="1"/>
  <c r="R11" i="1"/>
  <c r="N11" i="1"/>
  <c r="Q11" i="1"/>
  <c r="G11" i="1"/>
  <c r="P11" i="1"/>
  <c r="T10" i="1"/>
  <c r="S10" i="1"/>
  <c r="O10" i="1"/>
  <c r="R10" i="1"/>
  <c r="N10" i="1"/>
  <c r="Q10" i="1"/>
  <c r="G10" i="1"/>
  <c r="P10" i="1"/>
  <c r="T9" i="1"/>
  <c r="S9" i="1"/>
  <c r="O9" i="1"/>
  <c r="R9" i="1"/>
  <c r="N9" i="1"/>
  <c r="Q9" i="1"/>
  <c r="G9" i="1"/>
  <c r="P9" i="1"/>
  <c r="T8" i="1"/>
  <c r="S8" i="1"/>
  <c r="O8" i="1"/>
  <c r="R8" i="1"/>
  <c r="N8" i="1"/>
  <c r="Q8" i="1"/>
  <c r="G8" i="1"/>
  <c r="P8" i="1"/>
  <c r="T7" i="1"/>
  <c r="S7" i="1"/>
  <c r="O7" i="1"/>
  <c r="R7" i="1"/>
  <c r="N7" i="1"/>
  <c r="Q7" i="1"/>
  <c r="G7" i="1"/>
  <c r="P7" i="1"/>
  <c r="T6" i="1"/>
  <c r="S6" i="1"/>
  <c r="O6" i="1"/>
  <c r="R6" i="1"/>
  <c r="N6" i="1"/>
  <c r="Q6" i="1"/>
  <c r="G6" i="1"/>
  <c r="P6" i="1"/>
  <c r="T5" i="1"/>
  <c r="S5" i="1"/>
  <c r="O5" i="1"/>
  <c r="R5" i="1"/>
  <c r="N5" i="1"/>
  <c r="Q5" i="1"/>
  <c r="G5" i="1"/>
  <c r="P5" i="1"/>
  <c r="T4" i="1"/>
  <c r="S4" i="1"/>
  <c r="O4" i="1"/>
  <c r="R4" i="1"/>
  <c r="N4" i="1"/>
  <c r="Q4" i="1"/>
  <c r="G4" i="1"/>
  <c r="P4" i="1"/>
  <c r="T3" i="1"/>
  <c r="S3" i="1"/>
  <c r="O3" i="1"/>
  <c r="R3" i="1"/>
  <c r="N3" i="1"/>
  <c r="Q3" i="1"/>
  <c r="G3" i="1"/>
  <c r="P3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<sst xmlns="http://schemas.openxmlformats.org/spreadsheetml/2006/main" count="45" uniqueCount="45">
  <si>
    <t xml:space="preserve">Nom de fichier
</t>
  </si>
  <si>
    <t xml:space="preserve">N° de cycle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</si>
  <si>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</si>
  <si>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</si>
  <si>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</si>
  <si>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</si>
  <si>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</si>
  <si>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Tc1
(°C)</t>
  </si>
  <si>
    <t>Tc3
(°C)</t>
  </si>
  <si>
    <t>Tc5
(°C)</t>
  </si>
  <si>
    <t>Tc7
(°C)</t>
  </si>
  <si>
    <t>Tw123
(°C)</t>
  </si>
  <si>
    <t>Rth(j-c)
(°C/W)</t>
  </si>
  <si>
    <t>Rth(jw)
(°C/W)</t>
  </si>
  <si>
    <t xml:space="preserve">%Vce corrigé
</t>
  </si>
  <si>
    <t>%Rth
jc</t>
  </si>
  <si>
    <t>%Rth
jw</t>
  </si>
  <si>
    <t>Seuil Vce 
(V)</t>
  </si>
  <si>
    <t>Seuil Rth(j-c)
(°C/W)</t>
  </si>
  <si>
    <t>MERCE1_BancV_0285.d7d</t>
  </si>
  <si>
    <t>MERCE1_BancV_0286.d7d</t>
  </si>
  <si>
    <t>MERCE1_BancV_0289.d7d</t>
  </si>
  <si>
    <t>MERCE1_BancV_0290.d7d</t>
  </si>
  <si>
    <t>MERCE1_BancV_0291.d7d</t>
  </si>
  <si>
    <t>MERCE1_BancV_0292.d7d</t>
  </si>
  <si>
    <t>MERCE1_BancV_0294.d7d</t>
  </si>
  <si>
    <t>MERCE1_BancV_0295.d7d</t>
  </si>
  <si>
    <t>MERCE1_BancV_0296.d7d</t>
  </si>
  <si>
    <t>MERCE1_BancV_0299.d7d</t>
  </si>
  <si>
    <t>MERCE1_BancV_0300.d7d</t>
  </si>
  <si>
    <t>MERCE1_BancV_0301.d7d</t>
  </si>
  <si>
    <t>MERCE1_BancV_0302.d7d</t>
  </si>
  <si>
    <t>MERCE1_BancV_0303.d7d</t>
  </si>
  <si>
    <t>MERCE1_BancV_0304.d7d</t>
  </si>
  <si>
    <t>MERCE1_BancV_0305.d7d</t>
  </si>
  <si>
    <t>MERCE1_BancV_0306.d7d</t>
  </si>
  <si>
    <t>MERCE1_BancV_0307.d7d</t>
  </si>
  <si>
    <t>MERCE1_BancV_0308.d7d</t>
  </si>
  <si>
    <t>DeltaT</t>
  </si>
  <si>
    <t>Tref</t>
  </si>
  <si>
    <t>ton</t>
  </si>
  <si>
    <t>toff</t>
  </si>
  <si>
    <t>Ip</t>
  </si>
  <si>
    <t>Is</t>
  </si>
  <si>
    <t>Tvulcatherm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</si>
</sst>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E9C-8F15-4C51-A5A6-9063A312D9ED}">
  <dimension ref="B1:AA190"/>
  <sheetViews>
    <sheetView tabSelected="1" topLeftCell="H1" workbookViewId="0">
      <selection activeCell="U1" sqref="U1:AA29"/>
    </sheetView>
  </sheetViews>
  <sheetFormatPr baseColWidth="10"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7" width="17.44140625" style="1" bestFit="1" customWidth="1"/>
    <col min="8" max="8" width="6.33203125" style="22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spans="2:27" x14ac:dyDescent="0.3">
      <c r="B2" s="3" t="s">
        <v>19</v>
      </c>
      <c r="C2" s="3">
        <v>0</v>
      </c>
      <c r="D2" s="4">
        <v>149.5</v>
      </c>
      <c r="E2" s="3">
        <v>14.86</v>
      </c>
      <c r="F2" s="5">
        <v>1.472</v>
      </c>
      <c r="G2" s="5">
        <f>F2-[1]Calibration!$C$16*(H2-$H$2)+[1]Calibration!$C$17*(150-D2)</f>
        <v>1.473895</v>
      </c>
      <c r="H2" s="4">
        <v>93.7</v>
      </c>
      <c r="I2" s="4">
        <v>70.5</v>
      </c>
      <c r="J2" s="4">
        <v>73.3</v>
      </c>
      <c r="K2" s="4">
        <v>73.900000000000006</v>
      </c>
      <c r="L2" s="4">
        <v>70.5</v>
      </c>
      <c r="M2" s="4">
        <v>42.8</v>
      </c>
      <c r="N2" s="6">
        <f t="shared" ref="N2:N29" si="0">(H2-(I2+J2+K2+L2)/4)/(F2*D2)</f>
        <v>9.8380471135669584E-2</v>
      </c>
      <c r="O2" s="6">
        <f t="shared" ref="O2:O29" si="1">(H2-M2)/(D2*F2)</f>
        <v>0.23129635015268288</v>
      </c>
      <c r="P2" s="7">
        <f t="shared" ref="P2:P29" si="2">(G2-$G$2)/$G$2*100</f>
        <v>0</v>
      </c>
      <c r="Q2" s="7">
        <f t="shared" ref="Q2:Q29" si="3">(N2-$N$2)/$N$2*100</f>
        <v>0</v>
      </c>
      <c r="R2" s="7">
        <f t="shared" ref="R2:R29" si="4">(O2-$O$2)/$O$2*100</f>
        <v>0</v>
      </c>
      <c r="S2" s="5">
        <f t="shared" ref="S2:S29" si="5">$G$2*1.05</f>
        <v>1.54758975</v>
      </c>
      <c r="T2" s="6">
        <f t="shared" ref="T2:T29" si="6">$N$2*1.2</f>
        <v>0.1180565653628035</v>
      </c>
      <c r="U2" s="1">
        <v>90</v>
      </c>
      <c r="V2" s="1">
        <v>55</v>
      </c>
      <c r="W2" s="1">
        <v>3</v>
      </c>
      <c r="X2" s="1">
        <v>6</v>
      </c>
      <c r="Y2" s="1">
        <v>240</v>
      </c>
      <c r="Z2" s="1">
        <v>150</v>
      </c>
      <c r="AA2" s="1">
        <v>43</v>
      </c>
    </row>
    <row r="3" spans="2:27" x14ac:dyDescent="0.3">
      <c r="B3" s="8" t="s">
        <v>20</v>
      </c>
      <c r="C3" s="8">
        <v>5000</v>
      </c>
      <c r="D3" s="8">
        <v>149.69999999999999</v>
      </c>
      <c r="E3" s="8">
        <v>14.86</v>
      </c>
      <c r="F3" s="8">
        <v>1.4762999999999999</v>
      </c>
      <c r="G3" s="9">
        <f>F3-[1]Calibration!$C$16*(H3-$H$2)+[1]Calibration!$C$17*(150-D3)</f>
        <v>1.4769629808736244</v>
      </c>
      <c r="H3" s="10">
        <v>94.1</v>
      </c>
      <c r="I3" s="10">
        <v>70.8</v>
      </c>
      <c r="J3" s="10">
        <v>73.5</v>
      </c>
      <c r="K3" s="10">
        <v>74.2</v>
      </c>
      <c r="L3" s="10">
        <v>70.900000000000006</v>
      </c>
      <c r="M3" s="10">
        <v>42.7</v>
      </c>
      <c r="N3" s="11">
        <f t="shared" si="0"/>
        <v>9.8415349971093039E-2</v>
      </c>
      <c r="O3" s="11">
        <f t="shared" si="1"/>
        <v>0.23257696498915778</v>
      </c>
      <c r="P3" s="12">
        <f t="shared" si="2"/>
        <v>0.2081546428764923</v>
      </c>
      <c r="Q3" s="12">
        <f t="shared" si="3"/>
        <v>3.5453007106822823E-2</v>
      </c>
      <c r="R3" s="12">
        <f t="shared" si="4"/>
        <v>0.55366841527310984</v>
      </c>
      <c r="S3" s="9">
        <f t="shared" si="5"/>
        <v>1.54758975</v>
      </c>
      <c r="T3" s="11">
        <f t="shared" si="6"/>
        <v>0.1180565653628035</v>
      </c>
      <c r="U3" s="1">
        <v>90</v>
      </c>
      <c r="V3" s="1">
        <v>55</v>
      </c>
      <c r="W3" s="1">
        <v>3</v>
      </c>
      <c r="X3" s="1">
        <v>6</v>
      </c>
      <c r="Y3" s="1">
        <v>240</v>
      </c>
      <c r="Z3" s="1">
        <v>150</v>
      </c>
      <c r="AA3" s="1">
        <v>43</v>
      </c>
    </row>
    <row r="4" spans="2:27" x14ac:dyDescent="0.3">
      <c r="B4" s="8" t="s">
        <v>21</v>
      </c>
      <c r="C4" s="8">
        <f>C3+7488-5863+4950</f>
        <v>11575</v>
      </c>
      <c r="D4" s="8">
        <v>149.9</v>
      </c>
      <c r="E4" s="8">
        <v>14.86</v>
      </c>
      <c r="F4" s="8">
        <v>1.4805999999999999</v>
      </c>
      <c r="G4" s="9">
        <f>F4-[1]Calibration!$C$16*(H4-$H$2)+[1]Calibration!$C$17*(150-D4)</f>
        <v>1.4795569426208732</v>
      </c>
      <c r="H4" s="10">
        <v>94.9</v>
      </c>
      <c r="I4" s="10">
        <v>71.099999999999994</v>
      </c>
      <c r="J4" s="10">
        <v>73.900000000000006</v>
      </c>
      <c r="K4" s="10">
        <v>74.599999999999994</v>
      </c>
      <c r="L4" s="10">
        <v>71.099999999999994</v>
      </c>
      <c r="M4" s="10">
        <v>42.6</v>
      </c>
      <c r="N4" s="11">
        <f t="shared" si="0"/>
        <v>0.10013880206688294</v>
      </c>
      <c r="O4" s="11">
        <f t="shared" si="1"/>
        <v>0.23564721476256362</v>
      </c>
      <c r="P4" s="12">
        <f t="shared" si="2"/>
        <v>0.3841483023467257</v>
      </c>
      <c r="Q4" s="12">
        <f t="shared" si="3"/>
        <v>1.7872763882057126</v>
      </c>
      <c r="R4" s="12">
        <f t="shared" si="4"/>
        <v>1.8810779361665912</v>
      </c>
      <c r="S4" s="9">
        <f t="shared" si="5"/>
        <v>1.54758975</v>
      </c>
      <c r="T4" s="11">
        <f t="shared" si="6"/>
        <v>0.1180565653628035</v>
      </c>
      <c r="U4" s="1">
        <v>90</v>
      </c>
      <c r="V4" s="1">
        <v>55</v>
      </c>
      <c r="W4" s="1">
        <v>3</v>
      </c>
      <c r="X4" s="1">
        <v>6</v>
      </c>
      <c r="Y4" s="1">
        <v>240</v>
      </c>
      <c r="Z4" s="1">
        <v>150</v>
      </c>
      <c r="AA4" s="1">
        <v>43</v>
      </c>
    </row>
    <row r="5" spans="2:27" x14ac:dyDescent="0.3">
      <c r="B5" s="13" t="s">
        <v>22</v>
      </c>
      <c r="C5" s="8">
        <f t="shared" ref="C5:C10" si="7">C4+5000</f>
        <v>16575</v>
      </c>
      <c r="D5" s="8">
        <v>149.80000000000001</v>
      </c>
      <c r="E5" s="8">
        <v>14.86</v>
      </c>
      <c r="F5" s="8">
        <v>1.4822</v>
      </c>
      <c r="G5" s="9">
        <f>F5-[1]Calibration!$C$16*(H5-$H$2)+[1]Calibration!$C$17*(150-D5)</f>
        <v>1.4815359426208734</v>
      </c>
      <c r="H5" s="10">
        <v>94.9</v>
      </c>
      <c r="I5" s="10">
        <v>71.099999999999994</v>
      </c>
      <c r="J5" s="10">
        <v>73.900000000000006</v>
      </c>
      <c r="K5" s="10">
        <v>74.5</v>
      </c>
      <c r="L5" s="10">
        <v>71.2</v>
      </c>
      <c r="M5" s="10">
        <v>42.3</v>
      </c>
      <c r="N5" s="11">
        <f t="shared" si="0"/>
        <v>0.10009748075921499</v>
      </c>
      <c r="O5" s="11">
        <f t="shared" si="1"/>
        <v>0.23690112431652224</v>
      </c>
      <c r="P5" s="12">
        <f t="shared" si="2"/>
        <v>0.51841838264418072</v>
      </c>
      <c r="Q5" s="12">
        <f t="shared" si="3"/>
        <v>1.7452748535607174</v>
      </c>
      <c r="R5" s="12">
        <f t="shared" si="4"/>
        <v>2.4232004353460632</v>
      </c>
      <c r="S5" s="9">
        <f t="shared" si="5"/>
        <v>1.54758975</v>
      </c>
      <c r="T5" s="11">
        <f t="shared" si="6"/>
        <v>0.1180565653628035</v>
      </c>
      <c r="U5" s="1">
        <v>90</v>
      </c>
      <c r="V5" s="1">
        <v>55</v>
      </c>
      <c r="W5" s="1">
        <v>3</v>
      </c>
      <c r="X5" s="1">
        <v>6</v>
      </c>
      <c r="Y5" s="1">
        <v>240</v>
      </c>
      <c r="Z5" s="1">
        <v>150</v>
      </c>
      <c r="AA5" s="1">
        <v>43</v>
      </c>
    </row>
    <row r="6" spans="2:27" x14ac:dyDescent="0.3">
      <c r="B6" s="14"/>
      <c r="C6" s="8">
        <f t="shared" si="7"/>
        <v>21575</v>
      </c>
      <c r="D6" s="8">
        <v>149.9</v>
      </c>
      <c r="E6" s="8">
        <v>14.86</v>
      </c>
      <c r="F6" s="8">
        <v>1.4844999999999999</v>
      </c>
      <c r="G6" s="9">
        <f>F6-[1]Calibration!$C$16*(H6-$H$2)+[1]Calibration!$C$17*(150-D6)</f>
        <v>1.4831014282760917</v>
      </c>
      <c r="H6" s="10">
        <v>95.2</v>
      </c>
      <c r="I6" s="10">
        <v>71.2</v>
      </c>
      <c r="J6" s="10">
        <v>74</v>
      </c>
      <c r="K6" s="10">
        <v>74.7</v>
      </c>
      <c r="L6" s="10">
        <v>71.3</v>
      </c>
      <c r="M6" s="10">
        <v>42.4</v>
      </c>
      <c r="N6" s="11">
        <f t="shared" si="0"/>
        <v>0.10066214570800656</v>
      </c>
      <c r="O6" s="11">
        <f t="shared" si="1"/>
        <v>0.23727505774030114</v>
      </c>
      <c r="P6" s="12">
        <f t="shared" si="2"/>
        <v>0.62463257396841354</v>
      </c>
      <c r="Q6" s="12">
        <f t="shared" si="3"/>
        <v>2.3192352567518038</v>
      </c>
      <c r="R6" s="12">
        <f t="shared" si="4"/>
        <v>2.5848689716338398</v>
      </c>
      <c r="S6" s="9">
        <f t="shared" si="5"/>
        <v>1.54758975</v>
      </c>
      <c r="T6" s="11">
        <f t="shared" si="6"/>
        <v>0.1180565653628035</v>
      </c>
      <c r="U6" s="1">
        <v>90</v>
      </c>
      <c r="V6" s="1">
        <v>55</v>
      </c>
      <c r="W6" s="1">
        <v>3</v>
      </c>
      <c r="X6" s="1">
        <v>6</v>
      </c>
      <c r="Y6" s="1">
        <v>240</v>
      </c>
      <c r="Z6" s="1">
        <v>150</v>
      </c>
      <c r="AA6" s="1">
        <v>43</v>
      </c>
    </row>
    <row r="7" spans="2:27" x14ac:dyDescent="0.3">
      <c r="B7" s="13" t="s">
        <v>23</v>
      </c>
      <c r="C7" s="8">
        <f t="shared" si="7"/>
        <v>26575</v>
      </c>
      <c r="D7" s="8">
        <v>149.9</v>
      </c>
      <c r="E7" s="8">
        <v>14.86</v>
      </c>
      <c r="F7" s="8">
        <v>1.4856</v>
      </c>
      <c r="G7" s="9">
        <f>F7-[1]Calibration!$C$16*(H7-$H$2)+[1]Calibration!$C$17*(150-D7)</f>
        <v>1.4842014282760918</v>
      </c>
      <c r="H7" s="10">
        <v>95.2</v>
      </c>
      <c r="I7" s="10">
        <v>71</v>
      </c>
      <c r="J7" s="10">
        <v>73.7</v>
      </c>
      <c r="K7" s="10">
        <v>74.5</v>
      </c>
      <c r="L7" s="10">
        <v>71</v>
      </c>
      <c r="M7" s="10">
        <v>41.9</v>
      </c>
      <c r="N7" s="11">
        <f t="shared" si="0"/>
        <v>0.10171024086062763</v>
      </c>
      <c r="O7" s="11">
        <f t="shared" si="1"/>
        <v>0.23934462860359609</v>
      </c>
      <c r="P7" s="12">
        <f t="shared" si="2"/>
        <v>0.69926475604380578</v>
      </c>
      <c r="Q7" s="12">
        <f t="shared" si="3"/>
        <v>3.3845840404303384</v>
      </c>
      <c r="R7" s="12">
        <f t="shared" si="4"/>
        <v>3.4796391925771428</v>
      </c>
      <c r="S7" s="9">
        <f t="shared" si="5"/>
        <v>1.54758975</v>
      </c>
      <c r="T7" s="11">
        <f t="shared" si="6"/>
        <v>0.1180565653628035</v>
      </c>
      <c r="U7" s="1">
        <v>90</v>
      </c>
      <c r="V7" s="1">
        <v>55</v>
      </c>
      <c r="W7" s="1">
        <v>3</v>
      </c>
      <c r="X7" s="1">
        <v>6</v>
      </c>
      <c r="Y7" s="1">
        <v>240</v>
      </c>
      <c r="Z7" s="1">
        <v>150</v>
      </c>
      <c r="AA7" s="1">
        <v>43</v>
      </c>
    </row>
    <row r="8" spans="2:27" x14ac:dyDescent="0.3">
      <c r="B8" s="14"/>
      <c r="C8" s="8">
        <f t="shared" si="7"/>
        <v>31575</v>
      </c>
      <c r="D8" s="8">
        <v>149.9</v>
      </c>
      <c r="E8" s="8">
        <v>14.86</v>
      </c>
      <c r="F8" s="8">
        <v>1.4876</v>
      </c>
      <c r="G8" s="9">
        <f>F8-[1]Calibration!$C$16*(H8-$H$2)+[1]Calibration!$C$17*(150-D8)</f>
        <v>1.485964418712904</v>
      </c>
      <c r="H8" s="10">
        <v>95.4</v>
      </c>
      <c r="I8" s="10">
        <v>71.3</v>
      </c>
      <c r="J8" s="10">
        <v>74.2</v>
      </c>
      <c r="K8" s="10">
        <v>74.900000000000006</v>
      </c>
      <c r="L8" s="10">
        <v>71.400000000000006</v>
      </c>
      <c r="M8" s="10">
        <v>42.3</v>
      </c>
      <c r="N8" s="11">
        <f t="shared" si="0"/>
        <v>0.10067660056960086</v>
      </c>
      <c r="O8" s="11">
        <f t="shared" si="1"/>
        <v>0.23812594611339893</v>
      </c>
      <c r="P8" s="12">
        <f t="shared" si="2"/>
        <v>0.81887914084137692</v>
      </c>
      <c r="Q8" s="12">
        <f t="shared" si="3"/>
        <v>2.3339280727420415</v>
      </c>
      <c r="R8" s="12">
        <f t="shared" si="4"/>
        <v>2.9527469656169316</v>
      </c>
      <c r="S8" s="9">
        <f t="shared" si="5"/>
        <v>1.54758975</v>
      </c>
      <c r="T8" s="11">
        <f t="shared" si="6"/>
        <v>0.1180565653628035</v>
      </c>
      <c r="U8" s="1">
        <v>90</v>
      </c>
      <c r="V8" s="1">
        <v>55</v>
      </c>
      <c r="W8" s="1">
        <v>3</v>
      </c>
      <c r="X8" s="1">
        <v>6</v>
      </c>
      <c r="Y8" s="1">
        <v>240</v>
      </c>
      <c r="Z8" s="1">
        <v>150</v>
      </c>
      <c r="AA8" s="1">
        <v>43</v>
      </c>
    </row>
    <row r="9" spans="2:27" x14ac:dyDescent="0.3">
      <c r="B9" s="15" t="s">
        <v>24</v>
      </c>
      <c r="C9" s="8">
        <f t="shared" si="7"/>
        <v>36575</v>
      </c>
      <c r="D9" s="8">
        <v>149.69999999999999</v>
      </c>
      <c r="E9" s="8">
        <v>14.86</v>
      </c>
      <c r="F9" s="8">
        <v>1.4879</v>
      </c>
      <c r="G9" s="9">
        <f>F9-[1]Calibration!$C$16*(H9-$H$2)+[1]Calibration!$C$17*(150-D9)</f>
        <v>1.4874964378392794</v>
      </c>
      <c r="H9" s="10">
        <v>95</v>
      </c>
      <c r="I9" s="10">
        <v>71.099999999999994</v>
      </c>
      <c r="J9" s="10">
        <v>74</v>
      </c>
      <c r="K9" s="10">
        <v>74.599999999999994</v>
      </c>
      <c r="L9" s="10">
        <v>71.2</v>
      </c>
      <c r="M9" s="10">
        <v>42</v>
      </c>
      <c r="N9" s="11">
        <f t="shared" si="0"/>
        <v>0.10000510463766438</v>
      </c>
      <c r="O9" s="11">
        <f t="shared" si="1"/>
        <v>0.23794705031632818</v>
      </c>
      <c r="P9" s="12">
        <f t="shared" si="2"/>
        <v>0.92282271391649162</v>
      </c>
      <c r="Q9" s="12">
        <f t="shared" si="3"/>
        <v>1.651378046110773</v>
      </c>
      <c r="R9" s="12">
        <f t="shared" si="4"/>
        <v>2.8754021234036138</v>
      </c>
      <c r="S9" s="9">
        <f t="shared" si="5"/>
        <v>1.54758975</v>
      </c>
      <c r="T9" s="11">
        <f t="shared" si="6"/>
        <v>0.1180565653628035</v>
      </c>
      <c r="U9" s="1">
        <v>90</v>
      </c>
      <c r="V9" s="1">
        <v>55</v>
      </c>
      <c r="W9" s="1">
        <v>3</v>
      </c>
      <c r="X9" s="1">
        <v>6</v>
      </c>
      <c r="Y9" s="1">
        <v>240</v>
      </c>
      <c r="Z9" s="1">
        <v>150</v>
      </c>
      <c r="AA9" s="1">
        <v>43</v>
      </c>
    </row>
    <row r="10" spans="2:27" x14ac:dyDescent="0.3">
      <c r="B10" s="16"/>
      <c r="C10" s="3">
        <f t="shared" si="7"/>
        <v>41575</v>
      </c>
      <c r="D10" s="3">
        <v>149.9</v>
      </c>
      <c r="E10" s="3">
        <v>14.86</v>
      </c>
      <c r="F10" s="3">
        <v>1.4897</v>
      </c>
      <c r="G10" s="5">
        <f>F10-[1]Calibration!$C$16*(H10-$H$2)+[1]Calibration!$C$17*(150-D10)</f>
        <v>1.488064418712904</v>
      </c>
      <c r="H10" s="4">
        <v>95.4</v>
      </c>
      <c r="I10" s="4">
        <v>71.2</v>
      </c>
      <c r="J10" s="4">
        <v>74.2</v>
      </c>
      <c r="K10" s="4">
        <v>74.900000000000006</v>
      </c>
      <c r="L10" s="4">
        <v>71.400000000000006</v>
      </c>
      <c r="M10" s="4">
        <v>42.2</v>
      </c>
      <c r="N10" s="6">
        <f t="shared" si="0"/>
        <v>0.10064663278461397</v>
      </c>
      <c r="O10" s="6">
        <f t="shared" si="1"/>
        <v>0.23823808071819644</v>
      </c>
      <c r="P10" s="7">
        <f t="shared" si="2"/>
        <v>0.96135876116711183</v>
      </c>
      <c r="Q10" s="7">
        <f t="shared" si="3"/>
        <v>2.3034669612623451</v>
      </c>
      <c r="R10" s="7">
        <f t="shared" si="4"/>
        <v>3.0012278883480863</v>
      </c>
      <c r="S10" s="5">
        <f t="shared" si="5"/>
        <v>1.54758975</v>
      </c>
      <c r="T10" s="6">
        <f t="shared" si="6"/>
        <v>0.1180565653628035</v>
      </c>
      <c r="U10" s="1">
        <v>90</v>
      </c>
      <c r="V10" s="1">
        <v>55</v>
      </c>
      <c r="W10" s="1">
        <v>3</v>
      </c>
      <c r="X10" s="1">
        <v>6</v>
      </c>
      <c r="Y10" s="1">
        <v>240</v>
      </c>
      <c r="Z10" s="1">
        <v>150</v>
      </c>
      <c r="AA10" s="1">
        <v>43</v>
      </c>
    </row>
    <row r="11" spans="2:27" x14ac:dyDescent="0.3">
      <c r="B11" s="8" t="s">
        <v>25</v>
      </c>
      <c r="C11" s="8">
        <f>C10+37367-34950+42409-37367</f>
        <v>49034</v>
      </c>
      <c r="D11" s="8">
        <v>149.6</v>
      </c>
      <c r="E11" s="8">
        <v>14.86</v>
      </c>
      <c r="F11" s="8">
        <v>1.4905999999999999</v>
      </c>
      <c r="G11" s="9">
        <f>F11-[1]Calibration!$C$16*(H11-$H$2)+[1]Calibration!$C$17*(150-D11)</f>
        <v>1.4904569330576856</v>
      </c>
      <c r="H11" s="10">
        <v>95.1</v>
      </c>
      <c r="I11" s="10">
        <v>71.3</v>
      </c>
      <c r="J11" s="10">
        <v>74.2</v>
      </c>
      <c r="K11" s="10">
        <v>74.8</v>
      </c>
      <c r="L11" s="10">
        <v>71.2</v>
      </c>
      <c r="M11" s="10">
        <v>43</v>
      </c>
      <c r="N11" s="11">
        <f t="shared" si="0"/>
        <v>9.9666466003353618E-2</v>
      </c>
      <c r="O11" s="11">
        <f t="shared" si="1"/>
        <v>0.23363882469177613</v>
      </c>
      <c r="P11" s="12">
        <f t="shared" si="2"/>
        <v>1.1236847304377591</v>
      </c>
      <c r="Q11" s="12">
        <f t="shared" si="3"/>
        <v>1.3071647785774572</v>
      </c>
      <c r="R11" s="12">
        <f t="shared" si="4"/>
        <v>1.0127589724381487</v>
      </c>
      <c r="S11" s="9">
        <f t="shared" si="5"/>
        <v>1.54758975</v>
      </c>
      <c r="T11" s="11">
        <f t="shared" si="6"/>
        <v>0.1180565653628035</v>
      </c>
      <c r="U11" s="1">
        <v>90</v>
      </c>
      <c r="V11" s="1">
        <v>55</v>
      </c>
      <c r="W11" s="1">
        <v>3</v>
      </c>
      <c r="X11" s="1">
        <v>6</v>
      </c>
      <c r="Y11" s="1">
        <v>240</v>
      </c>
      <c r="Z11" s="1">
        <v>150</v>
      </c>
      <c r="AA11" s="1">
        <v>43</v>
      </c>
    </row>
    <row r="12" spans="2:27" x14ac:dyDescent="0.3">
      <c r="B12" s="13" t="s">
        <v>26</v>
      </c>
      <c r="C12" s="8">
        <f>C11+5000</f>
        <v>54034</v>
      </c>
      <c r="D12" s="8">
        <v>149.6</v>
      </c>
      <c r="E12" s="8">
        <v>14.86</v>
      </c>
      <c r="F12" s="8">
        <v>1.4914000000000001</v>
      </c>
      <c r="G12" s="9">
        <f>F12-[1]Calibration!$C$16*(H12-$H$2)+[1]Calibration!$C$17*(150-D12)</f>
        <v>1.4914939426208735</v>
      </c>
      <c r="H12" s="10">
        <v>94.9</v>
      </c>
      <c r="I12" s="10">
        <v>71.2</v>
      </c>
      <c r="J12" s="10">
        <v>74.2</v>
      </c>
      <c r="K12" s="10">
        <v>74.7</v>
      </c>
      <c r="L12" s="10">
        <v>71.099999999999994</v>
      </c>
      <c r="M12" s="10">
        <v>42.5</v>
      </c>
      <c r="N12" s="11">
        <f t="shared" si="0"/>
        <v>9.9052750923476388E-2</v>
      </c>
      <c r="O12" s="11">
        <f t="shared" si="1"/>
        <v>0.23485810626199841</v>
      </c>
      <c r="P12" s="12">
        <f t="shared" si="2"/>
        <v>1.1940431727411778</v>
      </c>
      <c r="Q12" s="12">
        <f t="shared" si="3"/>
        <v>0.68334678625365597</v>
      </c>
      <c r="R12" s="12">
        <f t="shared" si="4"/>
        <v>1.5399102091167236</v>
      </c>
      <c r="S12" s="9">
        <f t="shared" si="5"/>
        <v>1.54758975</v>
      </c>
      <c r="T12" s="11">
        <f t="shared" si="6"/>
        <v>0.1180565653628035</v>
      </c>
      <c r="U12" s="1">
        <v>90</v>
      </c>
      <c r="V12" s="1">
        <v>55</v>
      </c>
      <c r="W12" s="1">
        <v>3</v>
      </c>
      <c r="X12" s="1">
        <v>6</v>
      </c>
      <c r="Y12" s="1">
        <v>240</v>
      </c>
      <c r="Z12" s="1">
        <v>150</v>
      </c>
      <c r="AA12" s="1">
        <v>43</v>
      </c>
    </row>
    <row r="13" spans="2:27" x14ac:dyDescent="0.3">
      <c r="B13" s="14"/>
      <c r="C13" s="8">
        <f>C12+5000</f>
        <v>59034</v>
      </c>
      <c r="D13" s="8">
        <v>149.6</v>
      </c>
      <c r="E13" s="8">
        <v>14.86</v>
      </c>
      <c r="F13" s="8">
        <v>1.4923999999999999</v>
      </c>
      <c r="G13" s="9">
        <f>F13-[1]Calibration!$C$16*(H13-$H$2)+[1]Calibration!$C$17*(150-D13)</f>
        <v>1.4926124474024673</v>
      </c>
      <c r="H13" s="10">
        <v>94.8</v>
      </c>
      <c r="I13" s="10">
        <v>71.3</v>
      </c>
      <c r="J13" s="10">
        <v>74.099999999999994</v>
      </c>
      <c r="K13" s="10">
        <v>74.8</v>
      </c>
      <c r="L13" s="10">
        <v>71.099999999999994</v>
      </c>
      <c r="M13" s="10">
        <v>42.4</v>
      </c>
      <c r="N13" s="11">
        <f t="shared" si="0"/>
        <v>9.8426501762226337E-2</v>
      </c>
      <c r="O13" s="11">
        <f t="shared" si="1"/>
        <v>0.2347007368528172</v>
      </c>
      <c r="P13" s="12">
        <f t="shared" si="2"/>
        <v>1.2699308568430852</v>
      </c>
      <c r="Q13" s="12">
        <f t="shared" si="3"/>
        <v>4.6788377841041021E-2</v>
      </c>
      <c r="R13" s="12">
        <f t="shared" si="4"/>
        <v>1.4718722097806662</v>
      </c>
      <c r="S13" s="9">
        <f t="shared" si="5"/>
        <v>1.54758975</v>
      </c>
      <c r="T13" s="11">
        <f t="shared" si="6"/>
        <v>0.1180565653628035</v>
      </c>
      <c r="U13" s="1">
        <v>90</v>
      </c>
      <c r="V13" s="1">
        <v>55</v>
      </c>
      <c r="W13" s="1">
        <v>3</v>
      </c>
      <c r="X13" s="1">
        <v>6</v>
      </c>
      <c r="Y13" s="1">
        <v>240</v>
      </c>
      <c r="Z13" s="1">
        <v>150</v>
      </c>
      <c r="AA13" s="1">
        <v>43</v>
      </c>
    </row>
    <row r="14" spans="2:27" x14ac:dyDescent="0.3">
      <c r="B14" s="3" t="s">
        <v>27</v>
      </c>
      <c r="C14" s="3">
        <f>C13+5000</f>
        <v>64034</v>
      </c>
      <c r="D14" s="3">
        <v>149.69999999999999</v>
      </c>
      <c r="E14" s="3">
        <v>14.86</v>
      </c>
      <c r="F14" s="3">
        <v>1.4938</v>
      </c>
      <c r="G14" s="5">
        <f>F14-[1]Calibration!$C$16*(H14-$H$2)+[1]Calibration!$C$17*(150-D14)</f>
        <v>1.492922418712904</v>
      </c>
      <c r="H14" s="4">
        <v>95.4</v>
      </c>
      <c r="I14" s="4">
        <v>71.599999999999994</v>
      </c>
      <c r="J14" s="4">
        <v>74.400000000000006</v>
      </c>
      <c r="K14" s="4">
        <v>75.099999999999994</v>
      </c>
      <c r="L14" s="4">
        <v>71.400000000000006</v>
      </c>
      <c r="M14" s="4">
        <v>42.3</v>
      </c>
      <c r="N14" s="6">
        <f t="shared" si="0"/>
        <v>9.9610118617204979E-2</v>
      </c>
      <c r="O14" s="6">
        <f t="shared" si="1"/>
        <v>0.23745442417838761</v>
      </c>
      <c r="P14" s="7">
        <f t="shared" si="2"/>
        <v>1.2909616161873154</v>
      </c>
      <c r="Q14" s="7">
        <f t="shared" si="3"/>
        <v>1.2498898077441356</v>
      </c>
      <c r="R14" s="7">
        <f t="shared" si="4"/>
        <v>2.6624172935023291</v>
      </c>
      <c r="S14" s="5">
        <f t="shared" si="5"/>
        <v>1.54758975</v>
      </c>
      <c r="T14" s="6">
        <f t="shared" si="6"/>
        <v>0.1180565653628035</v>
      </c>
      <c r="U14" s="1">
        <v>90</v>
      </c>
      <c r="V14" s="1">
        <v>55</v>
      </c>
      <c r="W14" s="1">
        <v>3</v>
      </c>
      <c r="X14" s="1">
        <v>6</v>
      </c>
      <c r="Y14" s="1">
        <v>240</v>
      </c>
      <c r="Z14" s="1">
        <v>150</v>
      </c>
      <c r="AA14" s="1">
        <v>43</v>
      </c>
    </row>
    <row r="15" spans="2:27" x14ac:dyDescent="0.3">
      <c r="B15" s="8" t="s">
        <v>28</v>
      </c>
      <c r="C15" s="8">
        <f>C14-57409+60106+4948</f>
        <v>71679</v>
      </c>
      <c r="D15" s="8">
        <v>149.9</v>
      </c>
      <c r="E15" s="8">
        <v>14.86</v>
      </c>
      <c r="F15" s="9">
        <v>1.4970000000000001</v>
      </c>
      <c r="G15" s="9">
        <f>F15-[1]Calibration!$C$16*(H15-$H$2)+[1]Calibration!$C$17*(150-D15)</f>
        <v>1.4939423613337774</v>
      </c>
      <c r="H15" s="10">
        <v>96.6</v>
      </c>
      <c r="I15" s="10">
        <v>72</v>
      </c>
      <c r="J15" s="10">
        <v>75</v>
      </c>
      <c r="K15" s="10">
        <v>75.8</v>
      </c>
      <c r="L15" s="10">
        <v>72</v>
      </c>
      <c r="M15" s="10">
        <v>43.6</v>
      </c>
      <c r="N15" s="11">
        <f t="shared" si="0"/>
        <v>0.10204977444326051</v>
      </c>
      <c r="O15" s="11">
        <f t="shared" si="1"/>
        <v>0.23618506748876891</v>
      </c>
      <c r="P15" s="12">
        <f t="shared" si="2"/>
        <v>1.360162110175928</v>
      </c>
      <c r="Q15" s="12">
        <f t="shared" si="3"/>
        <v>3.7297069888299741</v>
      </c>
      <c r="R15" s="12">
        <f t="shared" si="4"/>
        <v>2.1136162904684421</v>
      </c>
      <c r="S15" s="9">
        <f t="shared" si="5"/>
        <v>1.54758975</v>
      </c>
      <c r="T15" s="11">
        <f t="shared" si="6"/>
        <v>0.1180565653628035</v>
      </c>
      <c r="U15" s="1">
        <v>90</v>
      </c>
      <c r="V15" s="1">
        <v>55</v>
      </c>
      <c r="W15" s="1">
        <v>3</v>
      </c>
      <c r="X15" s="1">
        <v>6</v>
      </c>
      <c r="Y15" s="1">
        <v>240</v>
      </c>
      <c r="Z15" s="1">
        <v>150</v>
      </c>
      <c r="AA15" s="1">
        <v>43</v>
      </c>
    </row>
    <row r="16" spans="2:27" x14ac:dyDescent="0.3">
      <c r="B16" s="13" t="s">
        <v>29</v>
      </c>
      <c r="C16" s="8">
        <f t="shared" ref="C16:C24" si="8">C15+5000</f>
        <v>76679</v>
      </c>
      <c r="D16" s="8">
        <v>149.9</v>
      </c>
      <c r="E16" s="8">
        <v>14.86</v>
      </c>
      <c r="F16" s="8">
        <v>1.4972000000000001</v>
      </c>
      <c r="G16" s="9">
        <f>F16-[1]Calibration!$C$16*(H16-$H$2)+[1]Calibration!$C$17*(150-D16)</f>
        <v>1.4945808290256748</v>
      </c>
      <c r="H16" s="10">
        <v>96.23</v>
      </c>
      <c r="I16" s="10">
        <v>71.8</v>
      </c>
      <c r="J16" s="10">
        <v>74.7</v>
      </c>
      <c r="K16" s="10">
        <v>75.400000000000006</v>
      </c>
      <c r="L16" s="10">
        <v>71.599999999999994</v>
      </c>
      <c r="M16" s="10">
        <v>42.7</v>
      </c>
      <c r="N16" s="11">
        <f t="shared" si="0"/>
        <v>0.10183563465678519</v>
      </c>
      <c r="O16" s="11">
        <f t="shared" si="1"/>
        <v>0.23851505242518967</v>
      </c>
      <c r="P16" s="12">
        <f t="shared" si="2"/>
        <v>1.4034805074767769</v>
      </c>
      <c r="Q16" s="12">
        <f t="shared" si="3"/>
        <v>3.5120420559389611</v>
      </c>
      <c r="R16" s="12">
        <f t="shared" si="4"/>
        <v>3.1209754359468245</v>
      </c>
      <c r="S16" s="9">
        <f t="shared" si="5"/>
        <v>1.54758975</v>
      </c>
      <c r="T16" s="11">
        <f t="shared" si="6"/>
        <v>0.1180565653628035</v>
      </c>
      <c r="U16" s="1">
        <v>90</v>
      </c>
      <c r="V16" s="1">
        <v>55</v>
      </c>
      <c r="W16" s="1">
        <v>3</v>
      </c>
      <c r="X16" s="1">
        <v>6</v>
      </c>
      <c r="Y16" s="1">
        <v>240</v>
      </c>
      <c r="Z16" s="1">
        <v>150</v>
      </c>
      <c r="AA16" s="1">
        <v>43</v>
      </c>
    </row>
    <row r="17" spans="2:27" x14ac:dyDescent="0.3">
      <c r="B17" s="14"/>
      <c r="C17" s="8">
        <f t="shared" si="8"/>
        <v>81679</v>
      </c>
      <c r="D17" s="8">
        <v>149.80000000000001</v>
      </c>
      <c r="E17" s="8">
        <v>14.86</v>
      </c>
      <c r="F17" s="8">
        <v>1.4977</v>
      </c>
      <c r="G17" s="9">
        <f>F17-[1]Calibration!$C$16*(H17-$H$2)+[1]Calibration!$C$17*(150-D17)</f>
        <v>1.4957323900233408</v>
      </c>
      <c r="H17" s="10">
        <v>96</v>
      </c>
      <c r="I17" s="10">
        <v>71.7</v>
      </c>
      <c r="J17" s="10">
        <v>74.599999999999994</v>
      </c>
      <c r="K17" s="10">
        <v>75.3</v>
      </c>
      <c r="L17" s="10">
        <v>71.5</v>
      </c>
      <c r="M17" s="10">
        <v>42.4</v>
      </c>
      <c r="N17" s="11">
        <f t="shared" si="0"/>
        <v>0.10129015803760689</v>
      </c>
      <c r="O17" s="11">
        <f t="shared" si="1"/>
        <v>0.23890659937582975</v>
      </c>
      <c r="P17" s="12">
        <f t="shared" si="2"/>
        <v>1.4816109711574326</v>
      </c>
      <c r="Q17" s="12">
        <f t="shared" si="3"/>
        <v>2.9575858586047699</v>
      </c>
      <c r="R17" s="12">
        <f t="shared" si="4"/>
        <v>3.2902591061740547</v>
      </c>
      <c r="S17" s="9">
        <f t="shared" si="5"/>
        <v>1.54758975</v>
      </c>
      <c r="T17" s="11">
        <f t="shared" si="6"/>
        <v>0.1180565653628035</v>
      </c>
      <c r="U17" s="1">
        <v>90</v>
      </c>
      <c r="V17" s="1">
        <v>55</v>
      </c>
      <c r="W17" s="1">
        <v>3</v>
      </c>
      <c r="X17" s="1">
        <v>6</v>
      </c>
      <c r="Y17" s="1">
        <v>240</v>
      </c>
      <c r="Z17" s="1">
        <v>150</v>
      </c>
      <c r="AA17" s="1">
        <v>43</v>
      </c>
    </row>
    <row r="18" spans="2:27" x14ac:dyDescent="0.3">
      <c r="B18" s="13" t="s">
        <v>30</v>
      </c>
      <c r="C18" s="8">
        <f t="shared" si="8"/>
        <v>86679</v>
      </c>
      <c r="D18" s="8">
        <v>149.80000000000001</v>
      </c>
      <c r="E18" s="8">
        <v>14.86</v>
      </c>
      <c r="F18" s="8">
        <v>1.4984999999999999</v>
      </c>
      <c r="G18" s="9">
        <f>F18-[1]Calibration!$C$16*(H18-$H$2)+[1]Calibration!$C$17*(150-D18)</f>
        <v>1.4964138852417468</v>
      </c>
      <c r="H18" s="10">
        <v>96.1</v>
      </c>
      <c r="I18" s="10">
        <v>71.7</v>
      </c>
      <c r="J18" s="10">
        <v>74.599999999999994</v>
      </c>
      <c r="K18" s="10">
        <v>75.3</v>
      </c>
      <c r="L18" s="10">
        <v>71.400000000000006</v>
      </c>
      <c r="M18" s="10">
        <v>42.2</v>
      </c>
      <c r="N18" s="11">
        <f t="shared" si="0"/>
        <v>0.10179293668390239</v>
      </c>
      <c r="O18" s="11">
        <f t="shared" si="1"/>
        <v>0.24011550491301265</v>
      </c>
      <c r="P18" s="12">
        <f t="shared" si="2"/>
        <v>1.5278486759061423</v>
      </c>
      <c r="Q18" s="12">
        <f t="shared" si="3"/>
        <v>3.4686411935626111</v>
      </c>
      <c r="R18" s="12">
        <f t="shared" si="4"/>
        <v>3.8129243087960898</v>
      </c>
      <c r="S18" s="9">
        <f t="shared" si="5"/>
        <v>1.54758975</v>
      </c>
      <c r="T18" s="11">
        <f t="shared" si="6"/>
        <v>0.1180565653628035</v>
      </c>
      <c r="U18" s="1">
        <v>90</v>
      </c>
      <c r="V18" s="1">
        <v>55</v>
      </c>
      <c r="W18" s="1">
        <v>3</v>
      </c>
      <c r="X18" s="1">
        <v>6</v>
      </c>
      <c r="Y18" s="1">
        <v>240</v>
      </c>
      <c r="Z18" s="1">
        <v>150</v>
      </c>
      <c r="AA18" s="1">
        <v>43</v>
      </c>
    </row>
    <row r="19" spans="2:27" x14ac:dyDescent="0.3">
      <c r="B19" s="14"/>
      <c r="C19" s="8">
        <f t="shared" si="8"/>
        <v>91679</v>
      </c>
      <c r="D19" s="8">
        <v>149.80000000000001</v>
      </c>
      <c r="E19" s="8">
        <v>14.86</v>
      </c>
      <c r="F19" s="9">
        <v>1.4993000000000001</v>
      </c>
      <c r="G19" s="9">
        <f>F19-[1]Calibration!$C$16*(H19-$H$2)+[1]Calibration!$C$17*(150-D19)</f>
        <v>1.4967398661153715</v>
      </c>
      <c r="H19" s="10">
        <v>96.5</v>
      </c>
      <c r="I19" s="10">
        <v>71.7</v>
      </c>
      <c r="J19" s="10">
        <v>74.7</v>
      </c>
      <c r="K19" s="10">
        <v>75.5</v>
      </c>
      <c r="L19" s="10">
        <v>71.5</v>
      </c>
      <c r="M19" s="10">
        <v>42.8</v>
      </c>
      <c r="N19" s="11">
        <f t="shared" si="0"/>
        <v>0.10307435859921102</v>
      </c>
      <c r="O19" s="11">
        <f t="shared" si="1"/>
        <v>0.23909689230140954</v>
      </c>
      <c r="P19" s="12">
        <f t="shared" si="2"/>
        <v>1.5499656431001876</v>
      </c>
      <c r="Q19" s="12">
        <f t="shared" si="3"/>
        <v>4.7711577403084657</v>
      </c>
      <c r="R19" s="12">
        <f t="shared" si="4"/>
        <v>3.3725314487571398</v>
      </c>
      <c r="S19" s="9">
        <f t="shared" si="5"/>
        <v>1.54758975</v>
      </c>
      <c r="T19" s="11">
        <f t="shared" si="6"/>
        <v>0.1180565653628035</v>
      </c>
      <c r="U19" s="1">
        <v>90</v>
      </c>
      <c r="V19" s="1">
        <v>55</v>
      </c>
      <c r="W19" s="1">
        <v>3</v>
      </c>
      <c r="X19" s="1">
        <v>6</v>
      </c>
      <c r="Y19" s="1">
        <v>240</v>
      </c>
      <c r="Z19" s="1">
        <v>150</v>
      </c>
      <c r="AA19" s="1">
        <v>43</v>
      </c>
    </row>
    <row r="20" spans="2:27" x14ac:dyDescent="0.3">
      <c r="B20" s="13" t="s">
        <v>31</v>
      </c>
      <c r="C20" s="8">
        <f t="shared" si="8"/>
        <v>96679</v>
      </c>
      <c r="D20" s="8">
        <v>149.80000000000001</v>
      </c>
      <c r="E20" s="8">
        <v>14.86</v>
      </c>
      <c r="F20" s="9">
        <v>1.5009999999999999</v>
      </c>
      <c r="G20" s="9">
        <f>F20-[1]Calibration!$C$16*(H20-$H$2)+[1]Calibration!$C$17*(150-D20)</f>
        <v>1.4984398661153713</v>
      </c>
      <c r="H20" s="10">
        <v>96.5</v>
      </c>
      <c r="I20" s="10">
        <v>71.7</v>
      </c>
      <c r="J20" s="10">
        <v>74.8</v>
      </c>
      <c r="K20" s="10">
        <v>75.5</v>
      </c>
      <c r="L20" s="10">
        <v>71.5</v>
      </c>
      <c r="M20" s="10">
        <v>42.6</v>
      </c>
      <c r="N20" s="11">
        <f t="shared" si="0"/>
        <v>0.10284643348582032</v>
      </c>
      <c r="O20" s="11">
        <f t="shared" si="1"/>
        <v>0.23971557902208498</v>
      </c>
      <c r="P20" s="12">
        <f t="shared" si="2"/>
        <v>1.6653062881257701</v>
      </c>
      <c r="Q20" s="12">
        <f t="shared" si="3"/>
        <v>4.5394805479148781</v>
      </c>
      <c r="R20" s="12">
        <f t="shared" si="4"/>
        <v>3.6400180391279076</v>
      </c>
      <c r="S20" s="9">
        <f t="shared" si="5"/>
        <v>1.54758975</v>
      </c>
      <c r="T20" s="11">
        <f t="shared" si="6"/>
        <v>0.1180565653628035</v>
      </c>
      <c r="U20" s="1">
        <v>90</v>
      </c>
      <c r="V20" s="1">
        <v>55</v>
      </c>
      <c r="W20" s="1">
        <v>3</v>
      </c>
      <c r="X20" s="1">
        <v>6</v>
      </c>
      <c r="Y20" s="1">
        <v>240</v>
      </c>
      <c r="Z20" s="1">
        <v>150</v>
      </c>
      <c r="AA20" s="1">
        <v>43</v>
      </c>
    </row>
    <row r="21" spans="2:27" x14ac:dyDescent="0.3">
      <c r="B21" s="14"/>
      <c r="C21" s="8">
        <f t="shared" si="8"/>
        <v>101679</v>
      </c>
      <c r="D21" s="8">
        <v>149.80000000000001</v>
      </c>
      <c r="E21" s="8">
        <v>14.86</v>
      </c>
      <c r="F21" s="9">
        <v>1.5018</v>
      </c>
      <c r="G21" s="9">
        <f>F21-[1]Calibration!$C$16*(H21-$H$2)+[1]Calibration!$C$17*(150-D21)</f>
        <v>1.499476875678559</v>
      </c>
      <c r="H21" s="10">
        <v>96.3</v>
      </c>
      <c r="I21" s="10">
        <v>71.400000000000006</v>
      </c>
      <c r="J21" s="10">
        <v>74.400000000000006</v>
      </c>
      <c r="K21" s="10">
        <v>75.099999999999994</v>
      </c>
      <c r="L21" s="10">
        <v>71.2</v>
      </c>
      <c r="M21" s="10">
        <v>42.1</v>
      </c>
      <c r="N21" s="11">
        <f t="shared" si="0"/>
        <v>0.10345840443181573</v>
      </c>
      <c r="O21" s="11">
        <f t="shared" si="1"/>
        <v>0.24092139721608652</v>
      </c>
      <c r="P21" s="12">
        <f t="shared" si="2"/>
        <v>1.7356647304291741</v>
      </c>
      <c r="Q21" s="12">
        <f t="shared" si="3"/>
        <v>5.1615256946101846</v>
      </c>
      <c r="R21" s="12">
        <f t="shared" si="4"/>
        <v>4.1613484419663234</v>
      </c>
      <c r="S21" s="9">
        <f t="shared" si="5"/>
        <v>1.54758975</v>
      </c>
      <c r="T21" s="11">
        <f t="shared" si="6"/>
        <v>0.1180565653628035</v>
      </c>
      <c r="U21" s="1">
        <v>90</v>
      </c>
      <c r="V21" s="1">
        <v>55</v>
      </c>
      <c r="W21" s="1">
        <v>3</v>
      </c>
      <c r="X21" s="1">
        <v>6</v>
      </c>
      <c r="Y21" s="1">
        <v>240</v>
      </c>
      <c r="Z21" s="1">
        <v>150</v>
      </c>
      <c r="AA21" s="1">
        <v>43</v>
      </c>
    </row>
    <row r="22" spans="2:27" x14ac:dyDescent="0.3">
      <c r="B22" s="13" t="s">
        <v>32</v>
      </c>
      <c r="C22" s="8">
        <f t="shared" si="8"/>
        <v>106679</v>
      </c>
      <c r="D22" s="8">
        <v>149.80000000000001</v>
      </c>
      <c r="E22" s="8">
        <v>14.87</v>
      </c>
      <c r="F22" s="9">
        <v>1.5038</v>
      </c>
      <c r="G22" s="9">
        <f>F22-[1]Calibration!$C$16*(H22-$H$2)+[1]Calibration!$C$17*(150-D22)</f>
        <v>1.5013583708969653</v>
      </c>
      <c r="H22" s="10">
        <v>96.4</v>
      </c>
      <c r="I22" s="10">
        <v>71.599999999999994</v>
      </c>
      <c r="J22" s="10">
        <v>74.599999999999994</v>
      </c>
      <c r="K22" s="10">
        <v>75.2</v>
      </c>
      <c r="L22" s="10">
        <v>71.7</v>
      </c>
      <c r="M22" s="10">
        <v>42.3</v>
      </c>
      <c r="N22" s="11">
        <f t="shared" si="0"/>
        <v>0.10265493859703176</v>
      </c>
      <c r="O22" s="11">
        <f t="shared" si="1"/>
        <v>0.24015706716105581</v>
      </c>
      <c r="P22" s="12">
        <f t="shared" si="2"/>
        <v>1.863319361078325</v>
      </c>
      <c r="Q22" s="12">
        <f t="shared" si="3"/>
        <v>4.3448332906106515</v>
      </c>
      <c r="R22" s="12">
        <f t="shared" si="4"/>
        <v>3.8308935711799226</v>
      </c>
      <c r="S22" s="9">
        <f t="shared" si="5"/>
        <v>1.54758975</v>
      </c>
      <c r="T22" s="11">
        <f t="shared" si="6"/>
        <v>0.1180565653628035</v>
      </c>
      <c r="U22" s="1">
        <v>90</v>
      </c>
      <c r="V22" s="1">
        <v>55</v>
      </c>
      <c r="W22" s="1">
        <v>3</v>
      </c>
      <c r="X22" s="1">
        <v>6</v>
      </c>
      <c r="Y22" s="1">
        <v>240</v>
      </c>
      <c r="Z22" s="1">
        <v>150</v>
      </c>
      <c r="AA22" s="1">
        <v>43</v>
      </c>
    </row>
    <row r="23" spans="2:27" x14ac:dyDescent="0.3">
      <c r="B23" s="14"/>
      <c r="C23" s="8">
        <f t="shared" si="8"/>
        <v>111679</v>
      </c>
      <c r="D23" s="8">
        <v>149.69999999999999</v>
      </c>
      <c r="E23" s="8">
        <v>14.87</v>
      </c>
      <c r="F23" s="9">
        <v>1.5049999999999999</v>
      </c>
      <c r="G23" s="9">
        <f>F23-[1]Calibration!$C$16*(H23-$H$2)+[1]Calibration!$C$17*(150-D23)</f>
        <v>1.5027003613337773</v>
      </c>
      <c r="H23" s="10">
        <v>96.6</v>
      </c>
      <c r="I23" s="10">
        <v>71.7</v>
      </c>
      <c r="J23" s="10">
        <v>74.7</v>
      </c>
      <c r="K23" s="10">
        <v>75.3</v>
      </c>
      <c r="L23" s="10">
        <v>71.7</v>
      </c>
      <c r="M23" s="10">
        <v>42.6</v>
      </c>
      <c r="N23" s="11">
        <f t="shared" si="0"/>
        <v>0.10319642607474086</v>
      </c>
      <c r="O23" s="11">
        <f t="shared" si="1"/>
        <v>0.23968202185101101</v>
      </c>
      <c r="P23" s="12">
        <f t="shared" si="2"/>
        <v>1.9543699743724834</v>
      </c>
      <c r="Q23" s="12">
        <f t="shared" si="3"/>
        <v>4.8952346776525717</v>
      </c>
      <c r="R23" s="12">
        <f t="shared" si="4"/>
        <v>3.6255097379585091</v>
      </c>
      <c r="S23" s="9">
        <f t="shared" si="5"/>
        <v>1.54758975</v>
      </c>
      <c r="T23" s="11">
        <f t="shared" si="6"/>
        <v>0.1180565653628035</v>
      </c>
      <c r="U23" s="1">
        <v>90</v>
      </c>
      <c r="V23" s="1">
        <v>55</v>
      </c>
      <c r="W23" s="1">
        <v>3</v>
      </c>
      <c r="X23" s="1">
        <v>6</v>
      </c>
      <c r="Y23" s="1">
        <v>240</v>
      </c>
      <c r="Z23" s="1">
        <v>150</v>
      </c>
      <c r="AA23" s="1">
        <v>43</v>
      </c>
    </row>
    <row r="24" spans="2:27" x14ac:dyDescent="0.3">
      <c r="B24" s="8" t="s">
        <v>33</v>
      </c>
      <c r="C24" s="8">
        <f t="shared" si="8"/>
        <v>116679</v>
      </c>
      <c r="D24" s="8">
        <v>149.69999999999999</v>
      </c>
      <c r="E24" s="8">
        <v>14.87</v>
      </c>
      <c r="F24" s="9">
        <v>1.5077</v>
      </c>
      <c r="G24" s="9">
        <f>F24-[1]Calibration!$C$16*(H24-$H$2)+[1]Calibration!$C$17*(150-D24)</f>
        <v>1.5054003613337774</v>
      </c>
      <c r="H24" s="10">
        <v>96.6</v>
      </c>
      <c r="I24" s="10">
        <v>71.8</v>
      </c>
      <c r="J24" s="10">
        <v>74.599999999999994</v>
      </c>
      <c r="K24" s="10">
        <v>75.5</v>
      </c>
      <c r="L24" s="10">
        <v>71.8</v>
      </c>
      <c r="M24" s="10">
        <v>42.5</v>
      </c>
      <c r="N24" s="11">
        <f t="shared" si="0"/>
        <v>0.10267932562079786</v>
      </c>
      <c r="O24" s="11">
        <f t="shared" si="1"/>
        <v>0.23969585829925197</v>
      </c>
      <c r="P24" s="12">
        <f t="shared" si="2"/>
        <v>2.1375580576484388</v>
      </c>
      <c r="Q24" s="12">
        <f t="shared" si="3"/>
        <v>4.3696217709712197</v>
      </c>
      <c r="R24" s="12">
        <f t="shared" si="4"/>
        <v>3.6314918679107659</v>
      </c>
      <c r="S24" s="9">
        <f t="shared" si="5"/>
        <v>1.54758975</v>
      </c>
      <c r="T24" s="11">
        <f t="shared" si="6"/>
        <v>0.1180565653628035</v>
      </c>
      <c r="U24" s="1">
        <v>90</v>
      </c>
      <c r="V24" s="1">
        <v>55</v>
      </c>
      <c r="W24" s="1">
        <v>3</v>
      </c>
      <c r="X24" s="1">
        <v>6</v>
      </c>
      <c r="Y24" s="1">
        <v>240</v>
      </c>
      <c r="Z24" s="1">
        <v>150</v>
      </c>
      <c r="AA24" s="1">
        <v>43</v>
      </c>
    </row>
    <row r="25" spans="2:27" x14ac:dyDescent="0.3">
      <c r="B25" s="13" t="s">
        <v>34</v>
      </c>
      <c r="C25" s="8">
        <f>C24-49948+54791</f>
        <v>121522</v>
      </c>
      <c r="D25" s="8">
        <v>149.69999999999999</v>
      </c>
      <c r="E25" s="8">
        <v>14.87</v>
      </c>
      <c r="F25" s="9">
        <v>1.5115000000000001</v>
      </c>
      <c r="G25" s="9">
        <f>F25-[1]Calibration!$C$16*(H25-$H$2)+[1]Calibration!$C$17*(150-D25)</f>
        <v>1.508726342207402</v>
      </c>
      <c r="H25" s="10">
        <v>97</v>
      </c>
      <c r="I25" s="10">
        <v>72.3</v>
      </c>
      <c r="J25" s="10">
        <v>74.900000000000006</v>
      </c>
      <c r="K25" s="10">
        <v>75.7</v>
      </c>
      <c r="L25" s="10">
        <v>72.3</v>
      </c>
      <c r="M25" s="10">
        <v>42.5</v>
      </c>
      <c r="N25" s="11">
        <f t="shared" si="0"/>
        <v>0.10253167046409505</v>
      </c>
      <c r="O25" s="11">
        <f t="shared" si="1"/>
        <v>0.24086103621953359</v>
      </c>
      <c r="P25" s="12">
        <f t="shared" si="2"/>
        <v>2.3632173395935281</v>
      </c>
      <c r="Q25" s="12">
        <f t="shared" si="3"/>
        <v>4.2195359307649936</v>
      </c>
      <c r="R25" s="12">
        <f t="shared" si="4"/>
        <v>4.1352516200696154</v>
      </c>
      <c r="S25" s="9">
        <f t="shared" si="5"/>
        <v>1.54758975</v>
      </c>
      <c r="T25" s="11">
        <f t="shared" si="6"/>
        <v>0.1180565653628035</v>
      </c>
      <c r="U25" s="1">
        <v>90</v>
      </c>
      <c r="V25" s="1">
        <v>55</v>
      </c>
      <c r="W25" s="1">
        <v>3</v>
      </c>
      <c r="X25" s="1">
        <v>6</v>
      </c>
      <c r="Y25" s="1">
        <v>240</v>
      </c>
      <c r="Z25" s="1">
        <v>150</v>
      </c>
      <c r="AA25" s="1">
        <v>43</v>
      </c>
    </row>
    <row r="26" spans="2:27" x14ac:dyDescent="0.3">
      <c r="B26" s="14"/>
      <c r="C26" s="8">
        <f>C25+5000</f>
        <v>126522</v>
      </c>
      <c r="D26" s="8">
        <v>149.69999999999999</v>
      </c>
      <c r="E26" s="8">
        <v>14.87</v>
      </c>
      <c r="F26" s="9">
        <v>1.5149999999999999</v>
      </c>
      <c r="G26" s="9">
        <f>F26-[1]Calibration!$C$16*(H26-$H$2)+[1]Calibration!$C$17*(150-D26)</f>
        <v>1.5124633517705894</v>
      </c>
      <c r="H26" s="10">
        <v>96.8</v>
      </c>
      <c r="I26" s="10">
        <v>71.900000000000006</v>
      </c>
      <c r="J26" s="10">
        <v>74.900000000000006</v>
      </c>
      <c r="K26" s="10">
        <v>75.7</v>
      </c>
      <c r="L26" s="10">
        <v>72.2</v>
      </c>
      <c r="M26" s="10">
        <v>42.7</v>
      </c>
      <c r="N26" s="11">
        <f t="shared" si="0"/>
        <v>0.10196410422605388</v>
      </c>
      <c r="O26" s="11">
        <f t="shared" si="1"/>
        <v>0.23854088815695196</v>
      </c>
      <c r="P26" s="12">
        <f t="shared" si="2"/>
        <v>2.6167638651728571</v>
      </c>
      <c r="Q26" s="12">
        <f t="shared" si="3"/>
        <v>3.6426264776089186</v>
      </c>
      <c r="R26" s="12">
        <f t="shared" si="4"/>
        <v>3.1321454054449327</v>
      </c>
      <c r="S26" s="9">
        <f t="shared" si="5"/>
        <v>1.54758975</v>
      </c>
      <c r="T26" s="11">
        <f t="shared" si="6"/>
        <v>0.1180565653628035</v>
      </c>
      <c r="U26" s="1">
        <v>90</v>
      </c>
      <c r="V26" s="1">
        <v>55</v>
      </c>
      <c r="W26" s="1">
        <v>3</v>
      </c>
      <c r="X26" s="1">
        <v>6</v>
      </c>
      <c r="Y26" s="1">
        <v>240</v>
      </c>
      <c r="Z26" s="1">
        <v>150</v>
      </c>
      <c r="AA26" s="1">
        <v>43</v>
      </c>
    </row>
    <row r="27" spans="2:27" x14ac:dyDescent="0.3">
      <c r="B27" s="8" t="s">
        <v>35</v>
      </c>
      <c r="C27" s="8">
        <f>C26+61131-59792</f>
        <v>127861</v>
      </c>
      <c r="D27" s="8">
        <v>149.6</v>
      </c>
      <c r="E27" s="8">
        <v>14.87</v>
      </c>
      <c r="F27" s="9">
        <v>1.5162</v>
      </c>
      <c r="G27" s="9">
        <f>F27-[1]Calibration!$C$16*(H27-$H$2)+[1]Calibration!$C$17*(150-D27)</f>
        <v>1.513805342207402</v>
      </c>
      <c r="H27" s="10">
        <v>97</v>
      </c>
      <c r="I27" s="10">
        <v>71.900000000000006</v>
      </c>
      <c r="J27" s="10">
        <v>74.8</v>
      </c>
      <c r="K27" s="10">
        <v>75.7</v>
      </c>
      <c r="L27" s="10">
        <v>72.099999999999994</v>
      </c>
      <c r="M27" s="10">
        <v>42.6</v>
      </c>
      <c r="N27" s="11">
        <f t="shared" si="0"/>
        <v>0.1030536868487007</v>
      </c>
      <c r="O27" s="11">
        <f t="shared" si="1"/>
        <v>0.23983403484788526</v>
      </c>
      <c r="P27" s="12">
        <f t="shared" si="2"/>
        <v>2.707814478467061</v>
      </c>
      <c r="Q27" s="12">
        <f t="shared" si="3"/>
        <v>4.750145693637319</v>
      </c>
      <c r="R27" s="12">
        <f t="shared" si="4"/>
        <v>3.6912319150589736</v>
      </c>
      <c r="S27" s="9">
        <f t="shared" si="5"/>
        <v>1.54758975</v>
      </c>
      <c r="T27" s="11">
        <f t="shared" si="6"/>
        <v>0.1180565653628035</v>
      </c>
      <c r="U27" s="1">
        <v>90</v>
      </c>
      <c r="V27" s="1">
        <v>55</v>
      </c>
      <c r="W27" s="1">
        <v>3</v>
      </c>
      <c r="X27" s="1">
        <v>6</v>
      </c>
      <c r="Y27" s="1">
        <v>240</v>
      </c>
      <c r="Z27" s="1">
        <v>150</v>
      </c>
      <c r="AA27" s="1">
        <v>43</v>
      </c>
    </row>
    <row r="28" spans="2:27" x14ac:dyDescent="0.3">
      <c r="B28" s="8" t="s">
        <v>36</v>
      </c>
      <c r="C28" s="8">
        <f>C27+5000</f>
        <v>132861</v>
      </c>
      <c r="D28" s="8">
        <v>149.69999999999999</v>
      </c>
      <c r="E28" s="8">
        <v>14.87</v>
      </c>
      <c r="F28" s="9">
        <v>1.5179</v>
      </c>
      <c r="G28" s="9">
        <f>F28-[1]Calibration!$C$16*(H28-$H$2)+[1]Calibration!$C$17*(150-D28)</f>
        <v>1.515007837425808</v>
      </c>
      <c r="H28" s="10">
        <v>97.1</v>
      </c>
      <c r="I28" s="10">
        <v>71.7</v>
      </c>
      <c r="J28" s="10">
        <v>74.7</v>
      </c>
      <c r="K28" s="10">
        <v>75.5</v>
      </c>
      <c r="L28" s="10">
        <v>72.099999999999994</v>
      </c>
      <c r="M28" s="10">
        <v>42.2</v>
      </c>
      <c r="N28" s="11">
        <f t="shared" si="0"/>
        <v>0.10385969470618772</v>
      </c>
      <c r="O28" s="11">
        <f t="shared" si="1"/>
        <v>0.24160581522752994</v>
      </c>
      <c r="P28" s="12">
        <f t="shared" si="2"/>
        <v>2.7894006985442021</v>
      </c>
      <c r="Q28" s="12">
        <f t="shared" si="3"/>
        <v>5.5694219668475942</v>
      </c>
      <c r="R28" s="12">
        <f t="shared" si="4"/>
        <v>4.4572536782537204</v>
      </c>
      <c r="S28" s="9">
        <f t="shared" si="5"/>
        <v>1.54758975</v>
      </c>
      <c r="T28" s="11">
        <f t="shared" si="6"/>
        <v>0.1180565653628035</v>
      </c>
      <c r="U28" s="1">
        <v>90</v>
      </c>
      <c r="V28" s="1">
        <v>55</v>
      </c>
      <c r="W28" s="1">
        <v>3</v>
      </c>
      <c r="X28" s="1">
        <v>6</v>
      </c>
      <c r="Y28" s="1">
        <v>240</v>
      </c>
      <c r="Z28" s="1">
        <v>150</v>
      </c>
      <c r="AA28" s="1">
        <v>43</v>
      </c>
    </row>
    <row r="29" spans="2:27" x14ac:dyDescent="0.3">
      <c r="B29" s="17" t="s">
        <v>37</v>
      </c>
      <c r="C29" s="17">
        <f>C28+68400-66131</f>
        <v>135130</v>
      </c>
      <c r="D29" s="17">
        <v>149.6</v>
      </c>
      <c r="E29" s="17">
        <v>14.87</v>
      </c>
      <c r="F29" s="18">
        <v>1.5189999999999999</v>
      </c>
      <c r="G29" s="18">
        <f>F29-[1]Calibration!$C$16*(H29-$H$2)+[1]Calibration!$C$17*(150-D29)</f>
        <v>1.5162498278626202</v>
      </c>
      <c r="H29" s="19">
        <v>97.3</v>
      </c>
      <c r="I29" s="19">
        <v>72.5</v>
      </c>
      <c r="J29" s="19">
        <v>75.2</v>
      </c>
      <c r="K29" s="19">
        <v>76</v>
      </c>
      <c r="L29" s="19">
        <v>72.900000000000006</v>
      </c>
      <c r="M29" s="19">
        <v>43.1</v>
      </c>
      <c r="N29" s="20">
        <f t="shared" si="0"/>
        <v>0.10187359401238498</v>
      </c>
      <c r="O29" s="20">
        <f t="shared" si="1"/>
        <v>0.23851182701819731</v>
      </c>
      <c r="P29" s="21">
        <f t="shared" si="2"/>
        <v>2.8736665680133413</v>
      </c>
      <c r="Q29" s="21">
        <f t="shared" si="3"/>
        <v>3.5506262944180009</v>
      </c>
      <c r="R29" s="21">
        <f t="shared" si="4"/>
        <v>3.1195809448576988</v>
      </c>
      <c r="S29" s="18">
        <f t="shared" si="5"/>
        <v>1.54758975</v>
      </c>
      <c r="T29" s="20">
        <f t="shared" si="6"/>
        <v>0.1180565653628035</v>
      </c>
      <c r="U29" s="1">
        <v>90</v>
      </c>
      <c r="V29" s="1">
        <v>55</v>
      </c>
      <c r="W29" s="1">
        <v>3</v>
      </c>
      <c r="X29" s="1">
        <v>6</v>
      </c>
      <c r="Y29" s="1">
        <v>240</v>
      </c>
      <c r="Z29" s="1">
        <v>150</v>
      </c>
      <c r="AA29" s="1">
        <v>43</v>
      </c>
    </row>
    <row r="30" spans="2:27" x14ac:dyDescent="0.3">
      <c r="I30" s="22"/>
      <c r="J30" s="22"/>
      <c r="K30" s="22"/>
      <c r="L30" s="22"/>
      <c r="M30" s="22"/>
      <c r="N30" s="22"/>
      <c r="O30" s="22"/>
      <c r="P30" s="23"/>
      <c r="Q30" s="22"/>
      <c r="R30" s="22"/>
      <c r="S30" s="24"/>
    </row>
    <row r="31" spans="2:27" x14ac:dyDescent="0.3">
      <c r="I31" s="22"/>
      <c r="J31" s="22"/>
      <c r="K31" s="22"/>
      <c r="L31" s="22"/>
      <c r="M31" s="22"/>
      <c r="N31" s="22"/>
      <c r="O31" s="22"/>
      <c r="P31" s="23"/>
      <c r="Q31" s="22"/>
      <c r="R31" s="22"/>
      <c r="S31" s="24"/>
    </row>
    <row r="32" spans="2:27" x14ac:dyDescent="0.3">
      <c r="I32" s="22"/>
      <c r="J32" s="22"/>
      <c r="K32" s="22"/>
      <c r="L32" s="22"/>
      <c r="M32" s="22"/>
      <c r="N32" s="22"/>
      <c r="O32" s="22"/>
      <c r="P32" s="23"/>
      <c r="Q32" s="22"/>
      <c r="R32" s="22"/>
      <c r="S32" s="24"/>
    </row>
    <row r="33" spans="9:19" x14ac:dyDescent="0.3">
      <c r="I33" s="22"/>
      <c r="J33" s="22"/>
      <c r="K33" s="22"/>
      <c r="L33" s="22"/>
      <c r="M33" s="22"/>
      <c r="N33" s="22"/>
      <c r="O33" s="22"/>
      <c r="P33" s="23"/>
      <c r="Q33" s="22"/>
      <c r="R33" s="22"/>
      <c r="S33" s="24"/>
    </row>
    <row r="34" spans="9:19" x14ac:dyDescent="0.3">
      <c r="I34" s="22"/>
      <c r="J34" s="22"/>
      <c r="K34" s="22"/>
      <c r="L34" s="22"/>
      <c r="M34" s="22"/>
      <c r="N34" s="22"/>
      <c r="O34" s="22"/>
      <c r="P34" s="23"/>
      <c r="Q34" s="22"/>
      <c r="R34" s="22"/>
      <c r="S34" s="24"/>
    </row>
    <row r="35" spans="9:19" x14ac:dyDescent="0.3">
      <c r="I35" s="22"/>
      <c r="J35" s="22"/>
      <c r="K35" s="22"/>
      <c r="L35" s="22"/>
      <c r="M35" s="22"/>
      <c r="N35" s="22"/>
      <c r="O35" s="22"/>
      <c r="P35" s="23"/>
      <c r="Q35" s="22"/>
      <c r="R35" s="22"/>
      <c r="S35" s="24"/>
    </row>
    <row r="36" spans="9:19" x14ac:dyDescent="0.3">
      <c r="I36" s="22"/>
      <c r="J36" s="22"/>
      <c r="K36" s="22"/>
      <c r="L36" s="22"/>
      <c r="M36" s="22"/>
      <c r="N36" s="22"/>
      <c r="O36" s="22"/>
      <c r="P36" s="23"/>
      <c r="Q36" s="22"/>
      <c r="R36" s="22"/>
      <c r="S36" s="24"/>
    </row>
    <row r="37" spans="9:19" x14ac:dyDescent="0.3">
      <c r="I37" s="22"/>
      <c r="J37" s="22"/>
      <c r="K37" s="22"/>
      <c r="L37" s="22"/>
      <c r="M37" s="22"/>
      <c r="N37" s="22"/>
      <c r="O37" s="22"/>
      <c r="P37" s="23"/>
      <c r="Q37" s="22"/>
      <c r="R37" s="22"/>
      <c r="S37" s="24"/>
    </row>
    <row r="38" spans="9:19" x14ac:dyDescent="0.3">
      <c r="I38" s="22"/>
      <c r="J38" s="22"/>
      <c r="K38" s="22"/>
      <c r="L38" s="22"/>
      <c r="M38" s="22"/>
      <c r="N38" s="22"/>
      <c r="O38" s="22"/>
      <c r="P38" s="23"/>
      <c r="Q38" s="22"/>
      <c r="R38" s="22"/>
      <c r="S38" s="24"/>
    </row>
    <row r="39" spans="9:19" x14ac:dyDescent="0.3">
      <c r="I39" s="22"/>
      <c r="J39" s="22"/>
      <c r="K39" s="22"/>
      <c r="L39" s="22"/>
      <c r="M39" s="22"/>
      <c r="N39" s="22"/>
      <c r="O39" s="22"/>
      <c r="P39" s="23"/>
      <c r="Q39" s="22"/>
      <c r="R39" s="22"/>
      <c r="S39" s="24"/>
    </row>
    <row r="40" spans="9:19" x14ac:dyDescent="0.3">
      <c r="I40" s="22"/>
      <c r="J40" s="22"/>
      <c r="K40" s="22"/>
      <c r="L40" s="22"/>
      <c r="M40" s="22"/>
      <c r="N40" s="22"/>
      <c r="O40" s="22"/>
      <c r="P40" s="23"/>
      <c r="Q40" s="22"/>
      <c r="R40" s="22"/>
      <c r="S40" s="24"/>
    </row>
    <row r="41" spans="9:19" x14ac:dyDescent="0.3">
      <c r="I41" s="22"/>
      <c r="J41" s="22"/>
      <c r="K41" s="22"/>
      <c r="L41" s="22"/>
      <c r="M41" s="22"/>
      <c r="N41" s="22"/>
      <c r="O41" s="22"/>
      <c r="P41" s="23"/>
      <c r="Q41" s="22"/>
      <c r="R41" s="22"/>
      <c r="S41" s="24"/>
    </row>
    <row r="42" spans="9:19" x14ac:dyDescent="0.3">
      <c r="I42" s="22"/>
      <c r="J42" s="22"/>
      <c r="K42" s="22"/>
      <c r="L42" s="22"/>
      <c r="M42" s="22"/>
      <c r="N42" s="22"/>
      <c r="O42" s="22"/>
      <c r="P42" s="23"/>
      <c r="Q42" s="22"/>
      <c r="R42" s="22"/>
      <c r="S42" s="24"/>
    </row>
    <row r="43" spans="9:19" x14ac:dyDescent="0.3"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4"/>
    </row>
    <row r="44" spans="9:19" x14ac:dyDescent="0.3">
      <c r="I44" s="22"/>
      <c r="J44" s="22"/>
      <c r="K44" s="22"/>
      <c r="L44" s="22"/>
      <c r="M44" s="22"/>
      <c r="N44" s="22"/>
      <c r="O44" s="22"/>
      <c r="P44" s="23"/>
      <c r="Q44" s="22"/>
      <c r="R44" s="22"/>
      <c r="S44" s="24"/>
    </row>
    <row r="45" spans="9:19" x14ac:dyDescent="0.3">
      <c r="I45" s="22"/>
      <c r="J45" s="22"/>
      <c r="K45" s="22"/>
      <c r="L45" s="22"/>
      <c r="M45" s="22"/>
      <c r="N45" s="22"/>
      <c r="O45" s="22"/>
      <c r="P45" s="23"/>
      <c r="Q45" s="22"/>
      <c r="R45" s="22"/>
      <c r="S45" s="24"/>
    </row>
    <row r="46" spans="9:19" x14ac:dyDescent="0.3">
      <c r="I46" s="22"/>
      <c r="J46" s="22"/>
      <c r="K46" s="22"/>
      <c r="L46" s="22"/>
      <c r="M46" s="22"/>
      <c r="N46" s="22"/>
      <c r="O46" s="22"/>
      <c r="P46" s="23"/>
      <c r="Q46" s="22"/>
      <c r="R46" s="22"/>
      <c r="S46" s="24"/>
    </row>
    <row r="47" spans="9:19" x14ac:dyDescent="0.3">
      <c r="I47" s="22"/>
      <c r="J47" s="22"/>
      <c r="K47" s="22"/>
      <c r="L47" s="22"/>
      <c r="M47" s="22"/>
      <c r="N47" s="22"/>
      <c r="O47" s="22"/>
      <c r="P47" s="23"/>
      <c r="Q47" s="22"/>
      <c r="R47" s="22"/>
      <c r="S47" s="24"/>
    </row>
    <row r="48" spans="9:19" x14ac:dyDescent="0.3">
      <c r="I48" s="22"/>
      <c r="J48" s="22"/>
      <c r="K48" s="22"/>
      <c r="L48" s="22"/>
      <c r="M48" s="22"/>
      <c r="N48" s="22"/>
      <c r="O48" s="22"/>
      <c r="P48" s="23"/>
      <c r="Q48" s="22"/>
      <c r="R48" s="22"/>
      <c r="S48" s="24"/>
    </row>
    <row r="49" spans="9:19" x14ac:dyDescent="0.3">
      <c r="I49" s="22"/>
      <c r="J49" s="22"/>
      <c r="K49" s="22"/>
      <c r="L49" s="22"/>
      <c r="M49" s="22"/>
      <c r="N49" s="22"/>
      <c r="O49" s="22"/>
      <c r="P49" s="23"/>
      <c r="Q49" s="22"/>
      <c r="R49" s="22"/>
      <c r="S49" s="24"/>
    </row>
    <row r="50" spans="9:19" x14ac:dyDescent="0.3">
      <c r="I50" s="22"/>
      <c r="J50" s="22"/>
      <c r="K50" s="22"/>
      <c r="L50" s="22"/>
      <c r="M50" s="22"/>
      <c r="N50" s="22"/>
      <c r="O50" s="22"/>
      <c r="P50" s="23"/>
      <c r="Q50" s="22"/>
      <c r="R50" s="22"/>
      <c r="S50" s="24"/>
    </row>
    <row r="51" spans="9:19" x14ac:dyDescent="0.3">
      <c r="I51" s="22"/>
      <c r="J51" s="22"/>
      <c r="K51" s="22"/>
      <c r="L51" s="22"/>
      <c r="M51" s="22"/>
      <c r="N51" s="22"/>
      <c r="O51" s="22"/>
      <c r="P51" s="23"/>
      <c r="Q51" s="22"/>
      <c r="R51" s="22"/>
      <c r="S51" s="24"/>
    </row>
    <row r="52" spans="9:19" x14ac:dyDescent="0.3">
      <c r="I52" s="22"/>
      <c r="J52" s="22"/>
      <c r="K52" s="22"/>
      <c r="L52" s="22"/>
      <c r="M52" s="22"/>
      <c r="N52" s="22"/>
      <c r="O52" s="22"/>
      <c r="P52" s="23"/>
      <c r="Q52" s="22"/>
      <c r="R52" s="22"/>
      <c r="S52" s="24"/>
    </row>
    <row r="53" spans="9:19" x14ac:dyDescent="0.3">
      <c r="I53" s="22"/>
      <c r="J53" s="22"/>
      <c r="K53" s="22"/>
      <c r="L53" s="22"/>
      <c r="M53" s="22"/>
      <c r="N53" s="22"/>
      <c r="O53" s="22"/>
      <c r="P53" s="23"/>
      <c r="Q53" s="22"/>
      <c r="R53" s="22"/>
      <c r="S53" s="24"/>
    </row>
    <row r="54" spans="9:19" x14ac:dyDescent="0.3">
      <c r="I54" s="22"/>
      <c r="J54" s="22"/>
      <c r="K54" s="22"/>
      <c r="L54" s="22"/>
      <c r="M54" s="22"/>
      <c r="N54" s="22"/>
      <c r="O54" s="22"/>
      <c r="P54" s="23"/>
      <c r="Q54" s="22"/>
      <c r="R54" s="22"/>
      <c r="S54" s="24"/>
    </row>
    <row r="55" spans="9:19" x14ac:dyDescent="0.3">
      <c r="I55" s="22"/>
      <c r="J55" s="22"/>
      <c r="K55" s="22"/>
      <c r="L55" s="22"/>
      <c r="M55" s="22"/>
      <c r="N55" s="22"/>
      <c r="O55" s="22"/>
      <c r="P55" s="23"/>
      <c r="Q55" s="22"/>
      <c r="R55" s="22"/>
      <c r="S55" s="24"/>
    </row>
    <row r="56" spans="9:19" x14ac:dyDescent="0.3">
      <c r="I56" s="22"/>
      <c r="J56" s="22"/>
      <c r="K56" s="22"/>
      <c r="L56" s="22"/>
      <c r="M56" s="22"/>
      <c r="N56" s="22"/>
      <c r="O56" s="22"/>
      <c r="P56" s="23"/>
      <c r="Q56" s="22"/>
      <c r="R56" s="22"/>
      <c r="S56" s="24"/>
    </row>
    <row r="57" spans="9:19" x14ac:dyDescent="0.3">
      <c r="I57" s="22"/>
      <c r="J57" s="22"/>
      <c r="K57" s="22"/>
      <c r="L57" s="22"/>
      <c r="M57" s="22"/>
      <c r="N57" s="22"/>
      <c r="O57" s="22"/>
      <c r="P57" s="23"/>
      <c r="Q57" s="22"/>
      <c r="R57" s="22"/>
      <c r="S57" s="24"/>
    </row>
    <row r="58" spans="9:19" x14ac:dyDescent="0.3">
      <c r="I58" s="22"/>
      <c r="J58" s="22"/>
      <c r="K58" s="22"/>
      <c r="L58" s="22"/>
      <c r="M58" s="22"/>
      <c r="N58" s="22"/>
      <c r="O58" s="22"/>
      <c r="P58" s="23"/>
      <c r="Q58" s="22"/>
      <c r="R58" s="22"/>
      <c r="S58" s="24"/>
    </row>
    <row r="59" spans="9:19" x14ac:dyDescent="0.3">
      <c r="I59" s="22"/>
      <c r="J59" s="22"/>
      <c r="K59" s="22"/>
      <c r="L59" s="22"/>
      <c r="M59" s="22"/>
      <c r="N59" s="22"/>
      <c r="O59" s="22"/>
      <c r="P59" s="23"/>
      <c r="Q59" s="22"/>
      <c r="R59" s="22"/>
      <c r="S59" s="24"/>
    </row>
    <row r="60" spans="9:19" x14ac:dyDescent="0.3">
      <c r="I60" s="22"/>
      <c r="J60" s="22"/>
      <c r="K60" s="22"/>
      <c r="L60" s="22"/>
      <c r="M60" s="22"/>
      <c r="N60" s="22"/>
      <c r="O60" s="22"/>
      <c r="P60" s="23"/>
      <c r="Q60" s="22"/>
      <c r="R60" s="22"/>
      <c r="S60" s="24"/>
    </row>
    <row r="61" spans="9:19" x14ac:dyDescent="0.3">
      <c r="I61" s="22"/>
      <c r="J61" s="22"/>
      <c r="K61" s="22"/>
      <c r="L61" s="22"/>
      <c r="M61" s="22"/>
      <c r="N61" s="22"/>
      <c r="O61" s="22"/>
      <c r="P61" s="23"/>
      <c r="Q61" s="22"/>
      <c r="R61" s="22"/>
      <c r="S61" s="24"/>
    </row>
    <row r="62" spans="9:19" x14ac:dyDescent="0.3">
      <c r="I62" s="22"/>
      <c r="J62" s="22"/>
      <c r="K62" s="22"/>
      <c r="L62" s="22"/>
      <c r="M62" s="22"/>
      <c r="N62" s="22"/>
      <c r="O62" s="22"/>
      <c r="P62" s="23"/>
      <c r="Q62" s="22"/>
      <c r="R62" s="22"/>
      <c r="S62" s="24"/>
    </row>
    <row r="63" spans="9:19" x14ac:dyDescent="0.3">
      <c r="I63" s="22"/>
      <c r="J63" s="22"/>
      <c r="K63" s="22"/>
      <c r="L63" s="22"/>
      <c r="M63" s="22"/>
      <c r="N63" s="22"/>
      <c r="O63" s="22"/>
      <c r="P63" s="23"/>
      <c r="Q63" s="22"/>
      <c r="R63" s="22"/>
      <c r="S63" s="24"/>
    </row>
    <row r="64" spans="9:19" x14ac:dyDescent="0.3">
      <c r="I64" s="22"/>
      <c r="J64" s="22"/>
      <c r="K64" s="22"/>
      <c r="L64" s="22"/>
      <c r="M64" s="22"/>
      <c r="N64" s="22"/>
      <c r="O64" s="22"/>
      <c r="P64" s="23"/>
      <c r="Q64" s="22"/>
      <c r="R64" s="22"/>
      <c r="S64" s="24"/>
    </row>
    <row r="65" spans="9:19" x14ac:dyDescent="0.3">
      <c r="I65" s="22"/>
      <c r="J65" s="22"/>
      <c r="K65" s="22"/>
      <c r="L65" s="22"/>
      <c r="M65" s="22"/>
      <c r="N65" s="22"/>
      <c r="O65" s="22"/>
      <c r="P65" s="23"/>
      <c r="Q65" s="22"/>
      <c r="R65" s="22"/>
      <c r="S65" s="24"/>
    </row>
    <row r="66" spans="9:19" x14ac:dyDescent="0.3">
      <c r="I66" s="22"/>
      <c r="J66" s="22"/>
      <c r="K66" s="22"/>
      <c r="L66" s="22"/>
      <c r="M66" s="22"/>
      <c r="N66" s="22"/>
      <c r="O66" s="22"/>
      <c r="P66" s="23"/>
      <c r="Q66" s="22"/>
      <c r="R66" s="22"/>
      <c r="S66" s="24"/>
    </row>
    <row r="67" spans="9:19" x14ac:dyDescent="0.3">
      <c r="I67" s="22"/>
      <c r="J67" s="22"/>
      <c r="K67" s="22"/>
      <c r="L67" s="22"/>
      <c r="M67" s="22"/>
      <c r="N67" s="22"/>
      <c r="O67" s="22"/>
      <c r="P67" s="23"/>
      <c r="Q67" s="22"/>
      <c r="R67" s="22"/>
      <c r="S67" s="24"/>
    </row>
    <row r="68" spans="9:19" x14ac:dyDescent="0.3">
      <c r="I68" s="22"/>
      <c r="J68" s="22"/>
      <c r="K68" s="22"/>
      <c r="L68" s="22"/>
      <c r="M68" s="22"/>
      <c r="N68" s="22"/>
      <c r="O68" s="22"/>
      <c r="P68" s="23"/>
      <c r="Q68" s="22"/>
      <c r="R68" s="22"/>
      <c r="S68" s="24"/>
    </row>
    <row r="69" spans="9:19" x14ac:dyDescent="0.3">
      <c r="I69" s="22"/>
      <c r="J69" s="22"/>
      <c r="K69" s="22"/>
      <c r="L69" s="22"/>
      <c r="M69" s="22"/>
      <c r="N69" s="22"/>
      <c r="O69" s="22"/>
      <c r="P69" s="23"/>
      <c r="Q69" s="22"/>
      <c r="R69" s="22"/>
      <c r="S69" s="24"/>
    </row>
    <row r="70" spans="9:19" x14ac:dyDescent="0.3">
      <c r="I70" s="22"/>
      <c r="J70" s="22"/>
      <c r="K70" s="22"/>
      <c r="L70" s="22"/>
      <c r="M70" s="22"/>
      <c r="N70" s="22"/>
      <c r="O70" s="22"/>
      <c r="P70" s="23"/>
      <c r="Q70" s="22"/>
      <c r="R70" s="22"/>
      <c r="S70" s="24"/>
    </row>
    <row r="71" spans="9:19" x14ac:dyDescent="0.3">
      <c r="I71" s="22"/>
      <c r="J71" s="22"/>
      <c r="K71" s="22"/>
      <c r="L71" s="22"/>
      <c r="M71" s="22"/>
      <c r="N71" s="22"/>
      <c r="O71" s="22"/>
      <c r="P71" s="23"/>
      <c r="Q71" s="22"/>
      <c r="R71" s="22"/>
      <c r="S71" s="24"/>
    </row>
    <row r="72" spans="9:19" x14ac:dyDescent="0.3">
      <c r="I72" s="22"/>
      <c r="J72" s="22"/>
      <c r="K72" s="22"/>
      <c r="L72" s="22"/>
      <c r="M72" s="22"/>
      <c r="N72" s="22"/>
      <c r="O72" s="22"/>
      <c r="P72" s="23"/>
      <c r="Q72" s="22"/>
      <c r="R72" s="22"/>
      <c r="S72" s="24"/>
    </row>
    <row r="73" spans="9:19" x14ac:dyDescent="0.3">
      <c r="I73" s="22"/>
      <c r="J73" s="22"/>
      <c r="K73" s="22"/>
      <c r="L73" s="22"/>
      <c r="M73" s="22"/>
      <c r="N73" s="22"/>
      <c r="O73" s="22"/>
      <c r="P73" s="23"/>
      <c r="Q73" s="22"/>
      <c r="R73" s="22"/>
      <c r="S73" s="24"/>
    </row>
    <row r="74" spans="9:19" x14ac:dyDescent="0.3">
      <c r="I74" s="22"/>
      <c r="J74" s="22"/>
      <c r="K74" s="22"/>
      <c r="L74" s="22"/>
      <c r="M74" s="22"/>
      <c r="N74" s="22"/>
      <c r="O74" s="22"/>
      <c r="P74" s="23"/>
      <c r="Q74" s="22"/>
      <c r="R74" s="22"/>
      <c r="S74" s="24"/>
    </row>
    <row r="75" spans="9:19" x14ac:dyDescent="0.3">
      <c r="I75" s="22"/>
      <c r="J75" s="22"/>
      <c r="K75" s="22"/>
      <c r="L75" s="22"/>
      <c r="M75" s="22"/>
      <c r="N75" s="22"/>
      <c r="O75" s="22"/>
      <c r="P75" s="23"/>
      <c r="Q75" s="22"/>
      <c r="R75" s="22"/>
      <c r="S75" s="24"/>
    </row>
    <row r="76" spans="9:19" x14ac:dyDescent="0.3"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4"/>
    </row>
    <row r="77" spans="9:19" x14ac:dyDescent="0.3"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4"/>
    </row>
    <row r="78" spans="9:19" x14ac:dyDescent="0.3"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4"/>
    </row>
    <row r="79" spans="9:19" x14ac:dyDescent="0.3"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4"/>
    </row>
    <row r="80" spans="9:19" x14ac:dyDescent="0.3"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4"/>
    </row>
    <row r="81" spans="9:19" x14ac:dyDescent="0.3"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4"/>
    </row>
    <row r="82" spans="9:19" x14ac:dyDescent="0.3"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4"/>
    </row>
    <row r="83" spans="9:19" x14ac:dyDescent="0.3"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4"/>
    </row>
    <row r="84" spans="9:19" x14ac:dyDescent="0.3"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4"/>
    </row>
    <row r="85" spans="9:19" x14ac:dyDescent="0.3"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4"/>
    </row>
    <row r="86" spans="9:19" x14ac:dyDescent="0.3"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4"/>
    </row>
    <row r="87" spans="9:19" x14ac:dyDescent="0.3"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4"/>
    </row>
    <row r="88" spans="9:19" x14ac:dyDescent="0.3"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4"/>
    </row>
    <row r="89" spans="9:19" x14ac:dyDescent="0.3"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4"/>
    </row>
    <row r="90" spans="9:19" x14ac:dyDescent="0.3"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4"/>
    </row>
    <row r="91" spans="9:19" x14ac:dyDescent="0.3"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4"/>
    </row>
    <row r="92" spans="9:19" x14ac:dyDescent="0.3"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4"/>
    </row>
    <row r="93" spans="9:19" x14ac:dyDescent="0.3"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4"/>
    </row>
    <row r="94" spans="9:19" x14ac:dyDescent="0.3"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4"/>
    </row>
    <row r="95" spans="9:19" x14ac:dyDescent="0.3"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4"/>
    </row>
    <row r="96" spans="9:19" x14ac:dyDescent="0.3"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4"/>
    </row>
    <row r="97" spans="9:19" x14ac:dyDescent="0.3"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4"/>
    </row>
    <row r="98" spans="9:19" x14ac:dyDescent="0.3"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4"/>
    </row>
    <row r="99" spans="9:19" x14ac:dyDescent="0.3"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4"/>
    </row>
    <row r="100" spans="9:19" x14ac:dyDescent="0.3"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4"/>
    </row>
    <row r="101" spans="9:19" x14ac:dyDescent="0.3"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4"/>
    </row>
    <row r="102" spans="9:19" x14ac:dyDescent="0.3"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4"/>
    </row>
    <row r="103" spans="9:19" x14ac:dyDescent="0.3"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4"/>
    </row>
    <row r="104" spans="9:19" x14ac:dyDescent="0.3"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4"/>
    </row>
    <row r="105" spans="9:19" x14ac:dyDescent="0.3"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4"/>
    </row>
    <row r="106" spans="9:19" x14ac:dyDescent="0.3"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4"/>
    </row>
    <row r="107" spans="9:19" x14ac:dyDescent="0.3"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4"/>
    </row>
    <row r="108" spans="9:19" x14ac:dyDescent="0.3"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4"/>
    </row>
    <row r="109" spans="9:19" x14ac:dyDescent="0.3"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4"/>
    </row>
    <row r="110" spans="9:19" x14ac:dyDescent="0.3"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4"/>
    </row>
    <row r="111" spans="9:19" x14ac:dyDescent="0.3"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4"/>
    </row>
    <row r="112" spans="9:19" x14ac:dyDescent="0.3"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4"/>
    </row>
    <row r="113" spans="9:19" x14ac:dyDescent="0.3"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4"/>
    </row>
    <row r="114" spans="9:19" x14ac:dyDescent="0.3"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4"/>
    </row>
    <row r="115" spans="9:19" x14ac:dyDescent="0.3"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4"/>
    </row>
    <row r="116" spans="9:19" x14ac:dyDescent="0.3"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4"/>
    </row>
    <row r="117" spans="9:19" x14ac:dyDescent="0.3"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4"/>
    </row>
    <row r="118" spans="9:19" x14ac:dyDescent="0.3"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4"/>
    </row>
    <row r="119" spans="9:19" x14ac:dyDescent="0.3"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4"/>
    </row>
    <row r="120" spans="9:19" x14ac:dyDescent="0.3"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4"/>
    </row>
    <row r="121" spans="9:19" x14ac:dyDescent="0.3"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4"/>
    </row>
    <row r="122" spans="9:19" x14ac:dyDescent="0.3"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4"/>
    </row>
    <row r="123" spans="9:19" x14ac:dyDescent="0.3"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4"/>
    </row>
    <row r="124" spans="9:19" x14ac:dyDescent="0.3"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4"/>
    </row>
    <row r="125" spans="9:19" x14ac:dyDescent="0.3"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4"/>
    </row>
    <row r="126" spans="9:19" x14ac:dyDescent="0.3"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4"/>
    </row>
    <row r="127" spans="9:19" x14ac:dyDescent="0.3"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4"/>
    </row>
    <row r="128" spans="9:19" x14ac:dyDescent="0.3"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4"/>
    </row>
    <row r="129" spans="9:19" x14ac:dyDescent="0.3"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4"/>
    </row>
    <row r="130" spans="9:19" x14ac:dyDescent="0.3"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4"/>
    </row>
    <row r="131" spans="9:19" x14ac:dyDescent="0.3"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4"/>
    </row>
    <row r="132" spans="9:19" x14ac:dyDescent="0.3"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4"/>
    </row>
    <row r="133" spans="9:19" x14ac:dyDescent="0.3"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4"/>
    </row>
    <row r="134" spans="9:19" x14ac:dyDescent="0.3"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4"/>
    </row>
    <row r="135" spans="9:19" x14ac:dyDescent="0.3"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4"/>
    </row>
    <row r="136" spans="9:19" x14ac:dyDescent="0.3"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4"/>
    </row>
    <row r="137" spans="9:19" x14ac:dyDescent="0.3"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4"/>
    </row>
    <row r="138" spans="9:19" x14ac:dyDescent="0.3"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4"/>
    </row>
    <row r="139" spans="9:19" x14ac:dyDescent="0.3"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4"/>
    </row>
    <row r="140" spans="9:19" x14ac:dyDescent="0.3"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4"/>
    </row>
    <row r="141" spans="9:19" x14ac:dyDescent="0.3"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4"/>
    </row>
    <row r="142" spans="9:19" x14ac:dyDescent="0.3"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4"/>
    </row>
    <row r="143" spans="9:19" x14ac:dyDescent="0.3"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4"/>
    </row>
    <row r="144" spans="9:19" x14ac:dyDescent="0.3"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4"/>
    </row>
    <row r="145" spans="9:19" x14ac:dyDescent="0.3"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4"/>
    </row>
    <row r="146" spans="9:19" x14ac:dyDescent="0.3"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4"/>
    </row>
    <row r="147" spans="9:19" x14ac:dyDescent="0.3"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4"/>
    </row>
    <row r="148" spans="9:19" x14ac:dyDescent="0.3"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4"/>
    </row>
    <row r="149" spans="9:19" x14ac:dyDescent="0.3"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4"/>
    </row>
    <row r="150" spans="9:19" x14ac:dyDescent="0.3"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4"/>
    </row>
    <row r="151" spans="9:19" x14ac:dyDescent="0.3"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4"/>
    </row>
    <row r="152" spans="9:19" x14ac:dyDescent="0.3"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4"/>
    </row>
    <row r="153" spans="9:19" x14ac:dyDescent="0.3"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4"/>
    </row>
    <row r="154" spans="9:19" x14ac:dyDescent="0.3"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4"/>
    </row>
    <row r="155" spans="9:19" x14ac:dyDescent="0.3"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4"/>
    </row>
    <row r="156" spans="9:19" x14ac:dyDescent="0.3"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4"/>
    </row>
    <row r="157" spans="9:19" x14ac:dyDescent="0.3"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4"/>
    </row>
    <row r="158" spans="9:19" x14ac:dyDescent="0.3"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4"/>
    </row>
    <row r="159" spans="9:19" x14ac:dyDescent="0.3"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4"/>
    </row>
    <row r="160" spans="9:19" x14ac:dyDescent="0.3"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4"/>
    </row>
    <row r="161" spans="9:19" x14ac:dyDescent="0.3"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4"/>
    </row>
    <row r="162" spans="9:19" x14ac:dyDescent="0.3"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4"/>
    </row>
    <row r="163" spans="9:19" x14ac:dyDescent="0.3"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4"/>
    </row>
    <row r="164" spans="9:19" x14ac:dyDescent="0.3"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4"/>
    </row>
    <row r="165" spans="9:19" x14ac:dyDescent="0.3"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4"/>
    </row>
    <row r="166" spans="9:19" x14ac:dyDescent="0.3"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4"/>
    </row>
    <row r="167" spans="9:19" x14ac:dyDescent="0.3"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4"/>
    </row>
    <row r="168" spans="9:19" x14ac:dyDescent="0.3"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4"/>
    </row>
    <row r="169" spans="9:19" x14ac:dyDescent="0.3"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4"/>
    </row>
    <row r="170" spans="9:19" x14ac:dyDescent="0.3"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4"/>
    </row>
    <row r="171" spans="9:19" x14ac:dyDescent="0.3"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4"/>
    </row>
    <row r="172" spans="9:19" x14ac:dyDescent="0.3"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4"/>
    </row>
    <row r="173" spans="9:19" x14ac:dyDescent="0.3"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4"/>
    </row>
    <row r="174" spans="9:19" x14ac:dyDescent="0.3"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4"/>
    </row>
    <row r="175" spans="9:19" x14ac:dyDescent="0.3"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4"/>
    </row>
    <row r="176" spans="9:19" x14ac:dyDescent="0.3"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4"/>
    </row>
    <row r="177" spans="9:19" x14ac:dyDescent="0.3"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4"/>
    </row>
    <row r="178" spans="9:19" x14ac:dyDescent="0.3"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4"/>
    </row>
    <row r="179" spans="9:19" x14ac:dyDescent="0.3"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9:19" x14ac:dyDescent="0.3"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9:19" x14ac:dyDescent="0.3"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9:19" x14ac:dyDescent="0.3"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 spans="9:19" x14ac:dyDescent="0.3"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9:19" x14ac:dyDescent="0.3"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 spans="9:19" x14ac:dyDescent="0.3"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 spans="9:19" x14ac:dyDescent="0.3"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 spans="9:19" x14ac:dyDescent="0.3"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9:19" x14ac:dyDescent="0.3"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 spans="9:19" x14ac:dyDescent="0.3"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 spans="9:19" x14ac:dyDescent="0.3"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</sheetData>
  <mergeCells count="9">
    <mergeCell ref="B18:B19"/>
    <mergeCell ref="B20:B21"/>
    <mergeCell ref="B22:B23"/>
    <mergeCell ref="B25:B26"/>
    <mergeCell ref="B5:B6"/>
    <mergeCell ref="B7:B8"/>
    <mergeCell ref="B9:B10"/>
    <mergeCell ref="B12:B13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Rth Module 27L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Mehdi GHRABLI</cp:lastModifiedBy>
  <dcterms:created xsi:type="dcterms:W3CDTF">2024-05-23T15:45:51Z</dcterms:created>
  <dcterms:modified xsi:type="dcterms:W3CDTF">2024-05-23T16:14:37Z</dcterms:modified>
</cp:coreProperties>
</file>