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hdi-GHRABLI\Desktop\All data\Experimental data\Cycling tests\Campaign_1\"/>
    </mc:Choice>
  </mc:AlternateContent>
  <xr:revisionPtr revIDLastSave="0" documentId="13_ncr:1_{66548AFD-D7C3-4D9A-A93E-6893495D411B}" xr6:coauthVersionLast="47" xr6:coauthVersionMax="47" xr10:uidLastSave="{00000000-0000-0000-0000-000000000000}"/>
  <bookViews>
    <workbookView xWindow="-28920" yWindow="15" windowWidth="29040" windowHeight="1584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03" i="1" l="1"/>
  <c r="K103" i="1"/>
  <c r="M103" i="1" s="1"/>
  <c r="E103" i="1"/>
  <c r="L102" i="1"/>
  <c r="K102" i="1"/>
  <c r="M102" i="1" s="1"/>
  <c r="E102" i="1"/>
  <c r="L101" i="1"/>
  <c r="K101" i="1"/>
  <c r="M101" i="1" s="1"/>
  <c r="E101" i="1"/>
  <c r="L100" i="1"/>
  <c r="K100" i="1"/>
  <c r="M100" i="1" s="1"/>
  <c r="E100" i="1"/>
  <c r="L99" i="1"/>
  <c r="K99" i="1"/>
  <c r="M99" i="1" s="1"/>
  <c r="E99" i="1"/>
  <c r="L98" i="1"/>
  <c r="K98" i="1"/>
  <c r="M98" i="1" s="1"/>
  <c r="E98" i="1"/>
  <c r="M97" i="1"/>
  <c r="L97" i="1"/>
  <c r="K97" i="1"/>
  <c r="E97" i="1"/>
  <c r="L96" i="1"/>
  <c r="K96" i="1"/>
  <c r="M96" i="1" s="1"/>
  <c r="E96" i="1"/>
  <c r="L95" i="1"/>
  <c r="K95" i="1"/>
  <c r="M95" i="1" s="1"/>
  <c r="E95" i="1"/>
  <c r="L94" i="1"/>
  <c r="K94" i="1"/>
  <c r="M94" i="1" s="1"/>
  <c r="E94" i="1"/>
  <c r="L93" i="1"/>
  <c r="K93" i="1"/>
  <c r="M93" i="1" s="1"/>
  <c r="E93" i="1"/>
  <c r="L92" i="1"/>
  <c r="K92" i="1"/>
  <c r="M92" i="1" s="1"/>
  <c r="E92" i="1"/>
  <c r="L91" i="1"/>
  <c r="K91" i="1"/>
  <c r="M91" i="1" s="1"/>
  <c r="E91" i="1"/>
  <c r="L90" i="1"/>
  <c r="K90" i="1"/>
  <c r="M90" i="1" s="1"/>
  <c r="E90" i="1"/>
  <c r="L89" i="1"/>
  <c r="K89" i="1"/>
  <c r="M89" i="1" s="1"/>
  <c r="E89" i="1"/>
  <c r="L88" i="1"/>
  <c r="K88" i="1"/>
  <c r="M88" i="1" s="1"/>
  <c r="E88" i="1"/>
  <c r="L87" i="1"/>
  <c r="K87" i="1"/>
  <c r="M87" i="1" s="1"/>
  <c r="E87" i="1"/>
  <c r="L86" i="1"/>
  <c r="K86" i="1"/>
  <c r="M86" i="1" s="1"/>
  <c r="E86" i="1"/>
  <c r="L85" i="1"/>
  <c r="K85" i="1"/>
  <c r="M85" i="1" s="1"/>
  <c r="E85" i="1"/>
  <c r="L84" i="1"/>
  <c r="K84" i="1"/>
  <c r="M84" i="1" s="1"/>
  <c r="E84" i="1"/>
  <c r="L83" i="1"/>
  <c r="K83" i="1"/>
  <c r="M83" i="1" s="1"/>
  <c r="E83" i="1"/>
  <c r="L82" i="1"/>
  <c r="K82" i="1"/>
  <c r="M82" i="1" s="1"/>
  <c r="E82" i="1"/>
  <c r="L81" i="1"/>
  <c r="K81" i="1"/>
  <c r="M81" i="1" s="1"/>
  <c r="E81" i="1"/>
  <c r="L80" i="1"/>
  <c r="K80" i="1"/>
  <c r="M80" i="1" s="1"/>
  <c r="E80" i="1"/>
  <c r="L79" i="1"/>
  <c r="K79" i="1"/>
  <c r="M79" i="1" s="1"/>
  <c r="E79" i="1"/>
  <c r="L78" i="1"/>
  <c r="K78" i="1"/>
  <c r="M78" i="1" s="1"/>
  <c r="E78" i="1"/>
  <c r="L77" i="1"/>
  <c r="K77" i="1"/>
  <c r="M77" i="1" s="1"/>
  <c r="E77" i="1"/>
  <c r="L76" i="1"/>
  <c r="K76" i="1"/>
  <c r="M76" i="1" s="1"/>
  <c r="E76" i="1"/>
  <c r="L75" i="1"/>
  <c r="K75" i="1"/>
  <c r="M75" i="1" s="1"/>
  <c r="E75" i="1"/>
  <c r="L74" i="1"/>
  <c r="K74" i="1"/>
  <c r="M74" i="1" s="1"/>
  <c r="E74" i="1"/>
  <c r="L73" i="1"/>
  <c r="K73" i="1"/>
  <c r="M73" i="1" s="1"/>
  <c r="E73" i="1"/>
  <c r="L72" i="1"/>
  <c r="K72" i="1"/>
  <c r="M72" i="1" s="1"/>
  <c r="E72" i="1"/>
  <c r="L71" i="1"/>
  <c r="K71" i="1"/>
  <c r="M71" i="1" s="1"/>
  <c r="E71" i="1"/>
  <c r="L70" i="1"/>
  <c r="K70" i="1"/>
  <c r="M70" i="1" s="1"/>
  <c r="E70" i="1"/>
  <c r="L69" i="1"/>
  <c r="K69" i="1"/>
  <c r="M69" i="1" s="1"/>
  <c r="E69" i="1"/>
  <c r="L68" i="1"/>
  <c r="K68" i="1"/>
  <c r="M68" i="1" s="1"/>
  <c r="E68" i="1"/>
  <c r="L67" i="1"/>
  <c r="K67" i="1"/>
  <c r="M67" i="1" s="1"/>
  <c r="E67" i="1"/>
  <c r="L66" i="1"/>
  <c r="K66" i="1"/>
  <c r="M66" i="1" s="1"/>
  <c r="E66" i="1"/>
  <c r="L65" i="1"/>
  <c r="K65" i="1"/>
  <c r="M65" i="1" s="1"/>
  <c r="E65" i="1"/>
  <c r="L64" i="1"/>
  <c r="K64" i="1"/>
  <c r="M64" i="1" s="1"/>
  <c r="E64" i="1"/>
  <c r="L63" i="1"/>
  <c r="K63" i="1"/>
  <c r="M63" i="1" s="1"/>
  <c r="E63" i="1"/>
  <c r="L62" i="1"/>
  <c r="K62" i="1"/>
  <c r="M62" i="1" s="1"/>
  <c r="E62" i="1"/>
  <c r="L61" i="1"/>
  <c r="K61" i="1"/>
  <c r="M61" i="1" s="1"/>
  <c r="E61" i="1"/>
  <c r="L60" i="1"/>
  <c r="K60" i="1"/>
  <c r="M60" i="1" s="1"/>
  <c r="E60" i="1"/>
  <c r="L59" i="1"/>
  <c r="K59" i="1"/>
  <c r="M59" i="1" s="1"/>
  <c r="E59" i="1"/>
  <c r="L58" i="1"/>
  <c r="K58" i="1"/>
  <c r="M58" i="1" s="1"/>
  <c r="E58" i="1"/>
  <c r="L57" i="1"/>
  <c r="K57" i="1"/>
  <c r="M57" i="1" s="1"/>
  <c r="E57" i="1"/>
  <c r="L56" i="1"/>
  <c r="K56" i="1"/>
  <c r="M56" i="1" s="1"/>
  <c r="E56" i="1"/>
  <c r="L55" i="1"/>
  <c r="K55" i="1"/>
  <c r="M55" i="1" s="1"/>
  <c r="E55" i="1"/>
  <c r="L54" i="1"/>
  <c r="K54" i="1"/>
  <c r="M54" i="1" s="1"/>
  <c r="E54" i="1"/>
  <c r="L53" i="1"/>
  <c r="K53" i="1"/>
  <c r="M53" i="1" s="1"/>
  <c r="E53" i="1"/>
  <c r="L52" i="1"/>
  <c r="K52" i="1"/>
  <c r="M52" i="1" s="1"/>
  <c r="E52" i="1"/>
  <c r="L51" i="1"/>
  <c r="K51" i="1"/>
  <c r="M51" i="1" s="1"/>
  <c r="E51" i="1"/>
  <c r="L50" i="1"/>
  <c r="K50" i="1"/>
  <c r="M50" i="1" s="1"/>
  <c r="E50" i="1"/>
  <c r="L49" i="1"/>
  <c r="K49" i="1"/>
  <c r="M49" i="1" s="1"/>
  <c r="E49" i="1"/>
  <c r="L48" i="1"/>
  <c r="K48" i="1"/>
  <c r="M48" i="1" s="1"/>
  <c r="E48" i="1"/>
  <c r="L47" i="1"/>
  <c r="K47" i="1"/>
  <c r="M47" i="1" s="1"/>
  <c r="E47" i="1"/>
  <c r="L46" i="1"/>
  <c r="K46" i="1"/>
  <c r="M46" i="1" s="1"/>
  <c r="E46" i="1"/>
  <c r="L45" i="1"/>
  <c r="K45" i="1"/>
  <c r="M45" i="1" s="1"/>
  <c r="E45" i="1"/>
  <c r="L44" i="1"/>
  <c r="K44" i="1"/>
  <c r="M44" i="1" s="1"/>
  <c r="E44" i="1"/>
  <c r="L43" i="1"/>
  <c r="K43" i="1"/>
  <c r="M43" i="1" s="1"/>
  <c r="E43" i="1"/>
  <c r="L42" i="1"/>
  <c r="K42" i="1"/>
  <c r="M42" i="1" s="1"/>
  <c r="E42" i="1"/>
  <c r="L41" i="1"/>
  <c r="K41" i="1"/>
  <c r="M41" i="1" s="1"/>
  <c r="E41" i="1"/>
  <c r="L40" i="1"/>
  <c r="K40" i="1"/>
  <c r="M40" i="1" s="1"/>
  <c r="E40" i="1"/>
  <c r="L39" i="1"/>
  <c r="K39" i="1"/>
  <c r="M39" i="1" s="1"/>
  <c r="E39" i="1"/>
  <c r="L38" i="1"/>
  <c r="K38" i="1"/>
  <c r="M38" i="1" s="1"/>
  <c r="E38" i="1"/>
  <c r="L37" i="1"/>
  <c r="K37" i="1"/>
  <c r="M37" i="1" s="1"/>
  <c r="E37" i="1"/>
  <c r="L36" i="1"/>
  <c r="K36" i="1"/>
  <c r="M36" i="1" s="1"/>
  <c r="E36" i="1"/>
  <c r="L35" i="1"/>
  <c r="K35" i="1"/>
  <c r="M35" i="1" s="1"/>
  <c r="E35" i="1"/>
  <c r="L34" i="1"/>
  <c r="K34" i="1"/>
  <c r="M34" i="1" s="1"/>
  <c r="E34" i="1"/>
  <c r="L33" i="1"/>
  <c r="K33" i="1"/>
  <c r="M33" i="1" s="1"/>
  <c r="E33" i="1"/>
  <c r="A33" i="1"/>
  <c r="A34" i="1" s="1"/>
  <c r="A35" i="1" s="1"/>
  <c r="A36" i="1" s="1"/>
  <c r="A37" i="1" s="1"/>
  <c r="A38" i="1" s="1"/>
  <c r="A39" i="1" s="1"/>
  <c r="L32" i="1"/>
  <c r="K32" i="1"/>
  <c r="M32" i="1" s="1"/>
  <c r="E32" i="1"/>
  <c r="L31" i="1"/>
  <c r="K31" i="1"/>
  <c r="M31" i="1" s="1"/>
  <c r="E31" i="1"/>
  <c r="L30" i="1"/>
  <c r="K30" i="1"/>
  <c r="M30" i="1" s="1"/>
  <c r="E30" i="1"/>
  <c r="L29" i="1"/>
  <c r="K29" i="1"/>
  <c r="M29" i="1" s="1"/>
  <c r="E29" i="1"/>
  <c r="L28" i="1"/>
  <c r="K28" i="1"/>
  <c r="M28" i="1" s="1"/>
  <c r="E28" i="1"/>
  <c r="L27" i="1"/>
  <c r="K27" i="1"/>
  <c r="M27" i="1" s="1"/>
  <c r="E27" i="1"/>
  <c r="L26" i="1"/>
  <c r="K26" i="1"/>
  <c r="M26" i="1" s="1"/>
  <c r="E26" i="1"/>
  <c r="L25" i="1"/>
  <c r="K25" i="1"/>
  <c r="M25" i="1" s="1"/>
  <c r="E25" i="1"/>
  <c r="L24" i="1"/>
  <c r="K24" i="1"/>
  <c r="M24" i="1" s="1"/>
  <c r="E24" i="1"/>
  <c r="L23" i="1"/>
  <c r="K23" i="1"/>
  <c r="M23" i="1" s="1"/>
  <c r="E23" i="1"/>
  <c r="L22" i="1"/>
  <c r="K22" i="1"/>
  <c r="M22" i="1" s="1"/>
  <c r="E22" i="1"/>
  <c r="L21" i="1"/>
  <c r="K21" i="1"/>
  <c r="M21" i="1" s="1"/>
  <c r="E21" i="1"/>
  <c r="L20" i="1"/>
  <c r="K20" i="1"/>
  <c r="M20" i="1" s="1"/>
  <c r="E20" i="1"/>
  <c r="L19" i="1"/>
  <c r="K19" i="1"/>
  <c r="M19" i="1" s="1"/>
  <c r="E19" i="1"/>
  <c r="L18" i="1"/>
  <c r="K18" i="1"/>
  <c r="M18" i="1" s="1"/>
  <c r="E18" i="1"/>
  <c r="L17" i="1"/>
  <c r="K17" i="1"/>
  <c r="M17" i="1" s="1"/>
  <c r="E17" i="1"/>
  <c r="L16" i="1"/>
  <c r="K16" i="1"/>
  <c r="M16" i="1" s="1"/>
  <c r="E16" i="1"/>
  <c r="L15" i="1"/>
  <c r="K15" i="1"/>
  <c r="M15" i="1" s="1"/>
  <c r="E15" i="1"/>
  <c r="L14" i="1"/>
  <c r="K14" i="1"/>
  <c r="M14" i="1" s="1"/>
  <c r="E14" i="1"/>
  <c r="L13" i="1"/>
  <c r="K13" i="1"/>
  <c r="M13" i="1" s="1"/>
  <c r="E13" i="1"/>
  <c r="L12" i="1"/>
  <c r="K12" i="1"/>
  <c r="M12" i="1" s="1"/>
  <c r="E12" i="1"/>
  <c r="L11" i="1"/>
  <c r="K11" i="1"/>
  <c r="M11" i="1" s="1"/>
  <c r="E11" i="1"/>
  <c r="L10" i="1"/>
  <c r="K10" i="1"/>
  <c r="M10" i="1" s="1"/>
  <c r="E10" i="1"/>
  <c r="L9" i="1"/>
  <c r="K9" i="1"/>
  <c r="M9" i="1" s="1"/>
  <c r="E9" i="1"/>
  <c r="L8" i="1"/>
  <c r="K8" i="1"/>
  <c r="M8" i="1" s="1"/>
  <c r="E8" i="1"/>
  <c r="L7" i="1"/>
  <c r="K7" i="1"/>
  <c r="M7" i="1" s="1"/>
  <c r="E7" i="1"/>
  <c r="L6" i="1"/>
  <c r="K6" i="1"/>
  <c r="M6" i="1" s="1"/>
  <c r="E6" i="1"/>
  <c r="M5" i="1"/>
  <c r="L5" i="1"/>
  <c r="K5" i="1"/>
  <c r="E5" i="1"/>
  <c r="L4" i="1"/>
  <c r="K4" i="1"/>
  <c r="M4" i="1" s="1"/>
  <c r="E4" i="1"/>
  <c r="L3" i="1"/>
  <c r="K3" i="1"/>
  <c r="M3" i="1" s="1"/>
  <c r="E3" i="1"/>
  <c r="L2" i="1"/>
  <c r="R103" i="1" s="1"/>
  <c r="K2" i="1"/>
  <c r="M2" i="1" s="1"/>
  <c r="P2" i="1" s="1"/>
  <c r="E2" i="1"/>
  <c r="Q31" i="1" s="1"/>
  <c r="N9" i="1" l="1"/>
  <c r="N21" i="1"/>
  <c r="N41" i="1"/>
  <c r="N6" i="1"/>
  <c r="N25" i="1"/>
  <c r="N22" i="1"/>
  <c r="N30" i="1"/>
  <c r="N45" i="1"/>
  <c r="N53" i="1"/>
  <c r="N4" i="1"/>
  <c r="N34" i="1"/>
  <c r="N38" i="1"/>
  <c r="N46" i="1"/>
  <c r="N12" i="1"/>
  <c r="N16" i="1"/>
  <c r="N28" i="1"/>
  <c r="N13" i="1"/>
  <c r="N10" i="1"/>
  <c r="P10" i="1"/>
  <c r="N18" i="1"/>
  <c r="N33" i="1"/>
  <c r="P4" i="1"/>
  <c r="P19" i="1"/>
  <c r="O8" i="1"/>
  <c r="N24" i="1"/>
  <c r="N77" i="1"/>
  <c r="O16" i="1"/>
  <c r="N62" i="1"/>
  <c r="N70" i="1"/>
  <c r="N93" i="1"/>
  <c r="O4" i="1"/>
  <c r="O20" i="1"/>
  <c r="N32" i="1"/>
  <c r="P93" i="1"/>
  <c r="N101" i="1"/>
  <c r="P55" i="1"/>
  <c r="N86" i="1"/>
  <c r="N94" i="1"/>
  <c r="O14" i="1"/>
  <c r="P22" i="1"/>
  <c r="P79" i="1"/>
  <c r="P7" i="1"/>
  <c r="P45" i="1"/>
  <c r="O11" i="1"/>
  <c r="N69" i="1"/>
  <c r="P69" i="1"/>
  <c r="O10" i="1"/>
  <c r="N8" i="1"/>
  <c r="N14" i="1"/>
  <c r="N17" i="1"/>
  <c r="N20" i="1"/>
  <c r="N26" i="1"/>
  <c r="P29" i="1"/>
  <c r="P35" i="1"/>
  <c r="N39" i="1"/>
  <c r="P42" i="1"/>
  <c r="P52" i="1"/>
  <c r="N56" i="1"/>
  <c r="P59" i="1"/>
  <c r="N63" i="1"/>
  <c r="P66" i="1"/>
  <c r="P76" i="1"/>
  <c r="N80" i="1"/>
  <c r="P83" i="1"/>
  <c r="N87" i="1"/>
  <c r="P90" i="1"/>
  <c r="P100" i="1"/>
  <c r="O35" i="1"/>
  <c r="O42" i="1"/>
  <c r="R45" i="1"/>
  <c r="O59" i="1"/>
  <c r="O66" i="1"/>
  <c r="R69" i="1"/>
  <c r="O83" i="1"/>
  <c r="O90" i="1"/>
  <c r="R93" i="1"/>
  <c r="O26" i="1"/>
  <c r="O87" i="1"/>
  <c r="N50" i="1"/>
  <c r="N57" i="1"/>
  <c r="N74" i="1"/>
  <c r="N81" i="1"/>
  <c r="N98" i="1"/>
  <c r="R5" i="1"/>
  <c r="O33" i="1"/>
  <c r="O36" i="1"/>
  <c r="R39" i="1"/>
  <c r="O53" i="1"/>
  <c r="O60" i="1"/>
  <c r="R63" i="1"/>
  <c r="O77" i="1"/>
  <c r="O84" i="1"/>
  <c r="R87" i="1"/>
  <c r="O101" i="1"/>
  <c r="O23" i="1"/>
  <c r="O30" i="1"/>
  <c r="R33" i="1"/>
  <c r="N40" i="1"/>
  <c r="N47" i="1"/>
  <c r="N64" i="1"/>
  <c r="N71" i="1"/>
  <c r="N88" i="1"/>
  <c r="N95" i="1"/>
  <c r="R17" i="1"/>
  <c r="O3" i="1"/>
  <c r="O6" i="1"/>
  <c r="O15" i="1"/>
  <c r="O18" i="1"/>
  <c r="O27" i="1"/>
  <c r="N44" i="1"/>
  <c r="N51" i="1"/>
  <c r="N68" i="1"/>
  <c r="N75" i="1"/>
  <c r="N92" i="1"/>
  <c r="N99" i="1"/>
  <c r="O12" i="1"/>
  <c r="R21" i="1"/>
  <c r="O31" i="1"/>
  <c r="O47" i="1"/>
  <c r="O54" i="1"/>
  <c r="R57" i="1"/>
  <c r="O71" i="1"/>
  <c r="O78" i="1"/>
  <c r="R81" i="1"/>
  <c r="O95" i="1"/>
  <c r="O102" i="1"/>
  <c r="R9" i="1"/>
  <c r="P34" i="1"/>
  <c r="N58" i="1"/>
  <c r="N65" i="1"/>
  <c r="N82" i="1"/>
  <c r="N89" i="1"/>
  <c r="O24" i="1"/>
  <c r="O7" i="1"/>
  <c r="O19" i="1"/>
  <c r="O48" i="1"/>
  <c r="R51" i="1"/>
  <c r="O65" i="1"/>
  <c r="O72" i="1"/>
  <c r="R75" i="1"/>
  <c r="O89" i="1"/>
  <c r="O96" i="1"/>
  <c r="R99" i="1"/>
  <c r="O22" i="1"/>
  <c r="O41" i="1"/>
  <c r="N5" i="1"/>
  <c r="R13" i="1"/>
  <c r="R25" i="1"/>
  <c r="N29" i="1"/>
  <c r="N35" i="1"/>
  <c r="N52" i="1"/>
  <c r="N59" i="1"/>
  <c r="N76" i="1"/>
  <c r="N83" i="1"/>
  <c r="O93" i="1"/>
  <c r="N100" i="1"/>
  <c r="P17" i="1"/>
  <c r="P5" i="1"/>
  <c r="P49" i="1"/>
  <c r="P73" i="1"/>
  <c r="P97" i="1"/>
  <c r="P20" i="1"/>
  <c r="P80" i="1"/>
  <c r="P11" i="1"/>
  <c r="P14" i="1"/>
  <c r="P23" i="1"/>
  <c r="P26" i="1"/>
  <c r="P30" i="1"/>
  <c r="P36" i="1"/>
  <c r="P39" i="1"/>
  <c r="P46" i="1"/>
  <c r="P53" i="1"/>
  <c r="P60" i="1"/>
  <c r="P63" i="1"/>
  <c r="P70" i="1"/>
  <c r="P77" i="1"/>
  <c r="P84" i="1"/>
  <c r="P87" i="1"/>
  <c r="P94" i="1"/>
  <c r="P101" i="1"/>
  <c r="P33" i="1"/>
  <c r="P50" i="1"/>
  <c r="P74" i="1"/>
  <c r="P98" i="1"/>
  <c r="P8" i="1"/>
  <c r="P9" i="1"/>
  <c r="P12" i="1"/>
  <c r="P21" i="1"/>
  <c r="P24" i="1"/>
  <c r="P43" i="1"/>
  <c r="P67" i="1"/>
  <c r="P91" i="1"/>
  <c r="P56" i="1"/>
  <c r="P40" i="1"/>
  <c r="P47" i="1"/>
  <c r="P54" i="1"/>
  <c r="P57" i="1"/>
  <c r="P64" i="1"/>
  <c r="P71" i="1"/>
  <c r="P78" i="1"/>
  <c r="P81" i="1"/>
  <c r="P88" i="1"/>
  <c r="P95" i="1"/>
  <c r="P102" i="1"/>
  <c r="P3" i="1"/>
  <c r="P6" i="1"/>
  <c r="P15" i="1"/>
  <c r="P18" i="1"/>
  <c r="P27" i="1"/>
  <c r="P44" i="1"/>
  <c r="P68" i="1"/>
  <c r="P92" i="1"/>
  <c r="P31" i="1"/>
  <c r="P85" i="1"/>
  <c r="P13" i="1"/>
  <c r="P16" i="1"/>
  <c r="P25" i="1"/>
  <c r="P28" i="1"/>
  <c r="P41" i="1"/>
  <c r="P48" i="1"/>
  <c r="P51" i="1"/>
  <c r="P58" i="1"/>
  <c r="P65" i="1"/>
  <c r="P72" i="1"/>
  <c r="P75" i="1"/>
  <c r="P82" i="1"/>
  <c r="P89" i="1"/>
  <c r="P96" i="1"/>
  <c r="P99" i="1"/>
  <c r="P37" i="1"/>
  <c r="P61" i="1"/>
  <c r="P32" i="1"/>
  <c r="A40" i="1"/>
  <c r="A41" i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P38" i="1"/>
  <c r="P62" i="1"/>
  <c r="P86" i="1"/>
  <c r="P103" i="1"/>
  <c r="N85" i="1"/>
  <c r="N103" i="1"/>
  <c r="Q7" i="1"/>
  <c r="Q11" i="1"/>
  <c r="Q15" i="1"/>
  <c r="Q27" i="1"/>
  <c r="R37" i="1"/>
  <c r="O2" i="1"/>
  <c r="R3" i="1"/>
  <c r="R7" i="1"/>
  <c r="R11" i="1"/>
  <c r="R15" i="1"/>
  <c r="R19" i="1"/>
  <c r="R23" i="1"/>
  <c r="R27" i="1"/>
  <c r="R31" i="1"/>
  <c r="Q36" i="1"/>
  <c r="Q42" i="1"/>
  <c r="Q48" i="1"/>
  <c r="Q54" i="1"/>
  <c r="Q60" i="1"/>
  <c r="Q66" i="1"/>
  <c r="Q72" i="1"/>
  <c r="Q78" i="1"/>
  <c r="Q84" i="1"/>
  <c r="Q90" i="1"/>
  <c r="Q96" i="1"/>
  <c r="Q102" i="1"/>
  <c r="N55" i="1"/>
  <c r="R36" i="1"/>
  <c r="R42" i="1"/>
  <c r="R48" i="1"/>
  <c r="R54" i="1"/>
  <c r="R60" i="1"/>
  <c r="R66" i="1"/>
  <c r="R72" i="1"/>
  <c r="R78" i="1"/>
  <c r="R84" i="1"/>
  <c r="R90" i="1"/>
  <c r="R96" i="1"/>
  <c r="R102" i="1"/>
  <c r="Q18" i="1"/>
  <c r="Q22" i="1"/>
  <c r="Q26" i="1"/>
  <c r="Q30" i="1"/>
  <c r="O34" i="1"/>
  <c r="Q35" i="1"/>
  <c r="O40" i="1"/>
  <c r="Q41" i="1"/>
  <c r="O46" i="1"/>
  <c r="Q47" i="1"/>
  <c r="O52" i="1"/>
  <c r="Q53" i="1"/>
  <c r="O58" i="1"/>
  <c r="Q59" i="1"/>
  <c r="O64" i="1"/>
  <c r="Q65" i="1"/>
  <c r="O70" i="1"/>
  <c r="Q71" i="1"/>
  <c r="O76" i="1"/>
  <c r="Q77" i="1"/>
  <c r="O82" i="1"/>
  <c r="Q83" i="1"/>
  <c r="O88" i="1"/>
  <c r="Q89" i="1"/>
  <c r="O94" i="1"/>
  <c r="Q95" i="1"/>
  <c r="O100" i="1"/>
  <c r="Q101" i="1"/>
  <c r="N49" i="1"/>
  <c r="Q2" i="1"/>
  <c r="Q6" i="1"/>
  <c r="Q10" i="1"/>
  <c r="R2" i="1"/>
  <c r="O5" i="1"/>
  <c r="R6" i="1"/>
  <c r="O9" i="1"/>
  <c r="R10" i="1"/>
  <c r="O13" i="1"/>
  <c r="R14" i="1"/>
  <c r="O17" i="1"/>
  <c r="R18" i="1"/>
  <c r="O21" i="1"/>
  <c r="R22" i="1"/>
  <c r="O25" i="1"/>
  <c r="R26" i="1"/>
  <c r="O29" i="1"/>
  <c r="R30" i="1"/>
  <c r="R35" i="1"/>
  <c r="R41" i="1"/>
  <c r="R47" i="1"/>
  <c r="R53" i="1"/>
  <c r="R59" i="1"/>
  <c r="R65" i="1"/>
  <c r="R71" i="1"/>
  <c r="R77" i="1"/>
  <c r="R83" i="1"/>
  <c r="R89" i="1"/>
  <c r="R95" i="1"/>
  <c r="R101" i="1"/>
  <c r="N37" i="1"/>
  <c r="N43" i="1"/>
  <c r="N61" i="1"/>
  <c r="N67" i="1"/>
  <c r="N79" i="1"/>
  <c r="Q14" i="1"/>
  <c r="Q34" i="1"/>
  <c r="O39" i="1"/>
  <c r="Q40" i="1"/>
  <c r="O45" i="1"/>
  <c r="Q46" i="1"/>
  <c r="O51" i="1"/>
  <c r="Q52" i="1"/>
  <c r="O57" i="1"/>
  <c r="Q58" i="1"/>
  <c r="O63" i="1"/>
  <c r="Q64" i="1"/>
  <c r="O69" i="1"/>
  <c r="Q70" i="1"/>
  <c r="O75" i="1"/>
  <c r="Q76" i="1"/>
  <c r="O81" i="1"/>
  <c r="Q82" i="1"/>
  <c r="Q88" i="1"/>
  <c r="Q94" i="1"/>
  <c r="O99" i="1"/>
  <c r="Q100" i="1"/>
  <c r="Q5" i="1"/>
  <c r="Q9" i="1"/>
  <c r="Q13" i="1"/>
  <c r="Q17" i="1"/>
  <c r="Q21" i="1"/>
  <c r="Q25" i="1"/>
  <c r="Q29" i="1"/>
  <c r="R34" i="1"/>
  <c r="R40" i="1"/>
  <c r="R46" i="1"/>
  <c r="R52" i="1"/>
  <c r="R58" i="1"/>
  <c r="R64" i="1"/>
  <c r="R70" i="1"/>
  <c r="R76" i="1"/>
  <c r="R82" i="1"/>
  <c r="R88" i="1"/>
  <c r="R94" i="1"/>
  <c r="R100" i="1"/>
  <c r="O28" i="1"/>
  <c r="R29" i="1"/>
  <c r="O32" i="1"/>
  <c r="Q33" i="1"/>
  <c r="O38" i="1"/>
  <c r="Q39" i="1"/>
  <c r="O44" i="1"/>
  <c r="Q45" i="1"/>
  <c r="O50" i="1"/>
  <c r="Q51" i="1"/>
  <c r="O56" i="1"/>
  <c r="Q57" i="1"/>
  <c r="O62" i="1"/>
  <c r="Q63" i="1"/>
  <c r="O68" i="1"/>
  <c r="Q69" i="1"/>
  <c r="O74" i="1"/>
  <c r="Q75" i="1"/>
  <c r="O80" i="1"/>
  <c r="Q81" i="1"/>
  <c r="O86" i="1"/>
  <c r="Q87" i="1"/>
  <c r="O92" i="1"/>
  <c r="Q93" i="1"/>
  <c r="O98" i="1"/>
  <c r="Q99" i="1"/>
  <c r="N91" i="1"/>
  <c r="N3" i="1"/>
  <c r="Q4" i="1"/>
  <c r="N7" i="1"/>
  <c r="Q8" i="1"/>
  <c r="N11" i="1"/>
  <c r="Q12" i="1"/>
  <c r="N15" i="1"/>
  <c r="Q16" i="1"/>
  <c r="N19" i="1"/>
  <c r="Q20" i="1"/>
  <c r="N23" i="1"/>
  <c r="Q24" i="1"/>
  <c r="N27" i="1"/>
  <c r="Q28" i="1"/>
  <c r="N31" i="1"/>
  <c r="Q32" i="1"/>
  <c r="O37" i="1"/>
  <c r="Q38" i="1"/>
  <c r="O43" i="1"/>
  <c r="Q44" i="1"/>
  <c r="O49" i="1"/>
  <c r="Q50" i="1"/>
  <c r="O55" i="1"/>
  <c r="Q56" i="1"/>
  <c r="O61" i="1"/>
  <c r="Q62" i="1"/>
  <c r="O67" i="1"/>
  <c r="Q68" i="1"/>
  <c r="O73" i="1"/>
  <c r="Q74" i="1"/>
  <c r="O79" i="1"/>
  <c r="Q80" i="1"/>
  <c r="O85" i="1"/>
  <c r="Q86" i="1"/>
  <c r="O91" i="1"/>
  <c r="Q92" i="1"/>
  <c r="O97" i="1"/>
  <c r="Q98" i="1"/>
  <c r="O103" i="1"/>
  <c r="R4" i="1"/>
  <c r="R8" i="1"/>
  <c r="R12" i="1"/>
  <c r="R16" i="1"/>
  <c r="R20" i="1"/>
  <c r="R24" i="1"/>
  <c r="R28" i="1"/>
  <c r="R32" i="1"/>
  <c r="N36" i="1"/>
  <c r="R38" i="1"/>
  <c r="N42" i="1"/>
  <c r="R44" i="1"/>
  <c r="N48" i="1"/>
  <c r="R50" i="1"/>
  <c r="N54" i="1"/>
  <c r="R56" i="1"/>
  <c r="N60" i="1"/>
  <c r="R62" i="1"/>
  <c r="N66" i="1"/>
  <c r="R68" i="1"/>
  <c r="N72" i="1"/>
  <c r="R74" i="1"/>
  <c r="N78" i="1"/>
  <c r="R80" i="1"/>
  <c r="N84" i="1"/>
  <c r="R86" i="1"/>
  <c r="N90" i="1"/>
  <c r="R92" i="1"/>
  <c r="N96" i="1"/>
  <c r="R98" i="1"/>
  <c r="N102" i="1"/>
  <c r="N97" i="1"/>
  <c r="Q37" i="1"/>
  <c r="Q43" i="1"/>
  <c r="Q49" i="1"/>
  <c r="Q55" i="1"/>
  <c r="Q61" i="1"/>
  <c r="Q67" i="1"/>
  <c r="Q73" i="1"/>
  <c r="Q79" i="1"/>
  <c r="Q85" i="1"/>
  <c r="Q91" i="1"/>
  <c r="Q97" i="1"/>
  <c r="Q103" i="1"/>
  <c r="N73" i="1"/>
  <c r="N2" i="1"/>
  <c r="Q3" i="1"/>
  <c r="Q19" i="1"/>
  <c r="Q23" i="1"/>
  <c r="R43" i="1"/>
  <c r="R49" i="1"/>
  <c r="R55" i="1"/>
  <c r="R61" i="1"/>
  <c r="R67" i="1"/>
  <c r="R73" i="1"/>
  <c r="R79" i="1"/>
  <c r="R85" i="1"/>
  <c r="R91" i="1"/>
  <c r="R97" i="1"/>
</calcChain>
</file>

<file path=xl/sharedStrings.xml><?xml version="1.0" encoding="utf-8"?>
<sst xmlns="http://schemas.openxmlformats.org/spreadsheetml/2006/main" count="25" uniqueCount="25">
  <si>
    <t>Ip</t>
  </si>
  <si>
    <t>N° de cycle</t>
  </si>
  <si>
    <t>Ic (A)</t>
  </si>
  <si>
    <t>Vge (V)</t>
  </si>
  <si>
    <t>Vce avant coupure (V)</t>
  </si>
  <si>
    <r>
      <t>Vce corrigé à T</t>
    </r>
    <r>
      <rPr>
        <b/>
        <vertAlign val="subscript"/>
        <sz val="11"/>
        <color theme="1"/>
        <rFont val="Calibri"/>
        <family val="2"/>
        <scheme val="minor"/>
      </rPr>
      <t xml:space="preserve">j0 </t>
    </r>
    <r>
      <rPr>
        <b/>
        <sz val="11"/>
        <color theme="1"/>
        <rFont val="Calibri"/>
        <family val="2"/>
        <scheme val="minor"/>
      </rPr>
      <t>(V)</t>
    </r>
  </si>
  <si>
    <t>Tj (st) (°C)</t>
  </si>
  <si>
    <t>Tc2 (°C)</t>
  </si>
  <si>
    <t>Tc4 (°C)</t>
  </si>
  <si>
    <t>Tc6 (°C)</t>
  </si>
  <si>
    <t>Tc8 (°C)</t>
  </si>
  <si>
    <t>Tw123 (°C)</t>
  </si>
  <si>
    <t>Rth(j-c) (°C/W)</t>
  </si>
  <si>
    <t>Rth(jw) (°C/W)</t>
  </si>
  <si>
    <t>%Vce corrigé</t>
  </si>
  <si>
    <t>%Rth jc</t>
  </si>
  <si>
    <t>%Rth jw</t>
  </si>
  <si>
    <t>Seuil Vce (V)</t>
  </si>
  <si>
    <t>Seuil Rth(j-c) (°C/W)</t>
  </si>
  <si>
    <t>Is</t>
  </si>
  <si>
    <t>Tvulcatherm</t>
  </si>
  <si>
    <t>toff</t>
  </si>
  <si>
    <t>ton</t>
  </si>
  <si>
    <t>Tref</t>
  </si>
  <si>
    <t>DeltaT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</si>
</sst>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"/>
    <numFmt numFmtId="166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166" fontId="0" fillId="2" borderId="1" xfId="0" applyNumberFormat="1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166" fontId="0" fillId="0" borderId="1" xfId="0" applyNumberFormat="1" applyFill="1" applyBorder="1" applyAlignment="1">
      <alignment horizontal="center" vertical="center"/>
    </xf>
    <xf numFmtId="2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3" fillId="0" borderId="1" xfId="0" applyNumberFormat="1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5" fontId="0" fillId="3" borderId="1" xfId="0" applyNumberFormat="1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166" fontId="0" fillId="3" borderId="1" xfId="0" applyNumberFormat="1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2" fontId="0" fillId="0" borderId="1" xfId="0" applyNumberFormat="1" applyFont="1" applyFill="1" applyBorder="1" applyAlignment="1">
      <alignment horizontal="center" vertical="center"/>
    </xf>
    <xf numFmtId="2" fontId="0" fillId="3" borderId="1" xfId="0" applyNumberFormat="1" applyFont="1" applyFill="1" applyBorder="1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ehdi/OneDrive/Desktop/Thesis%20work/Data/Nausicaa/Exemple-donn&#233;es-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libration"/>
      <sheetName val="Rth Module 33L"/>
      <sheetName val="Rth Module 33H"/>
      <sheetName val="Rth Module 34L"/>
      <sheetName val="Rth Module 34H"/>
      <sheetName val="Rth Module 35L"/>
      <sheetName val="Rth Module 35H"/>
      <sheetName val="Suivi vieillissement"/>
    </sheetNames>
    <sheetDataSet>
      <sheetData sheetId="0">
        <row r="16">
          <cell r="C16">
            <v>1.185047815938822E-3</v>
          </cell>
        </row>
        <row r="17">
          <cell r="C17">
            <v>3.79E-3</v>
          </cell>
        </row>
      </sheetData>
      <sheetData sheetId="1"/>
      <sheetData sheetId="2"/>
      <sheetData sheetId="3">
        <row r="5">
          <cell r="M5">
            <v>45.5</v>
          </cell>
        </row>
        <row r="6">
          <cell r="M6">
            <v>44.7</v>
          </cell>
        </row>
        <row r="7">
          <cell r="M7">
            <v>45.6</v>
          </cell>
        </row>
        <row r="8">
          <cell r="M8">
            <v>44.8</v>
          </cell>
        </row>
        <row r="9">
          <cell r="M9">
            <v>45.5</v>
          </cell>
        </row>
        <row r="10">
          <cell r="M10">
            <v>45.6</v>
          </cell>
        </row>
        <row r="11">
          <cell r="M11">
            <v>45.5</v>
          </cell>
        </row>
        <row r="12">
          <cell r="M12">
            <v>45.6</v>
          </cell>
        </row>
        <row r="13">
          <cell r="M13">
            <v>44.8</v>
          </cell>
        </row>
        <row r="14">
          <cell r="M14">
            <v>45.2</v>
          </cell>
        </row>
        <row r="15">
          <cell r="M15">
            <v>45.1</v>
          </cell>
        </row>
        <row r="16">
          <cell r="M16">
            <v>45.7</v>
          </cell>
        </row>
        <row r="17">
          <cell r="M17">
            <v>46.1</v>
          </cell>
        </row>
        <row r="18">
          <cell r="M18">
            <v>46.2</v>
          </cell>
        </row>
        <row r="19">
          <cell r="M19">
            <v>45.4</v>
          </cell>
        </row>
        <row r="20">
          <cell r="M20">
            <v>45.5</v>
          </cell>
        </row>
        <row r="21">
          <cell r="M21">
            <v>45</v>
          </cell>
        </row>
        <row r="22">
          <cell r="M22">
            <v>45.7</v>
          </cell>
        </row>
        <row r="23">
          <cell r="M23">
            <v>45.6</v>
          </cell>
        </row>
        <row r="24">
          <cell r="M24">
            <v>46</v>
          </cell>
        </row>
        <row r="25">
          <cell r="M25">
            <v>45.1</v>
          </cell>
        </row>
        <row r="26">
          <cell r="M26">
            <v>45.2</v>
          </cell>
        </row>
        <row r="27">
          <cell r="M27">
            <v>45.1</v>
          </cell>
        </row>
        <row r="28">
          <cell r="M28">
            <v>45.1</v>
          </cell>
        </row>
        <row r="29">
          <cell r="M29">
            <v>45.2</v>
          </cell>
        </row>
        <row r="30">
          <cell r="M30">
            <v>45.7</v>
          </cell>
        </row>
        <row r="31">
          <cell r="M31">
            <v>45.1</v>
          </cell>
        </row>
        <row r="32">
          <cell r="M32">
            <v>45.1</v>
          </cell>
        </row>
        <row r="33">
          <cell r="M33">
            <v>45.2</v>
          </cell>
        </row>
        <row r="34">
          <cell r="M34">
            <v>45.7</v>
          </cell>
        </row>
        <row r="35">
          <cell r="M35">
            <v>45.6</v>
          </cell>
        </row>
        <row r="36">
          <cell r="M36">
            <v>45</v>
          </cell>
        </row>
        <row r="37">
          <cell r="M37">
            <v>45.3</v>
          </cell>
        </row>
        <row r="38">
          <cell r="M38">
            <v>45.7</v>
          </cell>
        </row>
        <row r="39">
          <cell r="M39">
            <v>45.5</v>
          </cell>
        </row>
        <row r="40">
          <cell r="M40">
            <v>45.6</v>
          </cell>
        </row>
        <row r="41">
          <cell r="M41">
            <v>45.9</v>
          </cell>
        </row>
        <row r="42">
          <cell r="M42">
            <v>45.7</v>
          </cell>
        </row>
        <row r="43">
          <cell r="M43">
            <v>45.1</v>
          </cell>
        </row>
        <row r="44">
          <cell r="M44">
            <v>46.5</v>
          </cell>
        </row>
        <row r="45">
          <cell r="M45">
            <v>45.6</v>
          </cell>
        </row>
        <row r="46">
          <cell r="M46">
            <v>45.4</v>
          </cell>
        </row>
        <row r="47">
          <cell r="M47">
            <v>46.2</v>
          </cell>
        </row>
        <row r="48">
          <cell r="M48">
            <v>45.2</v>
          </cell>
        </row>
        <row r="49">
          <cell r="M49">
            <v>45.2</v>
          </cell>
        </row>
        <row r="50">
          <cell r="M50">
            <v>45.4</v>
          </cell>
        </row>
        <row r="51">
          <cell r="M51">
            <v>45.2</v>
          </cell>
        </row>
        <row r="52">
          <cell r="M52">
            <v>45.2</v>
          </cell>
        </row>
        <row r="53">
          <cell r="M53">
            <v>45.7</v>
          </cell>
        </row>
        <row r="54">
          <cell r="M54">
            <v>45.4</v>
          </cell>
        </row>
        <row r="55">
          <cell r="M55">
            <v>45.2</v>
          </cell>
        </row>
        <row r="56">
          <cell r="M56">
            <v>45.7</v>
          </cell>
        </row>
        <row r="57">
          <cell r="M57">
            <v>45.2</v>
          </cell>
        </row>
        <row r="58">
          <cell r="M58">
            <v>45.2</v>
          </cell>
        </row>
        <row r="59">
          <cell r="M59">
            <v>45.6</v>
          </cell>
        </row>
        <row r="60">
          <cell r="M60">
            <v>44.9</v>
          </cell>
        </row>
        <row r="61">
          <cell r="M61">
            <v>45.4</v>
          </cell>
        </row>
        <row r="62">
          <cell r="M62">
            <v>45</v>
          </cell>
        </row>
        <row r="63">
          <cell r="M63">
            <v>45.3</v>
          </cell>
        </row>
        <row r="64">
          <cell r="M64">
            <v>45.3</v>
          </cell>
        </row>
        <row r="65">
          <cell r="M65">
            <v>44.8</v>
          </cell>
        </row>
        <row r="66">
          <cell r="M66">
            <v>45.8</v>
          </cell>
        </row>
        <row r="67">
          <cell r="M67">
            <v>45.7</v>
          </cell>
        </row>
        <row r="68">
          <cell r="M68">
            <v>45.3</v>
          </cell>
        </row>
        <row r="69">
          <cell r="M69">
            <v>44.8</v>
          </cell>
        </row>
        <row r="70">
          <cell r="M70">
            <v>45.4</v>
          </cell>
        </row>
        <row r="71">
          <cell r="M71">
            <v>45.7</v>
          </cell>
        </row>
        <row r="72">
          <cell r="M72">
            <v>45.3</v>
          </cell>
        </row>
        <row r="73">
          <cell r="M73">
            <v>45.5</v>
          </cell>
        </row>
        <row r="74">
          <cell r="M74">
            <v>45.2</v>
          </cell>
        </row>
        <row r="75">
          <cell r="M75">
            <v>45.7</v>
          </cell>
        </row>
        <row r="76">
          <cell r="M76">
            <v>45.5</v>
          </cell>
        </row>
        <row r="77">
          <cell r="M77">
            <v>45</v>
          </cell>
        </row>
        <row r="78">
          <cell r="M78">
            <v>45.5</v>
          </cell>
        </row>
        <row r="79">
          <cell r="M79">
            <v>45.7</v>
          </cell>
        </row>
        <row r="80">
          <cell r="M80">
            <v>45.9</v>
          </cell>
        </row>
        <row r="81">
          <cell r="M81">
            <v>46.2</v>
          </cell>
        </row>
        <row r="82">
          <cell r="M82">
            <v>45.8</v>
          </cell>
        </row>
        <row r="83">
          <cell r="M83">
            <v>45.1</v>
          </cell>
        </row>
        <row r="84">
          <cell r="M84">
            <v>45</v>
          </cell>
        </row>
        <row r="85">
          <cell r="M85">
            <v>45.6</v>
          </cell>
        </row>
        <row r="86">
          <cell r="M86">
            <v>45.2</v>
          </cell>
        </row>
        <row r="87">
          <cell r="M87">
            <v>45.1</v>
          </cell>
        </row>
        <row r="88">
          <cell r="M88">
            <v>45.4</v>
          </cell>
        </row>
        <row r="89">
          <cell r="M89">
            <v>45.1</v>
          </cell>
        </row>
        <row r="90">
          <cell r="M90">
            <v>45.5</v>
          </cell>
        </row>
        <row r="91">
          <cell r="M91">
            <v>45.1</v>
          </cell>
        </row>
        <row r="92">
          <cell r="M92">
            <v>45.3</v>
          </cell>
        </row>
        <row r="93">
          <cell r="M93">
            <v>45.4</v>
          </cell>
        </row>
        <row r="94">
          <cell r="M94">
            <v>44.9</v>
          </cell>
        </row>
        <row r="95">
          <cell r="M95">
            <v>45.9</v>
          </cell>
        </row>
        <row r="96">
          <cell r="M96">
            <v>44.9</v>
          </cell>
        </row>
        <row r="97">
          <cell r="M97">
            <v>45</v>
          </cell>
        </row>
        <row r="98">
          <cell r="M98">
            <v>44.7</v>
          </cell>
        </row>
        <row r="99">
          <cell r="M99">
            <v>45.4</v>
          </cell>
        </row>
        <row r="100">
          <cell r="M100">
            <v>45.6</v>
          </cell>
        </row>
        <row r="101">
          <cell r="M101">
            <v>45.7</v>
          </cell>
        </row>
        <row r="102">
          <cell r="M102">
            <v>45.6</v>
          </cell>
        </row>
        <row r="103">
          <cell r="M103">
            <v>45</v>
          </cell>
        </row>
        <row r="104">
          <cell r="M104">
            <v>44.8</v>
          </cell>
        </row>
        <row r="105">
          <cell r="M105">
            <v>45.4</v>
          </cell>
        </row>
        <row r="106">
          <cell r="M106">
            <v>44.8</v>
          </cell>
        </row>
      </sheetData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3"/>
  <sheetViews>
    <sheetView tabSelected="1" workbookViewId="0">
      <selection activeCell="S1" sqref="S1"/>
    </sheetView>
  </sheetViews>
  <sheetFormatPr baseColWidth="10" defaultColWidth="9.140625" defaultRowHeight="15" x14ac:dyDescent="0.25"/>
  <sheetData>
    <row r="1" spans="1:25" ht="60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2" t="s">
        <v>17</v>
      </c>
      <c r="R1" s="2" t="s">
        <v>18</v>
      </c>
      <c r="S1" t="s">
        <v>24</v>
      </c>
      <c r="T1" t="s">
        <v>23</v>
      </c>
      <c r="U1" s="25" t="s">
        <v>22</v>
      </c>
      <c r="V1" t="s">
        <v>21</v>
      </c>
      <c r="W1" t="s">
        <v>0</v>
      </c>
      <c r="X1" s="25" t="s">
        <v>19</v>
      </c>
      <c r="Y1" t="s">
        <v>20</v>
      </c>
    </row>
    <row r="2" spans="1:25" x14ac:dyDescent="0.25">
      <c r="A2" s="3">
        <v>0</v>
      </c>
      <c r="B2" s="4">
        <v>149.80000000000001</v>
      </c>
      <c r="C2" s="3">
        <v>14.77</v>
      </c>
      <c r="D2" s="5">
        <v>1.4881</v>
      </c>
      <c r="E2" s="5">
        <f>D2-[1]Calibration!$C$16*(F2-$F$2)+[1]Calibration!$C$17*(150-B2)</f>
        <v>1.488858</v>
      </c>
      <c r="F2" s="4">
        <v>97.9</v>
      </c>
      <c r="G2" s="4">
        <v>72</v>
      </c>
      <c r="H2" s="4">
        <v>78.7</v>
      </c>
      <c r="I2" s="4">
        <v>77.5</v>
      </c>
      <c r="J2" s="4">
        <v>75.7</v>
      </c>
      <c r="K2" s="4">
        <f>'[1]Rth Module 34L'!M5</f>
        <v>45.5</v>
      </c>
      <c r="L2" s="6">
        <f t="shared" ref="L2:L65" si="0">(F2-(G2+H2+I2+J2)/4)/(D2*B2)</f>
        <v>9.835482545147449E-2</v>
      </c>
      <c r="M2" s="6">
        <f t="shared" ref="M2:M65" si="1">(F2-K2)/(B2*D2)</f>
        <v>0.23506466835380896</v>
      </c>
      <c r="N2" s="7">
        <f t="shared" ref="N2:N44" si="2">(E2-$E$2)/$E$2*100</f>
        <v>0</v>
      </c>
      <c r="O2" s="7">
        <f t="shared" ref="O2:O65" si="3">(L2-$L$2)/$L$2*100</f>
        <v>0</v>
      </c>
      <c r="P2" s="7">
        <f t="shared" ref="P2:P65" si="4">(M2-$M$2)/$M$2*100</f>
        <v>0</v>
      </c>
      <c r="Q2" s="5">
        <f t="shared" ref="Q2:Q103" si="5">$E$2*1.05</f>
        <v>1.5633009</v>
      </c>
      <c r="R2" s="6">
        <f t="shared" ref="R2:R103" si="6">$L$2*1.2</f>
        <v>0.11802579054176938</v>
      </c>
      <c r="S2">
        <v>70</v>
      </c>
      <c r="T2">
        <v>55</v>
      </c>
      <c r="U2">
        <v>3</v>
      </c>
      <c r="V2">
        <v>6</v>
      </c>
      <c r="W2">
        <v>210</v>
      </c>
      <c r="X2">
        <v>150</v>
      </c>
      <c r="Y2">
        <v>46</v>
      </c>
    </row>
    <row r="3" spans="1:25" x14ac:dyDescent="0.25">
      <c r="A3" s="8">
        <v>10000</v>
      </c>
      <c r="B3" s="8">
        <v>149.9</v>
      </c>
      <c r="C3" s="8">
        <v>14.77</v>
      </c>
      <c r="D3" s="8">
        <v>1.4901</v>
      </c>
      <c r="E3" s="9">
        <f>D3-[1]Calibration!$C$16*(F3-$F$2)+[1]Calibration!$C$17*(150-B3)</f>
        <v>1.4905975047815938</v>
      </c>
      <c r="F3" s="10">
        <v>97.8</v>
      </c>
      <c r="G3" s="10">
        <v>71.900000000000006</v>
      </c>
      <c r="H3" s="10">
        <v>78.599999999999994</v>
      </c>
      <c r="I3" s="10">
        <v>77.3</v>
      </c>
      <c r="J3" s="10">
        <v>75.7</v>
      </c>
      <c r="K3" s="10">
        <f>'[1]Rth Module 34L'!M6</f>
        <v>44.7</v>
      </c>
      <c r="L3" s="11">
        <f t="shared" si="0"/>
        <v>9.8157288851360033E-2</v>
      </c>
      <c r="M3" s="11">
        <f t="shared" si="1"/>
        <v>0.23772643274833377</v>
      </c>
      <c r="N3" s="12">
        <f t="shared" si="2"/>
        <v>0.11683483459092757</v>
      </c>
      <c r="O3" s="12">
        <f t="shared" si="3"/>
        <v>-0.20084078153533536</v>
      </c>
      <c r="P3" s="12">
        <f t="shared" si="4"/>
        <v>1.1323540935205294</v>
      </c>
      <c r="Q3" s="9">
        <f t="shared" si="5"/>
        <v>1.5633009</v>
      </c>
      <c r="R3" s="11">
        <f t="shared" si="6"/>
        <v>0.11802579054176938</v>
      </c>
      <c r="S3">
        <v>70</v>
      </c>
      <c r="T3">
        <v>55</v>
      </c>
      <c r="U3">
        <v>3</v>
      </c>
      <c r="V3">
        <v>6</v>
      </c>
      <c r="W3">
        <v>210</v>
      </c>
      <c r="X3">
        <v>150</v>
      </c>
      <c r="Y3">
        <v>46</v>
      </c>
    </row>
    <row r="4" spans="1:25" x14ac:dyDescent="0.25">
      <c r="A4" s="13">
        <v>20000</v>
      </c>
      <c r="B4" s="13">
        <v>149.69999999999999</v>
      </c>
      <c r="C4" s="8">
        <v>14.77</v>
      </c>
      <c r="D4" s="13">
        <v>1.4913000000000001</v>
      </c>
      <c r="E4" s="9">
        <f>D4-[1]Calibration!$C$16*(F4-$F$2)+[1]Calibration!$C$17*(150-B4)</f>
        <v>1.4920814856552185</v>
      </c>
      <c r="F4" s="13">
        <v>98.2</v>
      </c>
      <c r="G4" s="10">
        <v>72.099999999999994</v>
      </c>
      <c r="H4" s="10">
        <v>78.8</v>
      </c>
      <c r="I4" s="10">
        <v>77.400000000000006</v>
      </c>
      <c r="J4" s="10">
        <v>75.5</v>
      </c>
      <c r="K4" s="10">
        <f>'[1]Rth Module 34L'!M7</f>
        <v>45.6</v>
      </c>
      <c r="L4" s="11">
        <f t="shared" si="0"/>
        <v>9.9665120715066183E-2</v>
      </c>
      <c r="M4" s="11">
        <f t="shared" si="1"/>
        <v>0.2356128247016844</v>
      </c>
      <c r="N4" s="12">
        <f t="shared" si="2"/>
        <v>0.21650725960558098</v>
      </c>
      <c r="O4" s="12">
        <f t="shared" si="3"/>
        <v>1.3322124843159384</v>
      </c>
      <c r="P4" s="12">
        <f t="shared" si="4"/>
        <v>0.23319384904344026</v>
      </c>
      <c r="Q4" s="9">
        <f t="shared" si="5"/>
        <v>1.5633009</v>
      </c>
      <c r="R4" s="11">
        <f t="shared" si="6"/>
        <v>0.11802579054176938</v>
      </c>
      <c r="S4">
        <v>70</v>
      </c>
      <c r="T4">
        <v>55</v>
      </c>
      <c r="U4">
        <v>3</v>
      </c>
      <c r="V4">
        <v>6</v>
      </c>
      <c r="W4">
        <v>210</v>
      </c>
      <c r="X4">
        <v>150</v>
      </c>
      <c r="Y4">
        <v>46</v>
      </c>
    </row>
    <row r="5" spans="1:25" x14ac:dyDescent="0.25">
      <c r="A5" s="13">
        <v>30000</v>
      </c>
      <c r="B5" s="13">
        <v>149.69999999999999</v>
      </c>
      <c r="C5" s="8">
        <v>14.77</v>
      </c>
      <c r="D5" s="8">
        <v>1.4916</v>
      </c>
      <c r="E5" s="9">
        <f>D5-[1]Calibration!$C$16*(F5-$F$2)+[1]Calibration!$C$17*(150-B5)</f>
        <v>1.4922629808736245</v>
      </c>
      <c r="F5" s="10">
        <v>98.3</v>
      </c>
      <c r="G5" s="10">
        <v>71.3</v>
      </c>
      <c r="H5" s="10">
        <v>77.8</v>
      </c>
      <c r="I5" s="10">
        <v>76.599999999999994</v>
      </c>
      <c r="J5" s="10">
        <v>74.8</v>
      </c>
      <c r="K5" s="10">
        <f>'[1]Rth Module 34L'!M8</f>
        <v>44.8</v>
      </c>
      <c r="L5" s="11">
        <f t="shared" si="0"/>
        <v>0.10378762351734844</v>
      </c>
      <c r="M5" s="11">
        <f t="shared" si="1"/>
        <v>0.23959602408535674</v>
      </c>
      <c r="N5" s="12">
        <f t="shared" si="2"/>
        <v>0.22869748986300292</v>
      </c>
      <c r="O5" s="12">
        <f t="shared" si="3"/>
        <v>5.5236721136314131</v>
      </c>
      <c r="P5" s="12">
        <f t="shared" si="4"/>
        <v>1.9277060067263638</v>
      </c>
      <c r="Q5" s="9">
        <f t="shared" si="5"/>
        <v>1.5633009</v>
      </c>
      <c r="R5" s="11">
        <f t="shared" si="6"/>
        <v>0.11802579054176938</v>
      </c>
      <c r="S5">
        <v>70</v>
      </c>
      <c r="T5">
        <v>55</v>
      </c>
      <c r="U5">
        <v>3</v>
      </c>
      <c r="V5">
        <v>6</v>
      </c>
      <c r="W5">
        <v>210</v>
      </c>
      <c r="X5">
        <v>150</v>
      </c>
      <c r="Y5">
        <v>46</v>
      </c>
    </row>
    <row r="6" spans="1:25" x14ac:dyDescent="0.25">
      <c r="A6" s="13">
        <v>40000</v>
      </c>
      <c r="B6" s="13">
        <v>149.6</v>
      </c>
      <c r="C6" s="8">
        <v>14.77</v>
      </c>
      <c r="D6" s="9">
        <v>1.494</v>
      </c>
      <c r="E6" s="9">
        <f>D6-[1]Calibration!$C$16*(F6-$F$2)+[1]Calibration!$C$17*(150-B6)</f>
        <v>1.4950419808736246</v>
      </c>
      <c r="F6" s="10">
        <v>98.3</v>
      </c>
      <c r="G6" s="10">
        <v>72.2</v>
      </c>
      <c r="H6" s="10">
        <v>79</v>
      </c>
      <c r="I6" s="10">
        <v>77.5</v>
      </c>
      <c r="J6" s="10">
        <v>75.8</v>
      </c>
      <c r="K6" s="10">
        <f>'[1]Rth Module 34L'!M9</f>
        <v>45.5</v>
      </c>
      <c r="L6" s="11">
        <f t="shared" si="0"/>
        <v>9.9215936831103371E-2</v>
      </c>
      <c r="M6" s="11">
        <f t="shared" si="1"/>
        <v>0.23623907394283014</v>
      </c>
      <c r="N6" s="12">
        <f t="shared" si="2"/>
        <v>0.41535061595025147</v>
      </c>
      <c r="O6" s="12">
        <f t="shared" si="3"/>
        <v>0.87551513174483719</v>
      </c>
      <c r="P6" s="12">
        <f t="shared" si="4"/>
        <v>0.49960957435488307</v>
      </c>
      <c r="Q6" s="9">
        <f t="shared" si="5"/>
        <v>1.5633009</v>
      </c>
      <c r="R6" s="11">
        <f t="shared" si="6"/>
        <v>0.11802579054176938</v>
      </c>
      <c r="S6">
        <v>70</v>
      </c>
      <c r="T6">
        <v>55</v>
      </c>
      <c r="U6">
        <v>3</v>
      </c>
      <c r="V6">
        <v>6</v>
      </c>
      <c r="W6">
        <v>210</v>
      </c>
      <c r="X6">
        <v>150</v>
      </c>
      <c r="Y6">
        <v>46</v>
      </c>
    </row>
    <row r="7" spans="1:25" x14ac:dyDescent="0.25">
      <c r="A7" s="13">
        <v>50000</v>
      </c>
      <c r="B7" s="13">
        <v>149.69999999999999</v>
      </c>
      <c r="C7" s="8">
        <v>14.77</v>
      </c>
      <c r="D7" s="9">
        <v>1.4957</v>
      </c>
      <c r="E7" s="9">
        <f>D7-[1]Calibration!$C$16*(F7-$F$2)+[1]Calibration!$C$17*(150-B7)</f>
        <v>1.4957704569656551</v>
      </c>
      <c r="F7" s="10">
        <v>98.8</v>
      </c>
      <c r="G7" s="10">
        <v>72.599999999999994</v>
      </c>
      <c r="H7" s="10">
        <v>79.3</v>
      </c>
      <c r="I7" s="10">
        <v>78</v>
      </c>
      <c r="J7" s="10">
        <v>76.2</v>
      </c>
      <c r="K7" s="10">
        <f>'[1]Rth Module 34L'!M10</f>
        <v>45.6</v>
      </c>
      <c r="L7" s="11">
        <f t="shared" si="0"/>
        <v>9.9483583065040321E-2</v>
      </c>
      <c r="M7" s="11">
        <f t="shared" si="1"/>
        <v>0.23759939928440599</v>
      </c>
      <c r="N7" s="12">
        <f t="shared" si="2"/>
        <v>0.46427912975281205</v>
      </c>
      <c r="O7" s="12">
        <f t="shared" si="3"/>
        <v>1.147638266231003</v>
      </c>
      <c r="P7" s="12">
        <f t="shared" si="4"/>
        <v>1.0783121718581135</v>
      </c>
      <c r="Q7" s="9">
        <f t="shared" si="5"/>
        <v>1.5633009</v>
      </c>
      <c r="R7" s="11">
        <f t="shared" si="6"/>
        <v>0.11802579054176938</v>
      </c>
      <c r="S7">
        <v>70</v>
      </c>
      <c r="T7">
        <v>55</v>
      </c>
      <c r="U7">
        <v>3</v>
      </c>
      <c r="V7">
        <v>6</v>
      </c>
      <c r="W7">
        <v>210</v>
      </c>
      <c r="X7">
        <v>150</v>
      </c>
      <c r="Y7">
        <v>46</v>
      </c>
    </row>
    <row r="8" spans="1:25" x14ac:dyDescent="0.25">
      <c r="A8" s="13">
        <v>60000</v>
      </c>
      <c r="B8" s="13">
        <v>149.69999999999999</v>
      </c>
      <c r="C8" s="8">
        <v>14.77</v>
      </c>
      <c r="D8" s="9">
        <v>1.4962</v>
      </c>
      <c r="E8" s="9">
        <f>D8-[1]Calibration!$C$16*(F8-$F$2)+[1]Calibration!$C$17*(150-B8)</f>
        <v>1.4959149426208733</v>
      </c>
      <c r="F8" s="10">
        <v>99.1</v>
      </c>
      <c r="G8" s="10">
        <v>72.5</v>
      </c>
      <c r="H8" s="10">
        <v>79.2</v>
      </c>
      <c r="I8" s="10">
        <v>77.599999999999994</v>
      </c>
      <c r="J8" s="10">
        <v>76</v>
      </c>
      <c r="K8" s="10">
        <f>'[1]Rth Module 34L'!M11</f>
        <v>45.5</v>
      </c>
      <c r="L8" s="11">
        <f t="shared" si="0"/>
        <v>0.10168266846038915</v>
      </c>
      <c r="M8" s="11">
        <f t="shared" si="1"/>
        <v>0.23930586298471379</v>
      </c>
      <c r="N8" s="12">
        <f t="shared" si="2"/>
        <v>0.47398359150928482</v>
      </c>
      <c r="O8" s="12">
        <f t="shared" si="3"/>
        <v>3.3835076150447971</v>
      </c>
      <c r="P8" s="12">
        <f t="shared" si="4"/>
        <v>1.8042671663957481</v>
      </c>
      <c r="Q8" s="9">
        <f t="shared" si="5"/>
        <v>1.5633009</v>
      </c>
      <c r="R8" s="11">
        <f t="shared" si="6"/>
        <v>0.11802579054176938</v>
      </c>
      <c r="S8">
        <v>70</v>
      </c>
      <c r="T8">
        <v>55</v>
      </c>
      <c r="U8">
        <v>3</v>
      </c>
      <c r="V8">
        <v>6</v>
      </c>
      <c r="W8">
        <v>210</v>
      </c>
      <c r="X8">
        <v>150</v>
      </c>
      <c r="Y8">
        <v>46</v>
      </c>
    </row>
    <row r="9" spans="1:25" x14ac:dyDescent="0.25">
      <c r="A9" s="13">
        <v>70000</v>
      </c>
      <c r="B9" s="13">
        <v>149.69999999999999</v>
      </c>
      <c r="C9" s="8">
        <v>14.78</v>
      </c>
      <c r="D9" s="9">
        <v>1.4968999999999999</v>
      </c>
      <c r="E9" s="9">
        <f>D9-[1]Calibration!$C$16*(F9-$F$2)+[1]Calibration!$C$17*(150-B9)</f>
        <v>1.4964964378392793</v>
      </c>
      <c r="F9" s="10">
        <v>99.2</v>
      </c>
      <c r="G9" s="10">
        <v>72.400000000000006</v>
      </c>
      <c r="H9" s="10">
        <v>79.099999999999994</v>
      </c>
      <c r="I9" s="10">
        <v>77.5</v>
      </c>
      <c r="J9" s="10">
        <v>75.8</v>
      </c>
      <c r="K9" s="10">
        <f>'[1]Rth Module 34L'!M12</f>
        <v>45.6</v>
      </c>
      <c r="L9" s="11">
        <f t="shared" si="0"/>
        <v>0.10263919738289684</v>
      </c>
      <c r="M9" s="11">
        <f t="shared" si="1"/>
        <v>0.2391939556401422</v>
      </c>
      <c r="N9" s="12">
        <f t="shared" si="2"/>
        <v>0.5130400507824997</v>
      </c>
      <c r="O9" s="12">
        <f t="shared" si="3"/>
        <v>4.3560363324889844</v>
      </c>
      <c r="P9" s="12">
        <f t="shared" si="4"/>
        <v>1.7566601204899168</v>
      </c>
      <c r="Q9" s="9">
        <f t="shared" si="5"/>
        <v>1.5633009</v>
      </c>
      <c r="R9" s="11">
        <f t="shared" si="6"/>
        <v>0.11802579054176938</v>
      </c>
      <c r="S9">
        <v>70</v>
      </c>
      <c r="T9">
        <v>55</v>
      </c>
      <c r="U9">
        <v>3</v>
      </c>
      <c r="V9">
        <v>6</v>
      </c>
      <c r="W9">
        <v>210</v>
      </c>
      <c r="X9">
        <v>150</v>
      </c>
      <c r="Y9">
        <v>46</v>
      </c>
    </row>
    <row r="10" spans="1:25" x14ac:dyDescent="0.25">
      <c r="A10" s="13">
        <v>80000</v>
      </c>
      <c r="B10" s="13">
        <v>149.6</v>
      </c>
      <c r="C10" s="8">
        <v>14.78</v>
      </c>
      <c r="D10" s="9">
        <v>1.4973000000000001</v>
      </c>
      <c r="E10" s="9">
        <f>D10-[1]Calibration!$C$16*(F10-$F$2)+[1]Calibration!$C$17*(150-B10)</f>
        <v>1.497867961747249</v>
      </c>
      <c r="F10" s="10">
        <v>98.7</v>
      </c>
      <c r="G10" s="10">
        <v>72.2</v>
      </c>
      <c r="H10" s="10">
        <v>78.8</v>
      </c>
      <c r="I10" s="10">
        <v>77.2</v>
      </c>
      <c r="J10" s="10">
        <v>75.3</v>
      </c>
      <c r="K10" s="10">
        <f>'[1]Rth Module 34L'!M13</f>
        <v>44.8</v>
      </c>
      <c r="L10" s="11">
        <f t="shared" si="0"/>
        <v>0.10189910466290304</v>
      </c>
      <c r="M10" s="11">
        <f t="shared" si="1"/>
        <v>0.24062921101119272</v>
      </c>
      <c r="N10" s="12">
        <f t="shared" si="2"/>
        <v>0.6051592393128824</v>
      </c>
      <c r="O10" s="12">
        <f t="shared" si="3"/>
        <v>3.6035641313574396</v>
      </c>
      <c r="P10" s="12">
        <f t="shared" si="4"/>
        <v>2.3672390650424164</v>
      </c>
      <c r="Q10" s="9">
        <f t="shared" si="5"/>
        <v>1.5633009</v>
      </c>
      <c r="R10" s="11">
        <f t="shared" si="6"/>
        <v>0.11802579054176938</v>
      </c>
      <c r="S10">
        <v>70</v>
      </c>
      <c r="T10">
        <v>55</v>
      </c>
      <c r="U10">
        <v>3</v>
      </c>
      <c r="V10">
        <v>6</v>
      </c>
      <c r="W10">
        <v>210</v>
      </c>
      <c r="X10">
        <v>150</v>
      </c>
      <c r="Y10">
        <v>46</v>
      </c>
    </row>
    <row r="11" spans="1:25" x14ac:dyDescent="0.25">
      <c r="A11" s="13">
        <v>90000</v>
      </c>
      <c r="B11" s="13">
        <v>149.6</v>
      </c>
      <c r="C11" s="8">
        <v>14.78</v>
      </c>
      <c r="D11" s="14">
        <v>1.4984</v>
      </c>
      <c r="E11" s="9">
        <f>D11-[1]Calibration!$C$16*(F11-$F$2)+[1]Calibration!$C$17*(150-B11)</f>
        <v>1.4986124474024674</v>
      </c>
      <c r="F11" s="15">
        <v>99</v>
      </c>
      <c r="G11" s="10">
        <v>72.2</v>
      </c>
      <c r="H11" s="10">
        <v>78.900000000000006</v>
      </c>
      <c r="I11" s="10">
        <v>77.2</v>
      </c>
      <c r="J11" s="10">
        <v>75.599999999999994</v>
      </c>
      <c r="K11" s="10">
        <f>'[1]Rth Module 34L'!M14</f>
        <v>45.2</v>
      </c>
      <c r="L11" s="11">
        <f t="shared" si="0"/>
        <v>0.10271651615555705</v>
      </c>
      <c r="M11" s="11">
        <f t="shared" si="1"/>
        <v>0.24000645251548178</v>
      </c>
      <c r="N11" s="12">
        <f t="shared" si="2"/>
        <v>0.65516304459305974</v>
      </c>
      <c r="O11" s="12">
        <f t="shared" si="3"/>
        <v>4.4346484110578723</v>
      </c>
      <c r="P11" s="12">
        <f t="shared" si="4"/>
        <v>2.1023083546671777</v>
      </c>
      <c r="Q11" s="9">
        <f t="shared" si="5"/>
        <v>1.5633009</v>
      </c>
      <c r="R11" s="11">
        <f t="shared" si="6"/>
        <v>0.11802579054176938</v>
      </c>
      <c r="S11">
        <v>70</v>
      </c>
      <c r="T11">
        <v>55</v>
      </c>
      <c r="U11">
        <v>3</v>
      </c>
      <c r="V11">
        <v>6</v>
      </c>
      <c r="W11">
        <v>210</v>
      </c>
      <c r="X11">
        <v>150</v>
      </c>
      <c r="Y11">
        <v>46</v>
      </c>
    </row>
    <row r="12" spans="1:25" x14ac:dyDescent="0.25">
      <c r="A12" s="13">
        <v>100000</v>
      </c>
      <c r="B12" s="13">
        <v>149.6</v>
      </c>
      <c r="C12" s="8">
        <v>14.78</v>
      </c>
      <c r="D12" s="16">
        <v>1.4995000000000001</v>
      </c>
      <c r="E12" s="9">
        <f>D12-[1]Calibration!$C$16*(F12-$F$2)+[1]Calibration!$C$17*(150-B12)</f>
        <v>1.4994754378392796</v>
      </c>
      <c r="F12" s="15">
        <v>99.2</v>
      </c>
      <c r="G12" s="10">
        <v>72.599999999999994</v>
      </c>
      <c r="H12" s="10">
        <v>79.2</v>
      </c>
      <c r="I12" s="10">
        <v>77.400000000000006</v>
      </c>
      <c r="J12" s="10">
        <v>76.2</v>
      </c>
      <c r="K12" s="10">
        <f>'[1]Rth Module 34L'!M15</f>
        <v>45.1</v>
      </c>
      <c r="L12" s="11">
        <f t="shared" si="0"/>
        <v>0.10186104815687223</v>
      </c>
      <c r="M12" s="11">
        <f t="shared" si="1"/>
        <v>0.24116773327294483</v>
      </c>
      <c r="N12" s="12">
        <f t="shared" si="2"/>
        <v>0.71312629137765982</v>
      </c>
      <c r="O12" s="12">
        <f t="shared" si="3"/>
        <v>3.5648710567104969</v>
      </c>
      <c r="P12" s="12">
        <f t="shared" si="4"/>
        <v>2.5963344308085494</v>
      </c>
      <c r="Q12" s="9">
        <f t="shared" si="5"/>
        <v>1.5633009</v>
      </c>
      <c r="R12" s="11">
        <f t="shared" si="6"/>
        <v>0.11802579054176938</v>
      </c>
      <c r="S12">
        <v>70</v>
      </c>
      <c r="T12">
        <v>55</v>
      </c>
      <c r="U12">
        <v>3</v>
      </c>
      <c r="V12">
        <v>6</v>
      </c>
      <c r="W12">
        <v>210</v>
      </c>
      <c r="X12">
        <v>150</v>
      </c>
      <c r="Y12">
        <v>46</v>
      </c>
    </row>
    <row r="13" spans="1:25" x14ac:dyDescent="0.25">
      <c r="A13" s="13">
        <v>110000</v>
      </c>
      <c r="B13" s="13">
        <v>149.6</v>
      </c>
      <c r="C13" s="8">
        <v>14.78</v>
      </c>
      <c r="D13" s="9">
        <v>1.5003</v>
      </c>
      <c r="E13" s="9">
        <f>D13-[1]Calibration!$C$16*(F13-$F$2)+[1]Calibration!$C$17*(150-B13)</f>
        <v>1.499919923494498</v>
      </c>
      <c r="F13" s="15">
        <v>99.5</v>
      </c>
      <c r="G13" s="10">
        <v>72.5</v>
      </c>
      <c r="H13" s="10">
        <v>79.3</v>
      </c>
      <c r="I13" s="10">
        <v>77.400000000000006</v>
      </c>
      <c r="J13" s="10">
        <v>75.900000000000006</v>
      </c>
      <c r="K13" s="10">
        <f>'[1]Rth Module 34L'!M16</f>
        <v>45.7</v>
      </c>
      <c r="L13" s="11">
        <f t="shared" si="0"/>
        <v>0.1034775219644128</v>
      </c>
      <c r="M13" s="11">
        <f t="shared" si="1"/>
        <v>0.23970250513177221</v>
      </c>
      <c r="N13" s="12">
        <f t="shared" si="2"/>
        <v>0.74298042489599225</v>
      </c>
      <c r="O13" s="12">
        <f t="shared" si="3"/>
        <v>5.2083835128818441</v>
      </c>
      <c r="P13" s="12">
        <f t="shared" si="4"/>
        <v>1.9730046248305544</v>
      </c>
      <c r="Q13" s="9">
        <f t="shared" si="5"/>
        <v>1.5633009</v>
      </c>
      <c r="R13" s="11">
        <f t="shared" si="6"/>
        <v>0.11802579054176938</v>
      </c>
      <c r="S13">
        <v>70</v>
      </c>
      <c r="T13">
        <v>55</v>
      </c>
      <c r="U13">
        <v>3</v>
      </c>
      <c r="V13">
        <v>6</v>
      </c>
      <c r="W13">
        <v>210</v>
      </c>
      <c r="X13">
        <v>150</v>
      </c>
      <c r="Y13">
        <v>46</v>
      </c>
    </row>
    <row r="14" spans="1:25" x14ac:dyDescent="0.25">
      <c r="A14" s="13">
        <v>120000</v>
      </c>
      <c r="B14" s="13">
        <v>149.6</v>
      </c>
      <c r="C14" s="8">
        <v>14.78</v>
      </c>
      <c r="D14" s="9">
        <v>1.5013000000000001</v>
      </c>
      <c r="E14" s="9">
        <f>D14-[1]Calibration!$C$16*(F14-$F$2)+[1]Calibration!$C$17*(150-B14)</f>
        <v>1.5006829139313103</v>
      </c>
      <c r="F14" s="10">
        <v>99.7</v>
      </c>
      <c r="G14" s="10">
        <v>72.8</v>
      </c>
      <c r="H14" s="10">
        <v>79.5</v>
      </c>
      <c r="I14" s="10">
        <v>77.7</v>
      </c>
      <c r="J14" s="10">
        <v>76.099999999999994</v>
      </c>
      <c r="K14" s="10">
        <f>'[1]Rth Module 34L'!M17</f>
        <v>46.1</v>
      </c>
      <c r="L14" s="11">
        <f t="shared" si="0"/>
        <v>0.10318597322605612</v>
      </c>
      <c r="M14" s="11">
        <f t="shared" si="1"/>
        <v>0.23865234800071666</v>
      </c>
      <c r="N14" s="12">
        <f t="shared" si="2"/>
        <v>0.79422711442664395</v>
      </c>
      <c r="O14" s="12">
        <f t="shared" si="3"/>
        <v>4.9119580583925506</v>
      </c>
      <c r="P14" s="12">
        <f t="shared" si="4"/>
        <v>1.5262521892518901</v>
      </c>
      <c r="Q14" s="9">
        <f t="shared" si="5"/>
        <v>1.5633009</v>
      </c>
      <c r="R14" s="11">
        <f t="shared" si="6"/>
        <v>0.11802579054176938</v>
      </c>
      <c r="S14">
        <v>70</v>
      </c>
      <c r="T14">
        <v>55</v>
      </c>
      <c r="U14">
        <v>3</v>
      </c>
      <c r="V14">
        <v>6</v>
      </c>
      <c r="W14">
        <v>210</v>
      </c>
      <c r="X14">
        <v>150</v>
      </c>
      <c r="Y14">
        <v>46</v>
      </c>
    </row>
    <row r="15" spans="1:25" x14ac:dyDescent="0.25">
      <c r="A15" s="13">
        <v>130000</v>
      </c>
      <c r="B15" s="13">
        <v>149.69999999999999</v>
      </c>
      <c r="C15" s="8">
        <v>14.78</v>
      </c>
      <c r="D15" s="9">
        <v>1.5022</v>
      </c>
      <c r="E15" s="9">
        <f>D15-[1]Calibration!$C$16*(F15-$F$2)+[1]Calibration!$C$17*(150-B15)</f>
        <v>1.5010854091497161</v>
      </c>
      <c r="F15" s="10">
        <v>99.8</v>
      </c>
      <c r="G15" s="10">
        <v>72.900000000000006</v>
      </c>
      <c r="H15" s="10">
        <v>79.7</v>
      </c>
      <c r="I15" s="10">
        <v>77.900000000000006</v>
      </c>
      <c r="J15" s="10">
        <v>76.3</v>
      </c>
      <c r="K15" s="10">
        <f>'[1]Rth Module 34L'!M18</f>
        <v>46.2</v>
      </c>
      <c r="L15" s="11">
        <f t="shared" si="0"/>
        <v>0.10272175291869852</v>
      </c>
      <c r="M15" s="11">
        <f t="shared" si="1"/>
        <v>0.23835004140442603</v>
      </c>
      <c r="N15" s="12">
        <f t="shared" si="2"/>
        <v>0.82126093621528018</v>
      </c>
      <c r="O15" s="12">
        <f t="shared" si="3"/>
        <v>4.4399727691841102</v>
      </c>
      <c r="P15" s="12">
        <f t="shared" si="4"/>
        <v>1.3976464747445907</v>
      </c>
      <c r="Q15" s="9">
        <f t="shared" si="5"/>
        <v>1.5633009</v>
      </c>
      <c r="R15" s="11">
        <f t="shared" si="6"/>
        <v>0.11802579054176938</v>
      </c>
      <c r="S15">
        <v>70</v>
      </c>
      <c r="T15">
        <v>55</v>
      </c>
      <c r="U15">
        <v>3</v>
      </c>
      <c r="V15">
        <v>6</v>
      </c>
      <c r="W15">
        <v>210</v>
      </c>
      <c r="X15">
        <v>150</v>
      </c>
      <c r="Y15">
        <v>46</v>
      </c>
    </row>
    <row r="16" spans="1:25" x14ac:dyDescent="0.25">
      <c r="A16" s="13">
        <v>140000</v>
      </c>
      <c r="B16" s="13">
        <v>149.69999999999999</v>
      </c>
      <c r="C16" s="8">
        <v>14.78</v>
      </c>
      <c r="D16" s="9">
        <v>1.5022</v>
      </c>
      <c r="E16" s="9">
        <f>D16-[1]Calibration!$C$16*(F16-$F$2)+[1]Calibration!$C$17*(150-B16)</f>
        <v>1.50120391393131</v>
      </c>
      <c r="F16" s="10">
        <v>99.7</v>
      </c>
      <c r="G16" s="10">
        <v>72.5</v>
      </c>
      <c r="H16" s="10">
        <v>79.2</v>
      </c>
      <c r="I16" s="10">
        <v>77.5</v>
      </c>
      <c r="J16" s="10">
        <v>75.900000000000006</v>
      </c>
      <c r="K16" s="10">
        <f>'[1]Rth Module 34L'!M19</f>
        <v>45.4</v>
      </c>
      <c r="L16" s="11">
        <f t="shared" si="0"/>
        <v>0.1041669723861694</v>
      </c>
      <c r="M16" s="11">
        <f t="shared" si="1"/>
        <v>0.24146282179590178</v>
      </c>
      <c r="N16" s="12">
        <f t="shared" si="2"/>
        <v>0.82922037771970303</v>
      </c>
      <c r="O16" s="12">
        <f t="shared" si="3"/>
        <v>5.909366325460522</v>
      </c>
      <c r="P16" s="12">
        <f t="shared" si="4"/>
        <v>2.7218694697505992</v>
      </c>
      <c r="Q16" s="9">
        <f t="shared" si="5"/>
        <v>1.5633009</v>
      </c>
      <c r="R16" s="11">
        <f t="shared" si="6"/>
        <v>0.11802579054176938</v>
      </c>
      <c r="S16">
        <v>70</v>
      </c>
      <c r="T16">
        <v>55</v>
      </c>
      <c r="U16">
        <v>3</v>
      </c>
      <c r="V16">
        <v>6</v>
      </c>
      <c r="W16">
        <v>210</v>
      </c>
      <c r="X16">
        <v>150</v>
      </c>
      <c r="Y16">
        <v>46</v>
      </c>
    </row>
    <row r="17" spans="1:25" x14ac:dyDescent="0.25">
      <c r="A17" s="13">
        <v>150000</v>
      </c>
      <c r="B17" s="13">
        <v>149.69999999999999</v>
      </c>
      <c r="C17" s="8">
        <v>14.78</v>
      </c>
      <c r="D17" s="16">
        <v>1.5038</v>
      </c>
      <c r="E17" s="9">
        <f>D17-[1]Calibration!$C$16*(F17-$F$2)+[1]Calibration!$C$17*(150-B17)</f>
        <v>1.5025669043681222</v>
      </c>
      <c r="F17" s="10">
        <v>99.9</v>
      </c>
      <c r="G17" s="10">
        <v>73.099999999999994</v>
      </c>
      <c r="H17" s="10">
        <v>79.7</v>
      </c>
      <c r="I17" s="10">
        <v>77.8</v>
      </c>
      <c r="J17" s="10">
        <v>76.400000000000006</v>
      </c>
      <c r="K17" s="10">
        <f>'[1]Rth Module 34L'!M20</f>
        <v>45.5</v>
      </c>
      <c r="L17" s="11">
        <f t="shared" si="0"/>
        <v>0.1028345648161154</v>
      </c>
      <c r="M17" s="11">
        <f t="shared" si="1"/>
        <v>0.24165012207329056</v>
      </c>
      <c r="N17" s="12">
        <f t="shared" si="2"/>
        <v>0.92076641077404442</v>
      </c>
      <c r="O17" s="12">
        <f t="shared" si="3"/>
        <v>4.5546716636196862</v>
      </c>
      <c r="P17" s="12">
        <f t="shared" si="4"/>
        <v>2.801549788660485</v>
      </c>
      <c r="Q17" s="9">
        <f t="shared" si="5"/>
        <v>1.5633009</v>
      </c>
      <c r="R17" s="11">
        <f t="shared" si="6"/>
        <v>0.11802579054176938</v>
      </c>
      <c r="S17">
        <v>70</v>
      </c>
      <c r="T17">
        <v>55</v>
      </c>
      <c r="U17">
        <v>3</v>
      </c>
      <c r="V17">
        <v>6</v>
      </c>
      <c r="W17">
        <v>210</v>
      </c>
      <c r="X17">
        <v>150</v>
      </c>
      <c r="Y17">
        <v>46</v>
      </c>
    </row>
    <row r="18" spans="1:25" x14ac:dyDescent="0.25">
      <c r="A18" s="13">
        <v>160000</v>
      </c>
      <c r="B18" s="13">
        <v>149.69999999999999</v>
      </c>
      <c r="C18" s="8">
        <v>14.78</v>
      </c>
      <c r="D18" s="16">
        <v>1.504</v>
      </c>
      <c r="E18" s="9">
        <f>D18-[1]Calibration!$C$16*(F18-$F$2)+[1]Calibration!$C$17*(150-B18)</f>
        <v>1.5028854091497161</v>
      </c>
      <c r="F18" s="10">
        <v>99.8</v>
      </c>
      <c r="G18" s="10">
        <v>72.900000000000006</v>
      </c>
      <c r="H18" s="10">
        <v>79.400000000000006</v>
      </c>
      <c r="I18" s="10">
        <v>77.599999999999994</v>
      </c>
      <c r="J18" s="10">
        <v>76.3</v>
      </c>
      <c r="K18" s="10">
        <f>'[1]Rth Module 34L'!M21</f>
        <v>45</v>
      </c>
      <c r="L18" s="11">
        <f t="shared" si="0"/>
        <v>0.10326504071973736</v>
      </c>
      <c r="M18" s="11">
        <f t="shared" si="1"/>
        <v>0.243394590599639</v>
      </c>
      <c r="N18" s="12">
        <f t="shared" si="2"/>
        <v>0.94215896678636368</v>
      </c>
      <c r="O18" s="12">
        <f t="shared" si="3"/>
        <v>4.9923481087213446</v>
      </c>
      <c r="P18" s="12">
        <f t="shared" si="4"/>
        <v>3.5436726004659316</v>
      </c>
      <c r="Q18" s="9">
        <f t="shared" si="5"/>
        <v>1.5633009</v>
      </c>
      <c r="R18" s="11">
        <f t="shared" si="6"/>
        <v>0.11802579054176938</v>
      </c>
      <c r="S18">
        <v>70</v>
      </c>
      <c r="T18">
        <v>55</v>
      </c>
      <c r="U18">
        <v>3</v>
      </c>
      <c r="V18">
        <v>6</v>
      </c>
      <c r="W18">
        <v>210</v>
      </c>
      <c r="X18">
        <v>150</v>
      </c>
      <c r="Y18">
        <v>46</v>
      </c>
    </row>
    <row r="19" spans="1:25" x14ac:dyDescent="0.25">
      <c r="A19" s="13">
        <v>175000</v>
      </c>
      <c r="B19" s="13">
        <v>149.69999999999999</v>
      </c>
      <c r="C19" s="8">
        <v>14.78</v>
      </c>
      <c r="D19" s="9">
        <v>1.5044999999999999</v>
      </c>
      <c r="E19" s="9">
        <f>D19-[1]Calibration!$C$16*(F19-$F$2)+[1]Calibration!$C$17*(150-B19)</f>
        <v>1.5030298948049345</v>
      </c>
      <c r="F19" s="10">
        <v>100.1</v>
      </c>
      <c r="G19" s="10">
        <v>72.8</v>
      </c>
      <c r="H19" s="10">
        <v>79.400000000000006</v>
      </c>
      <c r="I19" s="10">
        <v>77.599999999999994</v>
      </c>
      <c r="J19" s="10">
        <v>76.2</v>
      </c>
      <c r="K19" s="10">
        <f>'[1]Rth Module 34L'!M22</f>
        <v>45.7</v>
      </c>
      <c r="L19" s="11">
        <f t="shared" si="0"/>
        <v>0.10478473286442165</v>
      </c>
      <c r="M19" s="11">
        <f t="shared" si="1"/>
        <v>0.24153768931459907</v>
      </c>
      <c r="N19" s="12">
        <f t="shared" si="2"/>
        <v>0.95186342854285144</v>
      </c>
      <c r="O19" s="12">
        <f t="shared" si="3"/>
        <v>6.5374600416727864</v>
      </c>
      <c r="P19" s="12">
        <f t="shared" si="4"/>
        <v>2.7537192237870496</v>
      </c>
      <c r="Q19" s="9">
        <f t="shared" si="5"/>
        <v>1.5633009</v>
      </c>
      <c r="R19" s="11">
        <f t="shared" si="6"/>
        <v>0.11802579054176938</v>
      </c>
      <c r="S19">
        <v>70</v>
      </c>
      <c r="T19">
        <v>55</v>
      </c>
      <c r="U19">
        <v>3</v>
      </c>
      <c r="V19">
        <v>6</v>
      </c>
      <c r="W19">
        <v>210</v>
      </c>
      <c r="X19">
        <v>150</v>
      </c>
      <c r="Y19">
        <v>46</v>
      </c>
    </row>
    <row r="20" spans="1:25" x14ac:dyDescent="0.25">
      <c r="A20" s="13">
        <v>190000</v>
      </c>
      <c r="B20" s="13">
        <v>149.69999999999999</v>
      </c>
      <c r="C20" s="8">
        <v>14.78</v>
      </c>
      <c r="D20" s="16">
        <v>1.5054000000000001</v>
      </c>
      <c r="E20" s="9">
        <f>D20-[1]Calibration!$C$16*(F20-$F$2)+[1]Calibration!$C$17*(150-B20)</f>
        <v>1.5038113900233407</v>
      </c>
      <c r="F20" s="10">
        <v>100.2</v>
      </c>
      <c r="G20" s="10">
        <v>72.900000000000006</v>
      </c>
      <c r="H20" s="10">
        <v>79.5</v>
      </c>
      <c r="I20" s="10">
        <v>77.599999999999994</v>
      </c>
      <c r="J20" s="10">
        <v>76.400000000000006</v>
      </c>
      <c r="K20" s="10">
        <f>'[1]Rth Module 34L'!M23</f>
        <v>45.6</v>
      </c>
      <c r="L20" s="11">
        <f t="shared" si="0"/>
        <v>0.10472208754784273</v>
      </c>
      <c r="M20" s="11">
        <f t="shared" si="1"/>
        <v>0.2422807618691615</v>
      </c>
      <c r="N20" s="12">
        <f t="shared" si="2"/>
        <v>1.0043530023239777</v>
      </c>
      <c r="O20" s="12">
        <f t="shared" si="3"/>
        <v>6.4737668610979071</v>
      </c>
      <c r="P20" s="12">
        <f t="shared" si="4"/>
        <v>3.0698333211400359</v>
      </c>
      <c r="Q20" s="9">
        <f t="shared" si="5"/>
        <v>1.5633009</v>
      </c>
      <c r="R20" s="11">
        <f t="shared" si="6"/>
        <v>0.11802579054176938</v>
      </c>
      <c r="S20">
        <v>70</v>
      </c>
      <c r="T20">
        <v>55</v>
      </c>
      <c r="U20">
        <v>3</v>
      </c>
      <c r="V20">
        <v>6</v>
      </c>
      <c r="W20">
        <v>210</v>
      </c>
      <c r="X20">
        <v>150</v>
      </c>
      <c r="Y20">
        <v>46</v>
      </c>
    </row>
    <row r="21" spans="1:25" x14ac:dyDescent="0.25">
      <c r="A21" s="13">
        <v>200000</v>
      </c>
      <c r="B21" s="13">
        <v>149.69999999999999</v>
      </c>
      <c r="C21" s="8">
        <v>14.78</v>
      </c>
      <c r="D21" s="16">
        <v>1.5063</v>
      </c>
      <c r="E21" s="9">
        <f>D21-[1]Calibration!$C$16*(F21-$F$2)+[1]Calibration!$C$17*(150-B21)</f>
        <v>1.5041188661153713</v>
      </c>
      <c r="F21" s="15">
        <v>100.7</v>
      </c>
      <c r="G21" s="10">
        <v>73.2</v>
      </c>
      <c r="H21" s="10">
        <v>79.7</v>
      </c>
      <c r="I21" s="10">
        <v>77.900000000000006</v>
      </c>
      <c r="J21" s="10">
        <v>76.5</v>
      </c>
      <c r="K21" s="10">
        <f>'[1]Rth Module 34L'!M24</f>
        <v>46</v>
      </c>
      <c r="L21" s="11">
        <f t="shared" si="0"/>
        <v>0.10587906654886263</v>
      </c>
      <c r="M21" s="17">
        <f t="shared" si="1"/>
        <v>0.24257947393603294</v>
      </c>
      <c r="N21" s="12">
        <f t="shared" si="2"/>
        <v>1.0250048100874127</v>
      </c>
      <c r="O21" s="12">
        <f t="shared" si="3"/>
        <v>7.6500985720323298</v>
      </c>
      <c r="P21" s="12">
        <f t="shared" si="4"/>
        <v>3.1969098694632505</v>
      </c>
      <c r="Q21" s="9">
        <f t="shared" si="5"/>
        <v>1.5633009</v>
      </c>
      <c r="R21" s="11">
        <f t="shared" si="6"/>
        <v>0.11802579054176938</v>
      </c>
      <c r="S21">
        <v>70</v>
      </c>
      <c r="T21">
        <v>55</v>
      </c>
      <c r="U21">
        <v>3</v>
      </c>
      <c r="V21">
        <v>6</v>
      </c>
      <c r="W21">
        <v>210</v>
      </c>
      <c r="X21">
        <v>150</v>
      </c>
      <c r="Y21">
        <v>46</v>
      </c>
    </row>
    <row r="22" spans="1:25" x14ac:dyDescent="0.25">
      <c r="A22" s="13">
        <v>210000</v>
      </c>
      <c r="B22" s="13">
        <v>149.69999999999999</v>
      </c>
      <c r="C22" s="8">
        <v>14.78</v>
      </c>
      <c r="D22" s="16">
        <v>1.5062</v>
      </c>
      <c r="E22" s="9">
        <f>D22-[1]Calibration!$C$16*(F22-$F$2)+[1]Calibration!$C$17*(150-B22)</f>
        <v>1.5048483995865285</v>
      </c>
      <c r="F22" s="15">
        <v>100</v>
      </c>
      <c r="G22" s="10">
        <v>73</v>
      </c>
      <c r="H22" s="10">
        <v>79.5</v>
      </c>
      <c r="I22" s="10">
        <v>77.7</v>
      </c>
      <c r="J22" s="10">
        <v>76.400000000000006</v>
      </c>
      <c r="K22" s="10">
        <f>'[1]Rth Module 34L'!M25</f>
        <v>45.1</v>
      </c>
      <c r="L22" s="11">
        <f t="shared" si="0"/>
        <v>0.10355771073861084</v>
      </c>
      <c r="M22" s="11">
        <f t="shared" si="1"/>
        <v>0.24348258327836128</v>
      </c>
      <c r="N22" s="12">
        <f t="shared" si="2"/>
        <v>1.0740043433644095</v>
      </c>
      <c r="O22" s="12">
        <f t="shared" si="3"/>
        <v>5.2899135993112045</v>
      </c>
      <c r="P22" s="12">
        <f t="shared" si="4"/>
        <v>3.581105992450575</v>
      </c>
      <c r="Q22" s="9">
        <f t="shared" si="5"/>
        <v>1.5633009</v>
      </c>
      <c r="R22" s="11">
        <f t="shared" si="6"/>
        <v>0.11802579054176938</v>
      </c>
      <c r="S22">
        <v>70</v>
      </c>
      <c r="T22">
        <v>55</v>
      </c>
      <c r="U22">
        <v>3</v>
      </c>
      <c r="V22">
        <v>6</v>
      </c>
      <c r="W22">
        <v>210</v>
      </c>
      <c r="X22">
        <v>150</v>
      </c>
      <c r="Y22">
        <v>46</v>
      </c>
    </row>
    <row r="23" spans="1:25" x14ac:dyDescent="0.25">
      <c r="A23" s="3">
        <v>220000</v>
      </c>
      <c r="B23" s="3">
        <v>149.69999999999999</v>
      </c>
      <c r="C23" s="3">
        <v>14.79</v>
      </c>
      <c r="D23" s="5">
        <v>1.5065</v>
      </c>
      <c r="E23" s="5">
        <f>D23-[1]Calibration!$C$16*(F23-$F$2)+[1]Calibration!$C$17*(150-B23)</f>
        <v>1.5050298948049345</v>
      </c>
      <c r="F23" s="4">
        <v>100.1</v>
      </c>
      <c r="G23" s="4">
        <v>73</v>
      </c>
      <c r="H23" s="4">
        <v>79.400000000000006</v>
      </c>
      <c r="I23" s="4">
        <v>77.5</v>
      </c>
      <c r="J23" s="4">
        <v>76.400000000000006</v>
      </c>
      <c r="K23" s="4">
        <f>'[1]Rth Module 34L'!M26</f>
        <v>45.2</v>
      </c>
      <c r="L23" s="6">
        <f t="shared" si="0"/>
        <v>0.10431306245636529</v>
      </c>
      <c r="M23" s="6">
        <f t="shared" si="1"/>
        <v>0.2434340968694774</v>
      </c>
      <c r="N23" s="7">
        <f t="shared" si="2"/>
        <v>1.0861945736218315</v>
      </c>
      <c r="O23" s="7">
        <f t="shared" si="3"/>
        <v>6.0579000344324019</v>
      </c>
      <c r="P23" s="7">
        <f t="shared" si="4"/>
        <v>3.5604791542177416</v>
      </c>
      <c r="Q23" s="5">
        <f t="shared" si="5"/>
        <v>1.5633009</v>
      </c>
      <c r="R23" s="6">
        <f t="shared" si="6"/>
        <v>0.11802579054176938</v>
      </c>
      <c r="S23">
        <v>70</v>
      </c>
      <c r="T23">
        <v>55</v>
      </c>
      <c r="U23">
        <v>3</v>
      </c>
      <c r="V23">
        <v>6</v>
      </c>
      <c r="W23">
        <v>210</v>
      </c>
      <c r="X23">
        <v>150</v>
      </c>
      <c r="Y23">
        <v>46</v>
      </c>
    </row>
    <row r="24" spans="1:25" x14ac:dyDescent="0.25">
      <c r="A24" s="13">
        <v>230000</v>
      </c>
      <c r="B24" s="13">
        <v>149.69999999999999</v>
      </c>
      <c r="C24" s="8">
        <v>14.78</v>
      </c>
      <c r="D24" s="16">
        <v>1.5071000000000001</v>
      </c>
      <c r="E24" s="9">
        <f>D24-[1]Calibration!$C$16*(F24-$F$2)+[1]Calibration!$C$17*(150-B24)</f>
        <v>1.5057483995865286</v>
      </c>
      <c r="F24" s="10">
        <v>100</v>
      </c>
      <c r="G24" s="10">
        <v>73</v>
      </c>
      <c r="H24" s="10">
        <v>79.2</v>
      </c>
      <c r="I24" s="10">
        <v>77.5</v>
      </c>
      <c r="J24" s="10">
        <v>76.3</v>
      </c>
      <c r="K24" s="10">
        <f>'[1]Rth Module 34L'!M27</f>
        <v>45.1</v>
      </c>
      <c r="L24" s="11">
        <f t="shared" si="0"/>
        <v>0.10416072451895143</v>
      </c>
      <c r="M24" s="11">
        <f t="shared" si="1"/>
        <v>0.24333718196129503</v>
      </c>
      <c r="N24" s="12">
        <f t="shared" si="2"/>
        <v>1.1344533586499588</v>
      </c>
      <c r="O24" s="12">
        <f t="shared" si="3"/>
        <v>5.9030139505879262</v>
      </c>
      <c r="P24" s="12">
        <f t="shared" si="4"/>
        <v>3.5192501133495098</v>
      </c>
      <c r="Q24" s="9">
        <f t="shared" si="5"/>
        <v>1.5633009</v>
      </c>
      <c r="R24" s="11">
        <f t="shared" si="6"/>
        <v>0.11802579054176938</v>
      </c>
      <c r="S24">
        <v>70</v>
      </c>
      <c r="T24">
        <v>55</v>
      </c>
      <c r="U24">
        <v>3</v>
      </c>
      <c r="V24">
        <v>6</v>
      </c>
      <c r="W24">
        <v>210</v>
      </c>
      <c r="X24">
        <v>150</v>
      </c>
      <c r="Y24">
        <v>46</v>
      </c>
    </row>
    <row r="25" spans="1:25" x14ac:dyDescent="0.25">
      <c r="A25" s="13">
        <v>240000</v>
      </c>
      <c r="B25" s="13">
        <v>149.69999999999999</v>
      </c>
      <c r="C25" s="8">
        <v>14.78</v>
      </c>
      <c r="D25" s="16">
        <v>1.5076000000000001</v>
      </c>
      <c r="E25" s="9">
        <f>D25-[1]Calibration!$C$16*(F25-$F$2)+[1]Calibration!$C$17*(150-B25)</f>
        <v>1.5062483995865286</v>
      </c>
      <c r="F25" s="10">
        <v>100</v>
      </c>
      <c r="G25" s="10">
        <v>72.900000000000006</v>
      </c>
      <c r="H25" s="10">
        <v>79.2</v>
      </c>
      <c r="I25" s="10">
        <v>77.5</v>
      </c>
      <c r="J25" s="10">
        <v>76.2</v>
      </c>
      <c r="K25" s="10">
        <f>'[1]Rth Module 34L'!M28</f>
        <v>45.1</v>
      </c>
      <c r="L25" s="11">
        <f t="shared" si="0"/>
        <v>0.10434772436887571</v>
      </c>
      <c r="M25" s="11">
        <f t="shared" si="1"/>
        <v>0.24325647846502238</v>
      </c>
      <c r="N25" s="12">
        <f t="shared" si="2"/>
        <v>1.1680361449197001</v>
      </c>
      <c r="O25" s="12">
        <f t="shared" si="3"/>
        <v>6.0931417344215095</v>
      </c>
      <c r="P25" s="12">
        <f t="shared" si="4"/>
        <v>3.4849176478038251</v>
      </c>
      <c r="Q25" s="9">
        <f t="shared" si="5"/>
        <v>1.5633009</v>
      </c>
      <c r="R25" s="11">
        <f t="shared" si="6"/>
        <v>0.11802579054176938</v>
      </c>
      <c r="S25">
        <v>70</v>
      </c>
      <c r="T25">
        <v>55</v>
      </c>
      <c r="U25">
        <v>3</v>
      </c>
      <c r="V25">
        <v>6</v>
      </c>
      <c r="W25">
        <v>210</v>
      </c>
      <c r="X25">
        <v>150</v>
      </c>
      <c r="Y25">
        <v>46</v>
      </c>
    </row>
    <row r="26" spans="1:25" x14ac:dyDescent="0.25">
      <c r="A26" s="13">
        <v>250000</v>
      </c>
      <c r="B26" s="13">
        <v>149.80000000000001</v>
      </c>
      <c r="C26" s="8">
        <v>14.78</v>
      </c>
      <c r="D26" s="16">
        <v>1.5082</v>
      </c>
      <c r="E26" s="9">
        <f>D26-[1]Calibration!$C$16*(F26-$F$2)+[1]Calibration!$C$17*(150-B26)</f>
        <v>1.505876875678559</v>
      </c>
      <c r="F26" s="10">
        <v>100.5</v>
      </c>
      <c r="G26" s="10">
        <v>73.099999999999994</v>
      </c>
      <c r="H26" s="10">
        <v>79.3</v>
      </c>
      <c r="I26" s="10">
        <v>77.599999999999994</v>
      </c>
      <c r="J26" s="10">
        <v>76.400000000000006</v>
      </c>
      <c r="K26" s="10">
        <f>'[1]Rth Module 34L'!M29</f>
        <v>45.2</v>
      </c>
      <c r="L26" s="11">
        <f t="shared" si="0"/>
        <v>0.10578574553455795</v>
      </c>
      <c r="M26" s="11">
        <f t="shared" si="1"/>
        <v>0.24476785473058801</v>
      </c>
      <c r="N26" s="12">
        <f t="shared" si="2"/>
        <v>1.1430825289288149</v>
      </c>
      <c r="O26" s="12">
        <f t="shared" si="3"/>
        <v>7.5552165833995319</v>
      </c>
      <c r="P26" s="12">
        <f t="shared" si="4"/>
        <v>4.1278795510749609</v>
      </c>
      <c r="Q26" s="9">
        <f t="shared" si="5"/>
        <v>1.5633009</v>
      </c>
      <c r="R26" s="11">
        <f t="shared" si="6"/>
        <v>0.11802579054176938</v>
      </c>
      <c r="S26">
        <v>70</v>
      </c>
      <c r="T26">
        <v>55</v>
      </c>
      <c r="U26">
        <v>3</v>
      </c>
      <c r="V26">
        <v>6</v>
      </c>
      <c r="W26">
        <v>210</v>
      </c>
      <c r="X26">
        <v>150</v>
      </c>
      <c r="Y26">
        <v>46</v>
      </c>
    </row>
    <row r="27" spans="1:25" x14ac:dyDescent="0.25">
      <c r="A27" s="13">
        <v>260000</v>
      </c>
      <c r="B27" s="13">
        <v>149.80000000000001</v>
      </c>
      <c r="C27" s="8">
        <v>14.78</v>
      </c>
      <c r="D27" s="16">
        <v>1.5091000000000001</v>
      </c>
      <c r="E27" s="9">
        <f>D27-[1]Calibration!$C$16*(F27-$F$2)+[1]Calibration!$C$17*(150-B27)</f>
        <v>1.5064213613337776</v>
      </c>
      <c r="F27" s="15">
        <v>100.8</v>
      </c>
      <c r="G27" s="10">
        <v>73.400000000000006</v>
      </c>
      <c r="H27" s="10">
        <v>79.7</v>
      </c>
      <c r="I27" s="10">
        <v>78</v>
      </c>
      <c r="J27" s="10">
        <v>76.7</v>
      </c>
      <c r="K27" s="10">
        <f>'[1]Rth Module 34L'!M30</f>
        <v>45.7</v>
      </c>
      <c r="L27" s="11">
        <f t="shared" si="0"/>
        <v>0.10550147971907672</v>
      </c>
      <c r="M27" s="11">
        <f t="shared" si="1"/>
        <v>0.24373717117489005</v>
      </c>
      <c r="N27" s="12">
        <f t="shared" si="2"/>
        <v>1.1796532197011105</v>
      </c>
      <c r="O27" s="12">
        <f t="shared" si="3"/>
        <v>7.2661958727466738</v>
      </c>
      <c r="P27" s="12">
        <f t="shared" si="4"/>
        <v>3.6894114635839794</v>
      </c>
      <c r="Q27" s="9">
        <f t="shared" si="5"/>
        <v>1.5633009</v>
      </c>
      <c r="R27" s="11">
        <f t="shared" si="6"/>
        <v>0.11802579054176938</v>
      </c>
      <c r="S27">
        <v>70</v>
      </c>
      <c r="T27">
        <v>55</v>
      </c>
      <c r="U27">
        <v>3</v>
      </c>
      <c r="V27">
        <v>6</v>
      </c>
      <c r="W27">
        <v>210</v>
      </c>
      <c r="X27">
        <v>150</v>
      </c>
      <c r="Y27">
        <v>46</v>
      </c>
    </row>
    <row r="28" spans="1:25" x14ac:dyDescent="0.25">
      <c r="A28" s="13">
        <v>270000</v>
      </c>
      <c r="B28" s="13">
        <v>149.80000000000001</v>
      </c>
      <c r="C28" s="8">
        <v>14.78</v>
      </c>
      <c r="D28" s="16">
        <v>1.5093000000000001</v>
      </c>
      <c r="E28" s="9">
        <f>D28-[1]Calibration!$C$16*(F28-$F$2)+[1]Calibration!$C$17*(150-B28)</f>
        <v>1.5067398661153715</v>
      </c>
      <c r="F28" s="15">
        <v>100.7</v>
      </c>
      <c r="G28" s="10">
        <v>73.2</v>
      </c>
      <c r="H28" s="10">
        <v>79.599999999999994</v>
      </c>
      <c r="I28" s="10">
        <v>77.7</v>
      </c>
      <c r="J28" s="10">
        <v>76.5</v>
      </c>
      <c r="K28" s="10">
        <f>'[1]Rth Module 34L'!M31</f>
        <v>45.1</v>
      </c>
      <c r="L28" s="11">
        <f t="shared" si="0"/>
        <v>0.10592979512779556</v>
      </c>
      <c r="M28" s="11">
        <f t="shared" si="1"/>
        <v>0.24591635111087401</v>
      </c>
      <c r="N28" s="12">
        <f t="shared" si="2"/>
        <v>1.2010457757134299</v>
      </c>
      <c r="O28" s="12">
        <f t="shared" si="3"/>
        <v>7.7016756844923151</v>
      </c>
      <c r="P28" s="12">
        <f t="shared" si="4"/>
        <v>4.6164669633513693</v>
      </c>
      <c r="Q28" s="9">
        <f t="shared" si="5"/>
        <v>1.5633009</v>
      </c>
      <c r="R28" s="11">
        <f t="shared" si="6"/>
        <v>0.11802579054176938</v>
      </c>
      <c r="S28">
        <v>70</v>
      </c>
      <c r="T28">
        <v>55</v>
      </c>
      <c r="U28">
        <v>3</v>
      </c>
      <c r="V28">
        <v>6</v>
      </c>
      <c r="W28">
        <v>210</v>
      </c>
      <c r="X28">
        <v>150</v>
      </c>
      <c r="Y28">
        <v>46</v>
      </c>
    </row>
    <row r="29" spans="1:25" x14ac:dyDescent="0.25">
      <c r="A29" s="13">
        <v>280000</v>
      </c>
      <c r="B29" s="13">
        <v>149.80000000000001</v>
      </c>
      <c r="C29" s="8">
        <v>14.78</v>
      </c>
      <c r="D29" s="16">
        <v>1.5092000000000001</v>
      </c>
      <c r="E29" s="9">
        <f>D29-[1]Calibration!$C$16*(F29-$F$2)+[1]Calibration!$C$17*(150-B29)</f>
        <v>1.506995380460153</v>
      </c>
      <c r="F29" s="15">
        <v>100.4</v>
      </c>
      <c r="G29" s="10">
        <v>73.099999999999994</v>
      </c>
      <c r="H29" s="10">
        <v>79.3</v>
      </c>
      <c r="I29" s="10">
        <v>77.599999999999994</v>
      </c>
      <c r="J29" s="10">
        <v>76.400000000000006</v>
      </c>
      <c r="K29" s="10">
        <f>'[1]Rth Module 34L'!M32</f>
        <v>45.1</v>
      </c>
      <c r="L29" s="11">
        <f t="shared" si="0"/>
        <v>0.1052733267114347</v>
      </c>
      <c r="M29" s="11">
        <f t="shared" si="1"/>
        <v>0.24460567088833349</v>
      </c>
      <c r="N29" s="12">
        <f t="shared" si="2"/>
        <v>1.2182075429727353</v>
      </c>
      <c r="O29" s="12">
        <f t="shared" si="3"/>
        <v>7.0342265650947731</v>
      </c>
      <c r="P29" s="12">
        <f t="shared" si="4"/>
        <v>4.0588841365831438</v>
      </c>
      <c r="Q29" s="9">
        <f t="shared" si="5"/>
        <v>1.5633009</v>
      </c>
      <c r="R29" s="11">
        <f t="shared" si="6"/>
        <v>0.11802579054176938</v>
      </c>
      <c r="S29">
        <v>70</v>
      </c>
      <c r="T29">
        <v>55</v>
      </c>
      <c r="U29">
        <v>3</v>
      </c>
      <c r="V29">
        <v>6</v>
      </c>
      <c r="W29">
        <v>210</v>
      </c>
      <c r="X29">
        <v>150</v>
      </c>
      <c r="Y29">
        <v>46</v>
      </c>
    </row>
    <row r="30" spans="1:25" x14ac:dyDescent="0.25">
      <c r="A30" s="13">
        <v>290000</v>
      </c>
      <c r="B30" s="13">
        <v>149.69999999999999</v>
      </c>
      <c r="C30" s="8">
        <v>14.78</v>
      </c>
      <c r="D30" s="16">
        <v>1.5096000000000001</v>
      </c>
      <c r="E30" s="9">
        <f>D30-[1]Calibration!$C$16*(F30-$F$2)+[1]Calibration!$C$17*(150-B30)</f>
        <v>1.5080113900233407</v>
      </c>
      <c r="F30" s="15">
        <v>100.2</v>
      </c>
      <c r="G30" s="10">
        <v>73.099999999999994</v>
      </c>
      <c r="H30" s="10">
        <v>79.3</v>
      </c>
      <c r="I30" s="10">
        <v>77.5</v>
      </c>
      <c r="J30" s="10">
        <v>76.400000000000006</v>
      </c>
      <c r="K30" s="10">
        <f>'[1]Rth Module 34L'!M33</f>
        <v>45.2</v>
      </c>
      <c r="L30" s="11">
        <f t="shared" si="0"/>
        <v>0.10454135616224505</v>
      </c>
      <c r="M30" s="11">
        <f t="shared" si="1"/>
        <v>0.24337670217665502</v>
      </c>
      <c r="N30" s="12">
        <f t="shared" si="2"/>
        <v>1.2864484069898345</v>
      </c>
      <c r="O30" s="12">
        <f t="shared" si="3"/>
        <v>6.2900123937719998</v>
      </c>
      <c r="P30" s="12">
        <f t="shared" si="4"/>
        <v>3.5360625997332611</v>
      </c>
      <c r="Q30" s="9">
        <f t="shared" si="5"/>
        <v>1.5633009</v>
      </c>
      <c r="R30" s="11">
        <f t="shared" si="6"/>
        <v>0.11802579054176938</v>
      </c>
      <c r="S30">
        <v>70</v>
      </c>
      <c r="T30">
        <v>55</v>
      </c>
      <c r="U30">
        <v>3</v>
      </c>
      <c r="V30">
        <v>6</v>
      </c>
      <c r="W30">
        <v>210</v>
      </c>
      <c r="X30">
        <v>150</v>
      </c>
      <c r="Y30">
        <v>46</v>
      </c>
    </row>
    <row r="31" spans="1:25" x14ac:dyDescent="0.25">
      <c r="A31" s="13">
        <v>300000</v>
      </c>
      <c r="B31" s="13">
        <v>149.69999999999999</v>
      </c>
      <c r="C31" s="8">
        <v>14.78</v>
      </c>
      <c r="D31" s="16">
        <v>1.5106999999999999</v>
      </c>
      <c r="E31" s="9">
        <f>D31-[1]Calibration!$C$16*(F31-$F$2)+[1]Calibration!$C$17*(150-B31)</f>
        <v>1.5086373708969651</v>
      </c>
      <c r="F31" s="15">
        <v>100.6</v>
      </c>
      <c r="G31" s="10">
        <v>73.400000000000006</v>
      </c>
      <c r="H31" s="10">
        <v>79.8</v>
      </c>
      <c r="I31" s="10">
        <v>77.8</v>
      </c>
      <c r="J31" s="10">
        <v>76.8</v>
      </c>
      <c r="K31" s="10">
        <f>'[1]Rth Module 34L'!M34</f>
        <v>45.7</v>
      </c>
      <c r="L31" s="11">
        <f t="shared" si="0"/>
        <v>0.10457578071789746</v>
      </c>
      <c r="M31" s="11">
        <f t="shared" si="1"/>
        <v>0.24275730915063726</v>
      </c>
      <c r="N31" s="12">
        <f t="shared" si="2"/>
        <v>1.3284927707655889</v>
      </c>
      <c r="O31" s="12">
        <f t="shared" si="3"/>
        <v>6.3250127666508975</v>
      </c>
      <c r="P31" s="12">
        <f t="shared" si="4"/>
        <v>3.2725636101337336</v>
      </c>
      <c r="Q31" s="9">
        <f t="shared" si="5"/>
        <v>1.5633009</v>
      </c>
      <c r="R31" s="11">
        <f t="shared" si="6"/>
        <v>0.11802579054176938</v>
      </c>
      <c r="S31">
        <v>70</v>
      </c>
      <c r="T31">
        <v>55</v>
      </c>
      <c r="U31">
        <v>3</v>
      </c>
      <c r="V31">
        <v>6</v>
      </c>
      <c r="W31">
        <v>210</v>
      </c>
      <c r="X31">
        <v>150</v>
      </c>
      <c r="Y31">
        <v>46</v>
      </c>
    </row>
    <row r="32" spans="1:25" x14ac:dyDescent="0.25">
      <c r="A32" s="13">
        <v>310000</v>
      </c>
      <c r="B32" s="13">
        <v>149.69999999999999</v>
      </c>
      <c r="C32" s="8">
        <v>14.78</v>
      </c>
      <c r="D32" s="16">
        <v>1.5108999999999999</v>
      </c>
      <c r="E32" s="9">
        <f>D32-[1]Calibration!$C$16*(F32-$F$2)+[1]Calibration!$C$17*(150-B32)</f>
        <v>1.5087188661153712</v>
      </c>
      <c r="F32" s="15">
        <v>100.7</v>
      </c>
      <c r="G32" s="10">
        <v>73.3</v>
      </c>
      <c r="H32" s="10">
        <v>79.8</v>
      </c>
      <c r="I32" s="10">
        <v>77.7</v>
      </c>
      <c r="J32" s="10">
        <v>76.7</v>
      </c>
      <c r="K32" s="10">
        <f>'[1]Rth Module 34L'!M35</f>
        <v>45.6</v>
      </c>
      <c r="L32" s="11">
        <f t="shared" si="0"/>
        <v>0.10533565199983221</v>
      </c>
      <c r="M32" s="11">
        <f t="shared" si="1"/>
        <v>0.2436094197351838</v>
      </c>
      <c r="N32" s="12">
        <f t="shared" si="2"/>
        <v>1.3339664437690626</v>
      </c>
      <c r="O32" s="12">
        <f t="shared" si="3"/>
        <v>7.0975943643983799</v>
      </c>
      <c r="P32" s="12">
        <f t="shared" si="4"/>
        <v>3.6350641043653806</v>
      </c>
      <c r="Q32" s="9">
        <f t="shared" si="5"/>
        <v>1.5633009</v>
      </c>
      <c r="R32" s="11">
        <f t="shared" si="6"/>
        <v>0.11802579054176938</v>
      </c>
      <c r="S32">
        <v>70</v>
      </c>
      <c r="T32">
        <v>55</v>
      </c>
      <c r="U32">
        <v>3</v>
      </c>
      <c r="V32">
        <v>6</v>
      </c>
      <c r="W32">
        <v>210</v>
      </c>
      <c r="X32">
        <v>150</v>
      </c>
      <c r="Y32">
        <v>46</v>
      </c>
    </row>
    <row r="33" spans="1:25" x14ac:dyDescent="0.25">
      <c r="A33" s="13">
        <f>A32+326470-316902</f>
        <v>319568</v>
      </c>
      <c r="B33" s="13">
        <v>149.80000000000001</v>
      </c>
      <c r="C33" s="8">
        <v>14.78</v>
      </c>
      <c r="D33" s="16">
        <v>1.5115000000000001</v>
      </c>
      <c r="E33" s="9">
        <f>D33-[1]Calibration!$C$16*(F33-$F$2)+[1]Calibration!$C$17*(150-B33)</f>
        <v>1.5087028565521836</v>
      </c>
      <c r="F33" s="15">
        <v>100.9</v>
      </c>
      <c r="G33" s="10">
        <v>73.2</v>
      </c>
      <c r="H33" s="10">
        <v>79.7</v>
      </c>
      <c r="I33" s="10">
        <v>77.7</v>
      </c>
      <c r="J33" s="10">
        <v>76.7</v>
      </c>
      <c r="K33" s="10">
        <f>'[1]Rth Module 34L'!M36</f>
        <v>45</v>
      </c>
      <c r="L33" s="11">
        <f t="shared" si="0"/>
        <v>0.10632767827607391</v>
      </c>
      <c r="M33" s="11">
        <f t="shared" si="1"/>
        <v>0.24688337344268044</v>
      </c>
      <c r="N33" s="12">
        <f t="shared" si="2"/>
        <v>1.3328911522914608</v>
      </c>
      <c r="O33" s="12">
        <f t="shared" si="3"/>
        <v>8.1062141974244071</v>
      </c>
      <c r="P33" s="12">
        <f t="shared" si="4"/>
        <v>5.0278526209998029</v>
      </c>
      <c r="Q33" s="9">
        <f t="shared" si="5"/>
        <v>1.5633009</v>
      </c>
      <c r="R33" s="11">
        <f t="shared" si="6"/>
        <v>0.11802579054176938</v>
      </c>
      <c r="S33">
        <v>70</v>
      </c>
      <c r="T33">
        <v>55</v>
      </c>
      <c r="U33">
        <v>3</v>
      </c>
      <c r="V33">
        <v>6</v>
      </c>
      <c r="W33">
        <v>210</v>
      </c>
      <c r="X33">
        <v>150</v>
      </c>
      <c r="Y33">
        <v>46</v>
      </c>
    </row>
    <row r="34" spans="1:25" x14ac:dyDescent="0.25">
      <c r="A34" s="13">
        <f>A33+10000</f>
        <v>329568</v>
      </c>
      <c r="B34" s="13">
        <v>149.80000000000001</v>
      </c>
      <c r="C34" s="8">
        <v>14.78</v>
      </c>
      <c r="D34" s="16">
        <v>1.5117</v>
      </c>
      <c r="E34" s="9">
        <f>D34-[1]Calibration!$C$16*(F34-$F$2)+[1]Calibration!$C$17*(150-B34)</f>
        <v>1.5087843517705897</v>
      </c>
      <c r="F34" s="15">
        <v>101</v>
      </c>
      <c r="G34" s="10">
        <v>73.2</v>
      </c>
      <c r="H34" s="10">
        <v>79.7</v>
      </c>
      <c r="I34" s="10">
        <v>77.7</v>
      </c>
      <c r="J34" s="10">
        <v>76.7</v>
      </c>
      <c r="K34" s="10">
        <f>'[1]Rth Module 34L'!M37</f>
        <v>45.3</v>
      </c>
      <c r="L34" s="17">
        <f t="shared" si="0"/>
        <v>0.10675520437693244</v>
      </c>
      <c r="M34" s="11">
        <f t="shared" si="1"/>
        <v>0.24596752363164995</v>
      </c>
      <c r="N34" s="12">
        <f t="shared" si="2"/>
        <v>1.3383648252949345</v>
      </c>
      <c r="O34" s="12">
        <f t="shared" si="3"/>
        <v>8.5408914986102626</v>
      </c>
      <c r="P34" s="12">
        <f t="shared" si="4"/>
        <v>4.6382365134646664</v>
      </c>
      <c r="Q34" s="9">
        <f t="shared" si="5"/>
        <v>1.5633009</v>
      </c>
      <c r="R34" s="11">
        <f t="shared" si="6"/>
        <v>0.11802579054176938</v>
      </c>
      <c r="S34">
        <v>70</v>
      </c>
      <c r="T34">
        <v>55</v>
      </c>
      <c r="U34">
        <v>3</v>
      </c>
      <c r="V34">
        <v>6</v>
      </c>
      <c r="W34">
        <v>210</v>
      </c>
      <c r="X34">
        <v>150</v>
      </c>
      <c r="Y34">
        <v>46</v>
      </c>
    </row>
    <row r="35" spans="1:25" x14ac:dyDescent="0.25">
      <c r="A35" s="13">
        <f>A34+10000</f>
        <v>339568</v>
      </c>
      <c r="B35" s="13">
        <v>149.80000000000001</v>
      </c>
      <c r="C35" s="8">
        <v>14.78</v>
      </c>
      <c r="D35" s="16">
        <v>1.5124</v>
      </c>
      <c r="E35" s="9">
        <f>D35-[1]Calibration!$C$16*(F35-$F$2)+[1]Calibration!$C$17*(150-B35)</f>
        <v>1.5094843517705896</v>
      </c>
      <c r="F35" s="15">
        <v>101</v>
      </c>
      <c r="G35" s="10">
        <v>73.5</v>
      </c>
      <c r="H35" s="10">
        <v>80</v>
      </c>
      <c r="I35" s="10">
        <v>78</v>
      </c>
      <c r="J35" s="10">
        <v>77.099999999999994</v>
      </c>
      <c r="K35" s="10">
        <f>'[1]Rth Module 34L'!M38</f>
        <v>45.7</v>
      </c>
      <c r="L35" s="17">
        <f t="shared" si="0"/>
        <v>0.10527127945256459</v>
      </c>
      <c r="M35" s="11">
        <f t="shared" si="1"/>
        <v>0.24408812384598841</v>
      </c>
      <c r="N35" s="12">
        <f t="shared" si="2"/>
        <v>1.3853807260725723</v>
      </c>
      <c r="O35" s="12">
        <f t="shared" si="3"/>
        <v>7.0321450618632708</v>
      </c>
      <c r="P35" s="12">
        <f t="shared" si="4"/>
        <v>3.8387119405787278</v>
      </c>
      <c r="Q35" s="9">
        <f t="shared" si="5"/>
        <v>1.5633009</v>
      </c>
      <c r="R35" s="11">
        <f t="shared" si="6"/>
        <v>0.11802579054176938</v>
      </c>
      <c r="S35">
        <v>70</v>
      </c>
      <c r="T35">
        <v>55</v>
      </c>
      <c r="U35">
        <v>3</v>
      </c>
      <c r="V35">
        <v>6</v>
      </c>
      <c r="W35">
        <v>210</v>
      </c>
      <c r="X35">
        <v>150</v>
      </c>
      <c r="Y35">
        <v>46</v>
      </c>
    </row>
    <row r="36" spans="1:25" x14ac:dyDescent="0.25">
      <c r="A36" s="13">
        <f>A35- 346470+362719 + 4950</f>
        <v>360767</v>
      </c>
      <c r="B36" s="13">
        <v>149.80000000000001</v>
      </c>
      <c r="C36" s="8">
        <v>14.78</v>
      </c>
      <c r="D36" s="16">
        <v>1.5126999999999999</v>
      </c>
      <c r="E36" s="9">
        <f>D36-[1]Calibration!$C$16*(F36-$F$2)+[1]Calibration!$C$17*(150-B36)</f>
        <v>1.5097843517705896</v>
      </c>
      <c r="F36" s="15">
        <v>101</v>
      </c>
      <c r="G36" s="10">
        <v>73.3</v>
      </c>
      <c r="H36" s="10">
        <v>79.900000000000006</v>
      </c>
      <c r="I36" s="10">
        <v>77.8</v>
      </c>
      <c r="J36" s="10">
        <v>77</v>
      </c>
      <c r="K36" s="10">
        <f>'[1]Rth Module 34L'!M39</f>
        <v>45.5</v>
      </c>
      <c r="L36" s="17">
        <f t="shared" si="0"/>
        <v>0.1059123541730306</v>
      </c>
      <c r="M36" s="11">
        <f t="shared" si="1"/>
        <v>0.24492231902513326</v>
      </c>
      <c r="N36" s="12">
        <f t="shared" si="2"/>
        <v>1.4055303978344171</v>
      </c>
      <c r="O36" s="12">
        <f t="shared" si="3"/>
        <v>7.6839429960503427</v>
      </c>
      <c r="P36" s="12">
        <f t="shared" si="4"/>
        <v>4.1935909553565898</v>
      </c>
      <c r="Q36" s="9">
        <f t="shared" si="5"/>
        <v>1.5633009</v>
      </c>
      <c r="R36" s="11">
        <f t="shared" si="6"/>
        <v>0.11802579054176938</v>
      </c>
      <c r="S36">
        <v>70</v>
      </c>
      <c r="T36">
        <v>55</v>
      </c>
      <c r="U36">
        <v>3</v>
      </c>
      <c r="V36">
        <v>6</v>
      </c>
      <c r="W36">
        <v>210</v>
      </c>
      <c r="X36">
        <v>150</v>
      </c>
      <c r="Y36">
        <v>46</v>
      </c>
    </row>
    <row r="37" spans="1:25" x14ac:dyDescent="0.25">
      <c r="A37" s="13">
        <f>A36+10000</f>
        <v>370767</v>
      </c>
      <c r="B37" s="13">
        <v>149.69999999999999</v>
      </c>
      <c r="C37" s="8">
        <v>14.79</v>
      </c>
      <c r="D37" s="16">
        <v>1.5129999999999999</v>
      </c>
      <c r="E37" s="9">
        <f>D37-[1]Calibration!$C$16*(F37-$F$2)+[1]Calibration!$C$17*(150-B37)</f>
        <v>1.5105818565521834</v>
      </c>
      <c r="F37" s="15">
        <v>100.9</v>
      </c>
      <c r="G37" s="10">
        <v>73.2</v>
      </c>
      <c r="H37" s="10">
        <v>79.900000000000006</v>
      </c>
      <c r="I37" s="10">
        <v>77.8</v>
      </c>
      <c r="J37" s="10">
        <v>77</v>
      </c>
      <c r="K37" s="10">
        <f>'[1]Rth Module 34L'!M40</f>
        <v>45.6</v>
      </c>
      <c r="L37" s="17">
        <f t="shared" si="0"/>
        <v>0.10563095788404304</v>
      </c>
      <c r="M37" s="11">
        <f t="shared" si="1"/>
        <v>0.2441543143568477</v>
      </c>
      <c r="N37" s="12">
        <f t="shared" si="2"/>
        <v>1.4590952630931453</v>
      </c>
      <c r="O37" s="12">
        <f t="shared" si="3"/>
        <v>7.3978398102677687</v>
      </c>
      <c r="P37" s="12">
        <f t="shared" si="4"/>
        <v>3.8668703666505122</v>
      </c>
      <c r="Q37" s="9">
        <f t="shared" si="5"/>
        <v>1.5633009</v>
      </c>
      <c r="R37" s="11">
        <f t="shared" si="6"/>
        <v>0.11802579054176938</v>
      </c>
      <c r="S37">
        <v>70</v>
      </c>
      <c r="T37">
        <v>55</v>
      </c>
      <c r="U37">
        <v>3</v>
      </c>
      <c r="V37">
        <v>6</v>
      </c>
      <c r="W37">
        <v>210</v>
      </c>
      <c r="X37">
        <v>150</v>
      </c>
      <c r="Y37">
        <v>46</v>
      </c>
    </row>
    <row r="38" spans="1:25" x14ac:dyDescent="0.25">
      <c r="A38" s="13">
        <f>A37+10000</f>
        <v>380767</v>
      </c>
      <c r="B38" s="13">
        <v>149.80000000000001</v>
      </c>
      <c r="C38" s="8">
        <v>14.78</v>
      </c>
      <c r="D38" s="16">
        <v>1.5142</v>
      </c>
      <c r="E38" s="9">
        <f>D38-[1]Calibration!$C$16*(F38-$F$2)+[1]Calibration!$C$17*(150-B38)</f>
        <v>1.5108103326442142</v>
      </c>
      <c r="F38" s="15">
        <v>101.4</v>
      </c>
      <c r="G38" s="10">
        <v>73.5</v>
      </c>
      <c r="H38" s="10">
        <v>80.3</v>
      </c>
      <c r="I38" s="10">
        <v>78.099999999999994</v>
      </c>
      <c r="J38" s="10">
        <v>77.2</v>
      </c>
      <c r="K38" s="10">
        <f>'[1]Rth Module 34L'!M41</f>
        <v>45.9</v>
      </c>
      <c r="L38" s="17">
        <f t="shared" si="0"/>
        <v>0.10635851544409408</v>
      </c>
      <c r="M38" s="17">
        <f t="shared" si="1"/>
        <v>0.24467969356050662</v>
      </c>
      <c r="N38" s="12">
        <f t="shared" si="2"/>
        <v>1.4744409906259794</v>
      </c>
      <c r="O38" s="12">
        <f t="shared" si="3"/>
        <v>8.1375671766794895</v>
      </c>
      <c r="P38" s="12">
        <f t="shared" si="4"/>
        <v>4.0903744803645035</v>
      </c>
      <c r="Q38" s="9">
        <f t="shared" si="5"/>
        <v>1.5633009</v>
      </c>
      <c r="R38" s="11">
        <f t="shared" si="6"/>
        <v>0.11802579054176938</v>
      </c>
      <c r="S38">
        <v>70</v>
      </c>
      <c r="T38">
        <v>55</v>
      </c>
      <c r="U38">
        <v>3</v>
      </c>
      <c r="V38">
        <v>6</v>
      </c>
      <c r="W38">
        <v>210</v>
      </c>
      <c r="X38">
        <v>150</v>
      </c>
      <c r="Y38">
        <v>46</v>
      </c>
    </row>
    <row r="39" spans="1:25" x14ac:dyDescent="0.25">
      <c r="A39" s="13">
        <f>A38+10000</f>
        <v>390767</v>
      </c>
      <c r="B39" s="13">
        <v>149.9</v>
      </c>
      <c r="C39" s="8">
        <v>14.78</v>
      </c>
      <c r="D39" s="16">
        <v>1.5158</v>
      </c>
      <c r="E39" s="9">
        <f>D39-[1]Calibration!$C$16*(F39-$F$2)+[1]Calibration!$C$17*(150-B39)</f>
        <v>1.5123868469889958</v>
      </c>
      <c r="F39" s="15">
        <v>101.1</v>
      </c>
      <c r="G39" s="10">
        <v>73.5</v>
      </c>
      <c r="H39" s="10">
        <v>80.099999999999994</v>
      </c>
      <c r="I39" s="10">
        <v>78.099999999999994</v>
      </c>
      <c r="J39" s="10">
        <v>77.5</v>
      </c>
      <c r="K39" s="10">
        <f>'[1]Rth Module 34L'!M42</f>
        <v>45.7</v>
      </c>
      <c r="L39" s="17">
        <f t="shared" si="0"/>
        <v>0.10474502903417776</v>
      </c>
      <c r="M39" s="11">
        <f t="shared" si="1"/>
        <v>0.24381826086106922</v>
      </c>
      <c r="N39" s="12">
        <f t="shared" si="2"/>
        <v>1.5803284792099599</v>
      </c>
      <c r="O39" s="12">
        <f t="shared" si="3"/>
        <v>6.4970920881314758</v>
      </c>
      <c r="P39" s="12">
        <f t="shared" si="4"/>
        <v>3.7239082200497888</v>
      </c>
      <c r="Q39" s="9">
        <f t="shared" si="5"/>
        <v>1.5633009</v>
      </c>
      <c r="R39" s="11">
        <f t="shared" si="6"/>
        <v>0.11802579054176938</v>
      </c>
      <c r="S39">
        <v>70</v>
      </c>
      <c r="T39">
        <v>55</v>
      </c>
      <c r="U39">
        <v>3</v>
      </c>
      <c r="V39">
        <v>6</v>
      </c>
      <c r="W39">
        <v>210</v>
      </c>
      <c r="X39">
        <v>150</v>
      </c>
      <c r="Y39">
        <v>46</v>
      </c>
    </row>
    <row r="40" spans="1:25" x14ac:dyDescent="0.25">
      <c r="A40" s="18">
        <f>A39+10000</f>
        <v>400767</v>
      </c>
      <c r="B40" s="18">
        <v>149.69999999999999</v>
      </c>
      <c r="C40" s="18">
        <v>14.79</v>
      </c>
      <c r="D40" s="19">
        <v>1.5153000000000001</v>
      </c>
      <c r="E40" s="19">
        <f>D40-[1]Calibration!$C$16*(F40-$F$2)+[1]Calibration!$C$17*(150-B40)</f>
        <v>1.5131188661153714</v>
      </c>
      <c r="F40" s="20">
        <v>100.7</v>
      </c>
      <c r="G40" s="20">
        <v>73.2</v>
      </c>
      <c r="H40" s="20">
        <v>79.8</v>
      </c>
      <c r="I40" s="20">
        <v>77.7</v>
      </c>
      <c r="J40" s="20">
        <v>77.3</v>
      </c>
      <c r="K40" s="20">
        <f>'[1]Rth Module 34L'!M43</f>
        <v>45.1</v>
      </c>
      <c r="L40" s="21">
        <f t="shared" si="0"/>
        <v>0.10447873903948597</v>
      </c>
      <c r="M40" s="21">
        <f t="shared" si="1"/>
        <v>0.24510624010951138</v>
      </c>
      <c r="N40" s="22">
        <f t="shared" si="2"/>
        <v>1.6294949629428308</v>
      </c>
      <c r="O40" s="22">
        <f t="shared" si="3"/>
        <v>6.2263478786130815</v>
      </c>
      <c r="P40" s="22">
        <f t="shared" si="4"/>
        <v>4.2718337153877535</v>
      </c>
      <c r="Q40" s="19">
        <f t="shared" si="5"/>
        <v>1.5633009</v>
      </c>
      <c r="R40" s="21">
        <f t="shared" si="6"/>
        <v>0.11802579054176938</v>
      </c>
      <c r="S40">
        <v>70</v>
      </c>
      <c r="T40">
        <v>55</v>
      </c>
      <c r="U40">
        <v>3</v>
      </c>
      <c r="V40">
        <v>6</v>
      </c>
      <c r="W40">
        <v>210</v>
      </c>
      <c r="X40">
        <v>150</v>
      </c>
      <c r="Y40">
        <v>46</v>
      </c>
    </row>
    <row r="41" spans="1:25" x14ac:dyDescent="0.25">
      <c r="A41" s="13">
        <f>A39-44950+57375</f>
        <v>403192</v>
      </c>
      <c r="B41" s="13">
        <v>149.69999999999999</v>
      </c>
      <c r="C41" s="8">
        <v>14.79</v>
      </c>
      <c r="D41" s="16">
        <v>1.5164</v>
      </c>
      <c r="E41" s="9">
        <f>D41-[1]Calibration!$C$16*(F41-$F$2)+[1]Calibration!$C$17*(150-B41)</f>
        <v>1.5131523230810262</v>
      </c>
      <c r="F41" s="15">
        <v>101.6</v>
      </c>
      <c r="G41" s="10">
        <v>73.8</v>
      </c>
      <c r="H41" s="10">
        <v>80.5</v>
      </c>
      <c r="I41" s="10">
        <v>78.5</v>
      </c>
      <c r="J41" s="10">
        <v>78</v>
      </c>
      <c r="K41" s="10">
        <f>'[1]Rth Module 34L'!M44</f>
        <v>46.5</v>
      </c>
      <c r="L41" s="17">
        <f t="shared" si="0"/>
        <v>0.10528398747728461</v>
      </c>
      <c r="M41" s="11">
        <f t="shared" si="1"/>
        <v>0.24272584560662694</v>
      </c>
      <c r="N41" s="12">
        <f t="shared" si="2"/>
        <v>1.6317421191964709</v>
      </c>
      <c r="O41" s="12">
        <f t="shared" si="3"/>
        <v>7.0450656528578497</v>
      </c>
      <c r="P41" s="12">
        <f t="shared" si="4"/>
        <v>3.259178551362178</v>
      </c>
      <c r="Q41" s="9">
        <f t="shared" si="5"/>
        <v>1.5633009</v>
      </c>
      <c r="R41" s="11">
        <f t="shared" si="6"/>
        <v>0.11802579054176938</v>
      </c>
      <c r="S41">
        <v>70</v>
      </c>
      <c r="T41">
        <v>55</v>
      </c>
      <c r="U41">
        <v>3</v>
      </c>
      <c r="V41">
        <v>6</v>
      </c>
      <c r="W41">
        <v>210</v>
      </c>
      <c r="X41">
        <v>150</v>
      </c>
      <c r="Y41">
        <v>46</v>
      </c>
    </row>
    <row r="42" spans="1:25" x14ac:dyDescent="0.25">
      <c r="A42" s="13">
        <f>A41+7948</f>
        <v>411140</v>
      </c>
      <c r="B42" s="13">
        <v>149.69999999999999</v>
      </c>
      <c r="C42" s="8">
        <v>14.79</v>
      </c>
      <c r="D42" s="16">
        <v>1.5165</v>
      </c>
      <c r="E42" s="9">
        <f>D42-[1]Calibration!$C$16*(F42-$F$2)+[1]Calibration!$C$17*(150-B42)</f>
        <v>1.513607837425808</v>
      </c>
      <c r="F42" s="15">
        <v>101.3</v>
      </c>
      <c r="G42" s="10">
        <v>73.599999999999994</v>
      </c>
      <c r="H42" s="10">
        <v>80.2</v>
      </c>
      <c r="I42" s="10">
        <v>78.3</v>
      </c>
      <c r="J42" s="10">
        <v>78</v>
      </c>
      <c r="K42" s="10">
        <f>'[1]Rth Module 34L'!M45</f>
        <v>45.6</v>
      </c>
      <c r="L42" s="17">
        <f t="shared" si="0"/>
        <v>0.10472643275340655</v>
      </c>
      <c r="M42" s="11">
        <f t="shared" si="1"/>
        <v>0.24535277831187158</v>
      </c>
      <c r="N42" s="23">
        <f t="shared" si="2"/>
        <v>1.6623370009636877</v>
      </c>
      <c r="O42" s="12">
        <f t="shared" si="3"/>
        <v>6.4781847486228683</v>
      </c>
      <c r="P42" s="12">
        <f t="shared" si="4"/>
        <v>4.3767147271053988</v>
      </c>
      <c r="Q42" s="9">
        <f t="shared" si="5"/>
        <v>1.5633009</v>
      </c>
      <c r="R42" s="11">
        <f t="shared" si="6"/>
        <v>0.11802579054176938</v>
      </c>
      <c r="S42">
        <v>70</v>
      </c>
      <c r="T42">
        <v>55</v>
      </c>
      <c r="U42">
        <v>3</v>
      </c>
      <c r="V42">
        <v>6</v>
      </c>
      <c r="W42">
        <v>210</v>
      </c>
      <c r="X42">
        <v>150</v>
      </c>
      <c r="Y42">
        <v>46</v>
      </c>
    </row>
    <row r="43" spans="1:25" x14ac:dyDescent="0.25">
      <c r="A43" s="13">
        <f>A42+6509</f>
        <v>417649</v>
      </c>
      <c r="B43" s="13">
        <v>149.69999999999999</v>
      </c>
      <c r="C43" s="8">
        <v>14.79</v>
      </c>
      <c r="D43" s="16">
        <v>1.5165999999999999</v>
      </c>
      <c r="E43" s="9">
        <f>D43-[1]Calibration!$C$16*(F43-$F$2)+[1]Calibration!$C$17*(150-B43)</f>
        <v>1.5138263422074019</v>
      </c>
      <c r="F43" s="15">
        <v>101.2</v>
      </c>
      <c r="G43" s="10">
        <v>73.3</v>
      </c>
      <c r="H43" s="10">
        <v>80</v>
      </c>
      <c r="I43" s="10">
        <v>78.099999999999994</v>
      </c>
      <c r="J43" s="10">
        <v>77.900000000000006</v>
      </c>
      <c r="K43" s="10">
        <f>'[1]Rth Module 34L'!M46</f>
        <v>45.4</v>
      </c>
      <c r="L43" s="17">
        <f t="shared" si="0"/>
        <v>0.10515998809346683</v>
      </c>
      <c r="M43" s="11">
        <f t="shared" si="1"/>
        <v>0.24577706117761045</v>
      </c>
      <c r="N43" s="23">
        <f t="shared" si="2"/>
        <v>1.6770129997220589</v>
      </c>
      <c r="O43" s="12">
        <f t="shared" si="3"/>
        <v>6.9189921396889815</v>
      </c>
      <c r="P43" s="12">
        <f t="shared" si="4"/>
        <v>4.5572109576576887</v>
      </c>
      <c r="Q43" s="9">
        <f t="shared" si="5"/>
        <v>1.5633009</v>
      </c>
      <c r="R43" s="11">
        <f t="shared" si="6"/>
        <v>0.11802579054176938</v>
      </c>
      <c r="S43">
        <v>70</v>
      </c>
      <c r="T43">
        <v>55</v>
      </c>
      <c r="U43">
        <v>3</v>
      </c>
      <c r="V43">
        <v>6</v>
      </c>
      <c r="W43">
        <v>210</v>
      </c>
      <c r="X43">
        <v>150</v>
      </c>
      <c r="Y43">
        <v>46</v>
      </c>
    </row>
    <row r="44" spans="1:25" x14ac:dyDescent="0.25">
      <c r="A44" s="13">
        <f>A43+8000</f>
        <v>425649</v>
      </c>
      <c r="B44" s="13">
        <v>149.80000000000001</v>
      </c>
      <c r="C44" s="8">
        <v>14.78</v>
      </c>
      <c r="D44" s="16">
        <v>1.5172000000000001</v>
      </c>
      <c r="E44" s="9">
        <f>D44-[1]Calibration!$C$16*(F44-$F$2)+[1]Calibration!$C$17*(150-B44)</f>
        <v>1.5138103326442143</v>
      </c>
      <c r="F44" s="15">
        <v>101.4</v>
      </c>
      <c r="G44" s="10">
        <v>73.5</v>
      </c>
      <c r="H44" s="10">
        <v>80.2</v>
      </c>
      <c r="I44" s="10">
        <v>78.3</v>
      </c>
      <c r="J44" s="10">
        <v>77.900000000000006</v>
      </c>
      <c r="K44" s="10">
        <f>'[1]Rth Module 34L'!M47</f>
        <v>46.2</v>
      </c>
      <c r="L44" s="17">
        <f t="shared" si="0"/>
        <v>0.10526822475665773</v>
      </c>
      <c r="M44" s="11">
        <f t="shared" si="1"/>
        <v>0.24287590414075252</v>
      </c>
      <c r="N44" s="23">
        <f t="shared" si="2"/>
        <v>1.6759377082444571</v>
      </c>
      <c r="O44" s="12">
        <f t="shared" si="3"/>
        <v>7.0290392702634792</v>
      </c>
      <c r="P44" s="12">
        <f t="shared" si="4"/>
        <v>3.3230156797475146</v>
      </c>
      <c r="Q44" s="9">
        <f t="shared" si="5"/>
        <v>1.5633009</v>
      </c>
      <c r="R44" s="11">
        <f t="shared" si="6"/>
        <v>0.11802579054176938</v>
      </c>
      <c r="S44">
        <v>70</v>
      </c>
      <c r="T44">
        <v>55</v>
      </c>
      <c r="U44">
        <v>3</v>
      </c>
      <c r="V44">
        <v>6</v>
      </c>
      <c r="W44">
        <v>210</v>
      </c>
      <c r="X44">
        <v>150</v>
      </c>
      <c r="Y44">
        <v>46</v>
      </c>
    </row>
    <row r="45" spans="1:25" x14ac:dyDescent="0.25">
      <c r="A45" s="13">
        <f>A44+8000</f>
        <v>433649</v>
      </c>
      <c r="B45" s="13">
        <v>149.80000000000001</v>
      </c>
      <c r="C45" s="8">
        <v>14.78</v>
      </c>
      <c r="D45" s="16">
        <v>1.5173000000000001</v>
      </c>
      <c r="E45" s="9">
        <f>D45-[1]Calibration!$C$16*(F45-$F$2)+[1]Calibration!$C$17*(150-B45)</f>
        <v>1.5137918278626203</v>
      </c>
      <c r="F45" s="15">
        <v>101.5</v>
      </c>
      <c r="G45" s="10">
        <v>73.3</v>
      </c>
      <c r="H45" s="10">
        <v>80</v>
      </c>
      <c r="I45" s="10">
        <v>78.099999999999994</v>
      </c>
      <c r="J45" s="10">
        <v>78</v>
      </c>
      <c r="K45" s="10">
        <f>'[1]Rth Module 34L'!M48</f>
        <v>45.2</v>
      </c>
      <c r="L45" s="17">
        <f t="shared" si="0"/>
        <v>0.10625120495025905</v>
      </c>
      <c r="M45" s="11">
        <f t="shared" si="1"/>
        <v>0.24769949642648376</v>
      </c>
      <c r="N45" s="23">
        <f>(E45-$E$2)/$E$2*100</f>
        <v>1.6746948239939825</v>
      </c>
      <c r="O45" s="12">
        <f t="shared" si="3"/>
        <v>8.0284617074333742</v>
      </c>
      <c r="P45" s="12">
        <f t="shared" si="4"/>
        <v>5.3750434555555628</v>
      </c>
      <c r="Q45" s="9">
        <f t="shared" si="5"/>
        <v>1.5633009</v>
      </c>
      <c r="R45" s="11">
        <f t="shared" si="6"/>
        <v>0.11802579054176938</v>
      </c>
      <c r="S45">
        <v>70</v>
      </c>
      <c r="T45">
        <v>55</v>
      </c>
      <c r="U45">
        <v>3</v>
      </c>
      <c r="V45">
        <v>6</v>
      </c>
      <c r="W45">
        <v>210</v>
      </c>
      <c r="X45">
        <v>150</v>
      </c>
      <c r="Y45">
        <v>46</v>
      </c>
    </row>
    <row r="46" spans="1:25" x14ac:dyDescent="0.25">
      <c r="A46" s="13">
        <f>A45+10000</f>
        <v>443649</v>
      </c>
      <c r="B46" s="13">
        <v>149.80000000000001</v>
      </c>
      <c r="C46" s="8">
        <v>14.78</v>
      </c>
      <c r="D46" s="16">
        <v>1.5181</v>
      </c>
      <c r="E46" s="9">
        <f>D46-[1]Calibration!$C$16*(F46-$F$2)+[1]Calibration!$C$17*(150-B46)</f>
        <v>1.514947342207402</v>
      </c>
      <c r="F46" s="15">
        <v>101.2</v>
      </c>
      <c r="G46" s="10">
        <v>73.3</v>
      </c>
      <c r="H46" s="10">
        <v>80.099999999999994</v>
      </c>
      <c r="I46" s="10">
        <v>78.2</v>
      </c>
      <c r="J46" s="10">
        <v>77.8</v>
      </c>
      <c r="K46" s="10">
        <f>'[1]Rth Module 34L'!M49</f>
        <v>45.2</v>
      </c>
      <c r="L46" s="17">
        <f t="shared" si="0"/>
        <v>0.10487601807789922</v>
      </c>
      <c r="M46" s="11">
        <f t="shared" si="1"/>
        <v>0.24624976991037123</v>
      </c>
      <c r="N46" s="23">
        <f t="shared" ref="N46:N103" si="7">(E46-$E$2)/$E$2*100</f>
        <v>1.7523056065388372</v>
      </c>
      <c r="O46" s="12">
        <f t="shared" si="3"/>
        <v>6.630272176774997</v>
      </c>
      <c r="P46" s="12">
        <f t="shared" si="4"/>
        <v>4.7583082710358457</v>
      </c>
      <c r="Q46" s="9">
        <f t="shared" si="5"/>
        <v>1.5633009</v>
      </c>
      <c r="R46" s="11">
        <f t="shared" si="6"/>
        <v>0.11802579054176938</v>
      </c>
      <c r="S46">
        <v>70</v>
      </c>
      <c r="T46">
        <v>55</v>
      </c>
      <c r="U46">
        <v>3</v>
      </c>
      <c r="V46">
        <v>6</v>
      </c>
      <c r="W46">
        <v>210</v>
      </c>
      <c r="X46">
        <v>150</v>
      </c>
      <c r="Y46">
        <v>46</v>
      </c>
    </row>
    <row r="47" spans="1:25" x14ac:dyDescent="0.25">
      <c r="A47" s="8">
        <f>A46+8000</f>
        <v>451649</v>
      </c>
      <c r="B47" s="13">
        <v>149.69999999999999</v>
      </c>
      <c r="C47" s="8">
        <v>14.78</v>
      </c>
      <c r="D47" s="16">
        <v>1.5198</v>
      </c>
      <c r="E47" s="9">
        <f>D47-[1]Calibration!$C$16*(F47-$F$2)+[1]Calibration!$C$17*(150-B47)</f>
        <v>1.5166708278626202</v>
      </c>
      <c r="F47" s="15">
        <v>101.5</v>
      </c>
      <c r="G47" s="10">
        <v>73.3</v>
      </c>
      <c r="H47" s="10">
        <v>80.099999999999994</v>
      </c>
      <c r="I47" s="10">
        <v>78.2</v>
      </c>
      <c r="J47" s="10">
        <v>77.7</v>
      </c>
      <c r="K47" s="10">
        <f>'[1]Rth Module 34L'!M50</f>
        <v>45.4</v>
      </c>
      <c r="L47" s="17">
        <f t="shared" si="0"/>
        <v>0.10625716933713904</v>
      </c>
      <c r="M47" s="11">
        <f t="shared" si="1"/>
        <v>0.24657816752072378</v>
      </c>
      <c r="N47" s="23">
        <f t="shared" si="7"/>
        <v>1.8680645073351643</v>
      </c>
      <c r="O47" s="12">
        <f t="shared" si="3"/>
        <v>8.0345258602114473</v>
      </c>
      <c r="P47" s="12">
        <f t="shared" si="4"/>
        <v>4.8980134903069379</v>
      </c>
      <c r="Q47" s="9">
        <f t="shared" si="5"/>
        <v>1.5633009</v>
      </c>
      <c r="R47" s="11">
        <f t="shared" si="6"/>
        <v>0.11802579054176938</v>
      </c>
      <c r="S47">
        <v>70</v>
      </c>
      <c r="T47">
        <v>55</v>
      </c>
      <c r="U47">
        <v>3</v>
      </c>
      <c r="V47">
        <v>6</v>
      </c>
      <c r="W47">
        <v>210</v>
      </c>
      <c r="X47">
        <v>150</v>
      </c>
      <c r="Y47">
        <v>46</v>
      </c>
    </row>
    <row r="48" spans="1:25" x14ac:dyDescent="0.25">
      <c r="A48" s="8">
        <f>A47+8000</f>
        <v>459649</v>
      </c>
      <c r="B48" s="13">
        <v>149.80000000000001</v>
      </c>
      <c r="C48" s="8">
        <v>14.78</v>
      </c>
      <c r="D48" s="16">
        <v>1.5202</v>
      </c>
      <c r="E48" s="9">
        <f>D48-[1]Calibration!$C$16*(F48-$F$2)+[1]Calibration!$C$17*(150-B48)</f>
        <v>1.5166918278626202</v>
      </c>
      <c r="F48" s="15">
        <v>101.5</v>
      </c>
      <c r="G48" s="10">
        <v>73.3</v>
      </c>
      <c r="H48" s="10">
        <v>80</v>
      </c>
      <c r="I48" s="10">
        <v>78.2</v>
      </c>
      <c r="J48" s="10">
        <v>77.8</v>
      </c>
      <c r="K48" s="10">
        <f>'[1]Rth Module 34L'!M51</f>
        <v>45.2</v>
      </c>
      <c r="L48" s="17">
        <f t="shared" si="0"/>
        <v>0.10615829657716667</v>
      </c>
      <c r="M48" s="11">
        <f t="shared" si="1"/>
        <v>0.24722697403493213</v>
      </c>
      <c r="N48" s="23">
        <f t="shared" si="7"/>
        <v>1.869474984358497</v>
      </c>
      <c r="O48" s="12">
        <f t="shared" si="3"/>
        <v>7.9339992622346713</v>
      </c>
      <c r="P48" s="12">
        <f t="shared" si="4"/>
        <v>5.1740254144944506</v>
      </c>
      <c r="Q48" s="9">
        <f t="shared" si="5"/>
        <v>1.5633009</v>
      </c>
      <c r="R48" s="11">
        <f t="shared" si="6"/>
        <v>0.11802579054176938</v>
      </c>
      <c r="S48">
        <v>70</v>
      </c>
      <c r="T48">
        <v>55</v>
      </c>
      <c r="U48">
        <v>3</v>
      </c>
      <c r="V48">
        <v>6</v>
      </c>
      <c r="W48">
        <v>210</v>
      </c>
      <c r="X48">
        <v>150</v>
      </c>
      <c r="Y48">
        <v>46</v>
      </c>
    </row>
    <row r="49" spans="1:25" x14ac:dyDescent="0.25">
      <c r="A49" s="8">
        <f>A48+6000</f>
        <v>465649</v>
      </c>
      <c r="B49" s="13">
        <v>150.19999999999999</v>
      </c>
      <c r="C49" s="8">
        <v>14.78</v>
      </c>
      <c r="D49" s="16">
        <v>1.522</v>
      </c>
      <c r="E49" s="9">
        <f>D49-[1]Calibration!$C$16*(F49-$F$2)+[1]Calibration!$C$17*(150-B49)</f>
        <v>1.5162647991730569</v>
      </c>
      <c r="F49" s="15">
        <v>102.1</v>
      </c>
      <c r="G49" s="10">
        <v>73.3</v>
      </c>
      <c r="H49" s="10">
        <v>80</v>
      </c>
      <c r="I49" s="10">
        <v>78.2</v>
      </c>
      <c r="J49" s="10">
        <v>77.8</v>
      </c>
      <c r="K49" s="10">
        <f>'[1]Rth Module 34L'!M52</f>
        <v>45.2</v>
      </c>
      <c r="L49" s="17">
        <f t="shared" si="0"/>
        <v>0.10837499190741731</v>
      </c>
      <c r="M49" s="11">
        <f t="shared" si="1"/>
        <v>0.24890159594478492</v>
      </c>
      <c r="N49" s="23">
        <f t="shared" si="7"/>
        <v>1.8407933579331865</v>
      </c>
      <c r="O49" s="12">
        <f t="shared" si="3"/>
        <v>10.187773106146675</v>
      </c>
      <c r="P49" s="12">
        <f t="shared" si="4"/>
        <v>5.8864344386070089</v>
      </c>
      <c r="Q49" s="9">
        <f t="shared" si="5"/>
        <v>1.5633009</v>
      </c>
      <c r="R49" s="11">
        <f t="shared" si="6"/>
        <v>0.11802579054176938</v>
      </c>
      <c r="S49">
        <v>70</v>
      </c>
      <c r="T49">
        <v>55</v>
      </c>
      <c r="U49">
        <v>3</v>
      </c>
      <c r="V49">
        <v>6</v>
      </c>
      <c r="W49">
        <v>210</v>
      </c>
      <c r="X49">
        <v>150</v>
      </c>
      <c r="Y49">
        <v>46</v>
      </c>
    </row>
    <row r="50" spans="1:25" x14ac:dyDescent="0.25">
      <c r="A50" s="8">
        <f>A49+63222-62475</f>
        <v>466396</v>
      </c>
      <c r="B50" s="13">
        <v>149.69999999999999</v>
      </c>
      <c r="C50" s="13">
        <v>14.84</v>
      </c>
      <c r="D50" s="16">
        <v>1.5197000000000001</v>
      </c>
      <c r="E50" s="9">
        <f>D50-[1]Calibration!$C$16*(F50-$F$2)+[1]Calibration!$C$17*(150-B50)</f>
        <v>1.5164523230810263</v>
      </c>
      <c r="F50" s="15">
        <v>101.6</v>
      </c>
      <c r="G50" s="10">
        <v>73.599999999999994</v>
      </c>
      <c r="H50" s="10">
        <v>80.2</v>
      </c>
      <c r="I50" s="10">
        <v>78.5</v>
      </c>
      <c r="J50" s="10">
        <v>78.3</v>
      </c>
      <c r="K50" s="10">
        <f>'[1]Rth Module 34L'!M53</f>
        <v>45.7</v>
      </c>
      <c r="L50" s="17">
        <f t="shared" si="0"/>
        <v>0.10527514637531073</v>
      </c>
      <c r="M50" s="11">
        <f t="shared" si="1"/>
        <v>0.24571526857536</v>
      </c>
      <c r="N50" s="23">
        <f t="shared" si="7"/>
        <v>1.8533885085767934</v>
      </c>
      <c r="O50" s="12">
        <f t="shared" si="3"/>
        <v>7.0360766663660339</v>
      </c>
      <c r="P50" s="12">
        <f t="shared" si="4"/>
        <v>4.5309234672052989</v>
      </c>
      <c r="Q50" s="9">
        <f t="shared" si="5"/>
        <v>1.5633009</v>
      </c>
      <c r="R50" s="11">
        <f t="shared" si="6"/>
        <v>0.11802579054176938</v>
      </c>
      <c r="S50">
        <v>70</v>
      </c>
      <c r="T50">
        <v>55</v>
      </c>
      <c r="U50">
        <v>3</v>
      </c>
      <c r="V50">
        <v>6</v>
      </c>
      <c r="W50">
        <v>210</v>
      </c>
      <c r="X50">
        <v>150</v>
      </c>
      <c r="Y50">
        <v>46</v>
      </c>
    </row>
    <row r="51" spans="1:25" x14ac:dyDescent="0.25">
      <c r="A51" s="8">
        <f>A50+63222-62475+7550</f>
        <v>474693</v>
      </c>
      <c r="B51" s="15">
        <v>150</v>
      </c>
      <c r="C51" s="13">
        <v>14.93</v>
      </c>
      <c r="D51" s="16">
        <v>1.5223</v>
      </c>
      <c r="E51" s="9">
        <f>D51-[1]Calibration!$C$16*(F51-$F$2)+[1]Calibration!$C$17*(150-B51)</f>
        <v>1.517204294391463</v>
      </c>
      <c r="F51" s="15">
        <v>102.2</v>
      </c>
      <c r="G51" s="10">
        <v>73.599999999999994</v>
      </c>
      <c r="H51" s="10">
        <v>80.3</v>
      </c>
      <c r="I51" s="10">
        <v>78.400000000000006</v>
      </c>
      <c r="J51" s="10">
        <v>78.2</v>
      </c>
      <c r="K51" s="10">
        <f>'[1]Rth Module 34L'!M54</f>
        <v>45.4</v>
      </c>
      <c r="L51" s="17">
        <f t="shared" si="0"/>
        <v>0.10762223827979593</v>
      </c>
      <c r="M51" s="17">
        <f t="shared" si="1"/>
        <v>0.24874641441678164</v>
      </c>
      <c r="N51" s="23">
        <f t="shared" si="7"/>
        <v>1.9038950921755444</v>
      </c>
      <c r="O51" s="12">
        <f t="shared" si="3"/>
        <v>9.4224282192374211</v>
      </c>
      <c r="P51" s="12">
        <f t="shared" si="4"/>
        <v>5.820417912563328</v>
      </c>
      <c r="Q51" s="9">
        <f t="shared" si="5"/>
        <v>1.5633009</v>
      </c>
      <c r="R51" s="11">
        <f t="shared" si="6"/>
        <v>0.11802579054176938</v>
      </c>
      <c r="S51">
        <v>70</v>
      </c>
      <c r="T51">
        <v>55</v>
      </c>
      <c r="U51">
        <v>3</v>
      </c>
      <c r="V51">
        <v>6</v>
      </c>
      <c r="W51">
        <v>210</v>
      </c>
      <c r="X51">
        <v>150</v>
      </c>
      <c r="Y51">
        <v>46</v>
      </c>
    </row>
    <row r="52" spans="1:25" x14ac:dyDescent="0.25">
      <c r="A52" s="8">
        <f>A51+8000</f>
        <v>482693</v>
      </c>
      <c r="B52" s="13">
        <v>149.9</v>
      </c>
      <c r="C52" s="13">
        <v>14.93</v>
      </c>
      <c r="D52" s="16">
        <v>1.5217000000000001</v>
      </c>
      <c r="E52" s="9">
        <f>D52-[1]Calibration!$C$16*(F52-$F$2)+[1]Calibration!$C$17*(150-B52)</f>
        <v>1.5175758182994323</v>
      </c>
      <c r="F52" s="15">
        <v>101.7</v>
      </c>
      <c r="G52" s="10">
        <v>73.400000000000006</v>
      </c>
      <c r="H52" s="10">
        <v>80.2</v>
      </c>
      <c r="I52" s="10">
        <v>78.3</v>
      </c>
      <c r="J52" s="10">
        <v>78.099999999999994</v>
      </c>
      <c r="K52" s="10">
        <f>'[1]Rth Module 34L'!M55</f>
        <v>45.2</v>
      </c>
      <c r="L52" s="17">
        <f t="shared" si="0"/>
        <v>0.10609250222805215</v>
      </c>
      <c r="M52" s="17">
        <f t="shared" si="1"/>
        <v>0.24769530478863414</v>
      </c>
      <c r="N52" s="23">
        <f t="shared" si="7"/>
        <v>1.9288487081664147</v>
      </c>
      <c r="O52" s="12">
        <f t="shared" si="3"/>
        <v>7.867104375468811</v>
      </c>
      <c r="P52" s="12">
        <f t="shared" si="4"/>
        <v>5.3732602705797117</v>
      </c>
      <c r="Q52" s="9">
        <f t="shared" si="5"/>
        <v>1.5633009</v>
      </c>
      <c r="R52" s="11">
        <f t="shared" si="6"/>
        <v>0.11802579054176938</v>
      </c>
      <c r="S52">
        <v>70</v>
      </c>
      <c r="T52">
        <v>55</v>
      </c>
      <c r="U52">
        <v>3</v>
      </c>
      <c r="V52">
        <v>6</v>
      </c>
      <c r="W52">
        <v>210</v>
      </c>
      <c r="X52">
        <v>150</v>
      </c>
      <c r="Y52">
        <v>46</v>
      </c>
    </row>
    <row r="53" spans="1:25" x14ac:dyDescent="0.25">
      <c r="A53" s="8">
        <f>A52+4000</f>
        <v>486693</v>
      </c>
      <c r="B53" s="13">
        <v>149.80000000000001</v>
      </c>
      <c r="C53" s="8">
        <v>14.78</v>
      </c>
      <c r="D53" s="16">
        <v>1.5216000000000001</v>
      </c>
      <c r="E53" s="9">
        <f>D53-[1]Calibration!$C$16*(F53-$F$2)+[1]Calibration!$C$17*(150-B53)</f>
        <v>1.5177363135178388</v>
      </c>
      <c r="F53" s="15">
        <v>101.8</v>
      </c>
      <c r="G53" s="10">
        <v>73.5</v>
      </c>
      <c r="H53" s="10">
        <v>80.2</v>
      </c>
      <c r="I53" s="10">
        <v>78.400000000000006</v>
      </c>
      <c r="J53" s="10">
        <v>78</v>
      </c>
      <c r="K53" s="10">
        <f>'[1]Rth Module 34L'!M56</f>
        <v>45.7</v>
      </c>
      <c r="L53" s="17">
        <f t="shared" si="0"/>
        <v>0.10649934227059138</v>
      </c>
      <c r="M53" s="17">
        <f t="shared" si="1"/>
        <v>0.24612206390855521</v>
      </c>
      <c r="N53" s="23">
        <f t="shared" si="7"/>
        <v>1.9396284614005339</v>
      </c>
      <c r="O53" s="12">
        <f t="shared" si="3"/>
        <v>8.280749604029511</v>
      </c>
      <c r="P53" s="12">
        <f t="shared" si="4"/>
        <v>4.7039802417703811</v>
      </c>
      <c r="Q53" s="9">
        <f t="shared" si="5"/>
        <v>1.5633009</v>
      </c>
      <c r="R53" s="11">
        <f t="shared" si="6"/>
        <v>0.11802579054176938</v>
      </c>
      <c r="S53">
        <v>70</v>
      </c>
      <c r="T53">
        <v>55</v>
      </c>
      <c r="U53">
        <v>3</v>
      </c>
      <c r="V53">
        <v>6</v>
      </c>
      <c r="W53">
        <v>210</v>
      </c>
      <c r="X53">
        <v>150</v>
      </c>
      <c r="Y53">
        <v>46</v>
      </c>
    </row>
    <row r="54" spans="1:25" x14ac:dyDescent="0.25">
      <c r="A54" s="8">
        <f>A53+14000</f>
        <v>500693</v>
      </c>
      <c r="B54" s="13">
        <v>149.80000000000001</v>
      </c>
      <c r="C54" s="8">
        <v>14.78</v>
      </c>
      <c r="D54" s="13">
        <v>1.5234000000000001</v>
      </c>
      <c r="E54" s="9">
        <f>D54-[1]Calibration!$C$16*(F54-$F$2)+[1]Calibration!$C$17*(150-B54)</f>
        <v>1.5194178087362449</v>
      </c>
      <c r="F54" s="15">
        <v>101.9</v>
      </c>
      <c r="G54" s="10">
        <v>73.5</v>
      </c>
      <c r="H54" s="10">
        <v>80.3</v>
      </c>
      <c r="I54" s="10">
        <v>78.400000000000006</v>
      </c>
      <c r="J54" s="10">
        <v>77.7</v>
      </c>
      <c r="K54" s="10">
        <f>'[1]Rth Module 34L'!M57</f>
        <v>45.2</v>
      </c>
      <c r="L54" s="17">
        <f t="shared" si="0"/>
        <v>0.10703080892242124</v>
      </c>
      <c r="M54" s="17">
        <f t="shared" si="1"/>
        <v>0.24846046533884483</v>
      </c>
      <c r="N54" s="23">
        <f t="shared" si="7"/>
        <v>2.0525670504671947</v>
      </c>
      <c r="O54" s="12">
        <f t="shared" si="3"/>
        <v>8.821106062790216</v>
      </c>
      <c r="P54" s="12">
        <f t="shared" si="4"/>
        <v>5.6987709292291902</v>
      </c>
      <c r="Q54" s="9">
        <f t="shared" si="5"/>
        <v>1.5633009</v>
      </c>
      <c r="R54" s="11">
        <f t="shared" si="6"/>
        <v>0.11802579054176938</v>
      </c>
      <c r="S54">
        <v>70</v>
      </c>
      <c r="T54">
        <v>55</v>
      </c>
      <c r="U54">
        <v>3</v>
      </c>
      <c r="V54">
        <v>6</v>
      </c>
      <c r="W54">
        <v>210</v>
      </c>
      <c r="X54">
        <v>150</v>
      </c>
      <c r="Y54">
        <v>46</v>
      </c>
    </row>
    <row r="55" spans="1:25" x14ac:dyDescent="0.25">
      <c r="A55" s="8">
        <f>A54+8000</f>
        <v>508693</v>
      </c>
      <c r="B55" s="13">
        <v>149.80000000000001</v>
      </c>
      <c r="C55" s="8">
        <v>14.78</v>
      </c>
      <c r="D55" s="13">
        <v>1.5237000000000001</v>
      </c>
      <c r="E55" s="9">
        <f>D55-[1]Calibration!$C$16*(F55-$F$2)+[1]Calibration!$C$17*(150-B55)</f>
        <v>1.5195993039546509</v>
      </c>
      <c r="F55" s="15">
        <v>102</v>
      </c>
      <c r="G55" s="10">
        <v>73.5</v>
      </c>
      <c r="H55" s="10">
        <v>80.3</v>
      </c>
      <c r="I55" s="10">
        <v>78.400000000000006</v>
      </c>
      <c r="J55" s="10">
        <v>77.599999999999994</v>
      </c>
      <c r="K55" s="10">
        <f>'[1]Rth Module 34L'!M58</f>
        <v>45.2</v>
      </c>
      <c r="L55" s="17">
        <f t="shared" si="0"/>
        <v>0.10755738021941352</v>
      </c>
      <c r="M55" s="17">
        <f t="shared" si="1"/>
        <v>0.24884966177037429</v>
      </c>
      <c r="N55" s="23">
        <f t="shared" si="7"/>
        <v>2.0647572807246166</v>
      </c>
      <c r="O55" s="12">
        <f t="shared" si="3"/>
        <v>9.3564852824423088</v>
      </c>
      <c r="P55" s="12">
        <f t="shared" si="4"/>
        <v>5.8643408697289932</v>
      </c>
      <c r="Q55" s="9">
        <f t="shared" si="5"/>
        <v>1.5633009</v>
      </c>
      <c r="R55" s="11">
        <f t="shared" si="6"/>
        <v>0.11802579054176938</v>
      </c>
      <c r="S55">
        <v>70</v>
      </c>
      <c r="T55">
        <v>55</v>
      </c>
      <c r="U55">
        <v>3</v>
      </c>
      <c r="V55">
        <v>6</v>
      </c>
      <c r="W55">
        <v>210</v>
      </c>
      <c r="X55">
        <v>150</v>
      </c>
      <c r="Y55">
        <v>46</v>
      </c>
    </row>
    <row r="56" spans="1:25" x14ac:dyDescent="0.25">
      <c r="A56" s="8">
        <f>A55+8000</f>
        <v>516693</v>
      </c>
      <c r="B56" s="13">
        <v>149.9</v>
      </c>
      <c r="C56" s="8">
        <v>14.78</v>
      </c>
      <c r="D56" s="16">
        <v>1.5251999999999999</v>
      </c>
      <c r="E56" s="9">
        <f>D56-[1]Calibration!$C$16*(F56-$F$2)+[1]Calibration!$C$17*(150-B56)</f>
        <v>1.5202462848282752</v>
      </c>
      <c r="F56" s="15">
        <v>102.4</v>
      </c>
      <c r="G56" s="10">
        <v>73.7</v>
      </c>
      <c r="H56" s="10">
        <v>80.599999999999994</v>
      </c>
      <c r="I56" s="10">
        <v>78.599999999999994</v>
      </c>
      <c r="J56" s="10">
        <v>78.2</v>
      </c>
      <c r="K56" s="10">
        <f>'[1]Rth Module 34L'!M59</f>
        <v>45.6</v>
      </c>
      <c r="L56" s="17">
        <f t="shared" si="0"/>
        <v>0.10770796231494133</v>
      </c>
      <c r="M56" s="17">
        <f t="shared" si="1"/>
        <v>0.24843907652745859</v>
      </c>
      <c r="N56" s="23">
        <f t="shared" si="7"/>
        <v>2.1082121215236884</v>
      </c>
      <c r="O56" s="12">
        <f t="shared" si="3"/>
        <v>9.5095861545516271</v>
      </c>
      <c r="P56" s="12">
        <f t="shared" si="4"/>
        <v>5.6896718112987781</v>
      </c>
      <c r="Q56" s="9">
        <f t="shared" si="5"/>
        <v>1.5633009</v>
      </c>
      <c r="R56" s="11">
        <f t="shared" si="6"/>
        <v>0.11802579054176938</v>
      </c>
      <c r="S56">
        <v>70</v>
      </c>
      <c r="T56">
        <v>55</v>
      </c>
      <c r="U56">
        <v>3</v>
      </c>
      <c r="V56">
        <v>6</v>
      </c>
      <c r="W56">
        <v>210</v>
      </c>
      <c r="X56">
        <v>150</v>
      </c>
      <c r="Y56">
        <v>46</v>
      </c>
    </row>
    <row r="57" spans="1:25" x14ac:dyDescent="0.25">
      <c r="A57" s="8">
        <f>A56+8000</f>
        <v>524693</v>
      </c>
      <c r="B57" s="13">
        <v>149.9</v>
      </c>
      <c r="C57" s="8">
        <v>14.77</v>
      </c>
      <c r="D57" s="16">
        <v>1.5250999999999999</v>
      </c>
      <c r="E57" s="9">
        <f>D57-[1]Calibration!$C$16*(F57-$F$2)+[1]Calibration!$C$17*(150-B57)</f>
        <v>1.5203832943914628</v>
      </c>
      <c r="F57" s="15">
        <v>102.2</v>
      </c>
      <c r="G57" s="10">
        <v>73.5</v>
      </c>
      <c r="H57" s="10">
        <v>80.3</v>
      </c>
      <c r="I57" s="10">
        <v>78.3</v>
      </c>
      <c r="J57" s="10">
        <v>77.900000000000006</v>
      </c>
      <c r="K57" s="10">
        <f>'[1]Rth Module 34L'!M60</f>
        <v>44.9</v>
      </c>
      <c r="L57" s="17">
        <f t="shared" si="0"/>
        <v>0.10804309073401898</v>
      </c>
      <c r="M57" s="17">
        <f t="shared" si="1"/>
        <v>0.25064247364612496</v>
      </c>
      <c r="N57" s="23">
        <f t="shared" si="7"/>
        <v>2.1174144472785712</v>
      </c>
      <c r="O57" s="12">
        <f t="shared" si="3"/>
        <v>9.8503202441494917</v>
      </c>
      <c r="P57" s="12">
        <f t="shared" si="4"/>
        <v>6.6270296601397289</v>
      </c>
      <c r="Q57" s="9">
        <f t="shared" si="5"/>
        <v>1.5633009</v>
      </c>
      <c r="R57" s="11">
        <f t="shared" si="6"/>
        <v>0.11802579054176938</v>
      </c>
      <c r="S57">
        <v>70</v>
      </c>
      <c r="T57">
        <v>55</v>
      </c>
      <c r="U57">
        <v>3</v>
      </c>
      <c r="V57">
        <v>6</v>
      </c>
      <c r="W57">
        <v>210</v>
      </c>
      <c r="X57">
        <v>150</v>
      </c>
      <c r="Y57">
        <v>46</v>
      </c>
    </row>
    <row r="58" spans="1:25" x14ac:dyDescent="0.25">
      <c r="A58" s="8">
        <f>A57+10000</f>
        <v>534693</v>
      </c>
      <c r="B58" s="13">
        <v>149.80000000000001</v>
      </c>
      <c r="C58" s="8">
        <v>14.78</v>
      </c>
      <c r="D58" s="16">
        <v>1.5266</v>
      </c>
      <c r="E58" s="9">
        <f>D58-[1]Calibration!$C$16*(F58-$F$2)+[1]Calibration!$C$17*(150-B58)</f>
        <v>1.522262294391463</v>
      </c>
      <c r="F58" s="15">
        <v>102.2</v>
      </c>
      <c r="G58" s="10">
        <v>73.599999999999994</v>
      </c>
      <c r="H58" s="10">
        <v>80.400000000000006</v>
      </c>
      <c r="I58" s="10">
        <v>78.599999999999994</v>
      </c>
      <c r="J58" s="10">
        <v>78</v>
      </c>
      <c r="K58" s="10">
        <f>'[1]Rth Module 34L'!M61</f>
        <v>45.4</v>
      </c>
      <c r="L58" s="17">
        <f t="shared" si="0"/>
        <v>0.10735305924297157</v>
      </c>
      <c r="M58" s="17">
        <f t="shared" si="1"/>
        <v>0.24837693543791389</v>
      </c>
      <c r="N58" s="23">
        <f t="shared" si="7"/>
        <v>2.2436185580802852</v>
      </c>
      <c r="O58" s="12">
        <f t="shared" si="3"/>
        <v>9.1487466427730695</v>
      </c>
      <c r="P58" s="12">
        <f t="shared" si="4"/>
        <v>5.6632360691773114</v>
      </c>
      <c r="Q58" s="9">
        <f t="shared" si="5"/>
        <v>1.5633009</v>
      </c>
      <c r="R58" s="11">
        <f t="shared" si="6"/>
        <v>0.11802579054176938</v>
      </c>
      <c r="S58">
        <v>70</v>
      </c>
      <c r="T58">
        <v>55</v>
      </c>
      <c r="U58">
        <v>3</v>
      </c>
      <c r="V58">
        <v>6</v>
      </c>
      <c r="W58">
        <v>210</v>
      </c>
      <c r="X58">
        <v>150</v>
      </c>
      <c r="Y58">
        <v>46</v>
      </c>
    </row>
    <row r="59" spans="1:25" x14ac:dyDescent="0.25">
      <c r="A59" s="8">
        <f>A58+8000</f>
        <v>542693</v>
      </c>
      <c r="B59" s="13">
        <v>149.9</v>
      </c>
      <c r="C59" s="8">
        <v>14.78</v>
      </c>
      <c r="D59" s="16">
        <v>1.5269999999999999</v>
      </c>
      <c r="E59" s="9">
        <f>D59-[1]Calibration!$C$16*(F59-$F$2)+[1]Calibration!$C$17*(150-B59)</f>
        <v>1.5220462848282752</v>
      </c>
      <c r="F59" s="15">
        <v>102.4</v>
      </c>
      <c r="G59" s="10">
        <v>73.599999999999994</v>
      </c>
      <c r="H59" s="10">
        <v>80.400000000000006</v>
      </c>
      <c r="I59" s="10">
        <v>78.5</v>
      </c>
      <c r="J59" s="10">
        <v>78</v>
      </c>
      <c r="K59" s="10">
        <f>'[1]Rth Module 34L'!M62</f>
        <v>45</v>
      </c>
      <c r="L59" s="17">
        <f t="shared" si="0"/>
        <v>0.10823631384031182</v>
      </c>
      <c r="M59" s="17">
        <f t="shared" si="1"/>
        <v>0.25076748393275067</v>
      </c>
      <c r="N59" s="23">
        <f t="shared" si="7"/>
        <v>2.2291101520947723</v>
      </c>
      <c r="O59" s="12">
        <f t="shared" si="3"/>
        <v>10.046775380342249</v>
      </c>
      <c r="P59" s="12">
        <f t="shared" si="4"/>
        <v>6.6802108921390619</v>
      </c>
      <c r="Q59" s="9">
        <f t="shared" si="5"/>
        <v>1.5633009</v>
      </c>
      <c r="R59" s="11">
        <f t="shared" si="6"/>
        <v>0.11802579054176938</v>
      </c>
      <c r="S59">
        <v>70</v>
      </c>
      <c r="T59">
        <v>55</v>
      </c>
      <c r="U59">
        <v>3</v>
      </c>
      <c r="V59">
        <v>6</v>
      </c>
      <c r="W59">
        <v>210</v>
      </c>
      <c r="X59">
        <v>150</v>
      </c>
      <c r="Y59">
        <v>46</v>
      </c>
    </row>
    <row r="60" spans="1:25" x14ac:dyDescent="0.25">
      <c r="A60" s="8">
        <f>A59+6000</f>
        <v>548693</v>
      </c>
      <c r="B60" s="13">
        <v>149.9</v>
      </c>
      <c r="C60" s="8">
        <v>14.77</v>
      </c>
      <c r="D60" s="16">
        <v>1.528</v>
      </c>
      <c r="E60" s="9">
        <f>D60-[1]Calibration!$C$16*(F60-$F$2)+[1]Calibration!$C$17*(150-B60)</f>
        <v>1.5224537609203059</v>
      </c>
      <c r="F60" s="13">
        <v>102.9</v>
      </c>
      <c r="G60" s="10">
        <v>73.900000000000006</v>
      </c>
      <c r="H60" s="10">
        <v>80.7</v>
      </c>
      <c r="I60" s="10">
        <v>78.8</v>
      </c>
      <c r="J60" s="10">
        <v>78.3</v>
      </c>
      <c r="K60" s="10">
        <f>'[1]Rth Module 34L'!M63</f>
        <v>45.3</v>
      </c>
      <c r="L60" s="17">
        <f t="shared" si="0"/>
        <v>0.10903866102707212</v>
      </c>
      <c r="M60" s="17">
        <f t="shared" si="1"/>
        <v>0.25147655155793219</v>
      </c>
      <c r="N60" s="23">
        <f t="shared" si="7"/>
        <v>2.2564785171121704</v>
      </c>
      <c r="O60" s="12">
        <f t="shared" si="3"/>
        <v>10.862543374517736</v>
      </c>
      <c r="P60" s="12">
        <f t="shared" si="4"/>
        <v>6.9818587876510616</v>
      </c>
      <c r="Q60" s="9">
        <f t="shared" si="5"/>
        <v>1.5633009</v>
      </c>
      <c r="R60" s="11">
        <f t="shared" si="6"/>
        <v>0.11802579054176938</v>
      </c>
      <c r="S60">
        <v>70</v>
      </c>
      <c r="T60">
        <v>55</v>
      </c>
      <c r="U60">
        <v>3</v>
      </c>
      <c r="V60">
        <v>6</v>
      </c>
      <c r="W60">
        <v>210</v>
      </c>
      <c r="X60">
        <v>150</v>
      </c>
      <c r="Y60">
        <v>46</v>
      </c>
    </row>
    <row r="61" spans="1:25" x14ac:dyDescent="0.25">
      <c r="A61" s="8">
        <f>A60+88987-81551</f>
        <v>556129</v>
      </c>
      <c r="B61" s="13">
        <v>149.9</v>
      </c>
      <c r="C61" s="8">
        <v>14.76</v>
      </c>
      <c r="D61" s="16">
        <v>1.5286</v>
      </c>
      <c r="E61" s="9">
        <f>D61-[1]Calibration!$C$16*(F61-$F$2)+[1]Calibration!$C$17*(150-B61)</f>
        <v>1.5232907704834935</v>
      </c>
      <c r="F61" s="13">
        <v>102.7</v>
      </c>
      <c r="G61" s="10">
        <v>73.599999999999994</v>
      </c>
      <c r="H61" s="10">
        <v>80.5</v>
      </c>
      <c r="I61" s="10">
        <v>78.7</v>
      </c>
      <c r="J61" s="10">
        <v>78.099999999999994</v>
      </c>
      <c r="K61" s="10">
        <f>'[1]Rth Module 34L'!M64</f>
        <v>45.3</v>
      </c>
      <c r="L61" s="17">
        <f t="shared" si="0"/>
        <v>0.10899586160497599</v>
      </c>
      <c r="M61" s="17">
        <f t="shared" si="1"/>
        <v>0.25050500324827307</v>
      </c>
      <c r="N61" s="23">
        <f t="shared" si="7"/>
        <v>2.312696743644691</v>
      </c>
      <c r="O61" s="12">
        <f t="shared" si="3"/>
        <v>10.819028049367526</v>
      </c>
      <c r="P61" s="12">
        <f t="shared" si="4"/>
        <v>6.5685477118254134</v>
      </c>
      <c r="Q61" s="9">
        <f t="shared" si="5"/>
        <v>1.5633009</v>
      </c>
      <c r="R61" s="11">
        <f t="shared" si="6"/>
        <v>0.11802579054176938</v>
      </c>
      <c r="S61">
        <v>70</v>
      </c>
      <c r="T61">
        <v>55</v>
      </c>
      <c r="U61">
        <v>3</v>
      </c>
      <c r="V61">
        <v>6</v>
      </c>
      <c r="W61">
        <v>210</v>
      </c>
      <c r="X61">
        <v>150</v>
      </c>
      <c r="Y61">
        <v>46</v>
      </c>
    </row>
    <row r="62" spans="1:25" x14ac:dyDescent="0.25">
      <c r="A62" s="8">
        <f>A61+8000</f>
        <v>564129</v>
      </c>
      <c r="B62" s="13">
        <v>149.9</v>
      </c>
      <c r="C62" s="8">
        <v>14.76</v>
      </c>
      <c r="D62" s="16">
        <v>1.5286999999999999</v>
      </c>
      <c r="E62" s="9">
        <f>D62-[1]Calibration!$C$16*(F62-$F$2)+[1]Calibration!$C$17*(150-B62)</f>
        <v>1.5235092752650874</v>
      </c>
      <c r="F62" s="13">
        <v>102.6</v>
      </c>
      <c r="G62" s="10">
        <v>73.7</v>
      </c>
      <c r="H62" s="10">
        <v>80.5</v>
      </c>
      <c r="I62" s="10">
        <v>78.599999999999994</v>
      </c>
      <c r="J62" s="10">
        <v>77.7</v>
      </c>
      <c r="K62" s="10">
        <f>'[1]Rth Module 34L'!M65</f>
        <v>44.8</v>
      </c>
      <c r="L62" s="17">
        <f t="shared" si="0"/>
        <v>0.10898873163430772</v>
      </c>
      <c r="M62" s="17">
        <f t="shared" si="1"/>
        <v>0.2522341817202397</v>
      </c>
      <c r="N62" s="23">
        <f t="shared" si="7"/>
        <v>2.3273727424030617</v>
      </c>
      <c r="O62" s="12">
        <f t="shared" si="3"/>
        <v>10.811778816159563</v>
      </c>
      <c r="P62" s="12">
        <f t="shared" si="4"/>
        <v>7.3041659074803835</v>
      </c>
      <c r="Q62" s="9">
        <f t="shared" si="5"/>
        <v>1.5633009</v>
      </c>
      <c r="R62" s="11">
        <f t="shared" si="6"/>
        <v>0.11802579054176938</v>
      </c>
      <c r="S62">
        <v>70</v>
      </c>
      <c r="T62">
        <v>55</v>
      </c>
      <c r="U62">
        <v>3</v>
      </c>
      <c r="V62">
        <v>6</v>
      </c>
      <c r="W62">
        <v>210</v>
      </c>
      <c r="X62">
        <v>150</v>
      </c>
      <c r="Y62">
        <v>46</v>
      </c>
    </row>
    <row r="63" spans="1:25" x14ac:dyDescent="0.25">
      <c r="A63" s="8">
        <f>A62+8000</f>
        <v>572129</v>
      </c>
      <c r="B63" s="13">
        <v>149.80000000000001</v>
      </c>
      <c r="C63" s="8">
        <v>14.77</v>
      </c>
      <c r="D63" s="16">
        <v>1.5302</v>
      </c>
      <c r="E63" s="9">
        <f>D63-[1]Calibration!$C$16*(F63-$F$2)+[1]Calibration!$C$17*(150-B63)</f>
        <v>1.5251512657018997</v>
      </c>
      <c r="F63" s="15">
        <v>102.8</v>
      </c>
      <c r="G63" s="10">
        <v>73.900000000000006</v>
      </c>
      <c r="H63" s="10">
        <v>80.8</v>
      </c>
      <c r="I63" s="10">
        <v>78.900000000000006</v>
      </c>
      <c r="J63" s="10">
        <v>78.2</v>
      </c>
      <c r="K63" s="10">
        <f>'[1]Rth Module 34L'!M66</f>
        <v>45.8</v>
      </c>
      <c r="L63" s="17">
        <f t="shared" si="0"/>
        <v>0.10840926053279942</v>
      </c>
      <c r="M63" s="17">
        <f t="shared" si="1"/>
        <v>0.24866510464263858</v>
      </c>
      <c r="N63" s="23">
        <f t="shared" si="7"/>
        <v>2.43765797019593</v>
      </c>
      <c r="O63" s="12">
        <f t="shared" si="3"/>
        <v>10.222614940520138</v>
      </c>
      <c r="P63" s="12">
        <f t="shared" si="4"/>
        <v>5.7858275274099658</v>
      </c>
      <c r="Q63" s="9">
        <f t="shared" si="5"/>
        <v>1.5633009</v>
      </c>
      <c r="R63" s="11">
        <f t="shared" si="6"/>
        <v>0.11802579054176938</v>
      </c>
      <c r="S63">
        <v>70</v>
      </c>
      <c r="T63">
        <v>55</v>
      </c>
      <c r="U63">
        <v>3</v>
      </c>
      <c r="V63">
        <v>6</v>
      </c>
      <c r="W63">
        <v>210</v>
      </c>
      <c r="X63">
        <v>150</v>
      </c>
      <c r="Y63">
        <v>46</v>
      </c>
    </row>
    <row r="64" spans="1:25" x14ac:dyDescent="0.25">
      <c r="A64" s="8">
        <f>A63+8000</f>
        <v>580129</v>
      </c>
      <c r="B64" s="13">
        <v>149.80000000000001</v>
      </c>
      <c r="C64" s="8">
        <v>14.77</v>
      </c>
      <c r="D64" s="16">
        <v>1.5302</v>
      </c>
      <c r="E64" s="9">
        <f>D64-[1]Calibration!$C$16*(F64-$F$2)+[1]Calibration!$C$17*(150-B64)</f>
        <v>1.525032760920306</v>
      </c>
      <c r="F64" s="15">
        <v>102.9</v>
      </c>
      <c r="G64" s="10">
        <v>73.8</v>
      </c>
      <c r="H64" s="10">
        <v>80.8</v>
      </c>
      <c r="I64" s="10">
        <v>78.900000000000006</v>
      </c>
      <c r="J64" s="10">
        <v>78.3</v>
      </c>
      <c r="K64" s="10">
        <f>'[1]Rth Module 34L'!M67</f>
        <v>45.7</v>
      </c>
      <c r="L64" s="17">
        <f t="shared" si="0"/>
        <v>0.10884551510234795</v>
      </c>
      <c r="M64" s="17">
        <f t="shared" si="1"/>
        <v>0.24953761378173556</v>
      </c>
      <c r="N64" s="23">
        <f t="shared" si="7"/>
        <v>2.4296985286915223</v>
      </c>
      <c r="O64" s="12">
        <f t="shared" si="3"/>
        <v>10.666166710904566</v>
      </c>
      <c r="P64" s="12">
        <f t="shared" si="4"/>
        <v>6.1570058696114041</v>
      </c>
      <c r="Q64" s="9">
        <f t="shared" si="5"/>
        <v>1.5633009</v>
      </c>
      <c r="R64" s="11">
        <f t="shared" si="6"/>
        <v>0.11802579054176938</v>
      </c>
      <c r="S64">
        <v>70</v>
      </c>
      <c r="T64">
        <v>55</v>
      </c>
      <c r="U64">
        <v>3</v>
      </c>
      <c r="V64">
        <v>6</v>
      </c>
      <c r="W64">
        <v>210</v>
      </c>
      <c r="X64">
        <v>150</v>
      </c>
      <c r="Y64">
        <v>46</v>
      </c>
    </row>
    <row r="65" spans="1:25" x14ac:dyDescent="0.25">
      <c r="A65" s="8">
        <f>A64+10000</f>
        <v>590129</v>
      </c>
      <c r="B65" s="13">
        <v>149.80000000000001</v>
      </c>
      <c r="C65" s="8">
        <v>14.77</v>
      </c>
      <c r="D65" s="16">
        <v>1.5304</v>
      </c>
      <c r="E65" s="9">
        <f>D65-[1]Calibration!$C$16*(F65-$F$2)+[1]Calibration!$C$17*(150-B65)</f>
        <v>1.5254697704834936</v>
      </c>
      <c r="F65" s="15">
        <v>102.7</v>
      </c>
      <c r="G65" s="10">
        <v>73.8</v>
      </c>
      <c r="H65" s="10">
        <v>80.7</v>
      </c>
      <c r="I65" s="10">
        <v>78.8</v>
      </c>
      <c r="J65" s="10">
        <v>78</v>
      </c>
      <c r="K65" s="10">
        <f>'[1]Rth Module 34L'!M68</f>
        <v>45.3</v>
      </c>
      <c r="L65" s="17">
        <f t="shared" si="0"/>
        <v>0.10850414248096607</v>
      </c>
      <c r="M65" s="17">
        <f t="shared" si="1"/>
        <v>0.25037739812693277</v>
      </c>
      <c r="N65" s="23">
        <f t="shared" si="7"/>
        <v>2.4590505262082498</v>
      </c>
      <c r="O65" s="12">
        <f t="shared" si="3"/>
        <v>10.319083972650605</v>
      </c>
      <c r="P65" s="12">
        <f t="shared" si="4"/>
        <v>6.5142625986121265</v>
      </c>
      <c r="Q65" s="9">
        <f t="shared" si="5"/>
        <v>1.5633009</v>
      </c>
      <c r="R65" s="11">
        <f t="shared" si="6"/>
        <v>0.11802579054176938</v>
      </c>
      <c r="S65">
        <v>70</v>
      </c>
      <c r="T65">
        <v>55</v>
      </c>
      <c r="U65">
        <v>3</v>
      </c>
      <c r="V65">
        <v>6</v>
      </c>
      <c r="W65">
        <v>210</v>
      </c>
      <c r="X65">
        <v>150</v>
      </c>
      <c r="Y65">
        <v>46</v>
      </c>
    </row>
    <row r="66" spans="1:25" x14ac:dyDescent="0.25">
      <c r="A66" s="8">
        <f>A65+8000</f>
        <v>598129</v>
      </c>
      <c r="B66" s="13">
        <v>149.80000000000001</v>
      </c>
      <c r="C66" s="8">
        <v>14.77</v>
      </c>
      <c r="D66" s="16">
        <v>1.5302</v>
      </c>
      <c r="E66" s="9">
        <f>D66-[1]Calibration!$C$16*(F66-$F$2)+[1]Calibration!$C$17*(150-B66)</f>
        <v>1.5256252848282754</v>
      </c>
      <c r="F66" s="15">
        <v>102.4</v>
      </c>
      <c r="G66" s="10">
        <v>73.5</v>
      </c>
      <c r="H66" s="10">
        <v>80.400000000000006</v>
      </c>
      <c r="I66" s="10">
        <v>78.599999999999994</v>
      </c>
      <c r="J66" s="10">
        <v>77.7</v>
      </c>
      <c r="K66" s="10">
        <f>'[1]Rth Module 34L'!M69</f>
        <v>44.8</v>
      </c>
      <c r="L66" s="17">
        <f t="shared" ref="L66:L103" si="8">(F66-(G66+H66+I66+J66)/4)/(D66*B66)</f>
        <v>0.10840926053279949</v>
      </c>
      <c r="M66" s="17">
        <f t="shared" ref="M66:M103" si="9">(F66-K66)/(B66*D66)</f>
        <v>0.25128263205992957</v>
      </c>
      <c r="N66" s="23">
        <f t="shared" si="7"/>
        <v>2.4694957362136218</v>
      </c>
      <c r="O66" s="12">
        <f t="shared" ref="O66:O103" si="10">(L66-$L$2)/$L$2*100</f>
        <v>10.222614940520208</v>
      </c>
      <c r="P66" s="12">
        <f t="shared" ref="P66:P102" si="11">(M66-$M$2)/$M$2*100</f>
        <v>6.8993625540143046</v>
      </c>
      <c r="Q66" s="9">
        <f t="shared" si="5"/>
        <v>1.5633009</v>
      </c>
      <c r="R66" s="11">
        <f t="shared" si="6"/>
        <v>0.11802579054176938</v>
      </c>
      <c r="S66">
        <v>70</v>
      </c>
      <c r="T66">
        <v>55</v>
      </c>
      <c r="U66">
        <v>3</v>
      </c>
      <c r="V66">
        <v>6</v>
      </c>
      <c r="W66">
        <v>210</v>
      </c>
      <c r="X66">
        <v>150</v>
      </c>
      <c r="Y66">
        <v>46</v>
      </c>
    </row>
    <row r="67" spans="1:25" x14ac:dyDescent="0.25">
      <c r="A67" s="8">
        <f>A66+8000</f>
        <v>606129</v>
      </c>
      <c r="B67" s="13">
        <v>149.80000000000001</v>
      </c>
      <c r="C67" s="8">
        <v>14.77</v>
      </c>
      <c r="D67" s="16">
        <v>1.5307999999999999</v>
      </c>
      <c r="E67" s="9">
        <f>D67-[1]Calibration!$C$16*(F67-$F$2)+[1]Calibration!$C$17*(150-B67)</f>
        <v>1.5258697704834936</v>
      </c>
      <c r="F67" s="15">
        <v>102.7</v>
      </c>
      <c r="G67" s="10">
        <v>73.7</v>
      </c>
      <c r="H67" s="10">
        <v>80.599999999999994</v>
      </c>
      <c r="I67" s="10">
        <v>78.8</v>
      </c>
      <c r="J67" s="10">
        <v>77.900000000000006</v>
      </c>
      <c r="K67" s="10">
        <f>'[1]Rth Module 34L'!M70</f>
        <v>45.4</v>
      </c>
      <c r="L67" s="17">
        <f t="shared" si="8"/>
        <v>0.10880285289365876</v>
      </c>
      <c r="M67" s="17">
        <f t="shared" si="9"/>
        <v>0.24987589061349286</v>
      </c>
      <c r="N67" s="23">
        <f t="shared" si="7"/>
        <v>2.4859167552240429</v>
      </c>
      <c r="O67" s="12">
        <f t="shared" si="10"/>
        <v>10.622790894320724</v>
      </c>
      <c r="P67" s="12">
        <f t="shared" si="11"/>
        <v>6.3009138563481182</v>
      </c>
      <c r="Q67" s="9">
        <f t="shared" si="5"/>
        <v>1.5633009</v>
      </c>
      <c r="R67" s="11">
        <f t="shared" si="6"/>
        <v>0.11802579054176938</v>
      </c>
      <c r="S67">
        <v>70</v>
      </c>
      <c r="T67">
        <v>55</v>
      </c>
      <c r="U67">
        <v>3</v>
      </c>
      <c r="V67">
        <v>6</v>
      </c>
      <c r="W67">
        <v>210</v>
      </c>
      <c r="X67">
        <v>150</v>
      </c>
      <c r="Y67">
        <v>46</v>
      </c>
    </row>
    <row r="68" spans="1:25" x14ac:dyDescent="0.25">
      <c r="A68" s="8">
        <f>A67+8000</f>
        <v>614129</v>
      </c>
      <c r="B68" s="13">
        <v>149.80000000000001</v>
      </c>
      <c r="C68" s="8">
        <v>14.77</v>
      </c>
      <c r="D68" s="16">
        <v>1.5313000000000001</v>
      </c>
      <c r="E68" s="9">
        <f>D68-[1]Calibration!$C$16*(F68-$F$2)+[1]Calibration!$C$17*(150-B68)</f>
        <v>1.5261327609203061</v>
      </c>
      <c r="F68" s="15">
        <v>102.9</v>
      </c>
      <c r="G68" s="10">
        <v>73.900000000000006</v>
      </c>
      <c r="H68" s="10">
        <v>80.8</v>
      </c>
      <c r="I68" s="10">
        <v>79</v>
      </c>
      <c r="J68" s="10">
        <v>78</v>
      </c>
      <c r="K68" s="10">
        <f>'[1]Rth Module 34L'!M71</f>
        <v>45.7</v>
      </c>
      <c r="L68" s="17">
        <f t="shared" si="8"/>
        <v>0.10887631188871784</v>
      </c>
      <c r="M68" s="17">
        <f t="shared" si="9"/>
        <v>0.24935835996134767</v>
      </c>
      <c r="N68" s="23">
        <f t="shared" si="7"/>
        <v>2.5035806584849678</v>
      </c>
      <c r="O68" s="12">
        <f t="shared" si="10"/>
        <v>10.697478633048213</v>
      </c>
      <c r="P68" s="12">
        <f t="shared" si="11"/>
        <v>6.0807486329780867</v>
      </c>
      <c r="Q68" s="9">
        <f t="shared" si="5"/>
        <v>1.5633009</v>
      </c>
      <c r="R68" s="11">
        <f t="shared" si="6"/>
        <v>0.11802579054176938</v>
      </c>
      <c r="S68">
        <v>70</v>
      </c>
      <c r="T68">
        <v>55</v>
      </c>
      <c r="U68">
        <v>3</v>
      </c>
      <c r="V68">
        <v>6</v>
      </c>
      <c r="W68">
        <v>210</v>
      </c>
      <c r="X68">
        <v>150</v>
      </c>
      <c r="Y68">
        <v>46</v>
      </c>
    </row>
    <row r="69" spans="1:25" x14ac:dyDescent="0.25">
      <c r="A69" s="8">
        <f>A68+10000</f>
        <v>624129</v>
      </c>
      <c r="B69" s="13">
        <v>149.69999999999999</v>
      </c>
      <c r="C69" s="8">
        <v>14.77</v>
      </c>
      <c r="D69" s="16">
        <v>1.5310999999999999</v>
      </c>
      <c r="E69" s="9">
        <f>D69-[1]Calibration!$C$16*(F69-$F$2)+[1]Calibration!$C$17*(150-B69)</f>
        <v>1.5266672752650874</v>
      </c>
      <c r="F69" s="13">
        <v>102.6</v>
      </c>
      <c r="G69" s="10">
        <v>73.7</v>
      </c>
      <c r="H69" s="10">
        <v>80.599999999999994</v>
      </c>
      <c r="I69" s="10">
        <v>78.7</v>
      </c>
      <c r="J69" s="10">
        <v>78</v>
      </c>
      <c r="K69" s="10">
        <f>'[1]Rth Module 34L'!M72</f>
        <v>45.3</v>
      </c>
      <c r="L69" s="17">
        <f t="shared" si="8"/>
        <v>0.10841791130210696</v>
      </c>
      <c r="M69" s="17">
        <f t="shared" si="9"/>
        <v>0.24999381559801728</v>
      </c>
      <c r="N69" s="23">
        <f t="shared" si="7"/>
        <v>2.5394816204827708</v>
      </c>
      <c r="O69" s="12">
        <f t="shared" si="10"/>
        <v>10.231410410663898</v>
      </c>
      <c r="P69" s="12">
        <f t="shared" si="11"/>
        <v>6.3510808956357616</v>
      </c>
      <c r="Q69" s="9">
        <f t="shared" si="5"/>
        <v>1.5633009</v>
      </c>
      <c r="R69" s="11">
        <f t="shared" si="6"/>
        <v>0.11802579054176938</v>
      </c>
      <c r="S69">
        <v>70</v>
      </c>
      <c r="T69">
        <v>55</v>
      </c>
      <c r="U69">
        <v>3</v>
      </c>
      <c r="V69">
        <v>6</v>
      </c>
      <c r="W69">
        <v>210</v>
      </c>
      <c r="X69">
        <v>150</v>
      </c>
      <c r="Y69">
        <v>46</v>
      </c>
    </row>
    <row r="70" spans="1:25" x14ac:dyDescent="0.25">
      <c r="A70" s="8">
        <f>A69+8000</f>
        <v>632129</v>
      </c>
      <c r="B70" s="13">
        <v>149.80000000000001</v>
      </c>
      <c r="C70" s="8">
        <v>14.77</v>
      </c>
      <c r="D70" s="16">
        <v>1.5328999999999999</v>
      </c>
      <c r="E70" s="9">
        <f>D70-[1]Calibration!$C$16*(F70-$F$2)+[1]Calibration!$C$17*(150-B70)</f>
        <v>1.527732760920306</v>
      </c>
      <c r="F70" s="15">
        <v>102.9</v>
      </c>
      <c r="G70" s="10">
        <v>73.900000000000006</v>
      </c>
      <c r="H70" s="10">
        <v>80.7</v>
      </c>
      <c r="I70" s="10">
        <v>78.8</v>
      </c>
      <c r="J70" s="10">
        <v>78</v>
      </c>
      <c r="K70" s="10">
        <f>'[1]Rth Module 34L'!M73</f>
        <v>45.5</v>
      </c>
      <c r="L70" s="17">
        <f t="shared" si="8"/>
        <v>0.10908928433161713</v>
      </c>
      <c r="M70" s="17">
        <f t="shared" si="9"/>
        <v>0.24996905870797703</v>
      </c>
      <c r="N70" s="23">
        <f t="shared" si="7"/>
        <v>2.6110455745481405</v>
      </c>
      <c r="O70" s="12">
        <f t="shared" si="10"/>
        <v>10.914013451672202</v>
      </c>
      <c r="P70" s="12">
        <f t="shared" si="11"/>
        <v>6.3405489470389664</v>
      </c>
      <c r="Q70" s="9">
        <f t="shared" si="5"/>
        <v>1.5633009</v>
      </c>
      <c r="R70" s="11">
        <f t="shared" si="6"/>
        <v>0.11802579054176938</v>
      </c>
      <c r="S70">
        <v>70</v>
      </c>
      <c r="T70">
        <v>55</v>
      </c>
      <c r="U70">
        <v>3</v>
      </c>
      <c r="V70">
        <v>6</v>
      </c>
      <c r="W70">
        <v>210</v>
      </c>
      <c r="X70">
        <v>150</v>
      </c>
      <c r="Y70">
        <v>46</v>
      </c>
    </row>
    <row r="71" spans="1:25" x14ac:dyDescent="0.25">
      <c r="A71" s="8">
        <f>A70+8000</f>
        <v>640129</v>
      </c>
      <c r="B71" s="13">
        <v>149.80000000000001</v>
      </c>
      <c r="C71" s="8">
        <v>14.77</v>
      </c>
      <c r="D71" s="16">
        <v>1.5330999999999999</v>
      </c>
      <c r="E71" s="9">
        <f>D71-[1]Calibration!$C$16*(F71-$F$2)+[1]Calibration!$C$17*(150-B71)</f>
        <v>1.5279327609203059</v>
      </c>
      <c r="F71" s="15">
        <v>102.9</v>
      </c>
      <c r="G71" s="10">
        <v>73.7</v>
      </c>
      <c r="H71" s="10">
        <v>80.5</v>
      </c>
      <c r="I71" s="10">
        <v>78.7</v>
      </c>
      <c r="J71" s="10">
        <v>77.8</v>
      </c>
      <c r="K71" s="10">
        <f>'[1]Rth Module 34L'!M74</f>
        <v>45.2</v>
      </c>
      <c r="L71" s="17">
        <f t="shared" si="8"/>
        <v>0.10983705449807671</v>
      </c>
      <c r="M71" s="17">
        <f t="shared" si="9"/>
        <v>0.25124273714723583</v>
      </c>
      <c r="N71" s="23">
        <f t="shared" si="7"/>
        <v>2.624478689056037</v>
      </c>
      <c r="O71" s="12">
        <f t="shared" si="10"/>
        <v>11.674291519400061</v>
      </c>
      <c r="P71" s="12">
        <f t="shared" si="11"/>
        <v>6.8823906658215233</v>
      </c>
      <c r="Q71" s="9">
        <f t="shared" si="5"/>
        <v>1.5633009</v>
      </c>
      <c r="R71" s="11">
        <f t="shared" si="6"/>
        <v>0.11802579054176938</v>
      </c>
      <c r="S71">
        <v>70</v>
      </c>
      <c r="T71">
        <v>55</v>
      </c>
      <c r="U71">
        <v>3</v>
      </c>
      <c r="V71">
        <v>6</v>
      </c>
      <c r="W71">
        <v>210</v>
      </c>
      <c r="X71">
        <v>150</v>
      </c>
      <c r="Y71">
        <v>46</v>
      </c>
    </row>
    <row r="72" spans="1:25" x14ac:dyDescent="0.25">
      <c r="A72" s="8">
        <f>A71+8000</f>
        <v>648129</v>
      </c>
      <c r="B72" s="13">
        <v>149.69999999999999</v>
      </c>
      <c r="C72" s="8">
        <v>14.77</v>
      </c>
      <c r="D72" s="16">
        <v>1.5350999999999999</v>
      </c>
      <c r="E72" s="9">
        <f>D72-[1]Calibration!$C$16*(F72-$F$2)+[1]Calibration!$C$17*(150-B72)</f>
        <v>1.5301932561387119</v>
      </c>
      <c r="F72" s="15">
        <v>103</v>
      </c>
      <c r="G72" s="10">
        <v>74</v>
      </c>
      <c r="H72" s="10">
        <v>80.900000000000006</v>
      </c>
      <c r="I72" s="10">
        <v>79</v>
      </c>
      <c r="J72" s="10">
        <v>78.2</v>
      </c>
      <c r="K72" s="10">
        <f>'[1]Rth Module 34L'!M75</f>
        <v>45.7</v>
      </c>
      <c r="L72" s="17">
        <f t="shared" si="8"/>
        <v>0.10867934814322801</v>
      </c>
      <c r="M72" s="17">
        <f t="shared" si="9"/>
        <v>0.24934240835263127</v>
      </c>
      <c r="N72" s="23">
        <f t="shared" si="7"/>
        <v>2.7763061446230544</v>
      </c>
      <c r="O72" s="12">
        <f t="shared" si="10"/>
        <v>10.497220288238271</v>
      </c>
      <c r="P72" s="12">
        <f t="shared" si="11"/>
        <v>6.0739625817913607</v>
      </c>
      <c r="Q72" s="9">
        <f t="shared" si="5"/>
        <v>1.5633009</v>
      </c>
      <c r="R72" s="11">
        <f t="shared" si="6"/>
        <v>0.11802579054176938</v>
      </c>
      <c r="S72">
        <v>70</v>
      </c>
      <c r="T72">
        <v>55</v>
      </c>
      <c r="U72">
        <v>3</v>
      </c>
      <c r="V72">
        <v>6</v>
      </c>
      <c r="W72">
        <v>210</v>
      </c>
      <c r="X72">
        <v>150</v>
      </c>
      <c r="Y72">
        <v>46</v>
      </c>
    </row>
    <row r="73" spans="1:25" x14ac:dyDescent="0.25">
      <c r="A73" s="8">
        <f>A72+10000</f>
        <v>658129</v>
      </c>
      <c r="B73" s="13">
        <v>149.69999999999999</v>
      </c>
      <c r="C73" s="8">
        <v>14.77</v>
      </c>
      <c r="D73" s="16">
        <v>1.5356000000000001</v>
      </c>
      <c r="E73" s="9">
        <f>D73-[1]Calibration!$C$16*(F73-$F$2)+[1]Calibration!$C$17*(150-B73)</f>
        <v>1.5302192370123364</v>
      </c>
      <c r="F73" s="15">
        <v>103.4</v>
      </c>
      <c r="G73" s="10">
        <v>74.099999999999994</v>
      </c>
      <c r="H73" s="10">
        <v>80.900000000000006</v>
      </c>
      <c r="I73" s="10">
        <v>79.099999999999994</v>
      </c>
      <c r="J73" s="10">
        <v>78.099999999999994</v>
      </c>
      <c r="K73" s="10">
        <f>'[1]Rth Module 34L'!M76</f>
        <v>45.5</v>
      </c>
      <c r="L73" s="17">
        <f t="shared" si="8"/>
        <v>0.11027525224974569</v>
      </c>
      <c r="M73" s="17">
        <f t="shared" si="9"/>
        <v>0.25187128620356108</v>
      </c>
      <c r="N73" s="23">
        <f t="shared" si="7"/>
        <v>2.7780511648751194</v>
      </c>
      <c r="O73" s="12">
        <f t="shared" si="10"/>
        <v>12.11981897538154</v>
      </c>
      <c r="P73" s="12">
        <f t="shared" si="11"/>
        <v>7.1497847666564445</v>
      </c>
      <c r="Q73" s="9">
        <f t="shared" si="5"/>
        <v>1.5633009</v>
      </c>
      <c r="R73" s="11">
        <f t="shared" si="6"/>
        <v>0.11802579054176938</v>
      </c>
      <c r="S73">
        <v>70</v>
      </c>
      <c r="T73">
        <v>55</v>
      </c>
      <c r="U73">
        <v>3</v>
      </c>
      <c r="V73">
        <v>6</v>
      </c>
      <c r="W73">
        <v>210</v>
      </c>
      <c r="X73">
        <v>150</v>
      </c>
      <c r="Y73">
        <v>46</v>
      </c>
    </row>
    <row r="74" spans="1:25" x14ac:dyDescent="0.25">
      <c r="A74" s="8">
        <f>A73+8000</f>
        <v>666129</v>
      </c>
      <c r="B74" s="13">
        <v>149.69999999999999</v>
      </c>
      <c r="C74" s="8">
        <v>14.77</v>
      </c>
      <c r="D74" s="16">
        <v>1.5357000000000001</v>
      </c>
      <c r="E74" s="9">
        <f>D74-[1]Calibration!$C$16*(F74-$F$2)+[1]Calibration!$C$17*(150-B74)</f>
        <v>1.530911760920306</v>
      </c>
      <c r="F74" s="15">
        <v>102.9</v>
      </c>
      <c r="G74" s="10">
        <v>73.900000000000006</v>
      </c>
      <c r="H74" s="10">
        <v>80.7</v>
      </c>
      <c r="I74" s="10">
        <v>78.8</v>
      </c>
      <c r="J74" s="10">
        <v>78.099999999999994</v>
      </c>
      <c r="K74" s="10">
        <f>'[1]Rth Module 34L'!M77</f>
        <v>45</v>
      </c>
      <c r="L74" s="17">
        <f t="shared" si="8"/>
        <v>0.10885437824488815</v>
      </c>
      <c r="M74" s="17">
        <f t="shared" si="9"/>
        <v>0.2518548851300309</v>
      </c>
      <c r="N74" s="23">
        <f t="shared" si="7"/>
        <v>2.8245649296511819</v>
      </c>
      <c r="O74" s="12">
        <f t="shared" si="10"/>
        <v>10.675178106633771</v>
      </c>
      <c r="P74" s="12">
        <f t="shared" si="11"/>
        <v>7.1428075064645835</v>
      </c>
      <c r="Q74" s="9">
        <f t="shared" si="5"/>
        <v>1.5633009</v>
      </c>
      <c r="R74" s="11">
        <f t="shared" si="6"/>
        <v>0.11802579054176938</v>
      </c>
      <c r="S74">
        <v>70</v>
      </c>
      <c r="T74">
        <v>55</v>
      </c>
      <c r="U74">
        <v>3</v>
      </c>
      <c r="V74">
        <v>6</v>
      </c>
      <c r="W74">
        <v>210</v>
      </c>
      <c r="X74">
        <v>150</v>
      </c>
      <c r="Y74">
        <v>46</v>
      </c>
    </row>
    <row r="75" spans="1:25" x14ac:dyDescent="0.25">
      <c r="A75" s="8">
        <f>A74+8000</f>
        <v>674129</v>
      </c>
      <c r="B75" s="13">
        <v>149.80000000000001</v>
      </c>
      <c r="C75" s="8">
        <v>14.79</v>
      </c>
      <c r="D75" s="16">
        <v>1.5371999999999999</v>
      </c>
      <c r="E75" s="9">
        <f>D75-[1]Calibration!$C$16*(F75-$F$2)+[1]Calibration!$C$17*(150-B75)</f>
        <v>1.5316772465755242</v>
      </c>
      <c r="F75" s="15">
        <v>103.2</v>
      </c>
      <c r="G75" s="10">
        <v>74</v>
      </c>
      <c r="H75" s="10">
        <v>80.8</v>
      </c>
      <c r="I75" s="10">
        <v>79</v>
      </c>
      <c r="J75" s="10">
        <v>78.2</v>
      </c>
      <c r="K75" s="10">
        <f>'[1]Rth Module 34L'!M78</f>
        <v>45.5</v>
      </c>
      <c r="L75" s="17">
        <f t="shared" si="8"/>
        <v>0.10943553152837665</v>
      </c>
      <c r="M75" s="17">
        <f t="shared" si="9"/>
        <v>0.25057262576140205</v>
      </c>
      <c r="N75" s="23">
        <f t="shared" si="7"/>
        <v>2.875979211954677</v>
      </c>
      <c r="O75" s="12">
        <f t="shared" si="10"/>
        <v>11.266052301998208</v>
      </c>
      <c r="P75" s="12">
        <f t="shared" si="11"/>
        <v>6.5973153329241265</v>
      </c>
      <c r="Q75" s="9">
        <f t="shared" si="5"/>
        <v>1.5633009</v>
      </c>
      <c r="R75" s="11">
        <f t="shared" si="6"/>
        <v>0.11802579054176938</v>
      </c>
      <c r="S75">
        <v>70</v>
      </c>
      <c r="T75">
        <v>55</v>
      </c>
      <c r="U75">
        <v>3</v>
      </c>
      <c r="V75">
        <v>6</v>
      </c>
      <c r="W75">
        <v>210</v>
      </c>
      <c r="X75">
        <v>150</v>
      </c>
      <c r="Y75">
        <v>46</v>
      </c>
    </row>
    <row r="76" spans="1:25" x14ac:dyDescent="0.25">
      <c r="A76" s="8">
        <f>A75+8000</f>
        <v>682129</v>
      </c>
      <c r="B76" s="13">
        <v>149.80000000000001</v>
      </c>
      <c r="C76" s="8">
        <v>14.79</v>
      </c>
      <c r="D76" s="16">
        <v>1.5376000000000001</v>
      </c>
      <c r="E76" s="9">
        <f>D76-[1]Calibration!$C$16*(F76-$F$2)+[1]Calibration!$C$17*(150-B76)</f>
        <v>1.5320772465755244</v>
      </c>
      <c r="F76" s="15">
        <v>103.2</v>
      </c>
      <c r="G76" s="10">
        <v>74</v>
      </c>
      <c r="H76" s="10">
        <v>80.900000000000006</v>
      </c>
      <c r="I76" s="10">
        <v>79</v>
      </c>
      <c r="J76" s="10">
        <v>78.099999999999994</v>
      </c>
      <c r="K76" s="10">
        <f>'[1]Rth Module 34L'!M79</f>
        <v>45.7</v>
      </c>
      <c r="L76" s="17">
        <f t="shared" si="8"/>
        <v>0.10940706234743793</v>
      </c>
      <c r="M76" s="17">
        <f t="shared" si="9"/>
        <v>0.24963913035625715</v>
      </c>
      <c r="N76" s="23">
        <f t="shared" si="7"/>
        <v>2.9028454409704847</v>
      </c>
      <c r="O76" s="12">
        <f t="shared" si="10"/>
        <v>11.237106918985178</v>
      </c>
      <c r="P76" s="12">
        <f t="shared" si="11"/>
        <v>6.2001925276627938</v>
      </c>
      <c r="Q76" s="9">
        <f t="shared" si="5"/>
        <v>1.5633009</v>
      </c>
      <c r="R76" s="11">
        <f t="shared" si="6"/>
        <v>0.11802579054176938</v>
      </c>
      <c r="S76">
        <v>70</v>
      </c>
      <c r="T76">
        <v>55</v>
      </c>
      <c r="U76">
        <v>3</v>
      </c>
      <c r="V76">
        <v>6</v>
      </c>
      <c r="W76">
        <v>210</v>
      </c>
      <c r="X76">
        <v>150</v>
      </c>
      <c r="Y76">
        <v>46</v>
      </c>
    </row>
    <row r="77" spans="1:25" x14ac:dyDescent="0.25">
      <c r="A77" s="8">
        <f>A76+10000</f>
        <v>692129</v>
      </c>
      <c r="B77" s="13">
        <v>149.80000000000001</v>
      </c>
      <c r="C77" s="8">
        <v>14.77</v>
      </c>
      <c r="D77" s="16">
        <v>1.5383</v>
      </c>
      <c r="E77" s="9">
        <f>D77-[1]Calibration!$C$16*(F77-$F$2)+[1]Calibration!$C$17*(150-B77)</f>
        <v>1.5326587417939304</v>
      </c>
      <c r="F77" s="15">
        <v>103.3</v>
      </c>
      <c r="G77" s="10">
        <v>74.099999999999994</v>
      </c>
      <c r="H77" s="10">
        <v>81</v>
      </c>
      <c r="I77" s="10">
        <v>79.2</v>
      </c>
      <c r="J77" s="10">
        <v>78.099999999999994</v>
      </c>
      <c r="K77" s="10">
        <f>'[1]Rth Module 34L'!M80</f>
        <v>45.9</v>
      </c>
      <c r="L77" s="17">
        <f t="shared" si="8"/>
        <v>0.10935727690659856</v>
      </c>
      <c r="M77" s="17">
        <f t="shared" si="9"/>
        <v>0.24909157517614114</v>
      </c>
      <c r="N77" s="23">
        <f t="shared" si="7"/>
        <v>2.9419019002436997</v>
      </c>
      <c r="O77" s="12">
        <f t="shared" si="10"/>
        <v>11.186488720426201</v>
      </c>
      <c r="P77" s="12">
        <f t="shared" si="11"/>
        <v>5.9672544243099521</v>
      </c>
      <c r="Q77" s="9">
        <f t="shared" si="5"/>
        <v>1.5633009</v>
      </c>
      <c r="R77" s="11">
        <f t="shared" si="6"/>
        <v>0.11802579054176938</v>
      </c>
      <c r="S77">
        <v>70</v>
      </c>
      <c r="T77">
        <v>55</v>
      </c>
      <c r="U77">
        <v>3</v>
      </c>
      <c r="V77">
        <v>6</v>
      </c>
      <c r="W77">
        <v>210</v>
      </c>
      <c r="X77">
        <v>150</v>
      </c>
      <c r="Y77">
        <v>46</v>
      </c>
    </row>
    <row r="78" spans="1:25" x14ac:dyDescent="0.25">
      <c r="A78" s="8">
        <f>A77+8000</f>
        <v>700129</v>
      </c>
      <c r="B78" s="13">
        <v>149.9</v>
      </c>
      <c r="C78" s="8">
        <v>14.77</v>
      </c>
      <c r="D78" s="16">
        <v>1.5399</v>
      </c>
      <c r="E78" s="9">
        <f>D78-[1]Calibration!$C$16*(F78-$F$2)+[1]Calibration!$C$17*(150-B78)</f>
        <v>1.5338797417939303</v>
      </c>
      <c r="F78" s="15">
        <v>103.3</v>
      </c>
      <c r="G78" s="10">
        <v>74.2</v>
      </c>
      <c r="H78" s="10">
        <v>81.099999999999994</v>
      </c>
      <c r="I78" s="10">
        <v>79.3</v>
      </c>
      <c r="J78" s="10">
        <v>78</v>
      </c>
      <c r="K78" s="10">
        <f>'[1]Rth Module 34L'!M81</f>
        <v>46.2</v>
      </c>
      <c r="L78" s="17">
        <f t="shared" si="8"/>
        <v>0.10895416521376391</v>
      </c>
      <c r="M78" s="17">
        <f t="shared" si="9"/>
        <v>0.24736711068413203</v>
      </c>
      <c r="N78" s="23">
        <f t="shared" si="7"/>
        <v>3.0239110643144116</v>
      </c>
      <c r="O78" s="12">
        <f t="shared" si="10"/>
        <v>10.776634205424768</v>
      </c>
      <c r="P78" s="12">
        <f t="shared" si="11"/>
        <v>5.233641625718918</v>
      </c>
      <c r="Q78" s="9">
        <f t="shared" si="5"/>
        <v>1.5633009</v>
      </c>
      <c r="R78" s="11">
        <f t="shared" si="6"/>
        <v>0.11802579054176938</v>
      </c>
      <c r="S78">
        <v>70</v>
      </c>
      <c r="T78">
        <v>55</v>
      </c>
      <c r="U78">
        <v>3</v>
      </c>
      <c r="V78">
        <v>6</v>
      </c>
      <c r="W78">
        <v>210</v>
      </c>
      <c r="X78">
        <v>150</v>
      </c>
      <c r="Y78">
        <v>46</v>
      </c>
    </row>
    <row r="79" spans="1:25" x14ac:dyDescent="0.25">
      <c r="A79" s="8">
        <f>A78+8000</f>
        <v>708129</v>
      </c>
      <c r="B79" s="13">
        <v>149.80000000000001</v>
      </c>
      <c r="C79" s="8">
        <v>14.77</v>
      </c>
      <c r="D79" s="16">
        <v>1.5419</v>
      </c>
      <c r="E79" s="9">
        <f>D79-[1]Calibration!$C$16*(F79-$F$2)+[1]Calibration!$C$17*(150-B79)</f>
        <v>1.5363772465755243</v>
      </c>
      <c r="F79" s="15">
        <v>103.2</v>
      </c>
      <c r="G79" s="10">
        <v>74.2</v>
      </c>
      <c r="H79" s="10">
        <v>81.099999999999994</v>
      </c>
      <c r="I79" s="10">
        <v>79.2</v>
      </c>
      <c r="J79" s="10">
        <v>77.900000000000006</v>
      </c>
      <c r="K79" s="10">
        <f>'[1]Rth Module 34L'!M82</f>
        <v>45.8</v>
      </c>
      <c r="L79" s="17">
        <f t="shared" si="8"/>
        <v>0.10866900727874539</v>
      </c>
      <c r="M79" s="17">
        <f t="shared" si="9"/>
        <v>0.24851000070916268</v>
      </c>
      <c r="N79" s="23">
        <f t="shared" si="7"/>
        <v>3.1916574028902898</v>
      </c>
      <c r="O79" s="12">
        <f t="shared" si="10"/>
        <v>10.486706452811127</v>
      </c>
      <c r="P79" s="12">
        <f t="shared" si="11"/>
        <v>5.7198440112303066</v>
      </c>
      <c r="Q79" s="9">
        <f t="shared" si="5"/>
        <v>1.5633009</v>
      </c>
      <c r="R79" s="11">
        <f t="shared" si="6"/>
        <v>0.11802579054176938</v>
      </c>
      <c r="S79">
        <v>70</v>
      </c>
      <c r="T79">
        <v>55</v>
      </c>
      <c r="U79">
        <v>3</v>
      </c>
      <c r="V79">
        <v>6</v>
      </c>
      <c r="W79">
        <v>210</v>
      </c>
      <c r="X79">
        <v>150</v>
      </c>
      <c r="Y79">
        <v>46</v>
      </c>
    </row>
    <row r="80" spans="1:25" x14ac:dyDescent="0.25">
      <c r="A80" s="8">
        <f>A79+8000</f>
        <v>716129</v>
      </c>
      <c r="B80" s="13">
        <v>149.80000000000001</v>
      </c>
      <c r="C80" s="8">
        <v>14.77</v>
      </c>
      <c r="D80" s="16">
        <v>1.5422</v>
      </c>
      <c r="E80" s="9">
        <f>D80-[1]Calibration!$C$16*(F80-$F$2)+[1]Calibration!$C$17*(150-B80)</f>
        <v>1.5366772465755243</v>
      </c>
      <c r="F80" s="15">
        <v>103.2</v>
      </c>
      <c r="G80" s="10">
        <v>73.900000000000006</v>
      </c>
      <c r="H80" s="10">
        <v>80.8</v>
      </c>
      <c r="I80" s="10">
        <v>78.900000000000006</v>
      </c>
      <c r="J80" s="10">
        <v>77.900000000000006</v>
      </c>
      <c r="K80" s="10">
        <f>'[1]Rth Module 34L'!M83</f>
        <v>45.1</v>
      </c>
      <c r="L80" s="17">
        <f t="shared" si="8"/>
        <v>0.10962180326373001</v>
      </c>
      <c r="M80" s="17">
        <f t="shared" si="9"/>
        <v>0.25149167895844871</v>
      </c>
      <c r="N80" s="23">
        <f t="shared" si="7"/>
        <v>3.2118070746521346</v>
      </c>
      <c r="O80" s="12">
        <f t="shared" si="10"/>
        <v>11.455439792137433</v>
      </c>
      <c r="P80" s="12">
        <f t="shared" si="11"/>
        <v>6.9882942084322668</v>
      </c>
      <c r="Q80" s="9">
        <f t="shared" si="5"/>
        <v>1.5633009</v>
      </c>
      <c r="R80" s="11">
        <f t="shared" si="6"/>
        <v>0.11802579054176938</v>
      </c>
      <c r="S80">
        <v>70</v>
      </c>
      <c r="T80">
        <v>55</v>
      </c>
      <c r="U80">
        <v>3</v>
      </c>
      <c r="V80">
        <v>6</v>
      </c>
      <c r="W80">
        <v>210</v>
      </c>
      <c r="X80">
        <v>150</v>
      </c>
      <c r="Y80">
        <v>46</v>
      </c>
    </row>
    <row r="81" spans="1:25" x14ac:dyDescent="0.25">
      <c r="A81" s="8">
        <f>A80+8000</f>
        <v>724129</v>
      </c>
      <c r="B81" s="13">
        <v>149.80000000000001</v>
      </c>
      <c r="C81" s="8">
        <v>14.77</v>
      </c>
      <c r="D81" s="16">
        <v>1.5430999999999999</v>
      </c>
      <c r="E81" s="9">
        <f>D81-[1]Calibration!$C$16*(F81-$F$2)+[1]Calibration!$C$17*(150-B81)</f>
        <v>1.537814256138712</v>
      </c>
      <c r="F81" s="15">
        <v>103</v>
      </c>
      <c r="G81" s="10">
        <v>73.900000000000006</v>
      </c>
      <c r="H81" s="10">
        <v>80.8</v>
      </c>
      <c r="I81" s="10">
        <v>79</v>
      </c>
      <c r="J81" s="10">
        <v>77.8</v>
      </c>
      <c r="K81" s="10">
        <f>'[1]Rth Module 34L'!M84</f>
        <v>45</v>
      </c>
      <c r="L81" s="17">
        <f t="shared" si="8"/>
        <v>0.10869265213445546</v>
      </c>
      <c r="M81" s="17">
        <f t="shared" si="9"/>
        <v>0.2509123909969519</v>
      </c>
      <c r="N81" s="23">
        <f t="shared" si="7"/>
        <v>3.2881749729465142</v>
      </c>
      <c r="O81" s="12">
        <f t="shared" si="10"/>
        <v>10.510746814431963</v>
      </c>
      <c r="P81" s="12">
        <f t="shared" si="11"/>
        <v>6.7418565087330116</v>
      </c>
      <c r="Q81" s="9">
        <f t="shared" si="5"/>
        <v>1.5633009</v>
      </c>
      <c r="R81" s="11">
        <f t="shared" si="6"/>
        <v>0.11802579054176938</v>
      </c>
      <c r="S81">
        <v>70</v>
      </c>
      <c r="T81">
        <v>55</v>
      </c>
      <c r="U81">
        <v>3</v>
      </c>
      <c r="V81">
        <v>6</v>
      </c>
      <c r="W81">
        <v>210</v>
      </c>
      <c r="X81">
        <v>150</v>
      </c>
      <c r="Y81">
        <v>46</v>
      </c>
    </row>
    <row r="82" spans="1:25" x14ac:dyDescent="0.25">
      <c r="A82" s="8">
        <f>A81+10000</f>
        <v>734129</v>
      </c>
      <c r="B82" s="13">
        <v>149.80000000000001</v>
      </c>
      <c r="C82" s="8">
        <v>14.78</v>
      </c>
      <c r="D82" s="16">
        <v>1.5474000000000001</v>
      </c>
      <c r="E82" s="9">
        <f>D82-[1]Calibration!$C$16*(F82-$F$2)+[1]Calibration!$C$17*(150-B82)</f>
        <v>1.5417587417939305</v>
      </c>
      <c r="F82" s="15">
        <v>103.3</v>
      </c>
      <c r="G82" s="15">
        <v>74.400000000000006</v>
      </c>
      <c r="H82" s="15">
        <v>81</v>
      </c>
      <c r="I82" s="10">
        <v>79.3</v>
      </c>
      <c r="J82" s="15">
        <v>78.3</v>
      </c>
      <c r="K82" s="10">
        <f>'[1]Rth Module 34L'!M85</f>
        <v>45.6</v>
      </c>
      <c r="L82" s="17">
        <f t="shared" si="8"/>
        <v>0.10806705696777553</v>
      </c>
      <c r="M82" s="17">
        <f t="shared" si="9"/>
        <v>0.24892092563036522</v>
      </c>
      <c r="N82" s="23">
        <f t="shared" si="7"/>
        <v>3.5531086103530658</v>
      </c>
      <c r="O82" s="12">
        <f t="shared" si="10"/>
        <v>9.8746873594857707</v>
      </c>
      <c r="P82" s="12">
        <f t="shared" si="11"/>
        <v>5.8946575738470548</v>
      </c>
      <c r="Q82" s="9">
        <f t="shared" si="5"/>
        <v>1.5633009</v>
      </c>
      <c r="R82" s="11">
        <f t="shared" si="6"/>
        <v>0.11802579054176938</v>
      </c>
      <c r="S82">
        <v>70</v>
      </c>
      <c r="T82">
        <v>55</v>
      </c>
      <c r="U82">
        <v>3</v>
      </c>
      <c r="V82">
        <v>6</v>
      </c>
      <c r="W82">
        <v>210</v>
      </c>
      <c r="X82">
        <v>150</v>
      </c>
      <c r="Y82">
        <v>46</v>
      </c>
    </row>
    <row r="83" spans="1:25" x14ac:dyDescent="0.25">
      <c r="A83" s="8">
        <f>A82+8000</f>
        <v>742129</v>
      </c>
      <c r="B83" s="13">
        <v>149.80000000000001</v>
      </c>
      <c r="C83" s="8">
        <v>14.77</v>
      </c>
      <c r="D83" s="16">
        <v>1.5474000000000001</v>
      </c>
      <c r="E83" s="9">
        <f>D83-[1]Calibration!$C$16*(F83-$F$2)+[1]Calibration!$C$17*(150-B83)</f>
        <v>1.5416402370123365</v>
      </c>
      <c r="F83" s="15">
        <v>103.4</v>
      </c>
      <c r="G83" s="15">
        <v>74.3</v>
      </c>
      <c r="H83" s="15">
        <v>81</v>
      </c>
      <c r="I83" s="10">
        <v>79.3</v>
      </c>
      <c r="J83" s="15">
        <v>78.3</v>
      </c>
      <c r="K83" s="10">
        <f>'[1]Rth Module 34L'!M86</f>
        <v>45.2</v>
      </c>
      <c r="L83" s="17">
        <f t="shared" si="8"/>
        <v>0.10860631373907183</v>
      </c>
      <c r="M83" s="17">
        <f t="shared" si="9"/>
        <v>0.25107795271555039</v>
      </c>
      <c r="N83" s="23">
        <f t="shared" si="7"/>
        <v>3.545149168848643</v>
      </c>
      <c r="O83" s="12">
        <f t="shared" si="10"/>
        <v>10.422964242517144</v>
      </c>
      <c r="P83" s="12">
        <f t="shared" si="11"/>
        <v>6.8122889219739911</v>
      </c>
      <c r="Q83" s="9">
        <f t="shared" si="5"/>
        <v>1.5633009</v>
      </c>
      <c r="R83" s="11">
        <f t="shared" si="6"/>
        <v>0.11802579054176938</v>
      </c>
      <c r="S83">
        <v>70</v>
      </c>
      <c r="T83">
        <v>55</v>
      </c>
      <c r="U83">
        <v>3</v>
      </c>
      <c r="V83">
        <v>6</v>
      </c>
      <c r="W83">
        <v>210</v>
      </c>
      <c r="X83">
        <v>150</v>
      </c>
      <c r="Y83">
        <v>46</v>
      </c>
    </row>
    <row r="84" spans="1:25" x14ac:dyDescent="0.25">
      <c r="A84" s="8">
        <f>A83+8000</f>
        <v>750129</v>
      </c>
      <c r="B84" s="13">
        <v>149.80000000000001</v>
      </c>
      <c r="C84" s="8">
        <v>14.77</v>
      </c>
      <c r="D84" s="16">
        <v>1.5482</v>
      </c>
      <c r="E84" s="9">
        <f>D84-[1]Calibration!$C$16*(F84-$F$2)+[1]Calibration!$C$17*(150-B84)</f>
        <v>1.5422032274491488</v>
      </c>
      <c r="F84" s="15">
        <v>103.6</v>
      </c>
      <c r="G84" s="15">
        <v>74.5</v>
      </c>
      <c r="H84" s="15">
        <v>81.2</v>
      </c>
      <c r="I84" s="10">
        <v>79.400000000000006</v>
      </c>
      <c r="J84" s="15">
        <v>78.400000000000006</v>
      </c>
      <c r="K84" s="10">
        <f>'[1]Rth Module 34L'!M87</f>
        <v>45.1</v>
      </c>
      <c r="L84" s="17">
        <f t="shared" si="8"/>
        <v>0.10876578494445245</v>
      </c>
      <c r="M84" s="17">
        <f t="shared" si="9"/>
        <v>0.25224176092172323</v>
      </c>
      <c r="N84" s="23">
        <f t="shared" si="7"/>
        <v>3.5829627438713985</v>
      </c>
      <c r="O84" s="12">
        <f t="shared" si="10"/>
        <v>10.585102912021776</v>
      </c>
      <c r="P84" s="12">
        <f t="shared" si="11"/>
        <v>7.3073902123223702</v>
      </c>
      <c r="Q84" s="9">
        <f t="shared" si="5"/>
        <v>1.5633009</v>
      </c>
      <c r="R84" s="11">
        <f t="shared" si="6"/>
        <v>0.11802579054176938</v>
      </c>
      <c r="S84">
        <v>70</v>
      </c>
      <c r="T84">
        <v>55</v>
      </c>
      <c r="U84">
        <v>3</v>
      </c>
      <c r="V84">
        <v>6</v>
      </c>
      <c r="W84">
        <v>210</v>
      </c>
      <c r="X84">
        <v>150</v>
      </c>
      <c r="Y84">
        <v>46</v>
      </c>
    </row>
    <row r="85" spans="1:25" x14ac:dyDescent="0.25">
      <c r="A85" s="8">
        <f>A84+8000</f>
        <v>758129</v>
      </c>
      <c r="B85" s="13">
        <v>149.80000000000001</v>
      </c>
      <c r="C85" s="8">
        <v>14.77</v>
      </c>
      <c r="D85" s="16">
        <v>1.5508</v>
      </c>
      <c r="E85" s="9">
        <f>D85-[1]Calibration!$C$16*(F85-$F$2)+[1]Calibration!$C$17*(150-B85)</f>
        <v>1.5445662178859609</v>
      </c>
      <c r="F85" s="15">
        <v>103.8</v>
      </c>
      <c r="G85" s="15">
        <v>74.7</v>
      </c>
      <c r="H85" s="15">
        <v>81.3</v>
      </c>
      <c r="I85" s="10">
        <v>79.599999999999994</v>
      </c>
      <c r="J85" s="15">
        <v>78.2</v>
      </c>
      <c r="K85" s="10">
        <f>'[1]Rth Module 34L'!M88</f>
        <v>45.4</v>
      </c>
      <c r="L85" s="17">
        <f t="shared" si="8"/>
        <v>0.10912150772433915</v>
      </c>
      <c r="M85" s="17">
        <f t="shared" si="9"/>
        <v>0.25138840438269855</v>
      </c>
      <c r="N85" s="23">
        <f t="shared" si="7"/>
        <v>3.7416743494652223</v>
      </c>
      <c r="O85" s="12">
        <f t="shared" si="10"/>
        <v>10.946775842916463</v>
      </c>
      <c r="P85" s="12">
        <f t="shared" si="11"/>
        <v>6.9443596705566257</v>
      </c>
      <c r="Q85" s="9">
        <f t="shared" si="5"/>
        <v>1.5633009</v>
      </c>
      <c r="R85" s="11">
        <f t="shared" si="6"/>
        <v>0.11802579054176938</v>
      </c>
      <c r="S85">
        <v>70</v>
      </c>
      <c r="T85">
        <v>55</v>
      </c>
      <c r="U85">
        <v>3</v>
      </c>
      <c r="V85">
        <v>6</v>
      </c>
      <c r="W85">
        <v>210</v>
      </c>
      <c r="X85">
        <v>150</v>
      </c>
      <c r="Y85">
        <v>46</v>
      </c>
    </row>
    <row r="86" spans="1:25" x14ac:dyDescent="0.25">
      <c r="A86" s="8">
        <f>A85+6000</f>
        <v>764129</v>
      </c>
      <c r="B86" s="13">
        <v>149.80000000000001</v>
      </c>
      <c r="C86" s="8">
        <v>14.77</v>
      </c>
      <c r="D86" s="16">
        <v>1.5504</v>
      </c>
      <c r="E86" s="9">
        <f>D86-[1]Calibration!$C$16*(F86-$F$2)+[1]Calibration!$C$17*(150-B86)</f>
        <v>1.5446402370123364</v>
      </c>
      <c r="F86" s="15">
        <v>103.4</v>
      </c>
      <c r="G86" s="15">
        <v>74.2</v>
      </c>
      <c r="H86" s="15">
        <v>80.900000000000006</v>
      </c>
      <c r="I86" s="15">
        <v>79.2</v>
      </c>
      <c r="J86" s="15">
        <v>77.8</v>
      </c>
      <c r="K86" s="10">
        <f>'[1]Rth Module 34L'!M89</f>
        <v>45.1</v>
      </c>
      <c r="L86" s="17">
        <f t="shared" si="8"/>
        <v>0.10925730351166535</v>
      </c>
      <c r="M86" s="17">
        <f t="shared" si="9"/>
        <v>0.2510226914179346</v>
      </c>
      <c r="N86" s="23">
        <f t="shared" si="7"/>
        <v>3.7466458864671059</v>
      </c>
      <c r="O86" s="12">
        <f t="shared" si="10"/>
        <v>11.084843077241631</v>
      </c>
      <c r="P86" s="12">
        <f t="shared" si="11"/>
        <v>6.7887799454856079</v>
      </c>
      <c r="Q86" s="9">
        <f t="shared" si="5"/>
        <v>1.5633009</v>
      </c>
      <c r="R86" s="11">
        <f t="shared" si="6"/>
        <v>0.11802579054176938</v>
      </c>
      <c r="S86">
        <v>70</v>
      </c>
      <c r="T86">
        <v>55</v>
      </c>
      <c r="U86">
        <v>3</v>
      </c>
      <c r="V86">
        <v>6</v>
      </c>
      <c r="W86">
        <v>210</v>
      </c>
      <c r="X86">
        <v>150</v>
      </c>
      <c r="Y86">
        <v>46</v>
      </c>
    </row>
    <row r="87" spans="1:25" x14ac:dyDescent="0.25">
      <c r="A87" s="13">
        <f>A86-296988+298517+6594</f>
        <v>772252</v>
      </c>
      <c r="B87" s="15">
        <v>149.9</v>
      </c>
      <c r="C87" s="8">
        <v>14.77</v>
      </c>
      <c r="D87" s="16">
        <v>1.5515000000000001</v>
      </c>
      <c r="E87" s="9">
        <f>D87-[1]Calibration!$C$16*(F87-$F$2)+[1]Calibration!$C$17*(150-B87)</f>
        <v>1.544887217885961</v>
      </c>
      <c r="F87" s="15">
        <v>103.8</v>
      </c>
      <c r="G87" s="15">
        <v>74.400000000000006</v>
      </c>
      <c r="H87" s="10">
        <v>81.099999999999994</v>
      </c>
      <c r="I87" s="10">
        <v>79.400000000000006</v>
      </c>
      <c r="J87" s="15">
        <v>77.900000000000006</v>
      </c>
      <c r="K87" s="10">
        <f>'[1]Rth Module 34L'!M90</f>
        <v>45.5</v>
      </c>
      <c r="L87" s="17">
        <f t="shared" si="8"/>
        <v>0.11007445720070762</v>
      </c>
      <c r="M87" s="17">
        <f t="shared" si="9"/>
        <v>0.25067737714067406</v>
      </c>
      <c r="N87" s="23">
        <f t="shared" si="7"/>
        <v>3.7632344982503998</v>
      </c>
      <c r="O87" s="12">
        <f t="shared" si="10"/>
        <v>11.915665241066657</v>
      </c>
      <c r="P87" s="12">
        <f t="shared" si="11"/>
        <v>6.6418781249445562</v>
      </c>
      <c r="Q87" s="9">
        <f t="shared" si="5"/>
        <v>1.5633009</v>
      </c>
      <c r="R87" s="11">
        <f t="shared" si="6"/>
        <v>0.11802579054176938</v>
      </c>
      <c r="S87">
        <v>70</v>
      </c>
      <c r="T87">
        <v>55</v>
      </c>
      <c r="U87">
        <v>3</v>
      </c>
      <c r="V87">
        <v>6</v>
      </c>
      <c r="W87">
        <v>210</v>
      </c>
      <c r="X87">
        <v>150</v>
      </c>
      <c r="Y87">
        <v>46</v>
      </c>
    </row>
    <row r="88" spans="1:25" x14ac:dyDescent="0.25">
      <c r="A88" s="13">
        <f>A87+10000</f>
        <v>782252</v>
      </c>
      <c r="B88" s="15">
        <v>149.9</v>
      </c>
      <c r="C88" s="8">
        <v>14.77</v>
      </c>
      <c r="D88" s="16">
        <v>1.5516000000000001</v>
      </c>
      <c r="E88" s="9">
        <f>D88-[1]Calibration!$C$16*(F88-$F$2)+[1]Calibration!$C$17*(150-B88)</f>
        <v>1.5454612370123364</v>
      </c>
      <c r="F88" s="15">
        <v>103.4</v>
      </c>
      <c r="G88" s="15">
        <v>74.400000000000006</v>
      </c>
      <c r="H88" s="10">
        <v>81</v>
      </c>
      <c r="I88" s="10">
        <v>79.3</v>
      </c>
      <c r="J88" s="15">
        <v>77.900000000000006</v>
      </c>
      <c r="K88" s="10">
        <f>'[1]Rth Module 34L'!M91</f>
        <v>45.1</v>
      </c>
      <c r="L88" s="17">
        <f t="shared" si="8"/>
        <v>0.10856253571814913</v>
      </c>
      <c r="M88" s="17">
        <f t="shared" si="9"/>
        <v>0.25066122108388494</v>
      </c>
      <c r="N88" s="23">
        <f t="shared" si="7"/>
        <v>3.8017888215220244</v>
      </c>
      <c r="O88" s="12">
        <f t="shared" si="10"/>
        <v>10.378453949583626</v>
      </c>
      <c r="P88" s="12">
        <f t="shared" si="11"/>
        <v>6.6350050985121864</v>
      </c>
      <c r="Q88" s="9">
        <f t="shared" si="5"/>
        <v>1.5633009</v>
      </c>
      <c r="R88" s="11">
        <f t="shared" si="6"/>
        <v>0.11802579054176938</v>
      </c>
      <c r="S88">
        <v>70</v>
      </c>
      <c r="T88">
        <v>55</v>
      </c>
      <c r="U88">
        <v>3</v>
      </c>
      <c r="V88">
        <v>6</v>
      </c>
      <c r="W88">
        <v>210</v>
      </c>
      <c r="X88">
        <v>150</v>
      </c>
      <c r="Y88">
        <v>46</v>
      </c>
    </row>
    <row r="89" spans="1:25" x14ac:dyDescent="0.25">
      <c r="A89" s="13">
        <f>A88+8000</f>
        <v>790252</v>
      </c>
      <c r="B89" s="15">
        <v>149.80000000000001</v>
      </c>
      <c r="C89" s="8">
        <v>14.77</v>
      </c>
      <c r="D89" s="16">
        <v>1.5517000000000001</v>
      </c>
      <c r="E89" s="9">
        <f>D89-[1]Calibration!$C$16*(F89-$F$2)+[1]Calibration!$C$17*(150-B89)</f>
        <v>1.5458217322307428</v>
      </c>
      <c r="F89" s="15">
        <v>103.5</v>
      </c>
      <c r="G89" s="15">
        <v>74.5</v>
      </c>
      <c r="H89" s="15">
        <v>81</v>
      </c>
      <c r="I89" s="10">
        <v>79.400000000000006</v>
      </c>
      <c r="J89" s="15">
        <v>77.8</v>
      </c>
      <c r="K89" s="10">
        <f>'[1]Rth Module 34L'!M92</f>
        <v>45.3</v>
      </c>
      <c r="L89" s="17">
        <f t="shared" si="8"/>
        <v>0.10895066378380128</v>
      </c>
      <c r="M89" s="17">
        <f t="shared" si="9"/>
        <v>0.25038217698784732</v>
      </c>
      <c r="N89" s="23">
        <f t="shared" si="7"/>
        <v>3.8260016892640398</v>
      </c>
      <c r="O89" s="12">
        <f t="shared" si="10"/>
        <v>10.773074207278704</v>
      </c>
      <c r="P89" s="12">
        <f t="shared" si="11"/>
        <v>6.516295596998491</v>
      </c>
      <c r="Q89" s="9">
        <f t="shared" si="5"/>
        <v>1.5633009</v>
      </c>
      <c r="R89" s="11">
        <f t="shared" si="6"/>
        <v>0.11802579054176938</v>
      </c>
      <c r="S89">
        <v>70</v>
      </c>
      <c r="T89">
        <v>55</v>
      </c>
      <c r="U89">
        <v>3</v>
      </c>
      <c r="V89">
        <v>6</v>
      </c>
      <c r="W89">
        <v>210</v>
      </c>
      <c r="X89">
        <v>150</v>
      </c>
      <c r="Y89">
        <v>46</v>
      </c>
    </row>
    <row r="90" spans="1:25" x14ac:dyDescent="0.25">
      <c r="A90" s="13">
        <f>A89+8000</f>
        <v>798252</v>
      </c>
      <c r="B90" s="15">
        <v>149.80000000000001</v>
      </c>
      <c r="C90" s="8">
        <v>14.77</v>
      </c>
      <c r="D90" s="16">
        <v>1.5521</v>
      </c>
      <c r="E90" s="9">
        <f>D90-[1]Calibration!$C$16*(F90-$F$2)+[1]Calibration!$C$17*(150-B90)</f>
        <v>1.5459847226675549</v>
      </c>
      <c r="F90" s="15">
        <v>103.7</v>
      </c>
      <c r="G90" s="15">
        <v>74.599999999999994</v>
      </c>
      <c r="H90" s="15">
        <v>81.2</v>
      </c>
      <c r="I90" s="10">
        <v>79.5</v>
      </c>
      <c r="J90" s="15">
        <v>78.099999999999994</v>
      </c>
      <c r="K90" s="10">
        <f>'[1]Rth Module 34L'!M93</f>
        <v>45.4</v>
      </c>
      <c r="L90" s="17">
        <f t="shared" si="8"/>
        <v>0.10903011028858015</v>
      </c>
      <c r="M90" s="17">
        <f t="shared" si="9"/>
        <v>0.25074774871101463</v>
      </c>
      <c r="N90" s="23">
        <f t="shared" si="7"/>
        <v>3.8369490352709876</v>
      </c>
      <c r="O90" s="12">
        <f t="shared" si="10"/>
        <v>10.85384960839826</v>
      </c>
      <c r="P90" s="12">
        <f t="shared" si="11"/>
        <v>6.6718152357972365</v>
      </c>
      <c r="Q90" s="9">
        <f t="shared" si="5"/>
        <v>1.5633009</v>
      </c>
      <c r="R90" s="11">
        <f t="shared" si="6"/>
        <v>0.11802579054176938</v>
      </c>
      <c r="S90">
        <v>70</v>
      </c>
      <c r="T90">
        <v>55</v>
      </c>
      <c r="U90">
        <v>3</v>
      </c>
      <c r="V90">
        <v>6</v>
      </c>
      <c r="W90">
        <v>210</v>
      </c>
      <c r="X90">
        <v>150</v>
      </c>
      <c r="Y90">
        <v>46</v>
      </c>
    </row>
    <row r="91" spans="1:25" x14ac:dyDescent="0.25">
      <c r="A91" s="13">
        <f>A90+2000</f>
        <v>800252</v>
      </c>
      <c r="B91" s="15">
        <v>149.80000000000001</v>
      </c>
      <c r="C91" s="8">
        <v>14.78</v>
      </c>
      <c r="D91" s="16">
        <v>1.5517000000000001</v>
      </c>
      <c r="E91" s="9">
        <f>D91-[1]Calibration!$C$16*(F91-$F$2)+[1]Calibration!$C$17*(150-B91)</f>
        <v>1.5459402370123365</v>
      </c>
      <c r="F91" s="15">
        <v>103.4</v>
      </c>
      <c r="G91" s="15">
        <v>74.3</v>
      </c>
      <c r="H91" s="15">
        <v>81</v>
      </c>
      <c r="I91" s="10">
        <v>79.3</v>
      </c>
      <c r="J91" s="15">
        <v>77.8</v>
      </c>
      <c r="K91" s="10">
        <f>'[1]Rth Module 34L'!M94</f>
        <v>44.9</v>
      </c>
      <c r="L91" s="17">
        <f t="shared" si="8"/>
        <v>0.10884311130227725</v>
      </c>
      <c r="M91" s="17">
        <f t="shared" si="9"/>
        <v>0.25167280676613524</v>
      </c>
      <c r="N91" s="23">
        <f t="shared" si="7"/>
        <v>3.8339611307684476</v>
      </c>
      <c r="O91" s="12">
        <f t="shared" si="10"/>
        <v>10.663722702631796</v>
      </c>
      <c r="P91" s="12">
        <f t="shared" si="11"/>
        <v>7.0653486670861323</v>
      </c>
      <c r="Q91" s="9">
        <f t="shared" si="5"/>
        <v>1.5633009</v>
      </c>
      <c r="R91" s="11">
        <f t="shared" si="6"/>
        <v>0.11802579054176938</v>
      </c>
      <c r="S91">
        <v>70</v>
      </c>
      <c r="T91">
        <v>55</v>
      </c>
      <c r="U91">
        <v>3</v>
      </c>
      <c r="V91">
        <v>6</v>
      </c>
      <c r="W91">
        <v>210</v>
      </c>
      <c r="X91">
        <v>150</v>
      </c>
      <c r="Y91">
        <v>46</v>
      </c>
    </row>
    <row r="92" spans="1:25" x14ac:dyDescent="0.25">
      <c r="A92" s="13">
        <f t="shared" ref="A92:A103" si="12">A91+2000</f>
        <v>802252</v>
      </c>
      <c r="B92" s="15">
        <v>149.80000000000001</v>
      </c>
      <c r="C92" s="8">
        <v>14.78</v>
      </c>
      <c r="D92" s="16">
        <v>1.5533999999999999</v>
      </c>
      <c r="E92" s="9">
        <f>D92-[1]Calibration!$C$16*(F92-$F$2)+[1]Calibration!$C$17*(150-B92)</f>
        <v>1.5471662178859609</v>
      </c>
      <c r="F92" s="15">
        <v>103.8</v>
      </c>
      <c r="G92" s="15">
        <v>74.599999999999994</v>
      </c>
      <c r="H92" s="15">
        <v>81.2</v>
      </c>
      <c r="I92" s="10">
        <v>79.5</v>
      </c>
      <c r="J92" s="15">
        <v>78.099999999999994</v>
      </c>
      <c r="K92" s="10">
        <f>'[1]Rth Module 34L'!M95</f>
        <v>45.9</v>
      </c>
      <c r="L92" s="17">
        <f t="shared" si="8"/>
        <v>0.10936860494478455</v>
      </c>
      <c r="M92" s="17">
        <f t="shared" si="9"/>
        <v>0.24881894798833104</v>
      </c>
      <c r="N92" s="23">
        <f t="shared" si="7"/>
        <v>3.9163048380678918</v>
      </c>
      <c r="O92" s="12">
        <f t="shared" si="10"/>
        <v>11.198006241944835</v>
      </c>
      <c r="P92" s="12">
        <f t="shared" si="11"/>
        <v>5.85127477083019</v>
      </c>
      <c r="Q92" s="9">
        <f t="shared" si="5"/>
        <v>1.5633009</v>
      </c>
      <c r="R92" s="11">
        <f t="shared" si="6"/>
        <v>0.11802579054176938</v>
      </c>
      <c r="S92">
        <v>70</v>
      </c>
      <c r="T92">
        <v>55</v>
      </c>
      <c r="U92">
        <v>3</v>
      </c>
      <c r="V92">
        <v>6</v>
      </c>
      <c r="W92">
        <v>210</v>
      </c>
      <c r="X92">
        <v>150</v>
      </c>
      <c r="Y92">
        <v>46</v>
      </c>
    </row>
    <row r="93" spans="1:25" x14ac:dyDescent="0.25">
      <c r="A93" s="13">
        <f t="shared" si="12"/>
        <v>804252</v>
      </c>
      <c r="B93" s="15">
        <v>149.80000000000001</v>
      </c>
      <c r="C93" s="8">
        <v>14.77</v>
      </c>
      <c r="D93" s="16">
        <v>1.5535000000000001</v>
      </c>
      <c r="E93" s="9">
        <f>D93-[1]Calibration!$C$16*(F93-$F$2)+[1]Calibration!$C$17*(150-B93)</f>
        <v>1.5475032274491489</v>
      </c>
      <c r="F93" s="15">
        <v>103.6</v>
      </c>
      <c r="G93" s="15">
        <v>74.7</v>
      </c>
      <c r="H93" s="15">
        <v>81.3</v>
      </c>
      <c r="I93" s="10">
        <v>79.5</v>
      </c>
      <c r="J93" s="15">
        <v>78.2</v>
      </c>
      <c r="K93" s="10">
        <f>'[1]Rth Module 34L'!M96</f>
        <v>44.9</v>
      </c>
      <c r="L93" s="17">
        <f t="shared" si="8"/>
        <v>0.10817985830694545</v>
      </c>
      <c r="M93" s="17">
        <f t="shared" si="9"/>
        <v>0.25224062294409921</v>
      </c>
      <c r="N93" s="23">
        <f t="shared" si="7"/>
        <v>3.9389402783307008</v>
      </c>
      <c r="O93" s="12">
        <f t="shared" si="10"/>
        <v>9.9893755190672877</v>
      </c>
      <c r="P93" s="12">
        <f t="shared" si="11"/>
        <v>7.3069060997451851</v>
      </c>
      <c r="Q93" s="9">
        <f t="shared" si="5"/>
        <v>1.5633009</v>
      </c>
      <c r="R93" s="11">
        <f t="shared" si="6"/>
        <v>0.11802579054176938</v>
      </c>
      <c r="S93">
        <v>70</v>
      </c>
      <c r="T93">
        <v>55</v>
      </c>
      <c r="U93">
        <v>3</v>
      </c>
      <c r="V93">
        <v>6</v>
      </c>
      <c r="W93">
        <v>210</v>
      </c>
      <c r="X93">
        <v>150</v>
      </c>
      <c r="Y93">
        <v>46</v>
      </c>
    </row>
    <row r="94" spans="1:25" x14ac:dyDescent="0.25">
      <c r="A94" s="13">
        <f t="shared" si="12"/>
        <v>806252</v>
      </c>
      <c r="B94" s="15">
        <v>149.80000000000001</v>
      </c>
      <c r="C94" s="8">
        <v>14.77</v>
      </c>
      <c r="D94" s="16">
        <v>1.5535000000000001</v>
      </c>
      <c r="E94" s="9">
        <f>D94-[1]Calibration!$C$16*(F94-$F$2)+[1]Calibration!$C$17*(150-B94)</f>
        <v>1.547384722667555</v>
      </c>
      <c r="F94" s="15">
        <v>103.7</v>
      </c>
      <c r="G94" s="15">
        <v>74.599999999999994</v>
      </c>
      <c r="H94" s="15">
        <v>81.099999999999994</v>
      </c>
      <c r="I94" s="10">
        <v>79.3</v>
      </c>
      <c r="J94" s="15">
        <v>78</v>
      </c>
      <c r="K94" s="10">
        <f>'[1]Rth Module 34L'!M97</f>
        <v>45</v>
      </c>
      <c r="L94" s="17">
        <f t="shared" si="8"/>
        <v>0.10936156480285053</v>
      </c>
      <c r="M94" s="17">
        <f t="shared" si="9"/>
        <v>0.25224062294409921</v>
      </c>
      <c r="N94" s="23">
        <f t="shared" si="7"/>
        <v>3.9309808368262784</v>
      </c>
      <c r="O94" s="12">
        <f t="shared" si="10"/>
        <v>11.190848340030309</v>
      </c>
      <c r="P94" s="12">
        <f t="shared" si="11"/>
        <v>7.3069060997451851</v>
      </c>
      <c r="Q94" s="9">
        <f t="shared" si="5"/>
        <v>1.5633009</v>
      </c>
      <c r="R94" s="11">
        <f t="shared" si="6"/>
        <v>0.11802579054176938</v>
      </c>
      <c r="S94">
        <v>70</v>
      </c>
      <c r="T94">
        <v>55</v>
      </c>
      <c r="U94">
        <v>3</v>
      </c>
      <c r="V94">
        <v>6</v>
      </c>
      <c r="W94">
        <v>210</v>
      </c>
      <c r="X94">
        <v>150</v>
      </c>
      <c r="Y94">
        <v>46</v>
      </c>
    </row>
    <row r="95" spans="1:25" x14ac:dyDescent="0.25">
      <c r="A95" s="13">
        <f t="shared" si="12"/>
        <v>808252</v>
      </c>
      <c r="B95" s="15">
        <v>149.80000000000001</v>
      </c>
      <c r="C95" s="8">
        <v>14.77</v>
      </c>
      <c r="D95" s="16">
        <v>1.5529999999999999</v>
      </c>
      <c r="E95" s="9">
        <f>D95-[1]Calibration!$C$16*(F95-$F$2)+[1]Calibration!$C$17*(150-B95)</f>
        <v>1.5474772465755242</v>
      </c>
      <c r="F95" s="15">
        <v>103.2</v>
      </c>
      <c r="G95" s="15">
        <v>74.2</v>
      </c>
      <c r="H95" s="15">
        <v>80.8</v>
      </c>
      <c r="I95" s="15">
        <v>79.099999999999994</v>
      </c>
      <c r="J95" s="15">
        <v>77.7</v>
      </c>
      <c r="K95" s="10">
        <f>'[1]Rth Module 34L'!M98</f>
        <v>44.7</v>
      </c>
      <c r="L95" s="17">
        <f t="shared" si="8"/>
        <v>0.10853707497526215</v>
      </c>
      <c r="M95" s="17">
        <f t="shared" si="9"/>
        <v>0.25146213410110241</v>
      </c>
      <c r="N95" s="23">
        <f t="shared" si="7"/>
        <v>3.9371952580786211</v>
      </c>
      <c r="O95" s="12">
        <f t="shared" si="10"/>
        <v>10.352567326563243</v>
      </c>
      <c r="P95" s="12">
        <f t="shared" si="11"/>
        <v>6.9757253874549559</v>
      </c>
      <c r="Q95" s="9">
        <f t="shared" si="5"/>
        <v>1.5633009</v>
      </c>
      <c r="R95" s="11">
        <f t="shared" si="6"/>
        <v>0.11802579054176938</v>
      </c>
      <c r="S95">
        <v>70</v>
      </c>
      <c r="T95">
        <v>55</v>
      </c>
      <c r="U95">
        <v>3</v>
      </c>
      <c r="V95">
        <v>6</v>
      </c>
      <c r="W95">
        <v>210</v>
      </c>
      <c r="X95">
        <v>150</v>
      </c>
      <c r="Y95">
        <v>46</v>
      </c>
    </row>
    <row r="96" spans="1:25" x14ac:dyDescent="0.25">
      <c r="A96" s="13">
        <f t="shared" si="12"/>
        <v>810252</v>
      </c>
      <c r="B96" s="15">
        <v>149.80000000000001</v>
      </c>
      <c r="C96" s="8">
        <v>14.77</v>
      </c>
      <c r="D96" s="16">
        <v>1.5536000000000001</v>
      </c>
      <c r="E96" s="9">
        <f>D96-[1]Calibration!$C$16*(F96-$F$2)+[1]Calibration!$C$17*(150-B96)</f>
        <v>1.5476032274491489</v>
      </c>
      <c r="F96" s="15">
        <v>103.6</v>
      </c>
      <c r="G96" s="15">
        <v>74.599999999999994</v>
      </c>
      <c r="H96" s="15">
        <v>81.2</v>
      </c>
      <c r="I96" s="10">
        <v>79.5</v>
      </c>
      <c r="J96" s="15">
        <v>78</v>
      </c>
      <c r="K96" s="10">
        <f>'[1]Rth Module 34L'!M99</f>
        <v>45.4</v>
      </c>
      <c r="L96" s="17">
        <f t="shared" si="8"/>
        <v>0.1086025789277567</v>
      </c>
      <c r="M96" s="17">
        <f t="shared" si="9"/>
        <v>0.25007596809477511</v>
      </c>
      <c r="N96" s="23">
        <f t="shared" si="7"/>
        <v>3.9456568355846491</v>
      </c>
      <c r="O96" s="12">
        <f t="shared" si="10"/>
        <v>10.419166959264404</v>
      </c>
      <c r="P96" s="12">
        <f t="shared" si="11"/>
        <v>6.386029787501629</v>
      </c>
      <c r="Q96" s="9">
        <f t="shared" si="5"/>
        <v>1.5633009</v>
      </c>
      <c r="R96" s="11">
        <f t="shared" si="6"/>
        <v>0.11802579054176938</v>
      </c>
      <c r="S96">
        <v>70</v>
      </c>
      <c r="T96">
        <v>55</v>
      </c>
      <c r="U96">
        <v>3</v>
      </c>
      <c r="V96">
        <v>6</v>
      </c>
      <c r="W96">
        <v>210</v>
      </c>
      <c r="X96">
        <v>150</v>
      </c>
      <c r="Y96">
        <v>46</v>
      </c>
    </row>
    <row r="97" spans="1:25" x14ac:dyDescent="0.25">
      <c r="A97" s="13">
        <f t="shared" si="12"/>
        <v>812252</v>
      </c>
      <c r="B97" s="15">
        <v>149.80000000000001</v>
      </c>
      <c r="C97" s="8">
        <v>14.77</v>
      </c>
      <c r="D97" s="16">
        <v>1.5538000000000001</v>
      </c>
      <c r="E97" s="9">
        <f>D97-[1]Calibration!$C$16*(F97-$F$2)+[1]Calibration!$C$17*(150-B97)</f>
        <v>1.5473292083227732</v>
      </c>
      <c r="F97" s="15">
        <v>104</v>
      </c>
      <c r="G97" s="15">
        <v>74.7</v>
      </c>
      <c r="H97" s="15">
        <v>81.3</v>
      </c>
      <c r="I97" s="10">
        <v>79.599999999999994</v>
      </c>
      <c r="J97" s="15">
        <v>78.099999999999994</v>
      </c>
      <c r="K97" s="10">
        <f>'[1]Rth Module 34L'!M100</f>
        <v>45.6</v>
      </c>
      <c r="L97" s="17">
        <f t="shared" si="8"/>
        <v>0.10987748542227582</v>
      </c>
      <c r="M97" s="17">
        <f t="shared" si="9"/>
        <v>0.25090303611577347</v>
      </c>
      <c r="N97" s="23">
        <f t="shared" si="7"/>
        <v>3.9272521840748547</v>
      </c>
      <c r="O97" s="12">
        <f t="shared" si="10"/>
        <v>11.715398728948271</v>
      </c>
      <c r="P97" s="12">
        <f t="shared" si="11"/>
        <v>6.7378768033847178</v>
      </c>
      <c r="Q97" s="9">
        <f t="shared" si="5"/>
        <v>1.5633009</v>
      </c>
      <c r="R97" s="11">
        <f t="shared" si="6"/>
        <v>0.11802579054176938</v>
      </c>
      <c r="S97">
        <v>70</v>
      </c>
      <c r="T97">
        <v>55</v>
      </c>
      <c r="U97">
        <v>3</v>
      </c>
      <c r="V97">
        <v>6</v>
      </c>
      <c r="W97">
        <v>210</v>
      </c>
      <c r="X97">
        <v>150</v>
      </c>
      <c r="Y97">
        <v>46</v>
      </c>
    </row>
    <row r="98" spans="1:25" x14ac:dyDescent="0.25">
      <c r="A98" s="13">
        <f t="shared" si="12"/>
        <v>814252</v>
      </c>
      <c r="B98" s="15">
        <v>149.80000000000001</v>
      </c>
      <c r="C98" s="8">
        <v>14.77</v>
      </c>
      <c r="D98" s="16">
        <v>1.5539000000000001</v>
      </c>
      <c r="E98" s="9">
        <f>D98-[1]Calibration!$C$16*(F98-$F$2)+[1]Calibration!$C$17*(150-B98)</f>
        <v>1.5474292083227732</v>
      </c>
      <c r="F98" s="15">
        <v>104</v>
      </c>
      <c r="G98" s="15">
        <v>74.7</v>
      </c>
      <c r="H98" s="15">
        <v>81.3</v>
      </c>
      <c r="I98" s="10">
        <v>79.599999999999994</v>
      </c>
      <c r="J98" s="15">
        <v>78</v>
      </c>
      <c r="K98" s="10">
        <f>'[1]Rth Module 34L'!M101</f>
        <v>45.7</v>
      </c>
      <c r="L98" s="17">
        <f t="shared" si="8"/>
        <v>0.10997781455351882</v>
      </c>
      <c r="M98" s="17">
        <f t="shared" si="9"/>
        <v>0.25045728861211519</v>
      </c>
      <c r="N98" s="23">
        <f t="shared" si="7"/>
        <v>3.9339687413288029</v>
      </c>
      <c r="O98" s="12">
        <f t="shared" si="10"/>
        <v>11.817406058819948</v>
      </c>
      <c r="P98" s="12">
        <f t="shared" si="11"/>
        <v>6.5482491971689853</v>
      </c>
      <c r="Q98" s="9">
        <f t="shared" si="5"/>
        <v>1.5633009</v>
      </c>
      <c r="R98" s="11">
        <f t="shared" si="6"/>
        <v>0.11802579054176938</v>
      </c>
      <c r="S98">
        <v>70</v>
      </c>
      <c r="T98">
        <v>55</v>
      </c>
      <c r="U98">
        <v>3</v>
      </c>
      <c r="V98">
        <v>6</v>
      </c>
      <c r="W98">
        <v>210</v>
      </c>
      <c r="X98">
        <v>150</v>
      </c>
      <c r="Y98">
        <v>46</v>
      </c>
    </row>
    <row r="99" spans="1:25" x14ac:dyDescent="0.25">
      <c r="A99" s="13">
        <f t="shared" si="12"/>
        <v>816252</v>
      </c>
      <c r="B99" s="15">
        <v>149.80000000000001</v>
      </c>
      <c r="C99" s="8">
        <v>14.77</v>
      </c>
      <c r="D99" s="16">
        <v>1.5539000000000001</v>
      </c>
      <c r="E99" s="9">
        <f>D99-[1]Calibration!$C$16*(F99-$F$2)+[1]Calibration!$C$17*(150-B99)</f>
        <v>1.547784722667555</v>
      </c>
      <c r="F99" s="15">
        <v>103.7</v>
      </c>
      <c r="G99" s="15">
        <v>74.7</v>
      </c>
      <c r="H99" s="15">
        <v>81.3</v>
      </c>
      <c r="I99" s="10">
        <v>79.599999999999994</v>
      </c>
      <c r="J99" s="15">
        <v>78</v>
      </c>
      <c r="K99" s="10">
        <f>'[1]Rth Module 34L'!M102</f>
        <v>45.6</v>
      </c>
      <c r="L99" s="17">
        <f t="shared" si="8"/>
        <v>0.10868901203921978</v>
      </c>
      <c r="M99" s="17">
        <f t="shared" si="9"/>
        <v>0.24959808693591584</v>
      </c>
      <c r="N99" s="23">
        <f t="shared" si="7"/>
        <v>3.957847065842071</v>
      </c>
      <c r="O99" s="12">
        <f t="shared" si="10"/>
        <v>10.507045831568163</v>
      </c>
      <c r="P99" s="12">
        <f t="shared" si="11"/>
        <v>6.1827320472644676</v>
      </c>
      <c r="Q99" s="9">
        <f t="shared" si="5"/>
        <v>1.5633009</v>
      </c>
      <c r="R99" s="11">
        <f t="shared" si="6"/>
        <v>0.11802579054176938</v>
      </c>
      <c r="S99">
        <v>70</v>
      </c>
      <c r="T99">
        <v>55</v>
      </c>
      <c r="U99">
        <v>3</v>
      </c>
      <c r="V99">
        <v>6</v>
      </c>
      <c r="W99">
        <v>210</v>
      </c>
      <c r="X99">
        <v>150</v>
      </c>
      <c r="Y99">
        <v>46</v>
      </c>
    </row>
    <row r="100" spans="1:25" x14ac:dyDescent="0.25">
      <c r="A100" s="13">
        <f t="shared" si="12"/>
        <v>818252</v>
      </c>
      <c r="B100" s="15">
        <v>149.80000000000001</v>
      </c>
      <c r="C100" s="8">
        <v>14.77</v>
      </c>
      <c r="D100" s="16">
        <v>1.5539000000000001</v>
      </c>
      <c r="E100" s="9">
        <f>D100-[1]Calibration!$C$16*(F100-$F$2)+[1]Calibration!$C$17*(150-B100)</f>
        <v>1.547784722667555</v>
      </c>
      <c r="F100" s="15">
        <v>103.7</v>
      </c>
      <c r="G100" s="15">
        <v>74.599999999999994</v>
      </c>
      <c r="H100" s="15">
        <v>81.2</v>
      </c>
      <c r="I100" s="10">
        <v>79.5</v>
      </c>
      <c r="J100" s="15">
        <v>78</v>
      </c>
      <c r="K100" s="10">
        <f>'[1]Rth Module 34L'!M103</f>
        <v>45</v>
      </c>
      <c r="L100" s="17">
        <f t="shared" si="8"/>
        <v>0.10901121266779457</v>
      </c>
      <c r="M100" s="17">
        <f t="shared" si="9"/>
        <v>0.25217569196451395</v>
      </c>
      <c r="N100" s="23">
        <f t="shared" si="7"/>
        <v>3.957847065842071</v>
      </c>
      <c r="O100" s="12">
        <f t="shared" si="10"/>
        <v>10.834635888381133</v>
      </c>
      <c r="P100" s="12">
        <f t="shared" si="11"/>
        <v>7.2792834969780449</v>
      </c>
      <c r="Q100" s="9">
        <f t="shared" si="5"/>
        <v>1.5633009</v>
      </c>
      <c r="R100" s="11">
        <f t="shared" si="6"/>
        <v>0.11802579054176938</v>
      </c>
      <c r="S100">
        <v>70</v>
      </c>
      <c r="T100">
        <v>55</v>
      </c>
      <c r="U100">
        <v>3</v>
      </c>
      <c r="V100">
        <v>6</v>
      </c>
      <c r="W100">
        <v>210</v>
      </c>
      <c r="X100">
        <v>150</v>
      </c>
      <c r="Y100">
        <v>46</v>
      </c>
    </row>
    <row r="101" spans="1:25" x14ac:dyDescent="0.25">
      <c r="A101" s="13">
        <f t="shared" si="12"/>
        <v>820252</v>
      </c>
      <c r="B101" s="15">
        <v>149.80000000000001</v>
      </c>
      <c r="C101" s="8">
        <v>14.77</v>
      </c>
      <c r="D101" s="16">
        <v>1.5539000000000001</v>
      </c>
      <c r="E101" s="9">
        <f>D101-[1]Calibration!$C$16*(F101-$F$2)+[1]Calibration!$C$17*(150-B101)</f>
        <v>1.5480217322307428</v>
      </c>
      <c r="F101" s="15">
        <v>103.5</v>
      </c>
      <c r="G101" s="15">
        <v>74.5</v>
      </c>
      <c r="H101" s="15">
        <v>81.099999999999994</v>
      </c>
      <c r="I101" s="10">
        <v>79.400000000000006</v>
      </c>
      <c r="J101" s="15">
        <v>77.900000000000006</v>
      </c>
      <c r="K101" s="10">
        <f>'[1]Rth Module 34L'!M104</f>
        <v>44.8</v>
      </c>
      <c r="L101" s="17">
        <f t="shared" si="8"/>
        <v>0.1085816118296949</v>
      </c>
      <c r="M101" s="17">
        <f t="shared" si="9"/>
        <v>0.25217569196451395</v>
      </c>
      <c r="N101" s="23">
        <f t="shared" si="7"/>
        <v>3.9737659488509167</v>
      </c>
      <c r="O101" s="12">
        <f t="shared" si="10"/>
        <v>10.397849145963891</v>
      </c>
      <c r="P101" s="12">
        <f t="shared" si="11"/>
        <v>7.2792834969780449</v>
      </c>
      <c r="Q101" s="9">
        <f t="shared" si="5"/>
        <v>1.5633009</v>
      </c>
      <c r="R101" s="11">
        <f t="shared" si="6"/>
        <v>0.11802579054176938</v>
      </c>
      <c r="S101">
        <v>70</v>
      </c>
      <c r="T101">
        <v>55</v>
      </c>
      <c r="U101">
        <v>3</v>
      </c>
      <c r="V101">
        <v>6</v>
      </c>
      <c r="W101">
        <v>210</v>
      </c>
      <c r="X101">
        <v>150</v>
      </c>
      <c r="Y101">
        <v>46</v>
      </c>
    </row>
    <row r="102" spans="1:25" x14ac:dyDescent="0.25">
      <c r="A102" s="13">
        <f t="shared" si="12"/>
        <v>822252</v>
      </c>
      <c r="B102" s="15">
        <v>149.80000000000001</v>
      </c>
      <c r="C102" s="8">
        <v>14.77</v>
      </c>
      <c r="D102" s="16">
        <v>1.554</v>
      </c>
      <c r="E102" s="9">
        <f>D102-[1]Calibration!$C$16*(F102-$F$2)+[1]Calibration!$C$17*(150-B102)</f>
        <v>1.5480032274491489</v>
      </c>
      <c r="F102" s="15">
        <v>103.6</v>
      </c>
      <c r="G102" s="15">
        <v>74.599999999999994</v>
      </c>
      <c r="H102" s="15">
        <v>81.2</v>
      </c>
      <c r="I102" s="10">
        <v>79.5</v>
      </c>
      <c r="J102" s="15">
        <v>78</v>
      </c>
      <c r="K102" s="10">
        <f>'[1]Rth Module 34L'!M105</f>
        <v>45.4</v>
      </c>
      <c r="L102" s="17">
        <f t="shared" si="8"/>
        <v>0.10857462459598637</v>
      </c>
      <c r="M102" s="17">
        <f t="shared" si="9"/>
        <v>0.2500115984762179</v>
      </c>
      <c r="N102" s="23">
        <f t="shared" si="7"/>
        <v>3.9725230646004426</v>
      </c>
      <c r="O102" s="12">
        <f t="shared" si="10"/>
        <v>10.390745037267173</v>
      </c>
      <c r="P102" s="12">
        <f t="shared" si="11"/>
        <v>6.3586459960505337</v>
      </c>
      <c r="Q102" s="9">
        <f t="shared" si="5"/>
        <v>1.5633009</v>
      </c>
      <c r="R102" s="11">
        <f t="shared" si="6"/>
        <v>0.11802579054176938</v>
      </c>
      <c r="S102">
        <v>70</v>
      </c>
      <c r="T102">
        <v>55</v>
      </c>
      <c r="U102">
        <v>3</v>
      </c>
      <c r="V102">
        <v>6</v>
      </c>
      <c r="W102">
        <v>210</v>
      </c>
      <c r="X102">
        <v>150</v>
      </c>
      <c r="Y102">
        <v>46</v>
      </c>
    </row>
    <row r="103" spans="1:25" x14ac:dyDescent="0.25">
      <c r="A103" s="18">
        <f t="shared" si="12"/>
        <v>824252</v>
      </c>
      <c r="B103" s="20">
        <v>149.80000000000001</v>
      </c>
      <c r="C103" s="18">
        <v>14.77</v>
      </c>
      <c r="D103" s="19">
        <v>1.5536000000000001</v>
      </c>
      <c r="E103" s="19">
        <f>D103-[1]Calibration!$C$16*(F103-$F$2)+[1]Calibration!$C$17*(150-B103)</f>
        <v>1.5481957513571183</v>
      </c>
      <c r="F103" s="20">
        <v>103.1</v>
      </c>
      <c r="G103" s="20">
        <v>74.3</v>
      </c>
      <c r="H103" s="20">
        <v>80.900000000000006</v>
      </c>
      <c r="I103" s="20">
        <v>79.2</v>
      </c>
      <c r="J103" s="20">
        <v>77.7</v>
      </c>
      <c r="K103" s="20">
        <f>'[1]Rth Module 34L'!M106</f>
        <v>44.8</v>
      </c>
      <c r="L103" s="21">
        <f t="shared" si="8"/>
        <v>0.10774321133980219</v>
      </c>
      <c r="M103" s="21">
        <f t="shared" si="9"/>
        <v>0.2505056518887524</v>
      </c>
      <c r="N103" s="24">
        <f t="shared" si="7"/>
        <v>3.9854540431067482</v>
      </c>
      <c r="O103" s="22">
        <f t="shared" si="10"/>
        <v>9.545424787479968</v>
      </c>
      <c r="P103" s="22">
        <f>(M103-$M$2)/$M$2*100</f>
        <v>6.5688236531158974</v>
      </c>
      <c r="Q103" s="19">
        <f t="shared" si="5"/>
        <v>1.5633009</v>
      </c>
      <c r="R103" s="21">
        <f t="shared" si="6"/>
        <v>0.11802579054176938</v>
      </c>
      <c r="S103">
        <v>70</v>
      </c>
      <c r="T103">
        <v>55</v>
      </c>
      <c r="U103">
        <v>3</v>
      </c>
      <c r="V103">
        <v>6</v>
      </c>
      <c r="W103">
        <v>210</v>
      </c>
      <c r="X103">
        <v>150</v>
      </c>
      <c r="Y103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</dc:creator>
  <cp:lastModifiedBy>Mehdi GHRABLI</cp:lastModifiedBy>
  <dcterms:created xsi:type="dcterms:W3CDTF">2023-05-31T09:52:42Z</dcterms:created>
  <dcterms:modified xsi:type="dcterms:W3CDTF">2024-05-22T14:29:34Z</dcterms:modified>
</cp:coreProperties>
</file>