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160" windowHeight="0" firstSheet="5" activeTab="9"/>
  </bookViews>
  <sheets>
    <sheet name="Total Energy consumption" sheetId="1" r:id="rId1"/>
    <sheet name="Feuil2" sheetId="8" r:id="rId2"/>
    <sheet name="Feuil3" sheetId="9" r:id="rId3"/>
    <sheet name="Heating " sheetId="2" r:id="rId4"/>
    <sheet name="Electricity" sheetId="3" r:id="rId5"/>
    <sheet name="Renewable Energy" sheetId="4" r:id="rId6"/>
    <sheet name="Feuil4" sheetId="10" r:id="rId7"/>
    <sheet name="Power Energy balance" sheetId="5" r:id="rId8"/>
    <sheet name="Feuil1" sheetId="7" r:id="rId9"/>
    <sheet name="summary" sheetId="6" r:id="rId10"/>
    <sheet name="références" sheetId="11" r:id="rId11"/>
  </sheets>
  <calcPr calcId="162913"/>
</workbook>
</file>

<file path=xl/calcChain.xml><?xml version="1.0" encoding="utf-8"?>
<calcChain xmlns="http://schemas.openxmlformats.org/spreadsheetml/2006/main">
  <c r="R2" i="4" l="1"/>
  <c r="N3" i="4"/>
  <c r="N4" i="4"/>
  <c r="N5" i="4"/>
  <c r="R5" i="4" s="1"/>
  <c r="N6" i="4"/>
  <c r="R6" i="4" s="1"/>
  <c r="N7" i="4"/>
  <c r="N8" i="4"/>
  <c r="N9" i="4"/>
  <c r="R9" i="4" s="1"/>
  <c r="N10" i="4"/>
  <c r="R10" i="4" s="1"/>
  <c r="N11" i="4"/>
  <c r="N12" i="4"/>
  <c r="N13" i="4"/>
  <c r="R13" i="4" s="1"/>
  <c r="N2" i="4"/>
  <c r="M2" i="4"/>
  <c r="R12" i="4"/>
  <c r="R11" i="4"/>
  <c r="R8" i="4"/>
  <c r="R7" i="4"/>
  <c r="R4" i="4"/>
  <c r="R3" i="4"/>
  <c r="K2" i="4"/>
  <c r="O2" i="4" s="1"/>
  <c r="N14" i="4" l="1"/>
  <c r="R14" i="4" s="1"/>
  <c r="H7" i="2" l="1"/>
  <c r="E31" i="6" l="1"/>
  <c r="E32" i="6"/>
  <c r="E33" i="6"/>
  <c r="F30" i="6"/>
  <c r="F31" i="6"/>
  <c r="F32" i="6"/>
  <c r="F33" i="6"/>
  <c r="I3" i="6" l="1"/>
  <c r="D30" i="6" s="1"/>
  <c r="H4" i="6" l="1"/>
  <c r="I21" i="6" l="1"/>
  <c r="K3" i="6"/>
  <c r="G86" i="3"/>
  <c r="B86" i="3"/>
  <c r="I25" i="6" l="1"/>
  <c r="E34" i="6" s="1"/>
  <c r="E30" i="6"/>
  <c r="Q2" i="4" l="1"/>
  <c r="J8" i="2" l="1"/>
  <c r="J9" i="2"/>
  <c r="J10" i="2"/>
  <c r="J11" i="2"/>
  <c r="J12" i="2"/>
  <c r="J13" i="2"/>
  <c r="J14" i="2"/>
  <c r="J15" i="2"/>
  <c r="J16" i="2"/>
  <c r="J17" i="2"/>
  <c r="J18" i="2"/>
  <c r="I8" i="2"/>
  <c r="I9" i="2"/>
  <c r="I10" i="2"/>
  <c r="I11" i="2"/>
  <c r="I12" i="2"/>
  <c r="I13" i="2"/>
  <c r="I14" i="2"/>
  <c r="I15" i="2"/>
  <c r="I16" i="2"/>
  <c r="I17" i="2"/>
  <c r="I18" i="2"/>
  <c r="I7" i="2"/>
  <c r="J7" i="2"/>
  <c r="J19" i="2" s="1"/>
  <c r="H8" i="2"/>
  <c r="H9" i="2"/>
  <c r="H10" i="2"/>
  <c r="H11" i="2"/>
  <c r="H12" i="2"/>
  <c r="H13" i="2"/>
  <c r="H14" i="2"/>
  <c r="H15" i="2"/>
  <c r="H16" i="2"/>
  <c r="H17" i="2"/>
  <c r="H18" i="2"/>
  <c r="S72" i="3"/>
  <c r="S73" i="3"/>
  <c r="S74" i="3"/>
  <c r="S75" i="3"/>
  <c r="S76" i="3"/>
  <c r="S77" i="3"/>
  <c r="S78" i="3"/>
  <c r="S79" i="3"/>
  <c r="S80" i="3"/>
  <c r="S81" i="3"/>
  <c r="S82" i="3"/>
  <c r="S71" i="3"/>
  <c r="S83" i="3" s="1"/>
  <c r="R72" i="3"/>
  <c r="R73" i="3"/>
  <c r="R74" i="3"/>
  <c r="R75" i="3"/>
  <c r="R76" i="3"/>
  <c r="R77" i="3"/>
  <c r="R78" i="3"/>
  <c r="R79" i="3"/>
  <c r="R80" i="3"/>
  <c r="R81" i="3"/>
  <c r="R82" i="3"/>
  <c r="R71" i="3"/>
  <c r="Q72" i="3"/>
  <c r="Q73" i="3"/>
  <c r="Q74" i="3"/>
  <c r="Q75" i="3"/>
  <c r="Q76" i="3"/>
  <c r="Q77" i="3"/>
  <c r="Q78" i="3"/>
  <c r="Q79" i="3"/>
  <c r="Q80" i="3"/>
  <c r="Q81" i="3"/>
  <c r="Q82" i="3"/>
  <c r="Q71" i="3"/>
  <c r="P72" i="3"/>
  <c r="P73" i="3"/>
  <c r="P74" i="3"/>
  <c r="P83" i="3" s="1"/>
  <c r="P75" i="3"/>
  <c r="P76" i="3"/>
  <c r="P77" i="3"/>
  <c r="P78" i="3"/>
  <c r="P79" i="3"/>
  <c r="P80" i="3"/>
  <c r="P81" i="3"/>
  <c r="P82" i="3"/>
  <c r="P71" i="3"/>
  <c r="O27" i="3"/>
  <c r="N27" i="3"/>
  <c r="M27" i="3"/>
  <c r="O29" i="3"/>
  <c r="O28" i="3"/>
  <c r="O30" i="3"/>
  <c r="O31" i="3"/>
  <c r="O32" i="3"/>
  <c r="O33" i="3"/>
  <c r="O34" i="3"/>
  <c r="O35" i="3"/>
  <c r="O36" i="3"/>
  <c r="O37" i="3"/>
  <c r="O38" i="3"/>
  <c r="N28" i="3"/>
  <c r="N29" i="3"/>
  <c r="N30" i="3"/>
  <c r="N31" i="3"/>
  <c r="N32" i="3"/>
  <c r="N33" i="3"/>
  <c r="N34" i="3"/>
  <c r="N35" i="3"/>
  <c r="N36" i="3"/>
  <c r="N37" i="3"/>
  <c r="N38" i="3"/>
  <c r="M28" i="3"/>
  <c r="M29" i="3"/>
  <c r="M30" i="3"/>
  <c r="M31" i="3"/>
  <c r="M32" i="3"/>
  <c r="M33" i="3"/>
  <c r="M34" i="3"/>
  <c r="M35" i="3"/>
  <c r="M36" i="3"/>
  <c r="M37" i="3"/>
  <c r="M38" i="3"/>
  <c r="M4" i="3"/>
  <c r="M5" i="3"/>
  <c r="M6" i="3"/>
  <c r="M7" i="3"/>
  <c r="M8" i="3"/>
  <c r="M9" i="3"/>
  <c r="M10" i="3"/>
  <c r="M11" i="3"/>
  <c r="M12" i="3"/>
  <c r="M13" i="3"/>
  <c r="M14" i="3"/>
  <c r="I4" i="3"/>
  <c r="I5" i="3"/>
  <c r="I6" i="3"/>
  <c r="I7" i="3"/>
  <c r="I8" i="3"/>
  <c r="I9" i="3"/>
  <c r="I10" i="3"/>
  <c r="I11" i="3"/>
  <c r="I12" i="3"/>
  <c r="I13" i="3"/>
  <c r="I14" i="3"/>
  <c r="M3" i="3"/>
  <c r="I3" i="3"/>
  <c r="E4" i="3"/>
  <c r="E5" i="3"/>
  <c r="E6" i="3"/>
  <c r="E7" i="3"/>
  <c r="E8" i="3"/>
  <c r="E9" i="3"/>
  <c r="E10" i="3"/>
  <c r="E11" i="3"/>
  <c r="E12" i="3"/>
  <c r="E13" i="3"/>
  <c r="E14" i="3"/>
  <c r="E3" i="3"/>
  <c r="L25" i="6"/>
  <c r="F34" i="6" s="1"/>
  <c r="M22" i="6"/>
  <c r="O4" i="6" s="1"/>
  <c r="M23" i="6"/>
  <c r="O5" i="6" s="1"/>
  <c r="M24" i="6"/>
  <c r="M21" i="6"/>
  <c r="N3" i="6" s="1"/>
  <c r="J22" i="6"/>
  <c r="L4" i="6" s="1"/>
  <c r="J23" i="6"/>
  <c r="L5" i="6" s="1"/>
  <c r="J24" i="6"/>
  <c r="L6" i="6" s="1"/>
  <c r="J21" i="6"/>
  <c r="J25" i="6"/>
  <c r="K23" i="6" s="1"/>
  <c r="H19" i="2" l="1"/>
  <c r="I19" i="2"/>
  <c r="Q83" i="3"/>
  <c r="R83" i="3"/>
  <c r="K7" i="6"/>
  <c r="M3" i="6" s="1"/>
  <c r="M4" i="6"/>
  <c r="M25" i="6"/>
  <c r="N22" i="6" s="1"/>
  <c r="M39" i="3"/>
  <c r="N39" i="3"/>
  <c r="O39" i="3"/>
  <c r="E15" i="3"/>
  <c r="I15" i="3"/>
  <c r="M15" i="3"/>
  <c r="N7" i="6"/>
  <c r="K24" i="6"/>
  <c r="K21" i="6"/>
  <c r="K22" i="6"/>
  <c r="K25" i="6"/>
  <c r="M6" i="6" l="1"/>
  <c r="M5" i="6"/>
  <c r="N21" i="6"/>
  <c r="N24" i="6"/>
  <c r="N23" i="6"/>
  <c r="N25" i="6"/>
  <c r="M7" i="6"/>
  <c r="P3" i="6"/>
  <c r="P4" i="6"/>
  <c r="P5" i="6"/>
  <c r="P7" i="6" l="1"/>
  <c r="B15" i="3" l="1"/>
  <c r="I5" i="6"/>
  <c r="D32" i="6" s="1"/>
  <c r="I4" i="6"/>
  <c r="D31" i="6" s="1"/>
  <c r="M3" i="4"/>
  <c r="Q3" i="4" s="1"/>
  <c r="M4" i="4"/>
  <c r="Q4" i="4" s="1"/>
  <c r="M5" i="4"/>
  <c r="Q5" i="4" s="1"/>
  <c r="M6" i="4"/>
  <c r="Q6" i="4" s="1"/>
  <c r="M7" i="4"/>
  <c r="Q7" i="4" s="1"/>
  <c r="M8" i="4"/>
  <c r="Q8" i="4" s="1"/>
  <c r="M9" i="4"/>
  <c r="Q9" i="4" s="1"/>
  <c r="M10" i="4"/>
  <c r="Q10" i="4" s="1"/>
  <c r="M11" i="4"/>
  <c r="Q11" i="4" s="1"/>
  <c r="M12" i="4"/>
  <c r="Q12" i="4" s="1"/>
  <c r="M13" i="4"/>
  <c r="Q13" i="4" s="1"/>
  <c r="O83" i="3"/>
  <c r="N83" i="3"/>
  <c r="M83" i="3"/>
  <c r="L83" i="3"/>
  <c r="L39" i="3"/>
  <c r="K39" i="3"/>
  <c r="J39" i="3"/>
  <c r="D15" i="3"/>
  <c r="H15" i="3"/>
  <c r="L15" i="3"/>
  <c r="D19" i="2"/>
  <c r="G19" i="2"/>
  <c r="M14" i="4" l="1"/>
  <c r="Q14" i="4" s="1"/>
  <c r="H83" i="3"/>
  <c r="I83" i="3"/>
  <c r="J83" i="3"/>
  <c r="G83" i="3"/>
  <c r="C83" i="3"/>
  <c r="D83" i="3"/>
  <c r="E83" i="3"/>
  <c r="B83" i="3"/>
  <c r="G39" i="3"/>
  <c r="H39" i="3"/>
  <c r="F39" i="3"/>
  <c r="C39" i="3"/>
  <c r="D39" i="3"/>
  <c r="B39" i="3"/>
  <c r="H6" i="6" l="1"/>
  <c r="I6" i="6" s="1"/>
  <c r="D33" i="6" s="1"/>
  <c r="D34" i="6" s="1"/>
  <c r="B4" i="6"/>
  <c r="C4" i="6" s="1"/>
  <c r="B31" i="6" s="1"/>
  <c r="E4" i="6"/>
  <c r="F4" i="6" s="1"/>
  <c r="E5" i="6"/>
  <c r="F5" i="6" s="1"/>
  <c r="C32" i="6" s="1"/>
  <c r="B5" i="6"/>
  <c r="C5" i="6" s="1"/>
  <c r="B32" i="6" s="1"/>
  <c r="G4" i="5"/>
  <c r="G5" i="5"/>
  <c r="G6" i="5"/>
  <c r="G7" i="5"/>
  <c r="G8" i="5"/>
  <c r="G9" i="5"/>
  <c r="G10" i="5"/>
  <c r="G11" i="5"/>
  <c r="G12" i="5"/>
  <c r="G13" i="5"/>
  <c r="G14" i="5"/>
  <c r="G3" i="5"/>
  <c r="D4" i="5"/>
  <c r="D5" i="5"/>
  <c r="D6" i="5"/>
  <c r="D7" i="5"/>
  <c r="D8" i="5"/>
  <c r="D9" i="5"/>
  <c r="D10" i="5"/>
  <c r="D11" i="5"/>
  <c r="D12" i="5"/>
  <c r="D13" i="5"/>
  <c r="D14" i="5"/>
  <c r="D3" i="5"/>
  <c r="B9" i="4"/>
  <c r="K9" i="4" s="1"/>
  <c r="O9" i="4" s="1"/>
  <c r="B5" i="4"/>
  <c r="K5" i="4" s="1"/>
  <c r="O5" i="4" s="1"/>
  <c r="B6" i="4"/>
  <c r="K6" i="4" s="1"/>
  <c r="O6" i="4" s="1"/>
  <c r="B7" i="4"/>
  <c r="K7" i="4" s="1"/>
  <c r="O7" i="4" s="1"/>
  <c r="B8" i="4"/>
  <c r="K8" i="4" s="1"/>
  <c r="O8" i="4" s="1"/>
  <c r="B4" i="4"/>
  <c r="K4" i="4" s="1"/>
  <c r="O4" i="4" s="1"/>
  <c r="L3" i="4"/>
  <c r="P3" i="4" s="1"/>
  <c r="L4" i="4"/>
  <c r="P4" i="4" s="1"/>
  <c r="L5" i="4"/>
  <c r="P5" i="4" s="1"/>
  <c r="L6" i="4"/>
  <c r="P6" i="4" s="1"/>
  <c r="L7" i="4"/>
  <c r="P7" i="4" s="1"/>
  <c r="L8" i="4"/>
  <c r="P8" i="4" s="1"/>
  <c r="L9" i="4"/>
  <c r="P9" i="4" s="1"/>
  <c r="L10" i="4"/>
  <c r="P10" i="4" s="1"/>
  <c r="L11" i="4"/>
  <c r="P11" i="4" s="1"/>
  <c r="L12" i="4"/>
  <c r="P12" i="4" s="1"/>
  <c r="L13" i="4"/>
  <c r="P13" i="4" s="1"/>
  <c r="L2" i="4"/>
  <c r="P2" i="4" s="1"/>
  <c r="K3" i="4"/>
  <c r="O3" i="4" s="1"/>
  <c r="K10" i="4"/>
  <c r="O10" i="4" s="1"/>
  <c r="K11" i="4"/>
  <c r="O11" i="4" s="1"/>
  <c r="K12" i="4"/>
  <c r="O12" i="4" s="1"/>
  <c r="K13" i="4"/>
  <c r="O13" i="4" s="1"/>
  <c r="F15" i="3"/>
  <c r="G15" i="3"/>
  <c r="J15" i="3"/>
  <c r="K15" i="3"/>
  <c r="C15" i="3"/>
  <c r="S20" i="1"/>
  <c r="S21" i="1"/>
  <c r="S22" i="1"/>
  <c r="S23" i="1"/>
  <c r="S24" i="1"/>
  <c r="S25" i="1"/>
  <c r="S26" i="1"/>
  <c r="S27" i="1"/>
  <c r="S28" i="1"/>
  <c r="S29" i="1"/>
  <c r="S30" i="1"/>
  <c r="S31" i="1"/>
  <c r="E19" i="2"/>
  <c r="B3" i="6" s="1"/>
  <c r="C3" i="6" s="1"/>
  <c r="F19" i="2"/>
  <c r="E3" i="6" s="1"/>
  <c r="F3" i="6" s="1"/>
  <c r="C30" i="6" s="1"/>
  <c r="B19" i="2"/>
  <c r="C19" i="2"/>
  <c r="S8" i="1"/>
  <c r="T8" i="1" s="1"/>
  <c r="N8" i="1"/>
  <c r="H7" i="6" l="1"/>
  <c r="J4" i="6" s="1"/>
  <c r="B30" i="6"/>
  <c r="C31" i="6"/>
  <c r="K14" i="4"/>
  <c r="L14" i="4"/>
  <c r="N9" i="1"/>
  <c r="T9" i="1" s="1"/>
  <c r="S9" i="1"/>
  <c r="N10" i="1"/>
  <c r="S10" i="1"/>
  <c r="N11" i="1"/>
  <c r="S11" i="1"/>
  <c r="N12" i="1"/>
  <c r="S12" i="1"/>
  <c r="N13" i="1"/>
  <c r="S13" i="1"/>
  <c r="N14" i="1"/>
  <c r="S14" i="1"/>
  <c r="N15" i="1"/>
  <c r="S15" i="1"/>
  <c r="N16" i="1"/>
  <c r="S16" i="1"/>
  <c r="N17" i="1"/>
  <c r="S17" i="1"/>
  <c r="N18" i="1"/>
  <c r="S18" i="1"/>
  <c r="N19" i="1"/>
  <c r="S19" i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D29" i="1"/>
  <c r="N29" i="1"/>
  <c r="D30" i="1"/>
  <c r="N30" i="1"/>
  <c r="N31" i="1"/>
  <c r="T31" i="1" s="1"/>
  <c r="N32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J6" i="6" l="1"/>
  <c r="J7" i="6" s="1"/>
  <c r="J5" i="6"/>
  <c r="J3" i="6"/>
  <c r="B6" i="6"/>
  <c r="C6" i="6" s="1"/>
  <c r="B33" i="6" s="1"/>
  <c r="B34" i="6" s="1"/>
  <c r="O14" i="4"/>
  <c r="E6" i="6"/>
  <c r="F6" i="6" s="1"/>
  <c r="C33" i="6" s="1"/>
  <c r="C34" i="6" s="1"/>
  <c r="P14" i="4"/>
  <c r="T29" i="1"/>
  <c r="T30" i="1"/>
  <c r="T19" i="1"/>
  <c r="T16" i="1"/>
  <c r="T32" i="1"/>
  <c r="T15" i="1"/>
  <c r="T13" i="1"/>
  <c r="T11" i="1"/>
  <c r="T14" i="1"/>
  <c r="T18" i="1"/>
  <c r="T12" i="1"/>
  <c r="T17" i="1"/>
  <c r="T10" i="1"/>
  <c r="B7" i="6" l="1"/>
  <c r="D6" i="6" s="1"/>
  <c r="E7" i="6"/>
  <c r="G3" i="6"/>
  <c r="G4" i="6"/>
  <c r="G5" i="6"/>
  <c r="G6" i="6"/>
  <c r="G53" i="1"/>
  <c r="J53" i="1" s="1"/>
  <c r="D5" i="6" l="1"/>
  <c r="D3" i="6"/>
  <c r="D4" i="6"/>
  <c r="G7" i="6"/>
  <c r="G51" i="1"/>
  <c r="J51" i="1" s="1"/>
  <c r="G55" i="1"/>
  <c r="J55" i="1" s="1"/>
  <c r="B50" i="1"/>
  <c r="D7" i="6" l="1"/>
</calcChain>
</file>

<file path=xl/sharedStrings.xml><?xml version="1.0" encoding="utf-8"?>
<sst xmlns="http://schemas.openxmlformats.org/spreadsheetml/2006/main" count="314" uniqueCount="141">
  <si>
    <t>Eau Grise</t>
  </si>
  <si>
    <t>Appoint Cuve</t>
  </si>
  <si>
    <t>Eau Dure</t>
  </si>
  <si>
    <t>Eau Adoucie</t>
  </si>
  <si>
    <t>Panneaux PhotovoltaÏques KWH</t>
  </si>
  <si>
    <t>ELECTRICITE KWH</t>
  </si>
  <si>
    <t>CTA</t>
  </si>
  <si>
    <t>TOTAL CTA</t>
  </si>
  <si>
    <t>ECLAIRAGE</t>
  </si>
  <si>
    <t>TOTAL ECLAIRAGE</t>
  </si>
  <si>
    <t>M3</t>
  </si>
  <si>
    <t>Batterie Gauche</t>
  </si>
  <si>
    <t>Batterie Droite</t>
  </si>
  <si>
    <t>ELECTRICITE</t>
  </si>
  <si>
    <t xml:space="preserve"> RDC</t>
  </si>
  <si>
    <t xml:space="preserve"> CTA RDC</t>
  </si>
  <si>
    <t xml:space="preserve"> EXTERIEUR</t>
  </si>
  <si>
    <t xml:space="preserve"> R+1</t>
  </si>
  <si>
    <t xml:space="preserve"> R+2</t>
  </si>
  <si>
    <t>€</t>
  </si>
  <si>
    <t>HPH</t>
  </si>
  <si>
    <t>HCH</t>
  </si>
  <si>
    <t>HPE</t>
  </si>
  <si>
    <t>HCE</t>
  </si>
  <si>
    <t>CTA  SOUS STATION</t>
  </si>
  <si>
    <t>EQUIPEMENTS</t>
  </si>
  <si>
    <t>SEM</t>
  </si>
  <si>
    <t xml:space="preserve"> CTA           R+1 / R+2</t>
  </si>
  <si>
    <t xml:space="preserve"> CTA         AMPHI</t>
  </si>
  <si>
    <t>kwh</t>
  </si>
  <si>
    <t>Onduleur              HS</t>
  </si>
  <si>
    <t>Conso général  kwh</t>
  </si>
  <si>
    <t>Défaut affichage PP        la production sur 3 mois est de 2350 kwh</t>
  </si>
  <si>
    <t>aout 2016</t>
  </si>
  <si>
    <t>Année 2016</t>
  </si>
  <si>
    <t>M2/An</t>
  </si>
  <si>
    <t>kwh/M2/an</t>
  </si>
  <si>
    <t>TOTAL GENERAL ANNUEL Kwh</t>
  </si>
  <si>
    <t>TOTAL GENERAL ANNUEL  €</t>
  </si>
  <si>
    <t>TOTAL CHAUFFAGE ANNUEL  €</t>
  </si>
  <si>
    <t>TOTAL CHAUFFAGE ANNUEL Kwh</t>
  </si>
  <si>
    <t>Kwh /M2/An</t>
  </si>
  <si>
    <t>total</t>
  </si>
  <si>
    <t>septembre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</si>
  <si>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</si>
  <si>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</si>
  <si>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</si>
  <si>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</si>
  <si>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</si>
  <si>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</si>
  <si>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</si>
  <si>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</si>
  <si>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</si>
  <si>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</si>
  <si>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</si>
  <si>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hourly cumulus of monthly sun radiation</t>
  </si>
  <si>
    <t xml:space="preserve">Année </t>
  </si>
  <si>
    <t>PV</t>
  </si>
  <si>
    <t xml:space="preserve">Conso </t>
  </si>
  <si>
    <t>conso</t>
  </si>
  <si>
    <t>pv</t>
  </si>
  <si>
    <t>2015's Energy saving</t>
  </si>
  <si>
    <t>2016's Energy saving</t>
  </si>
  <si>
    <t>Final energy</t>
  </si>
  <si>
    <t>primary energy</t>
  </si>
  <si>
    <t>Heating  (kWh/yr)</t>
  </si>
  <si>
    <t>Lighting  (kWh/yr)</t>
  </si>
  <si>
    <t>PV production  (kWh/yr)</t>
  </si>
  <si>
    <t xml:space="preserve">primary energy </t>
  </si>
  <si>
    <t>total (kWhpe/m²/yr)</t>
  </si>
  <si>
    <t>quota %</t>
  </si>
  <si>
    <t>Eeindre les ordi après chaque cours</t>
  </si>
  <si>
    <t>Prévoir une gestion fiable de l'écliarage (améliorer la détection de présence et de lumière) et étenidre les éclairages "inutiles"</t>
  </si>
  <si>
    <t>Eteindre les radiateurs dans salles inoccupées</t>
  </si>
  <si>
    <t>baisser consigne à 19 °C</t>
  </si>
  <si>
    <t>fermeture denêtres quand le bâtiment est chauffé</t>
  </si>
  <si>
    <t>EEM :</t>
  </si>
  <si>
    <t>AHU GF</t>
  </si>
  <si>
    <t>AHU (1st and 2nd F)</t>
  </si>
  <si>
    <t>AHU Amphi</t>
  </si>
  <si>
    <t>september</t>
  </si>
  <si>
    <t>predicted</t>
  </si>
  <si>
    <t>standards</t>
  </si>
  <si>
    <t>heating</t>
  </si>
  <si>
    <t>ventilation</t>
  </si>
  <si>
    <t>lighting</t>
  </si>
  <si>
    <t>kWhep</t>
  </si>
  <si>
    <t>%</t>
  </si>
  <si>
    <t>-</t>
  </si>
  <si>
    <t xml:space="preserve">Heating  </t>
  </si>
  <si>
    <t xml:space="preserve">Lighting  </t>
  </si>
  <si>
    <t>PV production</t>
  </si>
  <si>
    <t xml:space="preserve">total </t>
  </si>
  <si>
    <t>2015 energy use</t>
  </si>
  <si>
    <t>2016 energy use</t>
  </si>
  <si>
    <t>2017 energy use</t>
  </si>
  <si>
    <t>avg</t>
  </si>
  <si>
    <t>avg (MWh)</t>
  </si>
  <si>
    <t>GF (MWh)</t>
  </si>
  <si>
    <t>outdoor  (MWh)</t>
  </si>
  <si>
    <t>1st level (MWh)</t>
  </si>
  <si>
    <t>2nd level (MWh)</t>
  </si>
  <si>
    <t>avg  (MWh)</t>
  </si>
  <si>
    <t>standards  HQE</t>
  </si>
  <si>
    <t>predicted BBC</t>
  </si>
  <si>
    <t>predicted (RT2012)</t>
  </si>
  <si>
    <t>predicted (HQE)</t>
  </si>
  <si>
    <t>Vent. + Aux. equipment  (kWh/yr)</t>
  </si>
  <si>
    <t>http://reseaux-chaleur.cerema.fr/les-reseaux-de-chaleur-dans-la-reglementation-thermique-2012</t>
  </si>
  <si>
    <t>voir page 4 du PDF</t>
  </si>
  <si>
    <t>area (m²)</t>
  </si>
  <si>
    <t xml:space="preserve">http://www.eure.gouv.fr/content/download/7837/44650/file/La%20RT%202012.pdf   </t>
  </si>
  <si>
    <t>page 16 (attention : Chadi indique que 84 pour bureau sans modulation de PV, mais cela n'est pas indiqué dans le document)</t>
  </si>
  <si>
    <t>https://www.schneider-electric.fr/documents/support/rt2012/ZZ4147_BD.pdf</t>
  </si>
  <si>
    <t>page 36 (66 pour enseignements)</t>
  </si>
  <si>
    <t>requirements (RT2012)</t>
  </si>
  <si>
    <t>HDD</t>
  </si>
  <si>
    <t>Heating</t>
  </si>
  <si>
    <t>average temperature</t>
  </si>
  <si>
    <t>AHUs</t>
  </si>
  <si>
    <t>Lighting</t>
  </si>
  <si>
    <t>2F</t>
  </si>
  <si>
    <t>1F</t>
  </si>
  <si>
    <t>outside</t>
  </si>
  <si>
    <t>GF</t>
  </si>
  <si>
    <t>1F &amp; 2F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</si>
  <si>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</si>
  <si>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</si>
  <si>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</si>
  <si>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</si>
  <si>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</si>
  <si>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</si>
  <si>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</si>
  <si>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</si>
  <si>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</si>
  <si>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</si>
  <si>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</si>
  <si>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</si>
  <si>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Appliances and auxiliary equipement</t>
  </si>
  <si>
    <t>Amphitheatre</t>
  </si>
  <si>
    <t>Ventilation &amp; Auxiliary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</si>
</sst>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6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u/>
      <sz val="14"/>
      <color rgb="FF92D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 diagonalUp="1">
      <left/>
      <right style="medium">
        <color indexed="64"/>
      </right>
      <top/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40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17" fontId="0" fillId="0" borderId="21" xfId="0" applyNumberFormat="1" applyBorder="1" applyAlignment="1">
      <alignment horizontal="center" vertical="center"/>
    </xf>
    <xf numFmtId="17" fontId="0" fillId="0" borderId="22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0" xfId="0" applyFill="1"/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7" fontId="0" fillId="0" borderId="21" xfId="0" applyNumberForma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/>
    <xf numFmtId="0" fontId="6" fillId="0" borderId="15" xfId="0" applyFont="1" applyFill="1" applyBorder="1" applyAlignment="1">
      <alignment horizontal="center" vertical="center"/>
    </xf>
    <xf numFmtId="17" fontId="0" fillId="0" borderId="22" xfId="0" applyNumberForma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1" xfId="0" applyBorder="1"/>
    <xf numFmtId="0" fontId="0" fillId="0" borderId="45" xfId="0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64" fontId="7" fillId="4" borderId="14" xfId="0" applyNumberFormat="1" applyFont="1" applyFill="1" applyBorder="1" applyAlignment="1">
      <alignment horizontal="center" vertical="center"/>
    </xf>
    <xf numFmtId="164" fontId="7" fillId="4" borderId="16" xfId="0" applyNumberFormat="1" applyFont="1" applyFill="1" applyBorder="1" applyAlignment="1">
      <alignment horizontal="center" vertical="center"/>
    </xf>
    <xf numFmtId="164" fontId="7" fillId="4" borderId="39" xfId="0" applyNumberFormat="1" applyFont="1" applyFill="1" applyBorder="1" applyAlignment="1">
      <alignment horizontal="center" vertical="center"/>
    </xf>
    <xf numFmtId="164" fontId="7" fillId="4" borderId="19" xfId="0" applyNumberFormat="1" applyFont="1" applyFill="1" applyBorder="1" applyAlignment="1">
      <alignment horizontal="center" vertical="center"/>
    </xf>
    <xf numFmtId="164" fontId="7" fillId="4" borderId="24" xfId="0" applyNumberFormat="1" applyFont="1" applyFill="1" applyBorder="1" applyAlignment="1">
      <alignment horizontal="center" vertical="center"/>
    </xf>
    <xf numFmtId="164" fontId="7" fillId="4" borderId="16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 wrapText="1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2" fillId="0" borderId="0" xfId="0" applyNumberFormat="1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9" fillId="0" borderId="0" xfId="0" applyFont="1"/>
    <xf numFmtId="0" fontId="2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Border="1"/>
    <xf numFmtId="0" fontId="2" fillId="0" borderId="0" xfId="0" applyFont="1" applyBorder="1"/>
    <xf numFmtId="0" fontId="1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/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17" fontId="0" fillId="0" borderId="1" xfId="0" applyNumberFormat="1" applyBorder="1"/>
    <xf numFmtId="0" fontId="0" fillId="0" borderId="12" xfId="0" applyBorder="1"/>
    <xf numFmtId="17" fontId="0" fillId="0" borderId="15" xfId="0" applyNumberFormat="1" applyBorder="1"/>
    <xf numFmtId="17" fontId="0" fillId="0" borderId="17" xfId="0" applyNumberFormat="1" applyBorder="1"/>
    <xf numFmtId="0" fontId="0" fillId="0" borderId="18" xfId="0" applyBorder="1"/>
    <xf numFmtId="0" fontId="0" fillId="0" borderId="11" xfId="0" applyBorder="1"/>
    <xf numFmtId="0" fontId="17" fillId="0" borderId="21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/>
    </xf>
    <xf numFmtId="0" fontId="1" fillId="0" borderId="4" xfId="0" applyFont="1" applyBorder="1"/>
    <xf numFmtId="0" fontId="0" fillId="0" borderId="4" xfId="0" applyBorder="1"/>
    <xf numFmtId="0" fontId="0" fillId="0" borderId="28" xfId="0" applyBorder="1"/>
    <xf numFmtId="0" fontId="0" fillId="0" borderId="59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7" fontId="0" fillId="0" borderId="17" xfId="0" applyNumberFormat="1" applyFill="1" applyBorder="1"/>
    <xf numFmtId="0" fontId="0" fillId="0" borderId="1" xfId="0" applyFont="1" applyFill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/>
    <xf numFmtId="17" fontId="0" fillId="0" borderId="1" xfId="0" applyNumberFormat="1" applyFont="1" applyFill="1" applyBorder="1"/>
    <xf numFmtId="0" fontId="0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0" fontId="1" fillId="0" borderId="12" xfId="0" applyFont="1" applyFill="1" applyBorder="1"/>
    <xf numFmtId="0" fontId="1" fillId="0" borderId="23" xfId="0" applyFont="1" applyFill="1" applyBorder="1"/>
    <xf numFmtId="0" fontId="1" fillId="0" borderId="7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1" xfId="0" applyFont="1" applyBorder="1"/>
    <xf numFmtId="17" fontId="17" fillId="0" borderId="1" xfId="0" applyNumberFormat="1" applyFont="1" applyFill="1" applyBorder="1"/>
    <xf numFmtId="0" fontId="0" fillId="0" borderId="18" xfId="0" applyFont="1" applyBorder="1"/>
    <xf numFmtId="0" fontId="17" fillId="0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4" xfId="0" applyFont="1" applyFill="1" applyBorder="1"/>
    <xf numFmtId="0" fontId="0" fillId="0" borderId="28" xfId="0" applyFont="1" applyBorder="1"/>
    <xf numFmtId="9" fontId="0" fillId="0" borderId="1" xfId="1" applyFont="1" applyBorder="1"/>
    <xf numFmtId="9" fontId="0" fillId="0" borderId="16" xfId="1" applyFont="1" applyBorder="1"/>
    <xf numFmtId="9" fontId="0" fillId="0" borderId="18" xfId="1" applyFont="1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17" fontId="1" fillId="0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1" xfId="0" applyFont="1" applyFill="1" applyBorder="1"/>
    <xf numFmtId="0" fontId="1" fillId="8" borderId="17" xfId="0" applyFont="1" applyFill="1" applyBorder="1"/>
    <xf numFmtId="9" fontId="1" fillId="8" borderId="18" xfId="1" applyFont="1" applyFill="1" applyBorder="1"/>
    <xf numFmtId="0" fontId="1" fillId="8" borderId="12" xfId="0" applyFont="1" applyFill="1" applyBorder="1"/>
    <xf numFmtId="9" fontId="1" fillId="8" borderId="19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16" xfId="0" applyFill="1" applyBorder="1"/>
    <xf numFmtId="9" fontId="0" fillId="8" borderId="16" xfId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5" xfId="0" applyFont="1" applyBorder="1"/>
    <xf numFmtId="0" fontId="0" fillId="0" borderId="65" xfId="0" applyBorder="1"/>
    <xf numFmtId="0" fontId="17" fillId="0" borderId="5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8" fillId="0" borderId="1" xfId="0" applyFont="1" applyFill="1" applyBorder="1"/>
    <xf numFmtId="0" fontId="0" fillId="0" borderId="38" xfId="0" applyBorder="1"/>
    <xf numFmtId="1" fontId="0" fillId="0" borderId="1" xfId="0" applyNumberFormat="1" applyBorder="1" applyAlignment="1"/>
    <xf numFmtId="9" fontId="0" fillId="0" borderId="0" xfId="1" applyFont="1"/>
    <xf numFmtId="0" fontId="0" fillId="3" borderId="16" xfId="0" applyFill="1" applyBorder="1"/>
    <xf numFmtId="9" fontId="0" fillId="3" borderId="16" xfId="1" applyFont="1" applyFill="1" applyBorder="1" applyAlignment="1">
      <alignment horizontal="center"/>
    </xf>
    <xf numFmtId="9" fontId="1" fillId="3" borderId="19" xfId="1" applyFont="1" applyFill="1" applyBorder="1" applyAlignment="1">
      <alignment horizontal="center"/>
    </xf>
    <xf numFmtId="0" fontId="0" fillId="9" borderId="16" xfId="0" applyFill="1" applyBorder="1"/>
    <xf numFmtId="9" fontId="0" fillId="9" borderId="16" xfId="1" applyFont="1" applyFill="1" applyBorder="1" applyAlignment="1">
      <alignment horizontal="center"/>
    </xf>
    <xf numFmtId="9" fontId="1" fillId="9" borderId="19" xfId="1" applyFont="1" applyFill="1" applyBorder="1" applyAlignment="1">
      <alignment horizontal="center"/>
    </xf>
    <xf numFmtId="1" fontId="0" fillId="0" borderId="1" xfId="0" applyNumberFormat="1" applyBorder="1"/>
    <xf numFmtId="1" fontId="17" fillId="0" borderId="44" xfId="0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8" xfId="0" applyFill="1" applyBorder="1" applyAlignment="1">
      <alignment horizontal="center"/>
    </xf>
    <xf numFmtId="0" fontId="0" fillId="8" borderId="0" xfId="0" applyFill="1"/>
    <xf numFmtId="0" fontId="0" fillId="8" borderId="28" xfId="0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0" fillId="0" borderId="1" xfId="0" applyBorder="1" applyAlignment="1"/>
    <xf numFmtId="0" fontId="0" fillId="0" borderId="4" xfId="0" applyBorder="1" applyAlignment="1"/>
    <xf numFmtId="0" fontId="19" fillId="0" borderId="0" xfId="0" applyFont="1"/>
    <xf numFmtId="0" fontId="20" fillId="0" borderId="0" xfId="2"/>
    <xf numFmtId="0" fontId="1" fillId="0" borderId="6" xfId="0" applyFont="1" applyFill="1" applyBorder="1"/>
    <xf numFmtId="0" fontId="4" fillId="0" borderId="4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1" fillId="0" borderId="5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1" fillId="8" borderId="52" xfId="0" applyFont="1" applyFill="1" applyBorder="1" applyAlignment="1">
      <alignment horizontal="center"/>
    </xf>
    <xf numFmtId="0" fontId="1" fillId="8" borderId="62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1" fontId="1" fillId="8" borderId="28" xfId="0" applyNumberFormat="1" applyFont="1" applyFill="1" applyBorder="1" applyAlignment="1">
      <alignment horizontal="center"/>
    </xf>
    <xf numFmtId="1" fontId="1" fillId="8" borderId="53" xfId="0" applyNumberFormat="1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1" fontId="1" fillId="3" borderId="28" xfId="0" applyNumberFormat="1" applyFont="1" applyFill="1" applyBorder="1" applyAlignment="1">
      <alignment horizontal="center"/>
    </xf>
    <xf numFmtId="1" fontId="1" fillId="3" borderId="53" xfId="0" applyNumberFormat="1" applyFont="1" applyFill="1" applyBorder="1" applyAlignment="1">
      <alignment horizontal="center"/>
    </xf>
    <xf numFmtId="0" fontId="1" fillId="9" borderId="52" xfId="0" applyFont="1" applyFill="1" applyBorder="1" applyAlignment="1">
      <alignment horizontal="center"/>
    </xf>
    <xf numFmtId="0" fontId="1" fillId="9" borderId="62" xfId="0" applyFont="1" applyFill="1" applyBorder="1" applyAlignment="1">
      <alignment horizontal="center"/>
    </xf>
    <xf numFmtId="0" fontId="1" fillId="9" borderId="6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1" fillId="9" borderId="28" xfId="0" applyNumberFormat="1" applyFont="1" applyFill="1" applyBorder="1" applyAlignment="1">
      <alignment horizontal="center"/>
    </xf>
    <xf numFmtId="1" fontId="1" fillId="9" borderId="53" xfId="0" applyNumberFormat="1" applyFont="1" applyFill="1" applyBorder="1" applyAlignment="1">
      <alignment horizontal="center"/>
    </xf>
    <xf numFmtId="0" fontId="20" fillId="0" borderId="0" xfId="2" applyAlignment="1">
      <alignment horizontal="left" vertical="center"/>
    </xf>
    <xf numFmtId="0" fontId="1" fillId="0" borderId="61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HDD for 2015</c:v>
          </c:tx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'!$B$7:$B$18</c:f>
              <c:numCache>
                <c:formatCode>General</c:formatCode>
                <c:ptCount val="12"/>
                <c:pt idx="0">
                  <c:v>444.8</c:v>
                </c:pt>
                <c:pt idx="1">
                  <c:v>412</c:v>
                </c:pt>
                <c:pt idx="2">
                  <c:v>351.4</c:v>
                </c:pt>
                <c:pt idx="3">
                  <c:v>226.4</c:v>
                </c:pt>
                <c:pt idx="4">
                  <c:v>149.1</c:v>
                </c:pt>
                <c:pt idx="5">
                  <c:v>70.099999999999994</c:v>
                </c:pt>
                <c:pt idx="6">
                  <c:v>34.5</c:v>
                </c:pt>
                <c:pt idx="7">
                  <c:v>33.299999999999997</c:v>
                </c:pt>
                <c:pt idx="8">
                  <c:v>110.5</c:v>
                </c:pt>
                <c:pt idx="9">
                  <c:v>226.9</c:v>
                </c:pt>
                <c:pt idx="10">
                  <c:v>251.2</c:v>
                </c:pt>
                <c:pt idx="11">
                  <c:v>301.39999999999998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E-4B6B-AD59-18B51600064C}"/>
            </c:ext>
          </c:extLst>
        </c:ser>
        <c:ser>
          <c:idx val="1"/>
          <c:order val="1"/>
          <c:tx>
            <c:v>HDD for 2016</c:v>
          </c:tx>
          <c:spPr>
            <a:solidFill>
              <a:schemeClr val="tx1"/>
            </a:solidFill>
          </c:spPr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'!$C$7:$C$18</c:f>
              <c:numCache>
                <c:formatCode>General</c:formatCode>
                <c:ptCount val="12"/>
                <c:pt idx="0">
                  <c:v>408.9</c:v>
                </c:pt>
                <c:pt idx="1">
                  <c:v>361.4</c:v>
                </c:pt>
                <c:pt idx="2">
                  <c:v>387.1</c:v>
                </c:pt>
                <c:pt idx="3">
                  <c:v>259.2</c:v>
                </c:pt>
                <c:pt idx="4">
                  <c:v>150.69999999999999</c:v>
                </c:pt>
                <c:pt idx="5">
                  <c:v>53.5</c:v>
                </c:pt>
                <c:pt idx="6">
                  <c:v>35.700000000000003</c:v>
                </c:pt>
                <c:pt idx="7">
                  <c:v>44</c:v>
                </c:pt>
                <c:pt idx="8">
                  <c:v>70.3</c:v>
                </c:pt>
                <c:pt idx="9">
                  <c:v>237</c:v>
                </c:pt>
                <c:pt idx="10">
                  <c:v>338.3</c:v>
                </c:pt>
                <c:pt idx="11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E-4B6B-AD59-18B51600064C}"/>
            </c:ext>
          </c:extLst>
        </c:ser>
        <c:ser>
          <c:idx val="4"/>
          <c:order val="4"/>
          <c:tx>
            <c:v>HDD for 2017</c:v>
          </c:tx>
          <c:spPr>
            <a:solidFill>
              <a:schemeClr val="accent2"/>
            </a:solidFill>
          </c:spPr>
          <c:invertIfNegative val="0"/>
          <c:val>
            <c:numRef>
              <c:f>'Heating '!$D$7:$D$18</c:f>
              <c:numCache>
                <c:formatCode>General</c:formatCode>
                <c:ptCount val="12"/>
                <c:pt idx="0">
                  <c:v>546</c:v>
                </c:pt>
                <c:pt idx="1">
                  <c:v>309.5</c:v>
                </c:pt>
                <c:pt idx="2">
                  <c:v>270</c:v>
                </c:pt>
                <c:pt idx="3">
                  <c:v>286.5</c:v>
                </c:pt>
                <c:pt idx="4">
                  <c:v>130.5</c:v>
                </c:pt>
                <c:pt idx="5">
                  <c:v>38.200000000000003</c:v>
                </c:pt>
                <c:pt idx="6">
                  <c:v>22.1</c:v>
                </c:pt>
                <c:pt idx="7">
                  <c:v>35.9</c:v>
                </c:pt>
                <c:pt idx="8">
                  <c:v>107.6</c:v>
                </c:pt>
                <c:pt idx="9">
                  <c:v>164.8</c:v>
                </c:pt>
                <c:pt idx="10">
                  <c:v>339.9</c:v>
                </c:pt>
                <c:pt idx="11">
                  <c:v>398.8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E-4B6B-AD59-18B51600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7373080"/>
        <c:axId val="317372688"/>
      </c:barChart>
      <c:scatterChart>
        <c:scatterStyle val="smoothMarker"/>
        <c:varyColors val="0"/>
        <c:ser>
          <c:idx val="2"/>
          <c:order val="2"/>
          <c:tx>
            <c:v>2015 average temperature</c:v>
          </c:tx>
          <c:spPr>
            <a:ln>
              <a:solidFill>
                <a:schemeClr val="accent1"/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yVal>
            <c:numRef>
              <c:f>'Heating '!$B$24:$B$35</c:f>
              <c:numCache>
                <c:formatCode>General</c:formatCode>
                <c:ptCount val="12"/>
                <c:pt idx="0">
                  <c:v>3.7</c:v>
                </c:pt>
                <c:pt idx="1">
                  <c:v>3.3</c:v>
                </c:pt>
                <c:pt idx="2">
                  <c:v>6.7</c:v>
                </c:pt>
                <c:pt idx="3">
                  <c:v>10.8</c:v>
                </c:pt>
                <c:pt idx="4">
                  <c:v>13.7</c:v>
                </c:pt>
                <c:pt idx="5">
                  <c:v>18</c:v>
                </c:pt>
                <c:pt idx="6">
                  <c:v>21.7</c:v>
                </c:pt>
                <c:pt idx="7">
                  <c:v>20.9</c:v>
                </c:pt>
                <c:pt idx="8">
                  <c:v>14.8</c:v>
                </c:pt>
                <c:pt idx="9">
                  <c:v>10.8</c:v>
                </c:pt>
                <c:pt idx="10">
                  <c:v>9.6999999999999993</c:v>
                </c:pt>
                <c:pt idx="11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E-4B6B-AD59-18B51600064C}"/>
            </c:ext>
          </c:extLst>
        </c:ser>
        <c:ser>
          <c:idx val="3"/>
          <c:order val="3"/>
          <c:tx>
            <c:v>2016 average temperature</c:v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ysClr val="windowText" lastClr="000000"/>
                </a:solidFill>
              </a:ln>
            </c:spPr>
          </c:marker>
          <c:yVal>
            <c:numRef>
              <c:f>'Heating '!$C$24:$C$35</c:f>
              <c:numCache>
                <c:formatCode>General</c:formatCode>
                <c:ptCount val="12"/>
                <c:pt idx="0">
                  <c:v>4.8</c:v>
                </c:pt>
                <c:pt idx="1">
                  <c:v>5.6</c:v>
                </c:pt>
                <c:pt idx="2">
                  <c:v>5.5</c:v>
                </c:pt>
                <c:pt idx="3">
                  <c:v>9.4</c:v>
                </c:pt>
                <c:pt idx="4">
                  <c:v>13.7</c:v>
                </c:pt>
                <c:pt idx="5">
                  <c:v>17.7</c:v>
                </c:pt>
                <c:pt idx="6">
                  <c:v>20</c:v>
                </c:pt>
                <c:pt idx="7">
                  <c:v>20</c:v>
                </c:pt>
                <c:pt idx="8">
                  <c:v>17.899999999999999</c:v>
                </c:pt>
                <c:pt idx="9">
                  <c:v>10.4</c:v>
                </c:pt>
                <c:pt idx="10">
                  <c:v>6.8</c:v>
                </c:pt>
                <c:pt idx="11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E-4B6B-AD59-18B51600064C}"/>
            </c:ext>
          </c:extLst>
        </c:ser>
        <c:ser>
          <c:idx val="5"/>
          <c:order val="5"/>
          <c:tx>
            <c:v>2017 average temeprature</c:v>
          </c:tx>
          <c:xVal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'Heating '!$D$24:$D$35</c:f>
              <c:numCache>
                <c:formatCode>General</c:formatCode>
                <c:ptCount val="12"/>
                <c:pt idx="0">
                  <c:v>0.4</c:v>
                </c:pt>
                <c:pt idx="1">
                  <c:v>6.6</c:v>
                </c:pt>
                <c:pt idx="2">
                  <c:v>9.4</c:v>
                </c:pt>
                <c:pt idx="3">
                  <c:v>8.6</c:v>
                </c:pt>
                <c:pt idx="4">
                  <c:v>15.3</c:v>
                </c:pt>
                <c:pt idx="5">
                  <c:v>20.100000000000001</c:v>
                </c:pt>
                <c:pt idx="6">
                  <c:v>21.3</c:v>
                </c:pt>
                <c:pt idx="7">
                  <c:v>19.8</c:v>
                </c:pt>
                <c:pt idx="8">
                  <c:v>15.1</c:v>
                </c:pt>
                <c:pt idx="9">
                  <c:v>13</c:v>
                </c:pt>
                <c:pt idx="10">
                  <c:v>6.7</c:v>
                </c:pt>
                <c:pt idx="11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E-4B6B-AD59-18B51600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73864"/>
        <c:axId val="317373472"/>
      </c:scatterChart>
      <c:valAx>
        <c:axId val="31737268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HDD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73080"/>
        <c:crosses val="max"/>
        <c:crossBetween val="between"/>
      </c:valAx>
      <c:catAx>
        <c:axId val="31737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17372688"/>
        <c:crosses val="autoZero"/>
        <c:auto val="1"/>
        <c:lblAlgn val="ctr"/>
        <c:lblOffset val="100"/>
        <c:noMultiLvlLbl val="0"/>
      </c:catAx>
      <c:valAx>
        <c:axId val="31737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373864"/>
        <c:crosses val="autoZero"/>
        <c:crossBetween val="midCat"/>
      </c:valAx>
      <c:valAx>
        <c:axId val="31737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17373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Lighting for</a:t>
            </a:r>
            <a:r>
              <a:rPr lang="fr-FR" baseline="0"/>
              <a:t> 2016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Electricity!$G$70</c:f>
              <c:strCache>
                <c:ptCount val="1"/>
                <c:pt idx="0">
                  <c:v>GF (MWh)</c:v>
                </c:pt>
              </c:strCache>
            </c:strRef>
          </c:tx>
          <c:invertIfNegative val="0"/>
          <c:cat>
            <c:strRef>
              <c:f>Electricity!$F$71:$F$82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Electricity!$G$71:$G$82</c:f>
              <c:numCache>
                <c:formatCode>General</c:formatCode>
                <c:ptCount val="12"/>
                <c:pt idx="0">
                  <c:v>624</c:v>
                </c:pt>
                <c:pt idx="1">
                  <c:v>569</c:v>
                </c:pt>
                <c:pt idx="2">
                  <c:v>859</c:v>
                </c:pt>
                <c:pt idx="3">
                  <c:v>738</c:v>
                </c:pt>
                <c:pt idx="4">
                  <c:v>787</c:v>
                </c:pt>
                <c:pt idx="5">
                  <c:v>594</c:v>
                </c:pt>
                <c:pt idx="6">
                  <c:v>225.5</c:v>
                </c:pt>
                <c:pt idx="7">
                  <c:v>225.5</c:v>
                </c:pt>
                <c:pt idx="8">
                  <c:v>692</c:v>
                </c:pt>
                <c:pt idx="9">
                  <c:v>702</c:v>
                </c:pt>
                <c:pt idx="10">
                  <c:v>1004</c:v>
                </c:pt>
                <c:pt idx="11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7D2-9F4E-E26BB295BBC7}"/>
            </c:ext>
          </c:extLst>
        </c:ser>
        <c:ser>
          <c:idx val="1"/>
          <c:order val="1"/>
          <c:tx>
            <c:strRef>
              <c:f>Electricity!$H$70</c:f>
              <c:strCache>
                <c:ptCount val="1"/>
                <c:pt idx="0">
                  <c:v>outdoor  (MWh)</c:v>
                </c:pt>
              </c:strCache>
            </c:strRef>
          </c:tx>
          <c:invertIfNegative val="0"/>
          <c:cat>
            <c:strRef>
              <c:f>Electricity!$F$71:$F$82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Electricity!$H$71:$H$82</c:f>
              <c:numCache>
                <c:formatCode>General</c:formatCode>
                <c:ptCount val="12"/>
                <c:pt idx="0">
                  <c:v>216</c:v>
                </c:pt>
                <c:pt idx="1">
                  <c:v>199</c:v>
                </c:pt>
                <c:pt idx="2">
                  <c:v>191</c:v>
                </c:pt>
                <c:pt idx="3">
                  <c:v>168</c:v>
                </c:pt>
                <c:pt idx="4">
                  <c:v>131</c:v>
                </c:pt>
                <c:pt idx="5">
                  <c:v>120</c:v>
                </c:pt>
                <c:pt idx="6">
                  <c:v>138.5</c:v>
                </c:pt>
                <c:pt idx="7">
                  <c:v>138.5</c:v>
                </c:pt>
                <c:pt idx="8">
                  <c:v>167</c:v>
                </c:pt>
                <c:pt idx="9">
                  <c:v>222</c:v>
                </c:pt>
                <c:pt idx="10">
                  <c:v>228</c:v>
                </c:pt>
                <c:pt idx="1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D-47D2-9F4E-E26BB295BBC7}"/>
            </c:ext>
          </c:extLst>
        </c:ser>
        <c:ser>
          <c:idx val="2"/>
          <c:order val="2"/>
          <c:tx>
            <c:strRef>
              <c:f>Electricity!$I$70</c:f>
              <c:strCache>
                <c:ptCount val="1"/>
                <c:pt idx="0">
                  <c:v>1st level (MWh)</c:v>
                </c:pt>
              </c:strCache>
            </c:strRef>
          </c:tx>
          <c:invertIfNegative val="0"/>
          <c:cat>
            <c:strRef>
              <c:f>Electricity!$F$71:$F$82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Electricity!$I$71:$I$82</c:f>
              <c:numCache>
                <c:formatCode>General</c:formatCode>
                <c:ptCount val="12"/>
                <c:pt idx="0">
                  <c:v>499</c:v>
                </c:pt>
                <c:pt idx="1">
                  <c:v>507</c:v>
                </c:pt>
                <c:pt idx="2">
                  <c:v>597</c:v>
                </c:pt>
                <c:pt idx="3">
                  <c:v>570</c:v>
                </c:pt>
                <c:pt idx="4">
                  <c:v>559</c:v>
                </c:pt>
                <c:pt idx="5">
                  <c:v>594</c:v>
                </c:pt>
                <c:pt idx="6">
                  <c:v>336</c:v>
                </c:pt>
                <c:pt idx="7">
                  <c:v>336</c:v>
                </c:pt>
                <c:pt idx="8">
                  <c:v>512</c:v>
                </c:pt>
                <c:pt idx="9">
                  <c:v>583</c:v>
                </c:pt>
                <c:pt idx="10">
                  <c:v>595</c:v>
                </c:pt>
                <c:pt idx="1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D-47D2-9F4E-E26BB295BBC7}"/>
            </c:ext>
          </c:extLst>
        </c:ser>
        <c:ser>
          <c:idx val="3"/>
          <c:order val="3"/>
          <c:tx>
            <c:strRef>
              <c:f>Electricity!$J$70</c:f>
              <c:strCache>
                <c:ptCount val="1"/>
                <c:pt idx="0">
                  <c:v>2nd level (MWh)</c:v>
                </c:pt>
              </c:strCache>
            </c:strRef>
          </c:tx>
          <c:invertIfNegative val="0"/>
          <c:cat>
            <c:strRef>
              <c:f>Electricity!$F$71:$F$82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septembre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Electricity!$J$71:$J$82</c:f>
              <c:numCache>
                <c:formatCode>General</c:formatCode>
                <c:ptCount val="12"/>
                <c:pt idx="0">
                  <c:v>806</c:v>
                </c:pt>
                <c:pt idx="1">
                  <c:v>793</c:v>
                </c:pt>
                <c:pt idx="2">
                  <c:v>1011</c:v>
                </c:pt>
                <c:pt idx="3">
                  <c:v>807</c:v>
                </c:pt>
                <c:pt idx="4">
                  <c:v>914</c:v>
                </c:pt>
                <c:pt idx="5">
                  <c:v>1002</c:v>
                </c:pt>
                <c:pt idx="6">
                  <c:v>397</c:v>
                </c:pt>
                <c:pt idx="7">
                  <c:v>397</c:v>
                </c:pt>
                <c:pt idx="8">
                  <c:v>885</c:v>
                </c:pt>
                <c:pt idx="9">
                  <c:v>1169</c:v>
                </c:pt>
                <c:pt idx="10">
                  <c:v>1352</c:v>
                </c:pt>
                <c:pt idx="11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D-47D2-9F4E-E26BB295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84056"/>
        <c:axId val="317384448"/>
      </c:barChart>
      <c:catAx>
        <c:axId val="317384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84448"/>
        <c:crosses val="autoZero"/>
        <c:auto val="1"/>
        <c:lblAlgn val="ctr"/>
        <c:lblOffset val="100"/>
        <c:noMultiLvlLbl val="0"/>
      </c:catAx>
      <c:valAx>
        <c:axId val="31738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84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2017's power</a:t>
            </a:r>
            <a:r>
              <a:rPr lang="fr-FR" baseline="0"/>
              <a:t> consumption 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AHUs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Electricity!$D$3:$D$14</c:f>
              <c:numCache>
                <c:formatCode>General</c:formatCode>
                <c:ptCount val="12"/>
                <c:pt idx="0">
                  <c:v>8219</c:v>
                </c:pt>
                <c:pt idx="1">
                  <c:v>3783</c:v>
                </c:pt>
                <c:pt idx="2">
                  <c:v>6401</c:v>
                </c:pt>
                <c:pt idx="3">
                  <c:v>6564</c:v>
                </c:pt>
                <c:pt idx="4">
                  <c:v>4102</c:v>
                </c:pt>
                <c:pt idx="5">
                  <c:v>3684</c:v>
                </c:pt>
                <c:pt idx="6">
                  <c:v>3992</c:v>
                </c:pt>
                <c:pt idx="7">
                  <c:v>1845</c:v>
                </c:pt>
                <c:pt idx="8">
                  <c:v>2597</c:v>
                </c:pt>
                <c:pt idx="9">
                  <c:v>2981</c:v>
                </c:pt>
                <c:pt idx="10">
                  <c:v>4786</c:v>
                </c:pt>
                <c:pt idx="11">
                  <c:v>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D03-AB3D-948AA363B560}"/>
            </c:ext>
          </c:extLst>
        </c:ser>
        <c:ser>
          <c:idx val="1"/>
          <c:order val="1"/>
          <c:tx>
            <c:strRef>
              <c:f>Electricity!$F$1</c:f>
              <c:strCache>
                <c:ptCount val="1"/>
                <c:pt idx="0">
                  <c:v>Lighting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Electricity!$H$3:$H$14</c:f>
              <c:numCache>
                <c:formatCode>General</c:formatCode>
                <c:ptCount val="12"/>
                <c:pt idx="0">
                  <c:v>2939</c:v>
                </c:pt>
                <c:pt idx="1">
                  <c:v>2455</c:v>
                </c:pt>
                <c:pt idx="2">
                  <c:v>3008</c:v>
                </c:pt>
                <c:pt idx="3">
                  <c:v>2590</c:v>
                </c:pt>
                <c:pt idx="4">
                  <c:v>3013</c:v>
                </c:pt>
                <c:pt idx="5">
                  <c:v>2617</c:v>
                </c:pt>
                <c:pt idx="6">
                  <c:v>1295</c:v>
                </c:pt>
                <c:pt idx="7">
                  <c:v>1049</c:v>
                </c:pt>
                <c:pt idx="8">
                  <c:v>2139</c:v>
                </c:pt>
                <c:pt idx="9">
                  <c:v>2852</c:v>
                </c:pt>
                <c:pt idx="10">
                  <c:v>3411</c:v>
                </c:pt>
                <c:pt idx="11">
                  <c:v>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0-4D03-AB3D-948AA363B560}"/>
            </c:ext>
          </c:extLst>
        </c:ser>
        <c:ser>
          <c:idx val="2"/>
          <c:order val="2"/>
          <c:tx>
            <c:strRef>
              <c:f>Electricity!$J$1</c:f>
              <c:strCache>
                <c:ptCount val="1"/>
                <c:pt idx="0">
                  <c:v>Appliances and auxiliary equipement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Electricity!$L$3:$L$14</c:f>
              <c:numCache>
                <c:formatCode>General</c:formatCode>
                <c:ptCount val="12"/>
                <c:pt idx="0">
                  <c:v>5296</c:v>
                </c:pt>
                <c:pt idx="1">
                  <c:v>3747</c:v>
                </c:pt>
                <c:pt idx="2">
                  <c:v>3669</c:v>
                </c:pt>
                <c:pt idx="3">
                  <c:v>4773</c:v>
                </c:pt>
                <c:pt idx="4">
                  <c:v>4323</c:v>
                </c:pt>
                <c:pt idx="5">
                  <c:v>3131</c:v>
                </c:pt>
                <c:pt idx="6">
                  <c:v>2570</c:v>
                </c:pt>
                <c:pt idx="7">
                  <c:v>2807</c:v>
                </c:pt>
                <c:pt idx="8">
                  <c:v>3902</c:v>
                </c:pt>
                <c:pt idx="9">
                  <c:v>4906</c:v>
                </c:pt>
                <c:pt idx="10">
                  <c:v>5194</c:v>
                </c:pt>
                <c:pt idx="11">
                  <c:v>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0-4D03-AB3D-948AA363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85232"/>
        <c:axId val="316657272"/>
      </c:barChart>
      <c:catAx>
        <c:axId val="317385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57272"/>
        <c:crosses val="autoZero"/>
        <c:auto val="1"/>
        <c:lblAlgn val="ctr"/>
        <c:lblOffset val="100"/>
        <c:noMultiLvlLbl val="0"/>
      </c:catAx>
      <c:valAx>
        <c:axId val="316657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8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Air</a:t>
            </a:r>
            <a:r>
              <a:rPr lang="fr-FR" sz="1200" baseline="0"/>
              <a:t> ventilation system consumption rate for 2017</a:t>
            </a:r>
            <a:endParaRPr lang="fr-FR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Electricity!$B$26</c:f>
              <c:strCache>
                <c:ptCount val="1"/>
                <c:pt idx="0">
                  <c:v>GF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Electricity!$J$27:$J$38</c:f>
              <c:numCache>
                <c:formatCode>General</c:formatCode>
                <c:ptCount val="12"/>
                <c:pt idx="0">
                  <c:v>1742</c:v>
                </c:pt>
                <c:pt idx="1">
                  <c:v>1161</c:v>
                </c:pt>
                <c:pt idx="2">
                  <c:v>1707</c:v>
                </c:pt>
                <c:pt idx="3">
                  <c:v>1829</c:v>
                </c:pt>
                <c:pt idx="4">
                  <c:v>1549</c:v>
                </c:pt>
                <c:pt idx="5">
                  <c:v>1394</c:v>
                </c:pt>
                <c:pt idx="6">
                  <c:v>1008</c:v>
                </c:pt>
                <c:pt idx="7">
                  <c:v>634</c:v>
                </c:pt>
                <c:pt idx="8">
                  <c:v>608</c:v>
                </c:pt>
                <c:pt idx="9">
                  <c:v>669</c:v>
                </c:pt>
                <c:pt idx="10">
                  <c:v>1224</c:v>
                </c:pt>
                <c:pt idx="11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B-4EF7-87CA-6A6E3FA063BE}"/>
            </c:ext>
          </c:extLst>
        </c:ser>
        <c:ser>
          <c:idx val="1"/>
          <c:order val="1"/>
          <c:tx>
            <c:strRef>
              <c:f>Electricity!$C$26</c:f>
              <c:strCache>
                <c:ptCount val="1"/>
                <c:pt idx="0">
                  <c:v>1F &amp; 2F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Electricity!$K$27:$K$38</c:f>
              <c:numCache>
                <c:formatCode>General</c:formatCode>
                <c:ptCount val="12"/>
                <c:pt idx="0">
                  <c:v>5156</c:v>
                </c:pt>
                <c:pt idx="1">
                  <c:v>1592</c:v>
                </c:pt>
                <c:pt idx="2">
                  <c:v>3479</c:v>
                </c:pt>
                <c:pt idx="3">
                  <c:v>3479</c:v>
                </c:pt>
                <c:pt idx="4">
                  <c:v>1571</c:v>
                </c:pt>
                <c:pt idx="5">
                  <c:v>1298</c:v>
                </c:pt>
                <c:pt idx="6">
                  <c:v>2212</c:v>
                </c:pt>
                <c:pt idx="7">
                  <c:v>371</c:v>
                </c:pt>
                <c:pt idx="8">
                  <c:v>1035</c:v>
                </c:pt>
                <c:pt idx="9">
                  <c:v>1316</c:v>
                </c:pt>
                <c:pt idx="10">
                  <c:v>2361</c:v>
                </c:pt>
                <c:pt idx="11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EF7-87CA-6A6E3FA063BE}"/>
            </c:ext>
          </c:extLst>
        </c:ser>
        <c:ser>
          <c:idx val="2"/>
          <c:order val="2"/>
          <c:tx>
            <c:strRef>
              <c:f>Electricity!$D$26</c:f>
              <c:strCache>
                <c:ptCount val="1"/>
                <c:pt idx="0">
                  <c:v>Amphitheatre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Electricity!$L$27:$L$38</c:f>
              <c:numCache>
                <c:formatCode>General</c:formatCode>
                <c:ptCount val="12"/>
                <c:pt idx="0">
                  <c:v>1321</c:v>
                </c:pt>
                <c:pt idx="1">
                  <c:v>1030</c:v>
                </c:pt>
                <c:pt idx="2">
                  <c:v>1215</c:v>
                </c:pt>
                <c:pt idx="3">
                  <c:v>1256</c:v>
                </c:pt>
                <c:pt idx="4">
                  <c:v>982</c:v>
                </c:pt>
                <c:pt idx="5">
                  <c:v>992</c:v>
                </c:pt>
                <c:pt idx="6">
                  <c:v>772</c:v>
                </c:pt>
                <c:pt idx="7">
                  <c:v>840</c:v>
                </c:pt>
                <c:pt idx="8">
                  <c:v>954</c:v>
                </c:pt>
                <c:pt idx="9">
                  <c:v>996</c:v>
                </c:pt>
                <c:pt idx="10">
                  <c:v>1201</c:v>
                </c:pt>
                <c:pt idx="11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EF7-87CA-6A6E3FA0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6658056"/>
        <c:axId val="316658448"/>
      </c:barChart>
      <c:catAx>
        <c:axId val="316658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58448"/>
        <c:crosses val="autoZero"/>
        <c:auto val="1"/>
        <c:lblAlgn val="ctr"/>
        <c:lblOffset val="100"/>
        <c:noMultiLvlLbl val="0"/>
      </c:catAx>
      <c:valAx>
        <c:axId val="316658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58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Lighting</a:t>
            </a:r>
            <a:r>
              <a:rPr lang="fr-FR" baseline="0"/>
              <a:t> for 2017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Electricity!$B$70</c:f>
              <c:strCache>
                <c:ptCount val="1"/>
                <c:pt idx="0">
                  <c:v>GF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Electricity!$L$71:$L$82</c:f>
              <c:numCache>
                <c:formatCode>General</c:formatCode>
                <c:ptCount val="12"/>
                <c:pt idx="0">
                  <c:v>915</c:v>
                </c:pt>
                <c:pt idx="1">
                  <c:v>784</c:v>
                </c:pt>
                <c:pt idx="2">
                  <c:v>995</c:v>
                </c:pt>
                <c:pt idx="3">
                  <c:v>759</c:v>
                </c:pt>
                <c:pt idx="4">
                  <c:v>912</c:v>
                </c:pt>
                <c:pt idx="5">
                  <c:v>581</c:v>
                </c:pt>
                <c:pt idx="6">
                  <c:v>219</c:v>
                </c:pt>
                <c:pt idx="7">
                  <c:v>157</c:v>
                </c:pt>
                <c:pt idx="8">
                  <c:v>650</c:v>
                </c:pt>
                <c:pt idx="9">
                  <c:v>824</c:v>
                </c:pt>
                <c:pt idx="10">
                  <c:v>1072</c:v>
                </c:pt>
                <c:pt idx="11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C-4D09-93D8-C3D128DE8ACD}"/>
            </c:ext>
          </c:extLst>
        </c:ser>
        <c:ser>
          <c:idx val="1"/>
          <c:order val="1"/>
          <c:tx>
            <c:strRef>
              <c:f>Electricity!$C$70</c:f>
              <c:strCache>
                <c:ptCount val="1"/>
                <c:pt idx="0">
                  <c:v>outside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Electricity!$M$71:$M$82</c:f>
              <c:numCache>
                <c:formatCode>General</c:formatCode>
                <c:ptCount val="12"/>
                <c:pt idx="0">
                  <c:v>232</c:v>
                </c:pt>
                <c:pt idx="1">
                  <c:v>198</c:v>
                </c:pt>
                <c:pt idx="2">
                  <c:v>186</c:v>
                </c:pt>
                <c:pt idx="3">
                  <c:v>298</c:v>
                </c:pt>
                <c:pt idx="4">
                  <c:v>260</c:v>
                </c:pt>
                <c:pt idx="5">
                  <c:v>211</c:v>
                </c:pt>
                <c:pt idx="6">
                  <c:v>195</c:v>
                </c:pt>
                <c:pt idx="7">
                  <c:v>159</c:v>
                </c:pt>
                <c:pt idx="8">
                  <c:v>167</c:v>
                </c:pt>
                <c:pt idx="9">
                  <c:v>220</c:v>
                </c:pt>
                <c:pt idx="10">
                  <c:v>236</c:v>
                </c:pt>
                <c:pt idx="1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C-4D09-93D8-C3D128DE8ACD}"/>
            </c:ext>
          </c:extLst>
        </c:ser>
        <c:ser>
          <c:idx val="2"/>
          <c:order val="2"/>
          <c:tx>
            <c:strRef>
              <c:f>Electricity!$D$70</c:f>
              <c:strCache>
                <c:ptCount val="1"/>
                <c:pt idx="0">
                  <c:v>1F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Electricity!$N$71:$N$82</c:f>
              <c:numCache>
                <c:formatCode>General</c:formatCode>
                <c:ptCount val="12"/>
                <c:pt idx="0">
                  <c:v>590</c:v>
                </c:pt>
                <c:pt idx="1">
                  <c:v>512</c:v>
                </c:pt>
                <c:pt idx="2">
                  <c:v>596</c:v>
                </c:pt>
                <c:pt idx="3">
                  <c:v>510</c:v>
                </c:pt>
                <c:pt idx="4">
                  <c:v>652</c:v>
                </c:pt>
                <c:pt idx="5">
                  <c:v>765</c:v>
                </c:pt>
                <c:pt idx="6">
                  <c:v>463</c:v>
                </c:pt>
                <c:pt idx="7">
                  <c:v>369</c:v>
                </c:pt>
                <c:pt idx="8">
                  <c:v>580</c:v>
                </c:pt>
                <c:pt idx="9">
                  <c:v>699</c:v>
                </c:pt>
                <c:pt idx="10">
                  <c:v>787</c:v>
                </c:pt>
                <c:pt idx="11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C-4D09-93D8-C3D128DE8ACD}"/>
            </c:ext>
          </c:extLst>
        </c:ser>
        <c:ser>
          <c:idx val="3"/>
          <c:order val="3"/>
          <c:tx>
            <c:strRef>
              <c:f>Electricity!$E$70</c:f>
              <c:strCache>
                <c:ptCount val="1"/>
                <c:pt idx="0">
                  <c:v>2F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Electricity!$O$71:$O$82</c:f>
              <c:numCache>
                <c:formatCode>General</c:formatCode>
                <c:ptCount val="12"/>
                <c:pt idx="0">
                  <c:v>1202</c:v>
                </c:pt>
                <c:pt idx="1">
                  <c:v>961</c:v>
                </c:pt>
                <c:pt idx="2">
                  <c:v>1231</c:v>
                </c:pt>
                <c:pt idx="3">
                  <c:v>1023</c:v>
                </c:pt>
                <c:pt idx="4">
                  <c:v>1189</c:v>
                </c:pt>
                <c:pt idx="5">
                  <c:v>1060</c:v>
                </c:pt>
                <c:pt idx="6">
                  <c:v>418</c:v>
                </c:pt>
                <c:pt idx="7">
                  <c:v>364</c:v>
                </c:pt>
                <c:pt idx="8">
                  <c:v>742</c:v>
                </c:pt>
                <c:pt idx="9">
                  <c:v>1109</c:v>
                </c:pt>
                <c:pt idx="10">
                  <c:v>1316</c:v>
                </c:pt>
                <c:pt idx="1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C-4D09-93D8-C3D128DE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6659232"/>
        <c:axId val="316659624"/>
      </c:barChart>
      <c:catAx>
        <c:axId val="31665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59624"/>
        <c:crosses val="autoZero"/>
        <c:auto val="1"/>
        <c:lblAlgn val="ctr"/>
        <c:lblOffset val="100"/>
        <c:noMultiLvlLbl val="0"/>
      </c:catAx>
      <c:valAx>
        <c:axId val="316659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59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AHUs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Electricity!$E$3:$E$14</c:f>
              <c:numCache>
                <c:formatCode>General</c:formatCode>
                <c:ptCount val="12"/>
                <c:pt idx="0">
                  <c:v>6.1556666666666668</c:v>
                </c:pt>
                <c:pt idx="1">
                  <c:v>4.8553333333333333</c:v>
                </c:pt>
                <c:pt idx="2">
                  <c:v>5.1429999999999998</c:v>
                </c:pt>
                <c:pt idx="3">
                  <c:v>5.4763333333333328</c:v>
                </c:pt>
                <c:pt idx="4">
                  <c:v>5.0586666666666673</c:v>
                </c:pt>
                <c:pt idx="5">
                  <c:v>4.3873333333333333</c:v>
                </c:pt>
                <c:pt idx="6">
                  <c:v>2.8076666666666665</c:v>
                </c:pt>
                <c:pt idx="7">
                  <c:v>1.7533333333333332</c:v>
                </c:pt>
                <c:pt idx="8">
                  <c:v>3.0343333333333335</c:v>
                </c:pt>
                <c:pt idx="9">
                  <c:v>4.4203333333333328</c:v>
                </c:pt>
                <c:pt idx="10">
                  <c:v>5.2923333333333327</c:v>
                </c:pt>
                <c:pt idx="11">
                  <c:v>4.3650000000000002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50B-8032-F342843A34E7}"/>
            </c:ext>
          </c:extLst>
        </c:ser>
        <c:ser>
          <c:idx val="1"/>
          <c:order val="1"/>
          <c:tx>
            <c:strRef>
              <c:f>Electricity!$F$1</c:f>
              <c:strCache>
                <c:ptCount val="1"/>
                <c:pt idx="0">
                  <c:v>Lighting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Electricity!$I$3:$I$14</c:f>
              <c:numCache>
                <c:formatCode>General</c:formatCode>
                <c:ptCount val="12"/>
                <c:pt idx="0">
                  <c:v>2.3180000000000001</c:v>
                </c:pt>
                <c:pt idx="1">
                  <c:v>2.0720000000000001</c:v>
                </c:pt>
                <c:pt idx="2">
                  <c:v>2.6520000000000001</c:v>
                </c:pt>
                <c:pt idx="3">
                  <c:v>2.157</c:v>
                </c:pt>
                <c:pt idx="4">
                  <c:v>2.3736666666666664</c:v>
                </c:pt>
                <c:pt idx="5">
                  <c:v>2.1749999999999998</c:v>
                </c:pt>
                <c:pt idx="6">
                  <c:v>1.1586666666666667</c:v>
                </c:pt>
                <c:pt idx="7">
                  <c:v>0.95666666666666667</c:v>
                </c:pt>
                <c:pt idx="8">
                  <c:v>2.0046666666666666</c:v>
                </c:pt>
                <c:pt idx="9">
                  <c:v>2.6006666666666667</c:v>
                </c:pt>
                <c:pt idx="10">
                  <c:v>3.0793333333333335</c:v>
                </c:pt>
                <c:pt idx="11">
                  <c:v>2.3106666666666666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E-450B-8032-F342843A34E7}"/>
            </c:ext>
          </c:extLst>
        </c:ser>
        <c:ser>
          <c:idx val="2"/>
          <c:order val="2"/>
          <c:tx>
            <c:strRef>
              <c:f>Electricity!$J$1</c:f>
              <c:strCache>
                <c:ptCount val="1"/>
                <c:pt idx="0">
                  <c:v>Appliances and auxiliary equipement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Electricity!$M$3:$M$14</c:f>
              <c:numCache>
                <c:formatCode>General</c:formatCode>
                <c:ptCount val="12"/>
                <c:pt idx="0">
                  <c:v>3.9796666666666667</c:v>
                </c:pt>
                <c:pt idx="1">
                  <c:v>4.4883333333333333</c:v>
                </c:pt>
                <c:pt idx="2">
                  <c:v>4.3176666666666668</c:v>
                </c:pt>
                <c:pt idx="3">
                  <c:v>5.5090000000000003</c:v>
                </c:pt>
                <c:pt idx="4">
                  <c:v>4.2839999999999998</c:v>
                </c:pt>
                <c:pt idx="5">
                  <c:v>4.9783333333333326</c:v>
                </c:pt>
                <c:pt idx="6">
                  <c:v>4.4656666666666673</c:v>
                </c:pt>
                <c:pt idx="7">
                  <c:v>4.2423333333333328</c:v>
                </c:pt>
                <c:pt idx="8">
                  <c:v>2.3266666666666667</c:v>
                </c:pt>
                <c:pt idx="9">
                  <c:v>3.4376666666666664</c:v>
                </c:pt>
                <c:pt idx="10">
                  <c:v>3.8576666666666664</c:v>
                </c:pt>
                <c:pt idx="11">
                  <c:v>6.8896666666666668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E-450B-8032-F342843A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6660408"/>
        <c:axId val="316660800"/>
      </c:barChart>
      <c:catAx>
        <c:axId val="316660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0800"/>
        <c:crosses val="autoZero"/>
        <c:auto val="1"/>
        <c:lblAlgn val="ctr"/>
        <c:lblOffset val="100"/>
        <c:noMultiLvlLbl val="0"/>
      </c:catAx>
      <c:valAx>
        <c:axId val="31666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Electricity consumption (MWh)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0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Electricity!$B$26</c:f>
              <c:strCache>
                <c:ptCount val="1"/>
                <c:pt idx="0">
                  <c:v>GF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Electricity!$M$27:$M$38</c:f>
              <c:numCache>
                <c:formatCode>General</c:formatCode>
                <c:ptCount val="12"/>
                <c:pt idx="0">
                  <c:v>1.3283333333333334</c:v>
                </c:pt>
                <c:pt idx="1">
                  <c:v>1.179</c:v>
                </c:pt>
                <c:pt idx="2">
                  <c:v>1.4406666666666668</c:v>
                </c:pt>
                <c:pt idx="3">
                  <c:v>1.1823333333333332</c:v>
                </c:pt>
                <c:pt idx="4">
                  <c:v>1.3233333333333333</c:v>
                </c:pt>
                <c:pt idx="5">
                  <c:v>1.0266666666666668</c:v>
                </c:pt>
                <c:pt idx="6">
                  <c:v>0.40433333333333332</c:v>
                </c:pt>
                <c:pt idx="7">
                  <c:v>0.26433333333333331</c:v>
                </c:pt>
                <c:pt idx="8">
                  <c:v>0.7453333333333334</c:v>
                </c:pt>
                <c:pt idx="9">
                  <c:v>1.3036666666666668</c:v>
                </c:pt>
                <c:pt idx="10">
                  <c:v>1.409</c:v>
                </c:pt>
                <c:pt idx="11">
                  <c:v>0.97533333333333339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A-4A2F-A817-BE5DC0CDBB8F}"/>
            </c:ext>
          </c:extLst>
        </c:ser>
        <c:ser>
          <c:idx val="1"/>
          <c:order val="1"/>
          <c:tx>
            <c:strRef>
              <c:f>Electricity!$C$26</c:f>
              <c:strCache>
                <c:ptCount val="1"/>
                <c:pt idx="0">
                  <c:v>1F &amp; 2F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Electricity!$N$27:$N$38</c:f>
              <c:numCache>
                <c:formatCode>General</c:formatCode>
                <c:ptCount val="12"/>
                <c:pt idx="0">
                  <c:v>3.6836666666666664</c:v>
                </c:pt>
                <c:pt idx="1">
                  <c:v>2.6443333333333334</c:v>
                </c:pt>
                <c:pt idx="2">
                  <c:v>2.5129999999999999</c:v>
                </c:pt>
                <c:pt idx="3">
                  <c:v>3.2026666666666666</c:v>
                </c:pt>
                <c:pt idx="4">
                  <c:v>2.7433333333333336</c:v>
                </c:pt>
                <c:pt idx="5">
                  <c:v>2.4396666666666667</c:v>
                </c:pt>
                <c:pt idx="6">
                  <c:v>1.4966666666666668</c:v>
                </c:pt>
                <c:pt idx="7">
                  <c:v>0.68200000000000005</c:v>
                </c:pt>
                <c:pt idx="8">
                  <c:v>1.3240000000000001</c:v>
                </c:pt>
                <c:pt idx="9">
                  <c:v>2.0419999999999998</c:v>
                </c:pt>
                <c:pt idx="10">
                  <c:v>2.7106666666666666</c:v>
                </c:pt>
                <c:pt idx="11">
                  <c:v>2.2269999999999999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A-4A2F-A817-BE5DC0CDBB8F}"/>
            </c:ext>
          </c:extLst>
        </c:ser>
        <c:ser>
          <c:idx val="2"/>
          <c:order val="2"/>
          <c:tx>
            <c:strRef>
              <c:f>Electricity!$D$26</c:f>
              <c:strCache>
                <c:ptCount val="1"/>
                <c:pt idx="0">
                  <c:v>Amphitheatre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Electricity!$O$27:$O$38</c:f>
              <c:numCache>
                <c:formatCode>General</c:formatCode>
                <c:ptCount val="12"/>
                <c:pt idx="0">
                  <c:v>1.1436666666666668</c:v>
                </c:pt>
                <c:pt idx="1">
                  <c:v>1.032</c:v>
                </c:pt>
                <c:pt idx="2">
                  <c:v>1.1893333333333334</c:v>
                </c:pt>
                <c:pt idx="3">
                  <c:v>1.0913333333333333</c:v>
                </c:pt>
                <c:pt idx="4">
                  <c:v>0.99199999999999999</c:v>
                </c:pt>
                <c:pt idx="5">
                  <c:v>0.92100000000000004</c:v>
                </c:pt>
                <c:pt idx="6">
                  <c:v>0.90666666666666662</c:v>
                </c:pt>
                <c:pt idx="7">
                  <c:v>0.80700000000000005</c:v>
                </c:pt>
                <c:pt idx="8">
                  <c:v>0.96499999999999997</c:v>
                </c:pt>
                <c:pt idx="9">
                  <c:v>1.0746666666666667</c:v>
                </c:pt>
                <c:pt idx="10">
                  <c:v>1.1726666666666667</c:v>
                </c:pt>
                <c:pt idx="11">
                  <c:v>1.1626666666666667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A-4A2F-A817-BE5DC0CD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6661584"/>
        <c:axId val="316661976"/>
      </c:barChart>
      <c:catAx>
        <c:axId val="31666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1976"/>
        <c:crosses val="autoZero"/>
        <c:auto val="1"/>
        <c:lblAlgn val="ctr"/>
        <c:lblOffset val="100"/>
        <c:noMultiLvlLbl val="0"/>
      </c:catAx>
      <c:valAx>
        <c:axId val="316661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AHU</a:t>
                </a:r>
                <a:r>
                  <a:rPr lang="en-US" baseline="0"/>
                  <a:t> </a:t>
                </a:r>
                <a:r>
                  <a:rPr lang="en-US"/>
                  <a:t>electricity consumption (MWh)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1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Electricity!$B$70</c:f>
              <c:strCache>
                <c:ptCount val="1"/>
                <c:pt idx="0">
                  <c:v>GF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Electricity!$P$71:$P$82</c:f>
              <c:numCache>
                <c:formatCode>General</c:formatCode>
                <c:ptCount val="12"/>
                <c:pt idx="0">
                  <c:v>0.68866666666666665</c:v>
                </c:pt>
                <c:pt idx="1">
                  <c:v>0.6376666666666666</c:v>
                </c:pt>
                <c:pt idx="2">
                  <c:v>0.878</c:v>
                </c:pt>
                <c:pt idx="3">
                  <c:v>0.67866666666666664</c:v>
                </c:pt>
                <c:pt idx="4">
                  <c:v>0.73699999999999999</c:v>
                </c:pt>
                <c:pt idx="5">
                  <c:v>0.57133333333333336</c:v>
                </c:pt>
                <c:pt idx="6">
                  <c:v>0.2205</c:v>
                </c:pt>
                <c:pt idx="7">
                  <c:v>0.17583333333333334</c:v>
                </c:pt>
                <c:pt idx="8">
                  <c:v>0.60533333333333339</c:v>
                </c:pt>
                <c:pt idx="9">
                  <c:v>0.72633333333333339</c:v>
                </c:pt>
                <c:pt idx="10">
                  <c:v>0.97166666666666668</c:v>
                </c:pt>
                <c:pt idx="11">
                  <c:v>0.66233333333333333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3-4E89-A8F7-54653DD16F21}"/>
            </c:ext>
          </c:extLst>
        </c:ser>
        <c:ser>
          <c:idx val="1"/>
          <c:order val="1"/>
          <c:tx>
            <c:strRef>
              <c:f>Electricity!$C$70</c:f>
              <c:strCache>
                <c:ptCount val="1"/>
                <c:pt idx="0">
                  <c:v>outside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Electricity!$Q$71:$Q$82</c:f>
              <c:numCache>
                <c:formatCode>General</c:formatCode>
                <c:ptCount val="12"/>
                <c:pt idx="0">
                  <c:v>0.22500000000000001</c:v>
                </c:pt>
                <c:pt idx="1">
                  <c:v>0.14599999999999999</c:v>
                </c:pt>
                <c:pt idx="2">
                  <c:v>0.20733333333333334</c:v>
                </c:pt>
                <c:pt idx="3">
                  <c:v>0.158</c:v>
                </c:pt>
                <c:pt idx="4">
                  <c:v>0.16766666666666666</c:v>
                </c:pt>
                <c:pt idx="5">
                  <c:v>0.113</c:v>
                </c:pt>
                <c:pt idx="6">
                  <c:v>0.15383333333333335</c:v>
                </c:pt>
                <c:pt idx="7">
                  <c:v>0.1275</c:v>
                </c:pt>
                <c:pt idx="8">
                  <c:v>0.16500000000000001</c:v>
                </c:pt>
                <c:pt idx="9">
                  <c:v>0.221</c:v>
                </c:pt>
                <c:pt idx="10">
                  <c:v>0.23300000000000001</c:v>
                </c:pt>
                <c:pt idx="11">
                  <c:v>0.25233333333333335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3-4E89-A8F7-54653DD16F21}"/>
            </c:ext>
          </c:extLst>
        </c:ser>
        <c:ser>
          <c:idx val="2"/>
          <c:order val="2"/>
          <c:tx>
            <c:strRef>
              <c:f>Electricity!$D$70</c:f>
              <c:strCache>
                <c:ptCount val="1"/>
                <c:pt idx="0">
                  <c:v>1F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Electricity!$R$71:$R$82</c:f>
              <c:numCache>
                <c:formatCode>General</c:formatCode>
                <c:ptCount val="12"/>
                <c:pt idx="0">
                  <c:v>0.5006666666666667</c:v>
                </c:pt>
                <c:pt idx="1">
                  <c:v>0.48866666666666669</c:v>
                </c:pt>
                <c:pt idx="2">
                  <c:v>0.57733333333333337</c:v>
                </c:pt>
                <c:pt idx="3">
                  <c:v>0.51066666666666671</c:v>
                </c:pt>
                <c:pt idx="4">
                  <c:v>0.53733333333333333</c:v>
                </c:pt>
                <c:pt idx="5">
                  <c:v>0.60366666666666657</c:v>
                </c:pt>
                <c:pt idx="6">
                  <c:v>0.40266666666666667</c:v>
                </c:pt>
                <c:pt idx="7">
                  <c:v>0.32633333333333331</c:v>
                </c:pt>
                <c:pt idx="8">
                  <c:v>0.501</c:v>
                </c:pt>
                <c:pt idx="9">
                  <c:v>0.6203333333333334</c:v>
                </c:pt>
                <c:pt idx="10">
                  <c:v>0.64900000000000002</c:v>
                </c:pt>
                <c:pt idx="11">
                  <c:v>0.52666666666666662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3-4E89-A8F7-54653DD16F21}"/>
            </c:ext>
          </c:extLst>
        </c:ser>
        <c:ser>
          <c:idx val="3"/>
          <c:order val="3"/>
          <c:tx>
            <c:strRef>
              <c:f>Electricity!$E$70</c:f>
              <c:strCache>
                <c:ptCount val="1"/>
                <c:pt idx="0">
                  <c:v>2F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Electricity!$S$71:$S$82</c:f>
              <c:numCache>
                <c:formatCode>General</c:formatCode>
                <c:ptCount val="12"/>
                <c:pt idx="0">
                  <c:v>0.90366666666666662</c:v>
                </c:pt>
                <c:pt idx="1">
                  <c:v>0.79966666666666664</c:v>
                </c:pt>
                <c:pt idx="2">
                  <c:v>0.9893333333333334</c:v>
                </c:pt>
                <c:pt idx="3">
                  <c:v>0.80966666666666665</c:v>
                </c:pt>
                <c:pt idx="4">
                  <c:v>0.93166666666666664</c:v>
                </c:pt>
                <c:pt idx="5">
                  <c:v>0.88700000000000001</c:v>
                </c:pt>
                <c:pt idx="6">
                  <c:v>0.38166666666666671</c:v>
                </c:pt>
                <c:pt idx="7">
                  <c:v>0.32700000000000001</c:v>
                </c:pt>
                <c:pt idx="8">
                  <c:v>0.73333333333333339</c:v>
                </c:pt>
                <c:pt idx="9">
                  <c:v>1.0329999999999999</c:v>
                </c:pt>
                <c:pt idx="10">
                  <c:v>1.2256666666666667</c:v>
                </c:pt>
                <c:pt idx="11">
                  <c:v>0.8693333333333334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3-4E89-A8F7-54653DD1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6662760"/>
        <c:axId val="316663152"/>
      </c:barChart>
      <c:catAx>
        <c:axId val="316662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3152"/>
        <c:crosses val="autoZero"/>
        <c:auto val="1"/>
        <c:lblAlgn val="ctr"/>
        <c:lblOffset val="100"/>
        <c:noMultiLvlLbl val="0"/>
      </c:catAx>
      <c:valAx>
        <c:axId val="31666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Lighting usage (MWh)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2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invertIfNegative val="0"/>
          <c:cat>
            <c:strRef>
              <c:f>'Renewable Energy'!$A$17:$A$28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Energy'!$B$17:$B$28</c:f>
              <c:numCache>
                <c:formatCode>General</c:formatCode>
                <c:ptCount val="12"/>
                <c:pt idx="0">
                  <c:v>44</c:v>
                </c:pt>
                <c:pt idx="1">
                  <c:v>104.1</c:v>
                </c:pt>
                <c:pt idx="2">
                  <c:v>161.1</c:v>
                </c:pt>
                <c:pt idx="3">
                  <c:v>242.2</c:v>
                </c:pt>
                <c:pt idx="4">
                  <c:v>217.6</c:v>
                </c:pt>
                <c:pt idx="5">
                  <c:v>283.5</c:v>
                </c:pt>
                <c:pt idx="6">
                  <c:v>254.9</c:v>
                </c:pt>
                <c:pt idx="7">
                  <c:v>246.7</c:v>
                </c:pt>
                <c:pt idx="8">
                  <c:v>192.9</c:v>
                </c:pt>
                <c:pt idx="9">
                  <c:v>82.2</c:v>
                </c:pt>
                <c:pt idx="10">
                  <c:v>90</c:v>
                </c:pt>
                <c:pt idx="11">
                  <c:v>112.6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5-4A15-A576-DE4893A1FB56}"/>
            </c:ext>
          </c:extLst>
        </c:ser>
        <c:ser>
          <c:idx val="1"/>
          <c:order val="1"/>
          <c:tx>
            <c:v>2016</c:v>
          </c:tx>
          <c:invertIfNegative val="0"/>
          <c:cat>
            <c:strRef>
              <c:f>'Renewable Energy'!$A$17:$A$28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Energy'!$C$17:$C$28</c:f>
              <c:numCache>
                <c:formatCode>General</c:formatCode>
                <c:ptCount val="12"/>
                <c:pt idx="0">
                  <c:v>60.9</c:v>
                </c:pt>
                <c:pt idx="1">
                  <c:v>65.400000000000006</c:v>
                </c:pt>
                <c:pt idx="2">
                  <c:v>111.1</c:v>
                </c:pt>
                <c:pt idx="3">
                  <c:v>159.5</c:v>
                </c:pt>
                <c:pt idx="4">
                  <c:v>160.30000000000001</c:v>
                </c:pt>
                <c:pt idx="5">
                  <c:v>123.4</c:v>
                </c:pt>
                <c:pt idx="6">
                  <c:v>232.1</c:v>
                </c:pt>
                <c:pt idx="7">
                  <c:v>267.8</c:v>
                </c:pt>
                <c:pt idx="8">
                  <c:v>210.3</c:v>
                </c:pt>
                <c:pt idx="9">
                  <c:v>162.19999999999999</c:v>
                </c:pt>
                <c:pt idx="10">
                  <c:v>58.4</c:v>
                </c:pt>
                <c:pt idx="11">
                  <c:v>105.3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5-4A15-A576-DE4893A1FB56}"/>
            </c:ext>
          </c:extLst>
        </c:ser>
        <c:ser>
          <c:idx val="2"/>
          <c:order val="2"/>
          <c:tx>
            <c:v>2017</c:v>
          </c:tx>
          <c:invertIfNegative val="0"/>
          <c:val>
            <c:numRef>
              <c:f>'Renewable Energy'!$D$17:$D$28</c:f>
              <c:numCache>
                <c:formatCode>General</c:formatCode>
                <c:ptCount val="12"/>
                <c:pt idx="0">
                  <c:v>82.6</c:v>
                </c:pt>
                <c:pt idx="1">
                  <c:v>68.599999999999994</c:v>
                </c:pt>
                <c:pt idx="2">
                  <c:v>142.19999999999999</c:v>
                </c:pt>
                <c:pt idx="3">
                  <c:v>219.1</c:v>
                </c:pt>
                <c:pt idx="4">
                  <c:v>277</c:v>
                </c:pt>
                <c:pt idx="5">
                  <c:v>306.2</c:v>
                </c:pt>
                <c:pt idx="6">
                  <c:v>199.7</c:v>
                </c:pt>
                <c:pt idx="7">
                  <c:v>210.9</c:v>
                </c:pt>
                <c:pt idx="8">
                  <c:v>142.30000000000001</c:v>
                </c:pt>
                <c:pt idx="9">
                  <c:v>147.4</c:v>
                </c:pt>
                <c:pt idx="10">
                  <c:v>69.900000000000006</c:v>
                </c:pt>
                <c:pt idx="11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5-4A15-A576-DE4893A1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6665112"/>
        <c:axId val="316665504"/>
      </c:barChart>
      <c:catAx>
        <c:axId val="316665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5504"/>
        <c:crosses val="autoZero"/>
        <c:auto val="1"/>
        <c:lblAlgn val="ctr"/>
        <c:lblOffset val="100"/>
        <c:noMultiLvlLbl val="0"/>
      </c:catAx>
      <c:valAx>
        <c:axId val="31666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accumulated sun radiation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5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'Renewable Energy'!$J$2:$J$13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Energy'!$O$2:$O$13</c:f>
              <c:numCache>
                <c:formatCode>General</c:formatCode>
                <c:ptCount val="12"/>
                <c:pt idx="0">
                  <c:v>0.51479999999999992</c:v>
                </c:pt>
                <c:pt idx="1">
                  <c:v>0.20100000000000001</c:v>
                </c:pt>
                <c:pt idx="2">
                  <c:v>1.7515999999999998</c:v>
                </c:pt>
                <c:pt idx="3">
                  <c:v>2.8248000000000002</c:v>
                </c:pt>
                <c:pt idx="4">
                  <c:v>2.7904</c:v>
                </c:pt>
                <c:pt idx="5">
                  <c:v>3.4426000000000001</c:v>
                </c:pt>
                <c:pt idx="6">
                  <c:v>2.4531999999999998</c:v>
                </c:pt>
                <c:pt idx="7">
                  <c:v>2.4531999999999998</c:v>
                </c:pt>
                <c:pt idx="8">
                  <c:v>1.3604799999999999</c:v>
                </c:pt>
                <c:pt idx="9">
                  <c:v>1.3583000000000003</c:v>
                </c:pt>
                <c:pt idx="10">
                  <c:v>0.87520000000000009</c:v>
                </c:pt>
                <c:pt idx="11">
                  <c:v>0.78200000000000003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2015</c:v>
                </c15:tx>
              </c15:filteredSeriesTitle>
            </c:ext>
            <c:ext xmlns:c16="http://schemas.microsoft.com/office/drawing/2014/chart" uri="{C3380CC4-5D6E-409C-BE32-E72D297353CC}">
              <c16:uniqueId val="{00000000-DE4F-4926-88F6-3E0380A6425E}"/>
            </c:ext>
          </c:extLst>
        </c:ser>
        <c:ser>
          <c:idx val="1"/>
          <c:order val="1"/>
          <c:invertIfNegative val="0"/>
          <c:cat>
            <c:strRef>
              <c:f>'Renewable Energy'!$J$2:$J$13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'Renewable Energy'!$P$2:$P$13</c:f>
              <c:numCache>
                <c:formatCode>General</c:formatCode>
                <c:ptCount val="12"/>
                <c:pt idx="0">
                  <c:v>0.78200000000000003</c:v>
                </c:pt>
                <c:pt idx="1">
                  <c:v>0.78200000000000003</c:v>
                </c:pt>
                <c:pt idx="2">
                  <c:v>1.7654000000000001</c:v>
                </c:pt>
                <c:pt idx="3">
                  <c:v>2.5861000000000001</c:v>
                </c:pt>
                <c:pt idx="4">
                  <c:v>2.5581999999999998</c:v>
                </c:pt>
                <c:pt idx="5">
                  <c:v>2.3888000000000003</c:v>
                </c:pt>
                <c:pt idx="6">
                  <c:v>2.3043500000000003</c:v>
                </c:pt>
                <c:pt idx="7">
                  <c:v>2.3047</c:v>
                </c:pt>
                <c:pt idx="8">
                  <c:v>2.1635999999999997</c:v>
                </c:pt>
                <c:pt idx="9">
                  <c:v>1.6051999999999997</c:v>
                </c:pt>
                <c:pt idx="10">
                  <c:v>0.66590000000000005</c:v>
                </c:pt>
                <c:pt idx="11">
                  <c:v>0.73850000000000005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2016</c:v>
                </c15:tx>
              </c15:filteredSeriesTitle>
            </c:ext>
            <c:ext xmlns:c16="http://schemas.microsoft.com/office/drawing/2014/chart" uri="{C3380CC4-5D6E-409C-BE32-E72D297353CC}">
              <c16:uniqueId val="{00000001-DE4F-4926-88F6-3E0380A6425E}"/>
            </c:ext>
          </c:extLst>
        </c:ser>
        <c:ser>
          <c:idx val="2"/>
          <c:order val="2"/>
          <c:invertIfNegative val="0"/>
          <c:val>
            <c:numRef>
              <c:f>'Renewable Energy'!$Q$2:$Q$13</c:f>
              <c:numCache>
                <c:formatCode>General</c:formatCode>
                <c:ptCount val="12"/>
                <c:pt idx="0">
                  <c:v>0.70799999999999996</c:v>
                </c:pt>
                <c:pt idx="1">
                  <c:v>0.90129999999999999</c:v>
                </c:pt>
                <c:pt idx="2">
                  <c:v>1.4654</c:v>
                </c:pt>
                <c:pt idx="3">
                  <c:v>2.9089</c:v>
                </c:pt>
                <c:pt idx="4">
                  <c:v>3.2573000000000003</c:v>
                </c:pt>
                <c:pt idx="5">
                  <c:v>3.2305999999999999</c:v>
                </c:pt>
                <c:pt idx="6">
                  <c:v>2.4918</c:v>
                </c:pt>
                <c:pt idx="7">
                  <c:v>2.8718000000000004</c:v>
                </c:pt>
                <c:pt idx="8">
                  <c:v>1.9750999999999999</c:v>
                </c:pt>
                <c:pt idx="9">
                  <c:v>1.6816</c:v>
                </c:pt>
                <c:pt idx="10">
                  <c:v>0.72720000000000007</c:v>
                </c:pt>
                <c:pt idx="11">
                  <c:v>0.4884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2017</c:v>
                </c15:tx>
              </c15:filteredSeriesTitle>
            </c:ext>
            <c:ext xmlns:c16="http://schemas.microsoft.com/office/drawing/2014/chart" uri="{C3380CC4-5D6E-409C-BE32-E72D297353CC}">
              <c16:uniqueId val="{00000002-DE4F-4926-88F6-3E0380A64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6666288"/>
        <c:axId val="316666680"/>
      </c:barChart>
      <c:catAx>
        <c:axId val="31666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6680"/>
        <c:crosses val="autoZero"/>
        <c:auto val="1"/>
        <c:lblAlgn val="ctr"/>
        <c:lblOffset val="100"/>
        <c:noMultiLvlLbl val="0"/>
      </c:catAx>
      <c:valAx>
        <c:axId val="31666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 electricity production (MWh)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6288"/>
        <c:crosses val="autoZero"/>
        <c:crossBetween val="between"/>
        <c:majorUnit val="1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fr-FR" sz="1050"/>
              <a:t>Total</a:t>
            </a:r>
            <a:r>
              <a:rPr lang="fr-FR" sz="1050" baseline="0"/>
              <a:t> power consumption versus PV power production for 2015</a:t>
            </a:r>
            <a:endParaRPr lang="fr-FR" sz="105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Energy balance'!$B$2</c:f>
              <c:strCache>
                <c:ptCount val="1"/>
                <c:pt idx="0">
                  <c:v>Conso 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balance'!$B$3:$B$14</c:f>
              <c:numCache>
                <c:formatCode>General</c:formatCode>
                <c:ptCount val="12"/>
                <c:pt idx="0">
                  <c:v>10560</c:v>
                </c:pt>
                <c:pt idx="1">
                  <c:v>10946</c:v>
                </c:pt>
                <c:pt idx="2">
                  <c:v>10013</c:v>
                </c:pt>
                <c:pt idx="3">
                  <c:v>11272</c:v>
                </c:pt>
                <c:pt idx="4">
                  <c:v>10461</c:v>
                </c:pt>
                <c:pt idx="5">
                  <c:v>11272</c:v>
                </c:pt>
                <c:pt idx="6">
                  <c:v>7668</c:v>
                </c:pt>
                <c:pt idx="7">
                  <c:v>5514</c:v>
                </c:pt>
                <c:pt idx="8">
                  <c:v>6558</c:v>
                </c:pt>
                <c:pt idx="9">
                  <c:v>10617</c:v>
                </c:pt>
                <c:pt idx="10">
                  <c:v>11935</c:v>
                </c:pt>
                <c:pt idx="11">
                  <c:v>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B-48C6-9F6A-F17DEB7752A9}"/>
            </c:ext>
          </c:extLst>
        </c:ser>
        <c:ser>
          <c:idx val="1"/>
          <c:order val="1"/>
          <c:tx>
            <c:strRef>
              <c:f>'Power Energy balance'!$C$2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balance'!$C$3:$C$14</c:f>
              <c:numCache>
                <c:formatCode>General</c:formatCode>
                <c:ptCount val="12"/>
                <c:pt idx="0">
                  <c:v>514.79999999999995</c:v>
                </c:pt>
                <c:pt idx="1">
                  <c:v>201</c:v>
                </c:pt>
                <c:pt idx="2">
                  <c:v>1751.6</c:v>
                </c:pt>
                <c:pt idx="3">
                  <c:v>2824.8</c:v>
                </c:pt>
                <c:pt idx="4">
                  <c:v>2790.4</c:v>
                </c:pt>
                <c:pt idx="5">
                  <c:v>3442.6</c:v>
                </c:pt>
                <c:pt idx="6">
                  <c:v>2453.1999999999998</c:v>
                </c:pt>
                <c:pt idx="7">
                  <c:v>2453.1999999999998</c:v>
                </c:pt>
                <c:pt idx="8">
                  <c:v>1360.48</c:v>
                </c:pt>
                <c:pt idx="9">
                  <c:v>1358.3000000000002</c:v>
                </c:pt>
                <c:pt idx="10">
                  <c:v>875.2</c:v>
                </c:pt>
                <c:pt idx="11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B-48C6-9F6A-F17DEB77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6667464"/>
        <c:axId val="316667856"/>
      </c:barChart>
      <c:catAx>
        <c:axId val="316667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7856"/>
        <c:crosses val="autoZero"/>
        <c:auto val="1"/>
        <c:lblAlgn val="ctr"/>
        <c:lblOffset val="100"/>
        <c:noMultiLvlLbl val="0"/>
      </c:catAx>
      <c:valAx>
        <c:axId val="316667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7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'!$E$7:$E$18</c:f>
              <c:numCache>
                <c:formatCode>General</c:formatCode>
                <c:ptCount val="12"/>
                <c:pt idx="0">
                  <c:v>35000</c:v>
                </c:pt>
                <c:pt idx="1">
                  <c:v>33000</c:v>
                </c:pt>
                <c:pt idx="2">
                  <c:v>24000</c:v>
                </c:pt>
                <c:pt idx="3">
                  <c:v>13000</c:v>
                </c:pt>
                <c:pt idx="4">
                  <c:v>7000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4000</c:v>
                </c:pt>
                <c:pt idx="9">
                  <c:v>12000</c:v>
                </c:pt>
                <c:pt idx="10">
                  <c:v>19000</c:v>
                </c:pt>
                <c:pt idx="1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A0E-9D96-A046526D1B42}"/>
            </c:ext>
          </c:extLst>
        </c:ser>
        <c:ser>
          <c:idx val="1"/>
          <c:order val="1"/>
          <c:tx>
            <c:v>2016</c:v>
          </c:tx>
          <c:spPr>
            <a:solidFill>
              <a:schemeClr val="tx2"/>
            </a:solidFill>
          </c:spPr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'!$F$7:$F$18</c:f>
              <c:numCache>
                <c:formatCode>General</c:formatCode>
                <c:ptCount val="12"/>
                <c:pt idx="0" formatCode="0">
                  <c:v>28000</c:v>
                </c:pt>
                <c:pt idx="1">
                  <c:v>28000</c:v>
                </c:pt>
                <c:pt idx="2">
                  <c:v>26000</c:v>
                </c:pt>
                <c:pt idx="3">
                  <c:v>15000</c:v>
                </c:pt>
                <c:pt idx="4">
                  <c:v>9000</c:v>
                </c:pt>
                <c:pt idx="5">
                  <c:v>2000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10520</c:v>
                </c:pt>
                <c:pt idx="10">
                  <c:v>23840</c:v>
                </c:pt>
                <c:pt idx="11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0-4A0E-9D96-A046526D1B42}"/>
            </c:ext>
          </c:extLst>
        </c:ser>
        <c:ser>
          <c:idx val="2"/>
          <c:order val="2"/>
          <c:tx>
            <c:v>2017 </c:v>
          </c:tx>
          <c:invertIfNegative val="0"/>
          <c:val>
            <c:numRef>
              <c:f>'Heating '!$G$7:$G$18</c:f>
              <c:numCache>
                <c:formatCode>General</c:formatCode>
                <c:ptCount val="12"/>
                <c:pt idx="0">
                  <c:v>40000</c:v>
                </c:pt>
                <c:pt idx="1">
                  <c:v>24000</c:v>
                </c:pt>
                <c:pt idx="2">
                  <c:v>16000</c:v>
                </c:pt>
                <c:pt idx="3">
                  <c:v>13000</c:v>
                </c:pt>
                <c:pt idx="4">
                  <c:v>7000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1000</c:v>
                </c:pt>
                <c:pt idx="10">
                  <c:v>23000</c:v>
                </c:pt>
                <c:pt idx="11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0-4A0E-9D96-A046526D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7374648"/>
        <c:axId val="317375040"/>
      </c:barChart>
      <c:catAx>
        <c:axId val="317374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75040"/>
        <c:crosses val="autoZero"/>
        <c:auto val="1"/>
        <c:lblAlgn val="ctr"/>
        <c:lblOffset val="100"/>
        <c:noMultiLvlLbl val="0"/>
      </c:catAx>
      <c:valAx>
        <c:axId val="31737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Heating demand (kWh)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74648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7930052493438323"/>
          <c:y val="0.91628280839895015"/>
          <c:w val="0.82069952765232645"/>
          <c:h val="8.36445606068221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fr-FR" sz="1050"/>
              <a:t>Total</a:t>
            </a:r>
            <a:r>
              <a:rPr lang="fr-FR" sz="1050" baseline="0"/>
              <a:t> power consumption versus PV power production for 2016</a:t>
            </a:r>
            <a:endParaRPr lang="fr-FR" sz="105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Energy balance'!$B$2</c:f>
              <c:strCache>
                <c:ptCount val="1"/>
                <c:pt idx="0">
                  <c:v>Conso 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balance'!$B$3:$B$14</c:f>
              <c:numCache>
                <c:formatCode>General</c:formatCode>
                <c:ptCount val="12"/>
                <c:pt idx="0">
                  <c:v>10560</c:v>
                </c:pt>
                <c:pt idx="1">
                  <c:v>10946</c:v>
                </c:pt>
                <c:pt idx="2">
                  <c:v>10013</c:v>
                </c:pt>
                <c:pt idx="3">
                  <c:v>11272</c:v>
                </c:pt>
                <c:pt idx="4">
                  <c:v>10461</c:v>
                </c:pt>
                <c:pt idx="5">
                  <c:v>11272</c:v>
                </c:pt>
                <c:pt idx="6">
                  <c:v>7668</c:v>
                </c:pt>
                <c:pt idx="7">
                  <c:v>5514</c:v>
                </c:pt>
                <c:pt idx="8">
                  <c:v>6558</c:v>
                </c:pt>
                <c:pt idx="9">
                  <c:v>10617</c:v>
                </c:pt>
                <c:pt idx="10">
                  <c:v>11935</c:v>
                </c:pt>
                <c:pt idx="11">
                  <c:v>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A-42CE-B43C-50C553FCD912}"/>
            </c:ext>
          </c:extLst>
        </c:ser>
        <c:ser>
          <c:idx val="1"/>
          <c:order val="1"/>
          <c:tx>
            <c:strRef>
              <c:f>'Power Energy balance'!$C$2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balance'!$C$3:$C$14</c:f>
              <c:numCache>
                <c:formatCode>General</c:formatCode>
                <c:ptCount val="12"/>
                <c:pt idx="0">
                  <c:v>514.79999999999995</c:v>
                </c:pt>
                <c:pt idx="1">
                  <c:v>201</c:v>
                </c:pt>
                <c:pt idx="2">
                  <c:v>1751.6</c:v>
                </c:pt>
                <c:pt idx="3">
                  <c:v>2824.8</c:v>
                </c:pt>
                <c:pt idx="4">
                  <c:v>2790.4</c:v>
                </c:pt>
                <c:pt idx="5">
                  <c:v>3442.6</c:v>
                </c:pt>
                <c:pt idx="6">
                  <c:v>2453.1999999999998</c:v>
                </c:pt>
                <c:pt idx="7">
                  <c:v>2453.1999999999998</c:v>
                </c:pt>
                <c:pt idx="8">
                  <c:v>1360.48</c:v>
                </c:pt>
                <c:pt idx="9">
                  <c:v>1358.3000000000002</c:v>
                </c:pt>
                <c:pt idx="10">
                  <c:v>875.2</c:v>
                </c:pt>
                <c:pt idx="11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A-42CE-B43C-50C553FC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6668640"/>
        <c:axId val="316669032"/>
      </c:barChart>
      <c:catAx>
        <c:axId val="31666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69032"/>
        <c:crosses val="autoZero"/>
        <c:auto val="1"/>
        <c:lblAlgn val="ctr"/>
        <c:lblOffset val="100"/>
        <c:noMultiLvlLbl val="0"/>
      </c:catAx>
      <c:valAx>
        <c:axId val="316669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6668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fr-FR" sz="1600"/>
              <a:t>two-years of monthly total energy saving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Energy balance'!$D$2</c:f>
              <c:strCache>
                <c:ptCount val="1"/>
                <c:pt idx="0">
                  <c:v>2015's Energy saving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balance'!$D$3:$D$14</c:f>
              <c:numCache>
                <c:formatCode>0%</c:formatCode>
                <c:ptCount val="12"/>
                <c:pt idx="0">
                  <c:v>4.8749999999999995E-2</c:v>
                </c:pt>
                <c:pt idx="1">
                  <c:v>1.8362872282112187E-2</c:v>
                </c:pt>
                <c:pt idx="2">
                  <c:v>0.17493258763607308</c:v>
                </c:pt>
                <c:pt idx="3">
                  <c:v>0.25060326472675659</c:v>
                </c:pt>
                <c:pt idx="4">
                  <c:v>0.26674314119109072</c:v>
                </c:pt>
                <c:pt idx="5">
                  <c:v>0.30541163946061034</c:v>
                </c:pt>
                <c:pt idx="6">
                  <c:v>0.31992696922274383</c:v>
                </c:pt>
                <c:pt idx="7">
                  <c:v>0.44490388103010514</c:v>
                </c:pt>
                <c:pt idx="8">
                  <c:v>0.20745349191826776</c:v>
                </c:pt>
                <c:pt idx="9">
                  <c:v>0.12793632852971651</c:v>
                </c:pt>
                <c:pt idx="10">
                  <c:v>7.3330540427314628E-2</c:v>
                </c:pt>
                <c:pt idx="11">
                  <c:v>5.4188898898205252E-2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B6B-9459-9A757FBA7820}"/>
            </c:ext>
          </c:extLst>
        </c:ser>
        <c:ser>
          <c:idx val="1"/>
          <c:order val="1"/>
          <c:tx>
            <c:strRef>
              <c:f>'Power Energy balance'!$G$2</c:f>
              <c:strCache>
                <c:ptCount val="1"/>
                <c:pt idx="0">
                  <c:v>2016's Energy saving</c:v>
                </c:pt>
              </c:strCache>
            </c:strRef>
          </c:tx>
          <c:invertIfNegative val="0"/>
          <c:cat>
            <c:strRef>
              <c:f>'Power Energy balance'!$A$3:$A$14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'Power Energy balance'!$G$3:$G$14</c:f>
              <c:numCache>
                <c:formatCode>0%</c:formatCode>
                <c:ptCount val="12"/>
                <c:pt idx="0">
                  <c:v>8.7393831023692442E-2</c:v>
                </c:pt>
                <c:pt idx="1">
                  <c:v>6.6170248773058049E-2</c:v>
                </c:pt>
                <c:pt idx="2">
                  <c:v>0.15237355428965993</c:v>
                </c:pt>
                <c:pt idx="3">
                  <c:v>0.20346970889063729</c:v>
                </c:pt>
                <c:pt idx="4">
                  <c:v>0.21816476206720106</c:v>
                </c:pt>
                <c:pt idx="5">
                  <c:v>0.18390946185233661</c:v>
                </c:pt>
                <c:pt idx="6">
                  <c:v>0.24874244386873925</c:v>
                </c:pt>
                <c:pt idx="7">
                  <c:v>0.49971812662619253</c:v>
                </c:pt>
                <c:pt idx="8">
                  <c:v>0.34667521230572024</c:v>
                </c:pt>
                <c:pt idx="9">
                  <c:v>0.18172761236273066</c:v>
                </c:pt>
                <c:pt idx="10">
                  <c:v>6.6783672650687007E-2</c:v>
                </c:pt>
                <c:pt idx="11">
                  <c:v>5.8797770700636943E-2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B6B-9459-9A757FBA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6669816"/>
        <c:axId val="316670208"/>
      </c:barChart>
      <c:catAx>
        <c:axId val="316669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670208"/>
        <c:crosses val="autoZero"/>
        <c:auto val="1"/>
        <c:lblAlgn val="ctr"/>
        <c:lblOffset val="100"/>
        <c:noMultiLvlLbl val="0"/>
      </c:catAx>
      <c:valAx>
        <c:axId val="3166702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316669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2015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summary!$A$3:$A$5</c:f>
              <c:strCache>
                <c:ptCount val="3"/>
                <c:pt idx="0">
                  <c:v>Heating  (kWh/yr)</c:v>
                </c:pt>
                <c:pt idx="1">
                  <c:v>Vent. + Aux. equipment  (kWh/yr)</c:v>
                </c:pt>
                <c:pt idx="2">
                  <c:v>Lighting  (kWh/yr)</c:v>
                </c:pt>
              </c:strCache>
            </c:strRef>
          </c:cat>
          <c:val>
            <c:numRef>
              <c:f>summary!$D$3:$D$5</c:f>
              <c:numCache>
                <c:formatCode>0%</c:formatCode>
                <c:ptCount val="3"/>
                <c:pt idx="0">
                  <c:v>0.5249293582877701</c:v>
                </c:pt>
                <c:pt idx="1">
                  <c:v>0.47401121053385642</c:v>
                </c:pt>
                <c:pt idx="2">
                  <c:v>0.16879797172395272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3-478C-804C-4B391E9F39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2016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summary!$A$3:$A$5</c:f>
              <c:strCache>
                <c:ptCount val="3"/>
                <c:pt idx="0">
                  <c:v>Heating  (kWh/yr)</c:v>
                </c:pt>
                <c:pt idx="1">
                  <c:v>Vent. + Aux. equipment  (kWh/yr)</c:v>
                </c:pt>
                <c:pt idx="2">
                  <c:v>Lighting  (kWh/yr)</c:v>
                </c:pt>
              </c:strCache>
            </c:strRef>
          </c:cat>
          <c:val>
            <c:numRef>
              <c:f>summary!$G$3:$G$5</c:f>
              <c:numCache>
                <c:formatCode>0%</c:formatCode>
                <c:ptCount val="3"/>
                <c:pt idx="0">
                  <c:v>0.50091766941915605</c:v>
                </c:pt>
                <c:pt idx="1">
                  <c:v>0.45495321150972351</c:v>
                </c:pt>
                <c:pt idx="2">
                  <c:v>0.19982826556862335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4-45D4-86D7-7EF446C80C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2017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summary!$A$3:$A$5</c:f>
              <c:strCache>
                <c:ptCount val="3"/>
                <c:pt idx="0">
                  <c:v>Heating  (kWh/yr)</c:v>
                </c:pt>
                <c:pt idx="1">
                  <c:v>Vent. + Aux. equipment  (kWh/yr)</c:v>
                </c:pt>
                <c:pt idx="2">
                  <c:v>Lighting  (kWh/yr)</c:v>
                </c:pt>
              </c:strCache>
            </c:strRef>
          </c:cat>
          <c:val>
            <c:numRef>
              <c:f>summary!$J$3:$J$5</c:f>
              <c:numCache>
                <c:formatCode>0%</c:formatCode>
                <c:ptCount val="3"/>
                <c:pt idx="0">
                  <c:v>0.46804966348330485</c:v>
                </c:pt>
                <c:pt idx="1">
                  <c:v>0.47328778163878982</c:v>
                </c:pt>
                <c:pt idx="2">
                  <c:v>0.23788302935985597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5-4ABC-B4F6-CA4CCE1724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3832E-2"/>
          <c:y val="0.15928295421405658"/>
          <c:w val="0.95094760312151616"/>
          <c:h val="0.789791119860017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summary!$A$30</c:f>
              <c:strCache>
                <c:ptCount val="1"/>
                <c:pt idx="0">
                  <c:v>Heating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summary!$B$29:$F$29</c:f>
              <c:strCache>
                <c:ptCount val="5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(RT2012)</c:v>
                </c:pt>
                <c:pt idx="4">
                  <c:v>predicted (HQE)</c:v>
                </c:pt>
              </c:strCache>
            </c:strRef>
          </c:cat>
          <c:val>
            <c:numRef>
              <c:f>summary!$B$30:$F$30</c:f>
              <c:numCache>
                <c:formatCode>0</c:formatCode>
                <c:ptCount val="5"/>
                <c:pt idx="0">
                  <c:v>52.5</c:v>
                </c:pt>
                <c:pt idx="1">
                  <c:v>53.55</c:v>
                </c:pt>
                <c:pt idx="2">
                  <c:v>47.8125</c:v>
                </c:pt>
                <c:pt idx="3" formatCode="General">
                  <c:v>7</c:v>
                </c:pt>
                <c:pt idx="4" formatCode="General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F-4597-AE5F-3E285FA3A249}"/>
            </c:ext>
          </c:extLst>
        </c:ser>
        <c:ser>
          <c:idx val="1"/>
          <c:order val="1"/>
          <c:tx>
            <c:strRef>
              <c:f>summary!$A$31</c:f>
              <c:strCache>
                <c:ptCount val="1"/>
                <c:pt idx="0">
                  <c:v>Ventilation &amp; Auxiliary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summary!$B$29:$F$29</c:f>
              <c:strCache>
                <c:ptCount val="5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(RT2012)</c:v>
                </c:pt>
                <c:pt idx="4">
                  <c:v>predicted (HQE)</c:v>
                </c:pt>
              </c:strCache>
            </c:strRef>
          </c:cat>
          <c:val>
            <c:numRef>
              <c:f>summary!$B$31:$F$31</c:f>
              <c:numCache>
                <c:formatCode>0</c:formatCode>
                <c:ptCount val="5"/>
                <c:pt idx="0">
                  <c:v>47.407499999999999</c:v>
                </c:pt>
                <c:pt idx="1">
                  <c:v>48.636225000000003</c:v>
                </c:pt>
                <c:pt idx="2">
                  <c:v>48.347587500000003</c:v>
                </c:pt>
                <c:pt idx="3" formatCode="General">
                  <c:v>27</c:v>
                </c:pt>
                <c:pt idx="4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F-4597-AE5F-3E285FA3A249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Lighting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summary!$B$29:$F$29</c:f>
              <c:strCache>
                <c:ptCount val="5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(RT2012)</c:v>
                </c:pt>
                <c:pt idx="4">
                  <c:v>predicted (HQE)</c:v>
                </c:pt>
              </c:strCache>
            </c:strRef>
          </c:cat>
          <c:val>
            <c:numRef>
              <c:f>summary!$B$32:$F$32</c:f>
              <c:numCache>
                <c:formatCode>0</c:formatCode>
                <c:ptCount val="5"/>
                <c:pt idx="0">
                  <c:v>16.882068750000002</c:v>
                </c:pt>
                <c:pt idx="1">
                  <c:v>21.362400000000001</c:v>
                </c:pt>
                <c:pt idx="2">
                  <c:v>24.300374999999999</c:v>
                </c:pt>
                <c:pt idx="3" formatCode="General">
                  <c:v>6</c:v>
                </c:pt>
                <c:pt idx="4" formatCode="General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F-4597-AE5F-3E285FA3A249}"/>
            </c:ext>
          </c:extLst>
        </c:ser>
        <c:ser>
          <c:idx val="3"/>
          <c:order val="3"/>
          <c:tx>
            <c:strRef>
              <c:f>summary!$A$33</c:f>
              <c:strCache>
                <c:ptCount val="1"/>
                <c:pt idx="0">
                  <c:v>PV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summary!$B$29:$F$29</c:f>
              <c:strCache>
                <c:ptCount val="5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(RT2012)</c:v>
                </c:pt>
                <c:pt idx="4">
                  <c:v>predicted (HQE)</c:v>
                </c:pt>
              </c:strCache>
            </c:strRef>
          </c:cat>
          <c:val>
            <c:numRef>
              <c:f>summary!$B$33:$F$33</c:f>
              <c:numCache>
                <c:formatCode>0</c:formatCode>
                <c:ptCount val="5"/>
                <c:pt idx="0">
                  <c:v>-16.776111375000003</c:v>
                </c:pt>
                <c:pt idx="1">
                  <c:v>-16.6448296875</c:v>
                </c:pt>
                <c:pt idx="2">
                  <c:v>-18.307841250000003</c:v>
                </c:pt>
                <c:pt idx="3" formatCode="General">
                  <c:v>-11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F-4597-AE5F-3E285FA3A249}"/>
            </c:ext>
          </c:extLst>
        </c:ser>
        <c:ser>
          <c:idx val="4"/>
          <c:order val="4"/>
          <c:tx>
            <c:strRef>
              <c:f>summary!$A$34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summary!$B$29:$F$29</c:f>
              <c:strCache>
                <c:ptCount val="5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(RT2012)</c:v>
                </c:pt>
                <c:pt idx="4">
                  <c:v>predicted (HQE)</c:v>
                </c:pt>
              </c:strCache>
            </c:strRef>
          </c:cat>
          <c:val>
            <c:numRef>
              <c:f>summary!$B$34:$F$34</c:f>
              <c:numCache>
                <c:formatCode>0</c:formatCode>
                <c:ptCount val="5"/>
                <c:pt idx="0">
                  <c:v>100.013457375</c:v>
                </c:pt>
                <c:pt idx="1">
                  <c:v>106.90379531250002</c:v>
                </c:pt>
                <c:pt idx="2">
                  <c:v>102.15262125000001</c:v>
                </c:pt>
                <c:pt idx="3" formatCode="General">
                  <c:v>29</c:v>
                </c:pt>
                <c:pt idx="4" formatCode="General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F-4597-AE5F-3E285FA3A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16672168"/>
        <c:axId val="316672560"/>
      </c:barChart>
      <c:catAx>
        <c:axId val="31667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672560"/>
        <c:crosses val="autoZero"/>
        <c:auto val="1"/>
        <c:lblAlgn val="ctr"/>
        <c:lblOffset val="1000"/>
        <c:noMultiLvlLbl val="0"/>
      </c:catAx>
      <c:valAx>
        <c:axId val="31667256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166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3832E-2"/>
          <c:y val="0.15928295421405658"/>
          <c:w val="0.95094760312151616"/>
          <c:h val="0.789791119860017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summary!$A$30</c:f>
              <c:strCache>
                <c:ptCount val="1"/>
                <c:pt idx="0">
                  <c:v>Heating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summary!$B$29:$F$29</c15:sqref>
                  </c15:fullRef>
                </c:ext>
              </c:extLst>
              <c:f>(summary!$B$29:$D$29,summary!$F$29)</c:f>
              <c:strCache>
                <c:ptCount val="4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(HQE)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summary!$B$30:$F$30</c15:sqref>
                  </c15:fullRef>
                </c:ext>
              </c:extLst>
              <c:f>(summary!$B$30:$D$30,summary!$F$30)</c:f>
              <c:numCache>
                <c:formatCode>0</c:formatCode>
                <c:ptCount val="4"/>
                <c:pt idx="0">
                  <c:v>52.5</c:v>
                </c:pt>
                <c:pt idx="1">
                  <c:v>53.55</c:v>
                </c:pt>
                <c:pt idx="2">
                  <c:v>47.8125</c:v>
                </c:pt>
                <c:pt idx="3" formatCode="General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081-BC3E-2AC4645291E2}"/>
            </c:ext>
          </c:extLst>
        </c:ser>
        <c:ser>
          <c:idx val="1"/>
          <c:order val="1"/>
          <c:tx>
            <c:strRef>
              <c:f>summary!$A$31</c:f>
              <c:strCache>
                <c:ptCount val="1"/>
                <c:pt idx="0">
                  <c:v>Ventilation &amp; Auxiliary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summary!$B$29:$F$29</c15:sqref>
                  </c15:fullRef>
                </c:ext>
              </c:extLst>
              <c:f>(summary!$B$29:$D$29,summary!$F$29)</c:f>
              <c:strCache>
                <c:ptCount val="4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(HQE)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summary!$B$31:$F$31</c15:sqref>
                  </c15:fullRef>
                </c:ext>
              </c:extLst>
              <c:f>(summary!$B$31:$D$31,summary!$F$31)</c:f>
              <c:numCache>
                <c:formatCode>0</c:formatCode>
                <c:ptCount val="4"/>
                <c:pt idx="0">
                  <c:v>47.407499999999999</c:v>
                </c:pt>
                <c:pt idx="1">
                  <c:v>48.636225000000003</c:v>
                </c:pt>
                <c:pt idx="2">
                  <c:v>48.347587500000003</c:v>
                </c:pt>
                <c:pt idx="3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4-4081-BC3E-2AC4645291E2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Lighting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summary!$B$29:$F$29</c15:sqref>
                  </c15:fullRef>
                </c:ext>
              </c:extLst>
              <c:f>(summary!$B$29:$D$29,summary!$F$29)</c:f>
              <c:strCache>
                <c:ptCount val="4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(HQE)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summary!$B$32:$F$32</c15:sqref>
                  </c15:fullRef>
                </c:ext>
              </c:extLst>
              <c:f>(summary!$B$32:$D$32,summary!$F$32)</c:f>
              <c:numCache>
                <c:formatCode>0</c:formatCode>
                <c:ptCount val="4"/>
                <c:pt idx="0">
                  <c:v>16.882068750000002</c:v>
                </c:pt>
                <c:pt idx="1">
                  <c:v>21.362400000000001</c:v>
                </c:pt>
                <c:pt idx="2">
                  <c:v>24.300374999999999</c:v>
                </c:pt>
                <c:pt idx="3" formatCode="General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4-4081-BC3E-2AC4645291E2}"/>
            </c:ext>
          </c:extLst>
        </c:ser>
        <c:ser>
          <c:idx val="3"/>
          <c:order val="3"/>
          <c:tx>
            <c:strRef>
              <c:f>summary!$A$33</c:f>
              <c:strCache>
                <c:ptCount val="1"/>
                <c:pt idx="0">
                  <c:v>PV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summary!$B$29:$F$29</c15:sqref>
                  </c15:fullRef>
                </c:ext>
              </c:extLst>
              <c:f>(summary!$B$29:$D$29,summary!$F$29)</c:f>
              <c:strCache>
                <c:ptCount val="4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(HQE)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summary!$B$33:$F$33</c15:sqref>
                  </c15:fullRef>
                </c:ext>
              </c:extLst>
              <c:f>(summary!$B$33:$D$33,summary!$F$33)</c:f>
              <c:numCache>
                <c:formatCode>0</c:formatCode>
                <c:ptCount val="4"/>
                <c:pt idx="0">
                  <c:v>-16.776111375000003</c:v>
                </c:pt>
                <c:pt idx="1">
                  <c:v>-16.6448296875</c:v>
                </c:pt>
                <c:pt idx="2">
                  <c:v>-18.307841250000003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4-4081-BC3E-2AC4645291E2}"/>
            </c:ext>
          </c:extLst>
        </c:ser>
        <c:ser>
          <c:idx val="4"/>
          <c:order val="4"/>
          <c:tx>
            <c:strRef>
              <c:f>summary!$A$34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summary!$B$29:$F$29</c15:sqref>
                  </c15:fullRef>
                </c:ext>
              </c:extLst>
              <c:f>(summary!$B$29:$D$29,summary!$F$29)</c:f>
              <c:strCache>
                <c:ptCount val="4"/>
                <c:pt idx="0">
                  <c:v>2015 energy use</c:v>
                </c:pt>
                <c:pt idx="1">
                  <c:v>2016 energy use</c:v>
                </c:pt>
                <c:pt idx="2">
                  <c:v>2017 energy use</c:v>
                </c:pt>
                <c:pt idx="3">
                  <c:v>predicted (HQE)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summary!$B$34:$F$34</c15:sqref>
                  </c15:fullRef>
                </c:ext>
              </c:extLst>
              <c:f>(summary!$B$34:$D$34,summary!$F$34)</c:f>
              <c:numCache>
                <c:formatCode>0</c:formatCode>
                <c:ptCount val="4"/>
                <c:pt idx="0">
                  <c:v>100.013457375</c:v>
                </c:pt>
                <c:pt idx="1">
                  <c:v>106.90379531250002</c:v>
                </c:pt>
                <c:pt idx="2">
                  <c:v>102.15262125000001</c:v>
                </c:pt>
                <c:pt idx="3" formatCode="General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4-4081-BC3E-2AC464529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19982952"/>
        <c:axId val="319985304"/>
      </c:barChart>
      <c:catAx>
        <c:axId val="31998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19985304"/>
        <c:crosses val="autoZero"/>
        <c:auto val="1"/>
        <c:lblAlgn val="ctr"/>
        <c:lblOffset val="1000"/>
        <c:noMultiLvlLbl val="0"/>
      </c:catAx>
      <c:valAx>
        <c:axId val="31998530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1998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monthly outdoor average temperature (°C)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</c:v>
          </c:tx>
          <c:xVal>
            <c:strRef>
              <c:f>'Heating 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'Heating '!$B$24:$B$35</c:f>
              <c:numCache>
                <c:formatCode>General</c:formatCode>
                <c:ptCount val="12"/>
                <c:pt idx="0">
                  <c:v>3.7</c:v>
                </c:pt>
                <c:pt idx="1">
                  <c:v>3.3</c:v>
                </c:pt>
                <c:pt idx="2">
                  <c:v>6.7</c:v>
                </c:pt>
                <c:pt idx="3">
                  <c:v>10.8</c:v>
                </c:pt>
                <c:pt idx="4">
                  <c:v>13.7</c:v>
                </c:pt>
                <c:pt idx="5">
                  <c:v>18</c:v>
                </c:pt>
                <c:pt idx="6">
                  <c:v>21.7</c:v>
                </c:pt>
                <c:pt idx="7">
                  <c:v>20.9</c:v>
                </c:pt>
                <c:pt idx="8">
                  <c:v>14.8</c:v>
                </c:pt>
                <c:pt idx="9">
                  <c:v>10.8</c:v>
                </c:pt>
                <c:pt idx="10">
                  <c:v>9.6999999999999993</c:v>
                </c:pt>
                <c:pt idx="11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035-A560-7E3930D5833F}"/>
            </c:ext>
          </c:extLst>
        </c:ser>
        <c:ser>
          <c:idx val="1"/>
          <c:order val="1"/>
          <c:tx>
            <c:v>2016</c:v>
          </c:tx>
          <c:marker>
            <c:spPr>
              <a:solidFill>
                <a:srgbClr val="FF0000"/>
              </a:solidFill>
            </c:spPr>
          </c:marker>
          <c:xVal>
            <c:strRef>
              <c:f>'Heating 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'Heating '!$C$24:$C$35</c:f>
              <c:numCache>
                <c:formatCode>General</c:formatCode>
                <c:ptCount val="12"/>
                <c:pt idx="0">
                  <c:v>4.8</c:v>
                </c:pt>
                <c:pt idx="1">
                  <c:v>5.6</c:v>
                </c:pt>
                <c:pt idx="2">
                  <c:v>5.5</c:v>
                </c:pt>
                <c:pt idx="3">
                  <c:v>9.4</c:v>
                </c:pt>
                <c:pt idx="4">
                  <c:v>13.7</c:v>
                </c:pt>
                <c:pt idx="5">
                  <c:v>17.7</c:v>
                </c:pt>
                <c:pt idx="6">
                  <c:v>20</c:v>
                </c:pt>
                <c:pt idx="7">
                  <c:v>20</c:v>
                </c:pt>
                <c:pt idx="8">
                  <c:v>17.899999999999999</c:v>
                </c:pt>
                <c:pt idx="9">
                  <c:v>10.4</c:v>
                </c:pt>
                <c:pt idx="10">
                  <c:v>6.8</c:v>
                </c:pt>
                <c:pt idx="1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6-4035-A560-7E3930D5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75824"/>
        <c:axId val="317376216"/>
      </c:scatterChart>
      <c:valAx>
        <c:axId val="317375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17376216"/>
        <c:crosses val="autoZero"/>
        <c:crossBetween val="midCat"/>
      </c:valAx>
      <c:valAx>
        <c:axId val="317376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7375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'!$H$7:$H$18</c:f>
              <c:numCache>
                <c:formatCode>General</c:formatCode>
                <c:ptCount val="12"/>
                <c:pt idx="0">
                  <c:v>35</c:v>
                </c:pt>
                <c:pt idx="1">
                  <c:v>33</c:v>
                </c:pt>
                <c:pt idx="2">
                  <c:v>24</c:v>
                </c:pt>
                <c:pt idx="3">
                  <c:v>13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12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2-4B44-8CBE-3AEFF0D274B6}"/>
            </c:ext>
          </c:extLst>
        </c:ser>
        <c:ser>
          <c:idx val="1"/>
          <c:order val="1"/>
          <c:tx>
            <c:v>2016</c:v>
          </c:tx>
          <c:spPr>
            <a:solidFill>
              <a:schemeClr val="tx2"/>
            </a:solidFill>
          </c:spPr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'!$I$7:$I$18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15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10.52</c:v>
                </c:pt>
                <c:pt idx="10">
                  <c:v>23.84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2-4B44-8CBE-3AEFF0D274B6}"/>
            </c:ext>
          </c:extLst>
        </c:ser>
        <c:ser>
          <c:idx val="2"/>
          <c:order val="2"/>
          <c:tx>
            <c:v>2017</c:v>
          </c:tx>
          <c:invertIfNegative val="0"/>
          <c:cat>
            <c:strRef>
              <c:f>'Heating 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'Heating '!$J$7:$J$18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23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2-4B44-8CBE-3AEFF0D2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7377000"/>
        <c:axId val="317377392"/>
      </c:barChart>
      <c:catAx>
        <c:axId val="317377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77392"/>
        <c:crosses val="autoZero"/>
        <c:auto val="1"/>
        <c:lblAlgn val="ctr"/>
        <c:lblOffset val="100"/>
        <c:noMultiLvlLbl val="0"/>
      </c:catAx>
      <c:valAx>
        <c:axId val="31737739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Heating demand (MWh)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77000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17930052493438323"/>
          <c:y val="0.91628280839895015"/>
          <c:w val="0.82069952765232645"/>
          <c:h val="8.36445606068221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2015's power</a:t>
            </a:r>
            <a:r>
              <a:rPr lang="fr-FR" baseline="0"/>
              <a:t> consumption 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AHUs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Electricity!$B$3:$B$14</c:f>
              <c:numCache>
                <c:formatCode>General</c:formatCode>
                <c:ptCount val="12"/>
                <c:pt idx="0">
                  <c:v>5173</c:v>
                </c:pt>
                <c:pt idx="1">
                  <c:v>5114</c:v>
                </c:pt>
                <c:pt idx="2">
                  <c:v>2565</c:v>
                </c:pt>
                <c:pt idx="3">
                  <c:v>3737</c:v>
                </c:pt>
                <c:pt idx="4">
                  <c:v>4973</c:v>
                </c:pt>
                <c:pt idx="5">
                  <c:v>3737</c:v>
                </c:pt>
                <c:pt idx="6">
                  <c:v>3053</c:v>
                </c:pt>
                <c:pt idx="7">
                  <c:v>2037</c:v>
                </c:pt>
                <c:pt idx="8">
                  <c:v>3475</c:v>
                </c:pt>
                <c:pt idx="9">
                  <c:v>6820</c:v>
                </c:pt>
                <c:pt idx="10">
                  <c:v>6492</c:v>
                </c:pt>
                <c:pt idx="11">
                  <c:v>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6-45A9-AC91-815A28B7D31A}"/>
            </c:ext>
          </c:extLst>
        </c:ser>
        <c:ser>
          <c:idx val="1"/>
          <c:order val="1"/>
          <c:tx>
            <c:strRef>
              <c:f>Electricity!$F$1</c:f>
              <c:strCache>
                <c:ptCount val="1"/>
                <c:pt idx="0">
                  <c:v>Lighting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Electricity!$F$3:$F$14</c:f>
              <c:numCache>
                <c:formatCode>General</c:formatCode>
                <c:ptCount val="12"/>
                <c:pt idx="0">
                  <c:v>1870</c:v>
                </c:pt>
                <c:pt idx="1">
                  <c:v>1693</c:v>
                </c:pt>
                <c:pt idx="2">
                  <c:v>2290</c:v>
                </c:pt>
                <c:pt idx="3">
                  <c:v>1598</c:v>
                </c:pt>
                <c:pt idx="4">
                  <c:v>1717</c:v>
                </c:pt>
                <c:pt idx="5">
                  <c:v>1598</c:v>
                </c:pt>
                <c:pt idx="6">
                  <c:v>1084</c:v>
                </c:pt>
                <c:pt idx="7">
                  <c:v>724</c:v>
                </c:pt>
                <c:pt idx="8">
                  <c:v>1619</c:v>
                </c:pt>
                <c:pt idx="9">
                  <c:v>2274</c:v>
                </c:pt>
                <c:pt idx="10">
                  <c:v>2648</c:v>
                </c:pt>
                <c:pt idx="11">
                  <c:v>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6-45A9-AC91-815A28B7D31A}"/>
            </c:ext>
          </c:extLst>
        </c:ser>
        <c:ser>
          <c:idx val="2"/>
          <c:order val="2"/>
          <c:tx>
            <c:strRef>
              <c:f>Electricity!$J$1</c:f>
              <c:strCache>
                <c:ptCount val="1"/>
                <c:pt idx="0">
                  <c:v>Appliances and auxiliary equipement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Electricity!$J$3:$J$14</c:f>
              <c:numCache>
                <c:formatCode>General</c:formatCode>
                <c:ptCount val="12"/>
                <c:pt idx="0">
                  <c:v>4267</c:v>
                </c:pt>
                <c:pt idx="1">
                  <c:v>4894</c:v>
                </c:pt>
                <c:pt idx="2">
                  <c:v>5985</c:v>
                </c:pt>
                <c:pt idx="3">
                  <c:v>6607</c:v>
                </c:pt>
                <c:pt idx="4">
                  <c:v>4492</c:v>
                </c:pt>
                <c:pt idx="5">
                  <c:v>6607</c:v>
                </c:pt>
                <c:pt idx="6">
                  <c:v>3918</c:v>
                </c:pt>
                <c:pt idx="7">
                  <c:v>3011</c:v>
                </c:pt>
                <c:pt idx="8">
                  <c:v>1988</c:v>
                </c:pt>
                <c:pt idx="9">
                  <c:v>2101</c:v>
                </c:pt>
                <c:pt idx="10">
                  <c:v>3453</c:v>
                </c:pt>
                <c:pt idx="11">
                  <c:v>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6-45A9-AC91-815A28B7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78176"/>
        <c:axId val="317378568"/>
      </c:barChart>
      <c:catAx>
        <c:axId val="31737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78568"/>
        <c:crosses val="autoZero"/>
        <c:auto val="1"/>
        <c:lblAlgn val="ctr"/>
        <c:lblOffset val="100"/>
        <c:noMultiLvlLbl val="0"/>
      </c:catAx>
      <c:valAx>
        <c:axId val="317378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78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2016's power consumption 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AHUs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Electricity!$C$3:$C$14</c:f>
              <c:numCache>
                <c:formatCode>General</c:formatCode>
                <c:ptCount val="12"/>
                <c:pt idx="0">
                  <c:v>5075</c:v>
                </c:pt>
                <c:pt idx="1">
                  <c:v>5669</c:v>
                </c:pt>
                <c:pt idx="2">
                  <c:v>6463</c:v>
                </c:pt>
                <c:pt idx="3">
                  <c:v>6128</c:v>
                </c:pt>
                <c:pt idx="4">
                  <c:v>6101</c:v>
                </c:pt>
                <c:pt idx="5">
                  <c:v>5741</c:v>
                </c:pt>
                <c:pt idx="6">
                  <c:v>1378</c:v>
                </c:pt>
                <c:pt idx="7">
                  <c:v>1378</c:v>
                </c:pt>
                <c:pt idx="8">
                  <c:v>3031</c:v>
                </c:pt>
                <c:pt idx="9">
                  <c:v>3460</c:v>
                </c:pt>
                <c:pt idx="10">
                  <c:v>4599</c:v>
                </c:pt>
                <c:pt idx="11">
                  <c:v>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B-440D-B3CF-F4DB7FAEE9C5}"/>
            </c:ext>
          </c:extLst>
        </c:ser>
        <c:ser>
          <c:idx val="1"/>
          <c:order val="1"/>
          <c:tx>
            <c:strRef>
              <c:f>Electricity!$F$1</c:f>
              <c:strCache>
                <c:ptCount val="1"/>
                <c:pt idx="0">
                  <c:v>Lighting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Electricity!$G$3:$G$14</c:f>
              <c:numCache>
                <c:formatCode>General</c:formatCode>
                <c:ptCount val="12"/>
                <c:pt idx="0">
                  <c:v>2145</c:v>
                </c:pt>
                <c:pt idx="1">
                  <c:v>2068</c:v>
                </c:pt>
                <c:pt idx="2">
                  <c:v>2658</c:v>
                </c:pt>
                <c:pt idx="3">
                  <c:v>2283</c:v>
                </c:pt>
                <c:pt idx="4">
                  <c:v>2391</c:v>
                </c:pt>
                <c:pt idx="5">
                  <c:v>2310</c:v>
                </c:pt>
                <c:pt idx="6">
                  <c:v>1097</c:v>
                </c:pt>
                <c:pt idx="7">
                  <c:v>1097</c:v>
                </c:pt>
                <c:pt idx="8">
                  <c:v>2256</c:v>
                </c:pt>
                <c:pt idx="9">
                  <c:v>2676</c:v>
                </c:pt>
                <c:pt idx="10">
                  <c:v>3179</c:v>
                </c:pt>
                <c:pt idx="1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B-440D-B3CF-F4DB7FAEE9C5}"/>
            </c:ext>
          </c:extLst>
        </c:ser>
        <c:ser>
          <c:idx val="2"/>
          <c:order val="2"/>
          <c:tx>
            <c:strRef>
              <c:f>Electricity!$J$1</c:f>
              <c:strCache>
                <c:ptCount val="1"/>
                <c:pt idx="0">
                  <c:v>Appliances and auxiliary equipement</c:v>
                </c:pt>
              </c:strCache>
            </c:strRef>
          </c:tx>
          <c:invertIfNegative val="0"/>
          <c:cat>
            <c:strRef>
              <c:f>Electricity!$A$3:$A$14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Electricity!$K$3:$K$14</c:f>
              <c:numCache>
                <c:formatCode>General</c:formatCode>
                <c:ptCount val="12"/>
                <c:pt idx="0">
                  <c:v>2376</c:v>
                </c:pt>
                <c:pt idx="1">
                  <c:v>4824</c:v>
                </c:pt>
                <c:pt idx="2">
                  <c:v>3299</c:v>
                </c:pt>
                <c:pt idx="3">
                  <c:v>5147</c:v>
                </c:pt>
                <c:pt idx="4">
                  <c:v>4037</c:v>
                </c:pt>
                <c:pt idx="5">
                  <c:v>5197</c:v>
                </c:pt>
                <c:pt idx="6">
                  <c:v>6909</c:v>
                </c:pt>
                <c:pt idx="7">
                  <c:v>6909</c:v>
                </c:pt>
                <c:pt idx="8">
                  <c:v>1090</c:v>
                </c:pt>
                <c:pt idx="9">
                  <c:v>3306</c:v>
                </c:pt>
                <c:pt idx="10">
                  <c:v>2926</c:v>
                </c:pt>
                <c:pt idx="11">
                  <c:v>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B-440D-B3CF-F4DB7FAE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79352"/>
        <c:axId val="317379744"/>
      </c:barChart>
      <c:catAx>
        <c:axId val="317379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79744"/>
        <c:crosses val="autoZero"/>
        <c:auto val="1"/>
        <c:lblAlgn val="ctr"/>
        <c:lblOffset val="100"/>
        <c:noMultiLvlLbl val="0"/>
      </c:catAx>
      <c:valAx>
        <c:axId val="317379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79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Air</a:t>
            </a:r>
            <a:r>
              <a:rPr lang="fr-FR" sz="1200" baseline="0"/>
              <a:t> ventilation system consumption rate for 2015</a:t>
            </a:r>
            <a:endParaRPr lang="fr-FR" sz="1200"/>
          </a:p>
        </c:rich>
      </c:tx>
      <c:layout>
        <c:manualLayout>
          <c:xMode val="edge"/>
          <c:yMode val="edge"/>
          <c:x val="0.24242729503463092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Electricity!$B$26</c:f>
              <c:strCache>
                <c:ptCount val="1"/>
                <c:pt idx="0">
                  <c:v>GF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Electricity!$B$27:$B$38</c:f>
              <c:numCache>
                <c:formatCode>General</c:formatCode>
                <c:ptCount val="12"/>
                <c:pt idx="0">
                  <c:v>1097</c:v>
                </c:pt>
                <c:pt idx="1">
                  <c:v>1054</c:v>
                </c:pt>
                <c:pt idx="2">
                  <c:v>1134</c:v>
                </c:pt>
                <c:pt idx="3">
                  <c:v>503</c:v>
                </c:pt>
                <c:pt idx="4">
                  <c:v>1036</c:v>
                </c:pt>
                <c:pt idx="5">
                  <c:v>503</c:v>
                </c:pt>
                <c:pt idx="6">
                  <c:v>138</c:v>
                </c:pt>
                <c:pt idx="7">
                  <c:v>92</c:v>
                </c:pt>
                <c:pt idx="8">
                  <c:v>197</c:v>
                </c:pt>
                <c:pt idx="9">
                  <c:v>1545</c:v>
                </c:pt>
                <c:pt idx="10">
                  <c:v>1478</c:v>
                </c:pt>
                <c:pt idx="11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BBC-BCED-F10829B79718}"/>
            </c:ext>
          </c:extLst>
        </c:ser>
        <c:ser>
          <c:idx val="1"/>
          <c:order val="1"/>
          <c:tx>
            <c:strRef>
              <c:f>Electricity!$C$26</c:f>
              <c:strCache>
                <c:ptCount val="1"/>
                <c:pt idx="0">
                  <c:v>1F &amp; 2F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Electricity!$C$27:$C$38</c:f>
              <c:numCache>
                <c:formatCode>General</c:formatCode>
                <c:ptCount val="12"/>
                <c:pt idx="0">
                  <c:v>3083</c:v>
                </c:pt>
                <c:pt idx="1">
                  <c:v>3089</c:v>
                </c:pt>
                <c:pt idx="2">
                  <c:v>347</c:v>
                </c:pt>
                <c:pt idx="3">
                  <c:v>2344</c:v>
                </c:pt>
                <c:pt idx="4">
                  <c:v>3012</c:v>
                </c:pt>
                <c:pt idx="5">
                  <c:v>2344</c:v>
                </c:pt>
                <c:pt idx="6">
                  <c:v>1811</c:v>
                </c:pt>
                <c:pt idx="7">
                  <c:v>1208</c:v>
                </c:pt>
                <c:pt idx="8">
                  <c:v>2392</c:v>
                </c:pt>
                <c:pt idx="9">
                  <c:v>4155</c:v>
                </c:pt>
                <c:pt idx="10">
                  <c:v>3914</c:v>
                </c:pt>
                <c:pt idx="11">
                  <c:v>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5-4BBC-BCED-F10829B79718}"/>
            </c:ext>
          </c:extLst>
        </c:ser>
        <c:ser>
          <c:idx val="2"/>
          <c:order val="2"/>
          <c:tx>
            <c:strRef>
              <c:f>Electricity!$D$26</c:f>
              <c:strCache>
                <c:ptCount val="1"/>
                <c:pt idx="0">
                  <c:v>Amphitheatre</c:v>
                </c:pt>
              </c:strCache>
            </c:strRef>
          </c:tx>
          <c:invertIfNegative val="0"/>
          <c:cat>
            <c:strRef>
              <c:f>Electricity!$A$27:$A$38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Electricity!$D$27:$D$38</c:f>
              <c:numCache>
                <c:formatCode>General</c:formatCode>
                <c:ptCount val="12"/>
                <c:pt idx="0">
                  <c:v>993</c:v>
                </c:pt>
                <c:pt idx="1">
                  <c:v>971</c:v>
                </c:pt>
                <c:pt idx="2">
                  <c:v>1084</c:v>
                </c:pt>
                <c:pt idx="3">
                  <c:v>890</c:v>
                </c:pt>
                <c:pt idx="4">
                  <c:v>925</c:v>
                </c:pt>
                <c:pt idx="5">
                  <c:v>890</c:v>
                </c:pt>
                <c:pt idx="6">
                  <c:v>1104</c:v>
                </c:pt>
                <c:pt idx="7">
                  <c:v>737</c:v>
                </c:pt>
                <c:pt idx="8">
                  <c:v>886</c:v>
                </c:pt>
                <c:pt idx="9">
                  <c:v>1120</c:v>
                </c:pt>
                <c:pt idx="10">
                  <c:v>1100</c:v>
                </c:pt>
                <c:pt idx="11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5-4BBC-BCED-F10829B7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80528"/>
        <c:axId val="317380920"/>
      </c:barChart>
      <c:catAx>
        <c:axId val="31738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80920"/>
        <c:crosses val="autoZero"/>
        <c:auto val="1"/>
        <c:lblAlgn val="ctr"/>
        <c:lblOffset val="100"/>
        <c:noMultiLvlLbl val="0"/>
      </c:catAx>
      <c:valAx>
        <c:axId val="317380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8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r-FR" sz="1200" b="1" i="0" baseline="0">
                <a:effectLst/>
              </a:rPr>
              <a:t>Air ventilation system consumption rate for 2016</a:t>
            </a:r>
            <a:endParaRPr lang="fr-FR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Electricity!$F$26</c:f>
              <c:strCache>
                <c:ptCount val="1"/>
                <c:pt idx="0">
                  <c:v>AHU GF</c:v>
                </c:pt>
              </c:strCache>
            </c:strRef>
          </c:tx>
          <c:invertIfNegative val="0"/>
          <c:cat>
            <c:strRef>
              <c:f>Electricity!$E$27:$E$37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Electricity!$F$27:$F$37</c:f>
              <c:numCache>
                <c:formatCode>General</c:formatCode>
                <c:ptCount val="11"/>
                <c:pt idx="0">
                  <c:v>1146</c:v>
                </c:pt>
                <c:pt idx="1">
                  <c:v>1322</c:v>
                </c:pt>
                <c:pt idx="2">
                  <c:v>1481</c:v>
                </c:pt>
                <c:pt idx="3">
                  <c:v>1215</c:v>
                </c:pt>
                <c:pt idx="4">
                  <c:v>1385</c:v>
                </c:pt>
                <c:pt idx="5">
                  <c:v>1183</c:v>
                </c:pt>
                <c:pt idx="6">
                  <c:v>67</c:v>
                </c:pt>
                <c:pt idx="7">
                  <c:v>67</c:v>
                </c:pt>
                <c:pt idx="8">
                  <c:v>1431</c:v>
                </c:pt>
                <c:pt idx="9">
                  <c:v>1697</c:v>
                </c:pt>
                <c:pt idx="10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0-4714-BEF4-FAEDA331B42B}"/>
            </c:ext>
          </c:extLst>
        </c:ser>
        <c:ser>
          <c:idx val="1"/>
          <c:order val="1"/>
          <c:tx>
            <c:strRef>
              <c:f>Electricity!$G$26</c:f>
              <c:strCache>
                <c:ptCount val="1"/>
                <c:pt idx="0">
                  <c:v>AHU (1st and 2nd F)</c:v>
                </c:pt>
              </c:strCache>
            </c:strRef>
          </c:tx>
          <c:invertIfNegative val="0"/>
          <c:cat>
            <c:strRef>
              <c:f>Electricity!$E$27:$E$37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Electricity!$G$27:$G$37</c:f>
              <c:numCache>
                <c:formatCode>General</c:formatCode>
                <c:ptCount val="11"/>
                <c:pt idx="0">
                  <c:v>2812</c:v>
                </c:pt>
                <c:pt idx="1">
                  <c:v>3252</c:v>
                </c:pt>
                <c:pt idx="2">
                  <c:v>3713</c:v>
                </c:pt>
                <c:pt idx="3">
                  <c:v>3785</c:v>
                </c:pt>
                <c:pt idx="4">
                  <c:v>3647</c:v>
                </c:pt>
                <c:pt idx="5">
                  <c:v>3677</c:v>
                </c:pt>
                <c:pt idx="6">
                  <c:v>467</c:v>
                </c:pt>
                <c:pt idx="7">
                  <c:v>467</c:v>
                </c:pt>
                <c:pt idx="8">
                  <c:v>545</c:v>
                </c:pt>
                <c:pt idx="9">
                  <c:v>655</c:v>
                </c:pt>
                <c:pt idx="10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0-4714-BEF4-FAEDA331B42B}"/>
            </c:ext>
          </c:extLst>
        </c:ser>
        <c:ser>
          <c:idx val="2"/>
          <c:order val="2"/>
          <c:tx>
            <c:strRef>
              <c:f>Electricity!$H$26</c:f>
              <c:strCache>
                <c:ptCount val="1"/>
                <c:pt idx="0">
                  <c:v>AHU Amphi</c:v>
                </c:pt>
              </c:strCache>
            </c:strRef>
          </c:tx>
          <c:invertIfNegative val="0"/>
          <c:cat>
            <c:strRef>
              <c:f>Electricity!$E$27:$E$37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Electricity!$H$27:$H$37</c:f>
              <c:numCache>
                <c:formatCode>General</c:formatCode>
                <c:ptCount val="11"/>
                <c:pt idx="0">
                  <c:v>1117</c:v>
                </c:pt>
                <c:pt idx="1">
                  <c:v>1095</c:v>
                </c:pt>
                <c:pt idx="2">
                  <c:v>1269</c:v>
                </c:pt>
                <c:pt idx="3">
                  <c:v>1128</c:v>
                </c:pt>
                <c:pt idx="4">
                  <c:v>1069</c:v>
                </c:pt>
                <c:pt idx="5">
                  <c:v>881</c:v>
                </c:pt>
                <c:pt idx="6">
                  <c:v>844</c:v>
                </c:pt>
                <c:pt idx="7">
                  <c:v>844</c:v>
                </c:pt>
                <c:pt idx="8">
                  <c:v>1055</c:v>
                </c:pt>
                <c:pt idx="9">
                  <c:v>1108</c:v>
                </c:pt>
                <c:pt idx="10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0-4714-BEF4-FAEDA331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81704"/>
        <c:axId val="317382096"/>
      </c:barChart>
      <c:catAx>
        <c:axId val="317381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82096"/>
        <c:crosses val="autoZero"/>
        <c:auto val="1"/>
        <c:lblAlgn val="ctr"/>
        <c:lblOffset val="100"/>
        <c:noMultiLvlLbl val="0"/>
      </c:catAx>
      <c:valAx>
        <c:axId val="317382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81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Lighting</a:t>
            </a:r>
            <a:r>
              <a:rPr lang="fr-FR" baseline="0"/>
              <a:t> for 2015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Electricity!$B$70</c:f>
              <c:strCache>
                <c:ptCount val="1"/>
                <c:pt idx="0">
                  <c:v>GF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Electricity!$B$71:$B$82</c:f>
              <c:numCache>
                <c:formatCode>General</c:formatCode>
                <c:ptCount val="12"/>
                <c:pt idx="0">
                  <c:v>527</c:v>
                </c:pt>
                <c:pt idx="1">
                  <c:v>560</c:v>
                </c:pt>
                <c:pt idx="2">
                  <c:v>780</c:v>
                </c:pt>
                <c:pt idx="3">
                  <c:v>539</c:v>
                </c:pt>
                <c:pt idx="4">
                  <c:v>512</c:v>
                </c:pt>
                <c:pt idx="5">
                  <c:v>539</c:v>
                </c:pt>
                <c:pt idx="6">
                  <c:v>217</c:v>
                </c:pt>
                <c:pt idx="7">
                  <c:v>145</c:v>
                </c:pt>
                <c:pt idx="8">
                  <c:v>474</c:v>
                </c:pt>
                <c:pt idx="9">
                  <c:v>653</c:v>
                </c:pt>
                <c:pt idx="10">
                  <c:v>839</c:v>
                </c:pt>
                <c:pt idx="1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2-4A86-9701-612749A01836}"/>
            </c:ext>
          </c:extLst>
        </c:ser>
        <c:ser>
          <c:idx val="1"/>
          <c:order val="1"/>
          <c:tx>
            <c:strRef>
              <c:f>Electricity!$C$70</c:f>
              <c:strCache>
                <c:ptCount val="1"/>
                <c:pt idx="0">
                  <c:v>outside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Electricity!$C$71:$C$82</c:f>
              <c:numCache>
                <c:formatCode>General</c:formatCode>
                <c:ptCount val="12"/>
                <c:pt idx="0">
                  <c:v>227</c:v>
                </c:pt>
                <c:pt idx="1">
                  <c:v>41</c:v>
                </c:pt>
                <c:pt idx="2">
                  <c:v>245</c:v>
                </c:pt>
                <c:pt idx="3">
                  <c:v>8</c:v>
                </c:pt>
                <c:pt idx="4">
                  <c:v>112</c:v>
                </c:pt>
                <c:pt idx="5">
                  <c:v>8</c:v>
                </c:pt>
                <c:pt idx="6">
                  <c:v>128</c:v>
                </c:pt>
                <c:pt idx="7">
                  <c:v>85</c:v>
                </c:pt>
                <c:pt idx="8">
                  <c:v>161</c:v>
                </c:pt>
                <c:pt idx="9">
                  <c:v>221</c:v>
                </c:pt>
                <c:pt idx="10">
                  <c:v>235</c:v>
                </c:pt>
                <c:pt idx="1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2-4A86-9701-612749A01836}"/>
            </c:ext>
          </c:extLst>
        </c:ser>
        <c:ser>
          <c:idx val="2"/>
          <c:order val="2"/>
          <c:tx>
            <c:strRef>
              <c:f>Electricity!$D$70</c:f>
              <c:strCache>
                <c:ptCount val="1"/>
                <c:pt idx="0">
                  <c:v>1F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Electricity!$D$71:$D$82</c:f>
              <c:numCache>
                <c:formatCode>General</c:formatCode>
                <c:ptCount val="12"/>
                <c:pt idx="0">
                  <c:v>413</c:v>
                </c:pt>
                <c:pt idx="1">
                  <c:v>447</c:v>
                </c:pt>
                <c:pt idx="2">
                  <c:v>539</c:v>
                </c:pt>
                <c:pt idx="3">
                  <c:v>452</c:v>
                </c:pt>
                <c:pt idx="4">
                  <c:v>401</c:v>
                </c:pt>
                <c:pt idx="5">
                  <c:v>452</c:v>
                </c:pt>
                <c:pt idx="6">
                  <c:v>409</c:v>
                </c:pt>
                <c:pt idx="7">
                  <c:v>274</c:v>
                </c:pt>
                <c:pt idx="8">
                  <c:v>411</c:v>
                </c:pt>
                <c:pt idx="9">
                  <c:v>579</c:v>
                </c:pt>
                <c:pt idx="10">
                  <c:v>565</c:v>
                </c:pt>
                <c:pt idx="11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2-4A86-9701-612749A01836}"/>
            </c:ext>
          </c:extLst>
        </c:ser>
        <c:ser>
          <c:idx val="3"/>
          <c:order val="3"/>
          <c:tx>
            <c:strRef>
              <c:f>Electricity!$E$70</c:f>
              <c:strCache>
                <c:ptCount val="1"/>
                <c:pt idx="0">
                  <c:v>2F</c:v>
                </c:pt>
              </c:strCache>
            </c:strRef>
          </c:tx>
          <c:invertIfNegative val="0"/>
          <c:cat>
            <c:strRef>
              <c:f>Electricity!$A$71:$A$82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Electricity!$E$71:$E$82</c:f>
              <c:numCache>
                <c:formatCode>General</c:formatCode>
                <c:ptCount val="12"/>
                <c:pt idx="0">
                  <c:v>703</c:v>
                </c:pt>
                <c:pt idx="1">
                  <c:v>645</c:v>
                </c:pt>
                <c:pt idx="2">
                  <c:v>726</c:v>
                </c:pt>
                <c:pt idx="3">
                  <c:v>599</c:v>
                </c:pt>
                <c:pt idx="4">
                  <c:v>692</c:v>
                </c:pt>
                <c:pt idx="5">
                  <c:v>599</c:v>
                </c:pt>
                <c:pt idx="6">
                  <c:v>330</c:v>
                </c:pt>
                <c:pt idx="7">
                  <c:v>220</c:v>
                </c:pt>
                <c:pt idx="8">
                  <c:v>573</c:v>
                </c:pt>
                <c:pt idx="9">
                  <c:v>821</c:v>
                </c:pt>
                <c:pt idx="10">
                  <c:v>1009</c:v>
                </c:pt>
                <c:pt idx="11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2-4A86-9701-612749A0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7382880"/>
        <c:axId val="317383272"/>
      </c:barChart>
      <c:catAx>
        <c:axId val="31738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7383272"/>
        <c:crosses val="autoZero"/>
        <c:auto val="1"/>
        <c:lblAlgn val="ctr"/>
        <c:lblOffset val="100"/>
        <c:noMultiLvlLbl val="0"/>
      </c:catAx>
      <c:valAx>
        <c:axId val="317383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17382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590551</xdr:colOff>
      <xdr:row>3</xdr:row>
      <xdr:rowOff>180975</xdr:rowOff>
    </xdr:from>
    <xdr:to>
      <xdr:col>33</xdr:col>
      <xdr:colOff>288132</xdr:colOff>
      <xdr:row>18</xdr:row>
      <xdr:rowOff>54769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90488</xdr:colOff>
      <xdr:row>3</xdr:row>
      <xdr:rowOff>185738</xdr:rowOff>
    </xdr:from>
    <xdr:to>
      <xdr:col>25</xdr:col>
      <xdr:colOff>395288</xdr:colOff>
      <xdr:row>18</xdr:row>
      <xdr:rowOff>50007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20</xdr:row>
      <xdr:rowOff>152400</xdr:rowOff>
    </xdr:from>
    <xdr:to>
      <xdr:col>14</xdr:col>
      <xdr:colOff>247650</xdr:colOff>
      <xdr:row>35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321468</xdr:colOff>
      <xdr:row>3</xdr:row>
      <xdr:rowOff>142875</xdr:rowOff>
    </xdr:from>
    <xdr:to>
      <xdr:col>18</xdr:col>
      <xdr:colOff>19049</xdr:colOff>
      <xdr:row>18</xdr:row>
      <xdr:rowOff>7144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130969</xdr:colOff>
      <xdr:row>0</xdr:row>
      <xdr:rowOff>135732</xdr:rowOff>
    </xdr:from>
    <xdr:to>
      <xdr:col>20</xdr:col>
      <xdr:colOff>435769</xdr:colOff>
      <xdr:row>15</xdr:row>
      <xdr:rowOff>11907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547688</xdr:colOff>
      <xdr:row>0</xdr:row>
      <xdr:rowOff>135731</xdr:rowOff>
    </xdr:from>
    <xdr:to>
      <xdr:col>28</xdr:col>
      <xdr:colOff>242888</xdr:colOff>
      <xdr:row>15</xdr:row>
      <xdr:rowOff>11906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128322</xdr:colOff>
      <xdr:row>24</xdr:row>
      <xdr:rowOff>137848</xdr:rowOff>
    </xdr:from>
    <xdr:to>
      <xdr:col>23</xdr:col>
      <xdr:colOff>472280</xdr:colOff>
      <xdr:row>40</xdr:row>
      <xdr:rowOff>99219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511967</xdr:colOff>
      <xdr:row>24</xdr:row>
      <xdr:rowOff>139170</xdr:rowOff>
    </xdr:from>
    <xdr:to>
      <xdr:col>29</xdr:col>
      <xdr:colOff>285749</xdr:colOff>
      <xdr:row>40</xdr:row>
      <xdr:rowOff>111125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202405</xdr:colOff>
      <xdr:row>69</xdr:row>
      <xdr:rowOff>57150</xdr:rowOff>
    </xdr:from>
    <xdr:to>
      <xdr:col>26</xdr:col>
      <xdr:colOff>547688</xdr:colOff>
      <xdr:row>81</xdr:row>
      <xdr:rowOff>133350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547689</xdr:colOff>
      <xdr:row>69</xdr:row>
      <xdr:rowOff>69057</xdr:rowOff>
    </xdr:from>
    <xdr:to>
      <xdr:col>34</xdr:col>
      <xdr:colOff>261938</xdr:colOff>
      <xdr:row>81</xdr:row>
      <xdr:rowOff>145257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464345</xdr:colOff>
      <xdr:row>0</xdr:row>
      <xdr:rowOff>83344</xdr:rowOff>
    </xdr:from>
    <xdr:to>
      <xdr:col>36</xdr:col>
      <xdr:colOff>161925</xdr:colOff>
      <xdr:row>14</xdr:row>
      <xdr:rowOff>161925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142875</xdr:colOff>
      <xdr:row>24</xdr:row>
      <xdr:rowOff>119064</xdr:rowOff>
    </xdr:from>
    <xdr:to>
      <xdr:col>36</xdr:col>
      <xdr:colOff>570177</xdr:colOff>
      <xdr:row>40</xdr:row>
      <xdr:rowOff>80435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273843</xdr:colOff>
      <xdr:row>69</xdr:row>
      <xdr:rowOff>71438</xdr:rowOff>
    </xdr:from>
    <xdr:to>
      <xdr:col>41</xdr:col>
      <xdr:colOff>476248</xdr:colOff>
      <xdr:row>81</xdr:row>
      <xdr:rowOff>147638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35719</xdr:colOff>
      <xdr:row>11</xdr:row>
      <xdr:rowOff>11906</xdr:rowOff>
    </xdr:from>
    <xdr:to>
      <xdr:col>29</xdr:col>
      <xdr:colOff>340519</xdr:colOff>
      <xdr:row>25</xdr:row>
      <xdr:rowOff>78581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392906</xdr:colOff>
      <xdr:row>41</xdr:row>
      <xdr:rowOff>95250</xdr:rowOff>
    </xdr:from>
    <xdr:to>
      <xdr:col>30</xdr:col>
      <xdr:colOff>129645</xdr:colOff>
      <xdr:row>57</xdr:row>
      <xdr:rowOff>80434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535781</xdr:colOff>
      <xdr:row>85</xdr:row>
      <xdr:rowOff>154781</xdr:rowOff>
    </xdr:from>
    <xdr:to>
      <xdr:col>30</xdr:col>
      <xdr:colOff>95250</xdr:colOff>
      <xdr:row>101</xdr:row>
      <xdr:rowOff>40481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</xdr:row>
      <xdr:rowOff>142875</xdr:rowOff>
    </xdr:from>
    <xdr:to>
      <xdr:col>15</xdr:col>
      <xdr:colOff>495300</xdr:colOff>
      <xdr:row>29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552450</xdr:colOff>
      <xdr:row>0</xdr:row>
      <xdr:rowOff>104775</xdr:rowOff>
    </xdr:from>
    <xdr:to>
      <xdr:col>24</xdr:col>
      <xdr:colOff>552450</xdr:colOff>
      <xdr:row>12</xdr:row>
      <xdr:rowOff>28575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180975</xdr:rowOff>
    </xdr:from>
    <xdr:to>
      <xdr:col>15</xdr:col>
      <xdr:colOff>733425</xdr:colOff>
      <xdr:row>15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15</xdr:row>
      <xdr:rowOff>161925</xdr:rowOff>
    </xdr:from>
    <xdr:to>
      <xdr:col>15</xdr:col>
      <xdr:colOff>742950</xdr:colOff>
      <xdr:row>30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15</xdr:row>
      <xdr:rowOff>95250</xdr:rowOff>
    </xdr:from>
    <xdr:to>
      <xdr:col>7</xdr:col>
      <xdr:colOff>142875</xdr:colOff>
      <xdr:row>29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114300</xdr:rowOff>
    </xdr:from>
    <xdr:to>
      <xdr:col>1</xdr:col>
      <xdr:colOff>590551</xdr:colOff>
      <xdr:row>18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8</xdr:row>
      <xdr:rowOff>114299</xdr:rowOff>
    </xdr:from>
    <xdr:to>
      <xdr:col>8</xdr:col>
      <xdr:colOff>104775</xdr:colOff>
      <xdr:row>18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8</xdr:row>
      <xdr:rowOff>114300</xdr:rowOff>
    </xdr:from>
    <xdr:to>
      <xdr:col>4</xdr:col>
      <xdr:colOff>742950</xdr:colOff>
      <xdr:row>18</xdr:row>
      <xdr:rowOff>95251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26</xdr:row>
      <xdr:rowOff>166687</xdr:rowOff>
    </xdr:from>
    <xdr:to>
      <xdr:col>15</xdr:col>
      <xdr:colOff>428625</xdr:colOff>
      <xdr:row>41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209550</xdr:colOff>
      <xdr:row>51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Nuances de gri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reseaux-chaleur.cerema.fr/les-reseaux-de-chaleur-dans-la-reglementation-thermique-2012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schneider-electric.fr/documents/support/rt2012/ZZ4147_BD.pdf" TargetMode="External"/><Relationship Id="rId1" Type="http://schemas.openxmlformats.org/officeDocument/2006/relationships/hyperlink" Target="http://www.eure.gouv.fr/content/download/7837/44650/file/La%20RT%202012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F133"/>
  <sheetViews>
    <sheetView topLeftCell="B4" zoomScale="55" zoomScaleNormal="55" workbookViewId="0">
      <selection activeCell="AA10" sqref="AA10"/>
    </sheetView>
  </sheetViews>
  <sheetFormatPr baseColWidth="10" defaultColWidth="9.140625" defaultRowHeight="18.75" x14ac:dyDescent="0.3"/>
  <cols>
    <col min="1" max="1" width="7" customWidth="1"/>
    <col min="2" max="2" width="12" customWidth="1"/>
    <col min="3" max="3" width="22.7109375" style="2" customWidth="1"/>
    <col min="4" max="4" width="19.140625" style="128" customWidth="1"/>
    <col min="5" max="8" width="13.7109375" style="137" customWidth="1"/>
    <col min="9" max="9" width="15.140625" style="138" customWidth="1"/>
    <col min="10" max="13" width="13.7109375" style="137" customWidth="1"/>
    <col min="14" max="14" width="15.28515625" style="139" customWidth="1"/>
    <col min="15" max="15" width="13.7109375" style="137" customWidth="1"/>
    <col min="16" max="16" width="13.7109375" style="140" customWidth="1"/>
    <col min="17" max="18" width="13.7109375" style="137" customWidth="1"/>
    <col min="19" max="19" width="16" style="139" customWidth="1"/>
    <col min="20" max="20" width="19.85546875" style="137" customWidth="1"/>
    <col min="21" max="24" width="13.7109375" style="141" hidden="1" customWidth="1"/>
    <col min="25" max="26" width="13.7109375" style="142" customWidth="1"/>
    <col min="27" max="27" width="13.7109375" style="143" customWidth="1"/>
    <col min="28" max="28" width="16.28515625" style="143" bestFit="1" customWidth="1"/>
    <col min="29" max="33" width="0" hidden="1" customWidth="1"/>
    <col min="34" max="34" width="15.140625" customWidth="1"/>
  </cols>
  <sheetData>
    <row r="3" spans="2:28" ht="21" customHeight="1" thickBot="1" x14ac:dyDescent="0.35"/>
    <row r="4" spans="2:28" ht="29.25" customHeight="1" x14ac:dyDescent="0.25">
      <c r="B4" s="305"/>
      <c r="C4" s="306"/>
      <c r="D4" s="312" t="s">
        <v>5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4"/>
      <c r="U4" s="334" t="s">
        <v>0</v>
      </c>
      <c r="V4" s="334" t="s">
        <v>1</v>
      </c>
      <c r="W4" s="334" t="s">
        <v>2</v>
      </c>
      <c r="X4" s="334" t="s">
        <v>3</v>
      </c>
      <c r="Y4" s="337" t="s">
        <v>4</v>
      </c>
      <c r="Z4" s="338"/>
      <c r="AA4" s="320" t="s">
        <v>26</v>
      </c>
      <c r="AB4" s="321"/>
    </row>
    <row r="5" spans="2:28" ht="25.5" customHeight="1" thickBot="1" x14ac:dyDescent="0.3">
      <c r="B5" s="305"/>
      <c r="C5" s="306"/>
      <c r="D5" s="315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7"/>
      <c r="U5" s="335"/>
      <c r="V5" s="335"/>
      <c r="W5" s="335"/>
      <c r="X5" s="335"/>
      <c r="Y5" s="339"/>
      <c r="Z5" s="340"/>
      <c r="AA5" s="322"/>
      <c r="AB5" s="323"/>
    </row>
    <row r="6" spans="2:28" ht="46.5" customHeight="1" thickBot="1" x14ac:dyDescent="0.3">
      <c r="B6" s="305"/>
      <c r="C6" s="306"/>
      <c r="D6" s="331" t="s">
        <v>13</v>
      </c>
      <c r="E6" s="332"/>
      <c r="F6" s="332"/>
      <c r="G6" s="332"/>
      <c r="H6" s="332"/>
      <c r="I6" s="333"/>
      <c r="J6" s="343" t="s">
        <v>6</v>
      </c>
      <c r="K6" s="344"/>
      <c r="L6" s="344"/>
      <c r="M6" s="345"/>
      <c r="N6" s="346" t="s">
        <v>7</v>
      </c>
      <c r="O6" s="348" t="s">
        <v>8</v>
      </c>
      <c r="P6" s="349"/>
      <c r="Q6" s="349"/>
      <c r="R6" s="350"/>
      <c r="S6" s="351" t="s">
        <v>9</v>
      </c>
      <c r="T6" s="318" t="s">
        <v>25</v>
      </c>
      <c r="U6" s="336"/>
      <c r="V6" s="336"/>
      <c r="W6" s="336"/>
      <c r="X6" s="336"/>
      <c r="Y6" s="341"/>
      <c r="Z6" s="342"/>
      <c r="AA6" s="324"/>
      <c r="AB6" s="325"/>
    </row>
    <row r="7" spans="2:28" ht="52.5" customHeight="1" thickBot="1" x14ac:dyDescent="0.3">
      <c r="B7" s="307"/>
      <c r="C7" s="308"/>
      <c r="D7" s="61" t="s">
        <v>31</v>
      </c>
      <c r="E7" s="62" t="s">
        <v>20</v>
      </c>
      <c r="F7" s="62" t="s">
        <v>21</v>
      </c>
      <c r="G7" s="62" t="s">
        <v>22</v>
      </c>
      <c r="H7" s="62" t="s">
        <v>23</v>
      </c>
      <c r="I7" s="92" t="s">
        <v>19</v>
      </c>
      <c r="J7" s="64" t="s">
        <v>15</v>
      </c>
      <c r="K7" s="65" t="s">
        <v>27</v>
      </c>
      <c r="L7" s="65" t="s">
        <v>28</v>
      </c>
      <c r="M7" s="66" t="s">
        <v>24</v>
      </c>
      <c r="N7" s="347"/>
      <c r="O7" s="98" t="s">
        <v>14</v>
      </c>
      <c r="P7" s="99" t="s">
        <v>16</v>
      </c>
      <c r="Q7" s="99" t="s">
        <v>17</v>
      </c>
      <c r="R7" s="100" t="s">
        <v>18</v>
      </c>
      <c r="S7" s="352"/>
      <c r="T7" s="319"/>
      <c r="U7" s="9" t="s">
        <v>10</v>
      </c>
      <c r="V7" s="9" t="s">
        <v>10</v>
      </c>
      <c r="W7" s="9" t="s">
        <v>10</v>
      </c>
      <c r="X7" s="9" t="s">
        <v>10</v>
      </c>
      <c r="Y7" s="109" t="s">
        <v>11</v>
      </c>
      <c r="Z7" s="109" t="s">
        <v>12</v>
      </c>
      <c r="AA7" s="74" t="s">
        <v>29</v>
      </c>
      <c r="AB7" s="74" t="s">
        <v>19</v>
      </c>
    </row>
    <row r="8" spans="2:28" ht="30" customHeight="1" thickBot="1" x14ac:dyDescent="0.3">
      <c r="B8" s="309">
        <v>2015</v>
      </c>
      <c r="C8" s="3">
        <v>42005</v>
      </c>
      <c r="D8" s="10">
        <v>10560</v>
      </c>
      <c r="E8" s="11">
        <v>7536</v>
      </c>
      <c r="F8" s="11">
        <v>3024</v>
      </c>
      <c r="G8" s="11"/>
      <c r="H8" s="11"/>
      <c r="I8" s="93">
        <v>1657.01</v>
      </c>
      <c r="J8" s="10">
        <v>1097</v>
      </c>
      <c r="K8" s="11">
        <v>3083</v>
      </c>
      <c r="L8" s="11">
        <v>993</v>
      </c>
      <c r="M8" s="12">
        <v>750</v>
      </c>
      <c r="N8" s="67">
        <f>SUM(J8:M8)</f>
        <v>5923</v>
      </c>
      <c r="O8" s="10">
        <v>527</v>
      </c>
      <c r="P8" s="27">
        <v>227</v>
      </c>
      <c r="Q8" s="11">
        <v>413</v>
      </c>
      <c r="R8" s="12">
        <v>703</v>
      </c>
      <c r="S8" s="48">
        <f>SUM(O8:R8)</f>
        <v>1870</v>
      </c>
      <c r="T8" s="13">
        <f>D8-N8-S8</f>
        <v>2767</v>
      </c>
      <c r="U8" s="6"/>
      <c r="V8" s="7"/>
      <c r="W8" s="7"/>
      <c r="X8" s="24"/>
      <c r="Y8" s="110">
        <v>257.7</v>
      </c>
      <c r="Z8" s="111">
        <v>257.10000000000002</v>
      </c>
      <c r="AA8" s="82">
        <v>35000</v>
      </c>
      <c r="AB8" s="85">
        <v>2683.98</v>
      </c>
    </row>
    <row r="9" spans="2:28" ht="30" customHeight="1" thickBot="1" x14ac:dyDescent="0.3">
      <c r="B9" s="310"/>
      <c r="C9" s="4">
        <v>42036</v>
      </c>
      <c r="D9" s="16">
        <v>10946</v>
      </c>
      <c r="E9" s="1">
        <v>7853</v>
      </c>
      <c r="F9" s="1">
        <v>3093</v>
      </c>
      <c r="G9" s="1"/>
      <c r="H9" s="1"/>
      <c r="I9" s="94">
        <v>2068.42</v>
      </c>
      <c r="J9" s="16">
        <v>1054</v>
      </c>
      <c r="K9" s="1">
        <v>3089</v>
      </c>
      <c r="L9" s="1">
        <v>971</v>
      </c>
      <c r="M9" s="17">
        <v>755</v>
      </c>
      <c r="N9" s="67">
        <f t="shared" ref="N9:N28" si="0">SUM(J9:M9)</f>
        <v>5869</v>
      </c>
      <c r="O9" s="16">
        <v>560</v>
      </c>
      <c r="P9" s="28">
        <v>41</v>
      </c>
      <c r="Q9" s="1">
        <v>447</v>
      </c>
      <c r="R9" s="17">
        <v>645</v>
      </c>
      <c r="S9" s="48">
        <f t="shared" ref="S9:S28" si="1">SUM(O9:R9)</f>
        <v>1693</v>
      </c>
      <c r="T9" s="13">
        <f>D9-N9-S9</f>
        <v>3384</v>
      </c>
      <c r="U9" s="6"/>
      <c r="V9" s="7"/>
      <c r="W9" s="7"/>
      <c r="X9" s="24"/>
      <c r="Y9" s="112">
        <v>99.9</v>
      </c>
      <c r="Z9" s="113">
        <v>101.1</v>
      </c>
      <c r="AA9" s="83">
        <v>33000</v>
      </c>
      <c r="AB9" s="86">
        <v>2555.65</v>
      </c>
    </row>
    <row r="10" spans="2:28" ht="30" customHeight="1" thickBot="1" x14ac:dyDescent="0.3">
      <c r="B10" s="310"/>
      <c r="C10" s="4">
        <v>42064</v>
      </c>
      <c r="D10" s="16">
        <v>10013</v>
      </c>
      <c r="E10" s="1">
        <v>7286</v>
      </c>
      <c r="F10" s="1">
        <v>2727</v>
      </c>
      <c r="G10" s="1"/>
      <c r="H10" s="1"/>
      <c r="I10" s="94">
        <v>1935</v>
      </c>
      <c r="J10" s="16">
        <v>1134</v>
      </c>
      <c r="K10" s="1">
        <v>347</v>
      </c>
      <c r="L10" s="1">
        <v>1084</v>
      </c>
      <c r="M10" s="17">
        <v>827</v>
      </c>
      <c r="N10" s="67">
        <f t="shared" si="0"/>
        <v>3392</v>
      </c>
      <c r="O10" s="16">
        <v>780</v>
      </c>
      <c r="P10" s="28">
        <v>245</v>
      </c>
      <c r="Q10" s="1">
        <v>539</v>
      </c>
      <c r="R10" s="17">
        <v>726</v>
      </c>
      <c r="S10" s="48">
        <f t="shared" si="1"/>
        <v>2290</v>
      </c>
      <c r="T10" s="13">
        <f t="shared" ref="T10:T31" si="2">D10-N10-S10</f>
        <v>4331</v>
      </c>
      <c r="U10" s="6"/>
      <c r="V10" s="7"/>
      <c r="W10" s="7"/>
      <c r="X10" s="24"/>
      <c r="Y10" s="328" t="s">
        <v>30</v>
      </c>
      <c r="Z10" s="113">
        <v>875.8</v>
      </c>
      <c r="AA10" s="83">
        <v>24000</v>
      </c>
      <c r="AB10" s="86">
        <v>2277.91</v>
      </c>
    </row>
    <row r="11" spans="2:28" ht="30" customHeight="1" thickBot="1" x14ac:dyDescent="0.3">
      <c r="B11" s="310"/>
      <c r="C11" s="4">
        <v>42095</v>
      </c>
      <c r="D11" s="16">
        <v>11272</v>
      </c>
      <c r="E11" s="1">
        <v>5528</v>
      </c>
      <c r="F11" s="1">
        <v>2091</v>
      </c>
      <c r="G11" s="1">
        <v>2630</v>
      </c>
      <c r="H11" s="1">
        <v>1023</v>
      </c>
      <c r="I11" s="94">
        <v>1818.95</v>
      </c>
      <c r="J11" s="16">
        <v>503</v>
      </c>
      <c r="K11" s="1">
        <v>2344</v>
      </c>
      <c r="L11" s="1">
        <v>890</v>
      </c>
      <c r="M11" s="17">
        <v>670</v>
      </c>
      <c r="N11" s="67">
        <f t="shared" si="0"/>
        <v>4407</v>
      </c>
      <c r="O11" s="16">
        <v>539</v>
      </c>
      <c r="P11" s="28">
        <v>8</v>
      </c>
      <c r="Q11" s="1">
        <v>452</v>
      </c>
      <c r="R11" s="17">
        <v>599</v>
      </c>
      <c r="S11" s="48">
        <f t="shared" si="1"/>
        <v>1598</v>
      </c>
      <c r="T11" s="13">
        <f t="shared" si="2"/>
        <v>5267</v>
      </c>
      <c r="U11" s="6"/>
      <c r="V11" s="7"/>
      <c r="W11" s="7"/>
      <c r="X11" s="24"/>
      <c r="Y11" s="329"/>
      <c r="Z11" s="113">
        <v>1412.4</v>
      </c>
      <c r="AA11" s="83">
        <v>13000</v>
      </c>
      <c r="AB11" s="86">
        <v>1262.21</v>
      </c>
    </row>
    <row r="12" spans="2:28" ht="30" customHeight="1" thickBot="1" x14ac:dyDescent="0.3">
      <c r="B12" s="310"/>
      <c r="C12" s="4">
        <v>42125</v>
      </c>
      <c r="D12" s="16">
        <v>10461</v>
      </c>
      <c r="E12" s="1"/>
      <c r="F12" s="1"/>
      <c r="G12" s="1">
        <v>7515</v>
      </c>
      <c r="H12" s="1">
        <v>2946</v>
      </c>
      <c r="I12" s="94">
        <v>1522.83</v>
      </c>
      <c r="J12" s="16">
        <v>1036</v>
      </c>
      <c r="K12" s="1">
        <v>3012</v>
      </c>
      <c r="L12" s="1">
        <v>925</v>
      </c>
      <c r="M12" s="17">
        <v>721</v>
      </c>
      <c r="N12" s="67">
        <f t="shared" si="0"/>
        <v>5694</v>
      </c>
      <c r="O12" s="16">
        <v>512</v>
      </c>
      <c r="P12" s="28">
        <v>112</v>
      </c>
      <c r="Q12" s="1">
        <v>401</v>
      </c>
      <c r="R12" s="17">
        <v>692</v>
      </c>
      <c r="S12" s="48">
        <f t="shared" si="1"/>
        <v>1717</v>
      </c>
      <c r="T12" s="13">
        <f t="shared" si="2"/>
        <v>3050</v>
      </c>
      <c r="U12" s="6"/>
      <c r="V12" s="7"/>
      <c r="W12" s="7"/>
      <c r="X12" s="24"/>
      <c r="Y12" s="329"/>
      <c r="Z12" s="113">
        <v>1395.2</v>
      </c>
      <c r="AA12" s="83">
        <v>7000</v>
      </c>
      <c r="AB12" s="86">
        <v>882.11</v>
      </c>
    </row>
    <row r="13" spans="2:28" ht="30" customHeight="1" thickBot="1" x14ac:dyDescent="0.3">
      <c r="B13" s="310"/>
      <c r="C13" s="4">
        <v>42156</v>
      </c>
      <c r="D13" s="16">
        <v>11272</v>
      </c>
      <c r="E13" s="1"/>
      <c r="F13" s="1"/>
      <c r="G13" s="1">
        <v>8130</v>
      </c>
      <c r="H13" s="1">
        <v>3142</v>
      </c>
      <c r="I13" s="94">
        <v>1496.6</v>
      </c>
      <c r="J13" s="16">
        <v>503</v>
      </c>
      <c r="K13" s="1">
        <v>2344</v>
      </c>
      <c r="L13" s="1">
        <v>890</v>
      </c>
      <c r="M13" s="17">
        <v>670</v>
      </c>
      <c r="N13" s="67">
        <f t="shared" si="0"/>
        <v>4407</v>
      </c>
      <c r="O13" s="16">
        <v>539</v>
      </c>
      <c r="P13" s="28">
        <v>8</v>
      </c>
      <c r="Q13" s="1">
        <v>452</v>
      </c>
      <c r="R13" s="17">
        <v>599</v>
      </c>
      <c r="S13" s="48">
        <f t="shared" si="1"/>
        <v>1598</v>
      </c>
      <c r="T13" s="13">
        <f t="shared" si="2"/>
        <v>5267</v>
      </c>
      <c r="U13" s="6"/>
      <c r="V13" s="7"/>
      <c r="W13" s="7"/>
      <c r="X13" s="24"/>
      <c r="Y13" s="329"/>
      <c r="Z13" s="113">
        <v>1721.3</v>
      </c>
      <c r="AA13" s="83">
        <v>2000</v>
      </c>
      <c r="AB13" s="86">
        <v>126.83</v>
      </c>
    </row>
    <row r="14" spans="2:28" ht="30" customHeight="1" thickBot="1" x14ac:dyDescent="0.3">
      <c r="B14" s="310"/>
      <c r="C14" s="4">
        <v>42186</v>
      </c>
      <c r="D14" s="16">
        <v>7668</v>
      </c>
      <c r="E14" s="1"/>
      <c r="F14" s="1"/>
      <c r="G14" s="1">
        <v>5535</v>
      </c>
      <c r="H14" s="1">
        <v>2133</v>
      </c>
      <c r="I14" s="94">
        <v>1198.0899999999999</v>
      </c>
      <c r="J14" s="16">
        <v>138</v>
      </c>
      <c r="K14" s="1">
        <v>1811</v>
      </c>
      <c r="L14" s="1">
        <v>1104</v>
      </c>
      <c r="M14" s="17">
        <v>387</v>
      </c>
      <c r="N14" s="67">
        <f t="shared" si="0"/>
        <v>3440</v>
      </c>
      <c r="O14" s="16">
        <v>217</v>
      </c>
      <c r="P14" s="28">
        <v>128</v>
      </c>
      <c r="Q14" s="1">
        <v>409</v>
      </c>
      <c r="R14" s="17">
        <v>330</v>
      </c>
      <c r="S14" s="48">
        <f t="shared" si="1"/>
        <v>1084</v>
      </c>
      <c r="T14" s="13">
        <f t="shared" si="2"/>
        <v>3144</v>
      </c>
      <c r="U14" s="6"/>
      <c r="V14" s="7"/>
      <c r="W14" s="7"/>
      <c r="X14" s="24"/>
      <c r="Y14" s="329"/>
      <c r="Z14" s="326">
        <v>1226.5999999999999</v>
      </c>
      <c r="AA14" s="83">
        <v>1000</v>
      </c>
      <c r="AB14" s="86">
        <v>319.17</v>
      </c>
    </row>
    <row r="15" spans="2:28" ht="30" customHeight="1" thickBot="1" x14ac:dyDescent="0.3">
      <c r="B15" s="310"/>
      <c r="C15" s="4">
        <v>42217</v>
      </c>
      <c r="D15" s="16">
        <v>5514</v>
      </c>
      <c r="E15" s="1"/>
      <c r="F15" s="1"/>
      <c r="G15" s="1">
        <v>3715</v>
      </c>
      <c r="H15" s="1">
        <v>1799</v>
      </c>
      <c r="I15" s="94">
        <v>1023.46</v>
      </c>
      <c r="J15" s="16">
        <v>92</v>
      </c>
      <c r="K15" s="1">
        <v>1208</v>
      </c>
      <c r="L15" s="1">
        <v>737</v>
      </c>
      <c r="M15" s="17">
        <v>258</v>
      </c>
      <c r="N15" s="67">
        <f t="shared" si="0"/>
        <v>2295</v>
      </c>
      <c r="O15" s="16">
        <v>145</v>
      </c>
      <c r="P15" s="28">
        <v>85</v>
      </c>
      <c r="Q15" s="1">
        <v>274</v>
      </c>
      <c r="R15" s="17">
        <v>220</v>
      </c>
      <c r="S15" s="48">
        <f t="shared" si="1"/>
        <v>724</v>
      </c>
      <c r="T15" s="13">
        <f t="shared" si="2"/>
        <v>2495</v>
      </c>
      <c r="U15" s="6"/>
      <c r="V15" s="7"/>
      <c r="W15" s="7"/>
      <c r="X15" s="24"/>
      <c r="Y15" s="330"/>
      <c r="Z15" s="327"/>
      <c r="AA15" s="83">
        <v>1000</v>
      </c>
      <c r="AB15" s="86">
        <v>319.17</v>
      </c>
    </row>
    <row r="16" spans="2:28" ht="30" customHeight="1" thickBot="1" x14ac:dyDescent="0.3">
      <c r="B16" s="310"/>
      <c r="C16" s="4">
        <v>42248</v>
      </c>
      <c r="D16" s="16">
        <v>6558</v>
      </c>
      <c r="E16" s="1"/>
      <c r="F16" s="1"/>
      <c r="G16" s="1">
        <v>4637</v>
      </c>
      <c r="H16" s="1">
        <v>1921</v>
      </c>
      <c r="I16" s="94">
        <v>1114.4000000000001</v>
      </c>
      <c r="J16" s="16">
        <v>197</v>
      </c>
      <c r="K16" s="1">
        <v>2392</v>
      </c>
      <c r="L16" s="1">
        <v>886</v>
      </c>
      <c r="M16" s="17">
        <v>524</v>
      </c>
      <c r="N16" s="67">
        <f t="shared" si="0"/>
        <v>3999</v>
      </c>
      <c r="O16" s="16">
        <v>474</v>
      </c>
      <c r="P16" s="28">
        <v>161</v>
      </c>
      <c r="Q16" s="1"/>
      <c r="R16" s="17">
        <v>573</v>
      </c>
      <c r="S16" s="48">
        <f t="shared" si="1"/>
        <v>1208</v>
      </c>
      <c r="T16" s="13">
        <f t="shared" si="2"/>
        <v>1351</v>
      </c>
      <c r="U16" s="6"/>
      <c r="V16" s="7"/>
      <c r="W16" s="7"/>
      <c r="X16" s="24"/>
      <c r="Y16" s="112">
        <v>543.78</v>
      </c>
      <c r="Z16" s="113">
        <v>816.7</v>
      </c>
      <c r="AA16" s="83">
        <v>4000</v>
      </c>
      <c r="AB16" s="86">
        <v>501.7</v>
      </c>
    </row>
    <row r="17" spans="2:32" ht="30" customHeight="1" thickBot="1" x14ac:dyDescent="0.3">
      <c r="B17" s="310"/>
      <c r="C17" s="4">
        <v>42278</v>
      </c>
      <c r="D17" s="16">
        <v>10617</v>
      </c>
      <c r="E17" s="1"/>
      <c r="F17" s="1"/>
      <c r="G17" s="1">
        <v>7628</v>
      </c>
      <c r="H17" s="1">
        <v>2989</v>
      </c>
      <c r="I17" s="94">
        <v>1447.21</v>
      </c>
      <c r="J17" s="16">
        <v>1545</v>
      </c>
      <c r="K17" s="1">
        <v>4155</v>
      </c>
      <c r="L17" s="1">
        <v>1120</v>
      </c>
      <c r="M17" s="17">
        <v>578</v>
      </c>
      <c r="N17" s="67">
        <f t="shared" si="0"/>
        <v>7398</v>
      </c>
      <c r="O17" s="16">
        <v>653</v>
      </c>
      <c r="P17" s="28">
        <v>221</v>
      </c>
      <c r="Q17" s="1">
        <v>579</v>
      </c>
      <c r="R17" s="17">
        <v>821</v>
      </c>
      <c r="S17" s="48">
        <f t="shared" si="1"/>
        <v>2274</v>
      </c>
      <c r="T17" s="13">
        <f t="shared" si="2"/>
        <v>945</v>
      </c>
      <c r="U17" s="6"/>
      <c r="V17" s="7"/>
      <c r="W17" s="7"/>
      <c r="X17" s="24"/>
      <c r="Y17" s="112">
        <v>685.1</v>
      </c>
      <c r="Z17" s="113">
        <v>673.2</v>
      </c>
      <c r="AA17" s="83">
        <v>12000</v>
      </c>
      <c r="AB17" s="86">
        <v>988.43</v>
      </c>
    </row>
    <row r="18" spans="2:32" ht="30" customHeight="1" thickBot="1" x14ac:dyDescent="0.3">
      <c r="B18" s="310"/>
      <c r="C18" s="4">
        <v>42309</v>
      </c>
      <c r="D18" s="16">
        <v>11935</v>
      </c>
      <c r="E18" s="1">
        <v>2859</v>
      </c>
      <c r="F18" s="1">
        <v>1077</v>
      </c>
      <c r="G18" s="1">
        <v>5756</v>
      </c>
      <c r="H18" s="1">
        <v>2243</v>
      </c>
      <c r="I18" s="94">
        <v>1481.37</v>
      </c>
      <c r="J18" s="16">
        <v>1478</v>
      </c>
      <c r="K18" s="1">
        <v>3914</v>
      </c>
      <c r="L18" s="1">
        <v>1100</v>
      </c>
      <c r="M18" s="17">
        <v>658</v>
      </c>
      <c r="N18" s="67">
        <f t="shared" si="0"/>
        <v>7150</v>
      </c>
      <c r="O18" s="16">
        <v>839</v>
      </c>
      <c r="P18" s="28">
        <v>235</v>
      </c>
      <c r="Q18" s="1">
        <v>565</v>
      </c>
      <c r="R18" s="17">
        <v>1009</v>
      </c>
      <c r="S18" s="48">
        <f t="shared" si="1"/>
        <v>2648</v>
      </c>
      <c r="T18" s="13">
        <f t="shared" si="2"/>
        <v>2137</v>
      </c>
      <c r="U18" s="6"/>
      <c r="V18" s="7"/>
      <c r="W18" s="7"/>
      <c r="X18" s="24"/>
      <c r="Y18" s="114">
        <v>440.6</v>
      </c>
      <c r="Z18" s="130">
        <v>434.6</v>
      </c>
      <c r="AA18" s="84">
        <v>19000</v>
      </c>
      <c r="AB18" s="87">
        <v>1414.33</v>
      </c>
    </row>
    <row r="19" spans="2:32" ht="30" customHeight="1" thickBot="1" x14ac:dyDescent="0.3">
      <c r="B19" s="311"/>
      <c r="C19" s="5">
        <v>42339</v>
      </c>
      <c r="D19" s="19">
        <v>14431</v>
      </c>
      <c r="E19" s="20"/>
      <c r="F19" s="20"/>
      <c r="G19" s="20"/>
      <c r="H19" s="20"/>
      <c r="I19" s="95">
        <v>3154.44</v>
      </c>
      <c r="J19" s="19">
        <v>946</v>
      </c>
      <c r="K19" s="20">
        <v>2402</v>
      </c>
      <c r="L19" s="20">
        <v>1025</v>
      </c>
      <c r="M19" s="21">
        <v>453</v>
      </c>
      <c r="N19" s="67">
        <f t="shared" si="0"/>
        <v>4826</v>
      </c>
      <c r="O19" s="19">
        <v>496</v>
      </c>
      <c r="P19" s="29">
        <v>253</v>
      </c>
      <c r="Q19" s="20">
        <v>404</v>
      </c>
      <c r="R19" s="21">
        <v>671</v>
      </c>
      <c r="S19" s="48">
        <f t="shared" si="1"/>
        <v>1824</v>
      </c>
      <c r="T19" s="13">
        <f t="shared" si="2"/>
        <v>7781</v>
      </c>
      <c r="U19" s="22"/>
      <c r="V19" s="23"/>
      <c r="W19" s="23"/>
      <c r="X19" s="25"/>
      <c r="Y19" s="115">
        <v>391</v>
      </c>
      <c r="Z19" s="116">
        <v>391</v>
      </c>
      <c r="AA19" s="77">
        <v>17000</v>
      </c>
      <c r="AB19" s="88">
        <v>1292.6400000000001</v>
      </c>
      <c r="AC19" s="45"/>
      <c r="AD19" s="293" t="s">
        <v>32</v>
      </c>
      <c r="AE19" s="294"/>
      <c r="AF19" s="295"/>
    </row>
    <row r="20" spans="2:32" ht="30" customHeight="1" thickBot="1" x14ac:dyDescent="0.3">
      <c r="B20" s="309">
        <v>2016</v>
      </c>
      <c r="C20" s="3">
        <v>42370</v>
      </c>
      <c r="D20" s="10">
        <v>8948</v>
      </c>
      <c r="E20" s="11">
        <v>6449</v>
      </c>
      <c r="F20" s="11">
        <v>2049</v>
      </c>
      <c r="G20" s="11"/>
      <c r="H20" s="11"/>
      <c r="I20" s="93">
        <v>1619.41</v>
      </c>
      <c r="J20" s="53">
        <v>1146</v>
      </c>
      <c r="K20" s="11">
        <v>2812</v>
      </c>
      <c r="L20" s="11">
        <v>1117</v>
      </c>
      <c r="M20" s="49">
        <v>648</v>
      </c>
      <c r="N20" s="67">
        <f>SUM(J20:M20)</f>
        <v>5723</v>
      </c>
      <c r="O20" s="53">
        <v>624</v>
      </c>
      <c r="P20" s="27">
        <v>216</v>
      </c>
      <c r="Q20" s="11">
        <v>499</v>
      </c>
      <c r="R20" s="12">
        <v>806</v>
      </c>
      <c r="S20" s="48">
        <f t="shared" si="1"/>
        <v>2145</v>
      </c>
      <c r="T20" s="13">
        <f>D20-N20-S20</f>
        <v>1080</v>
      </c>
      <c r="U20" s="14"/>
      <c r="V20" s="15"/>
      <c r="W20" s="15"/>
      <c r="X20" s="43"/>
      <c r="Y20" s="117">
        <v>391</v>
      </c>
      <c r="Z20" s="118">
        <v>391</v>
      </c>
      <c r="AA20" s="75">
        <v>28000</v>
      </c>
      <c r="AB20" s="85">
        <v>1961.9</v>
      </c>
      <c r="AC20" s="35"/>
      <c r="AD20" s="296"/>
      <c r="AE20" s="297"/>
      <c r="AF20" s="298"/>
    </row>
    <row r="21" spans="2:32" s="26" customFormat="1" ht="30" customHeight="1" thickBot="1" x14ac:dyDescent="0.3">
      <c r="B21" s="310"/>
      <c r="C21" s="30">
        <v>42401</v>
      </c>
      <c r="D21" s="31">
        <v>11818</v>
      </c>
      <c r="E21" s="28">
        <v>8637</v>
      </c>
      <c r="F21" s="28">
        <v>3181</v>
      </c>
      <c r="G21" s="28"/>
      <c r="H21" s="28"/>
      <c r="I21" s="94">
        <v>2132.89</v>
      </c>
      <c r="J21" s="54">
        <v>1322</v>
      </c>
      <c r="K21" s="28">
        <v>3252</v>
      </c>
      <c r="L21" s="28">
        <v>1095</v>
      </c>
      <c r="M21" s="50">
        <v>743</v>
      </c>
      <c r="N21" s="67">
        <f t="shared" si="0"/>
        <v>6412</v>
      </c>
      <c r="O21" s="54">
        <v>569</v>
      </c>
      <c r="P21" s="28">
        <v>199</v>
      </c>
      <c r="Q21" s="28">
        <v>507</v>
      </c>
      <c r="R21" s="32">
        <v>793</v>
      </c>
      <c r="S21" s="48">
        <f t="shared" si="1"/>
        <v>2068</v>
      </c>
      <c r="T21" s="13">
        <f>D21-N21-S21</f>
        <v>3338</v>
      </c>
      <c r="U21" s="33"/>
      <c r="V21" s="34"/>
      <c r="W21" s="34"/>
      <c r="X21" s="44"/>
      <c r="Y21" s="115">
        <v>391</v>
      </c>
      <c r="Z21" s="116">
        <v>391</v>
      </c>
      <c r="AA21" s="76">
        <v>28000</v>
      </c>
      <c r="AB21" s="86">
        <v>1961.9</v>
      </c>
      <c r="AC21" s="46"/>
      <c r="AD21" s="299"/>
      <c r="AE21" s="300"/>
      <c r="AF21" s="301"/>
    </row>
    <row r="22" spans="2:32" s="26" customFormat="1" ht="30" customHeight="1" thickBot="1" x14ac:dyDescent="0.3">
      <c r="B22" s="310"/>
      <c r="C22" s="30">
        <v>42430</v>
      </c>
      <c r="D22" s="31">
        <v>11586</v>
      </c>
      <c r="E22" s="28">
        <v>8370</v>
      </c>
      <c r="F22" s="28">
        <v>3216</v>
      </c>
      <c r="G22" s="28"/>
      <c r="H22" s="28"/>
      <c r="I22" s="94">
        <v>1620.41</v>
      </c>
      <c r="J22" s="54">
        <v>1481</v>
      </c>
      <c r="K22" s="28">
        <v>3713</v>
      </c>
      <c r="L22" s="28">
        <v>1269</v>
      </c>
      <c r="M22" s="50">
        <v>834</v>
      </c>
      <c r="N22" s="67">
        <f t="shared" si="0"/>
        <v>7297</v>
      </c>
      <c r="O22" s="54">
        <v>859</v>
      </c>
      <c r="P22" s="28">
        <v>191</v>
      </c>
      <c r="Q22" s="28">
        <v>597</v>
      </c>
      <c r="R22" s="32">
        <v>1011</v>
      </c>
      <c r="S22" s="48">
        <f t="shared" si="1"/>
        <v>2658</v>
      </c>
      <c r="T22" s="13">
        <f t="shared" si="2"/>
        <v>1631</v>
      </c>
      <c r="U22" s="33"/>
      <c r="V22" s="34"/>
      <c r="W22" s="34"/>
      <c r="X22" s="44"/>
      <c r="Y22" s="119">
        <v>887.2</v>
      </c>
      <c r="Z22" s="131">
        <v>878.2</v>
      </c>
      <c r="AA22" s="78">
        <v>26000</v>
      </c>
      <c r="AB22" s="89">
        <v>1840.22</v>
      </c>
    </row>
    <row r="23" spans="2:32" s="26" customFormat="1" ht="30" customHeight="1" thickBot="1" x14ac:dyDescent="0.3">
      <c r="B23" s="310"/>
      <c r="C23" s="30">
        <v>42461</v>
      </c>
      <c r="D23" s="31">
        <v>12710</v>
      </c>
      <c r="E23" s="28">
        <v>5241</v>
      </c>
      <c r="F23" s="28">
        <v>1887</v>
      </c>
      <c r="G23" s="28">
        <v>2961</v>
      </c>
      <c r="H23" s="28">
        <v>1188</v>
      </c>
      <c r="I23" s="94">
        <v>1962.53</v>
      </c>
      <c r="J23" s="54">
        <v>1215</v>
      </c>
      <c r="K23" s="28">
        <v>3785</v>
      </c>
      <c r="L23" s="28">
        <v>1128</v>
      </c>
      <c r="M23" s="50">
        <v>848</v>
      </c>
      <c r="N23" s="67">
        <f t="shared" si="0"/>
        <v>6976</v>
      </c>
      <c r="O23" s="54">
        <v>738</v>
      </c>
      <c r="P23" s="28">
        <v>168</v>
      </c>
      <c r="Q23" s="28">
        <v>570</v>
      </c>
      <c r="R23" s="32">
        <v>807</v>
      </c>
      <c r="S23" s="48">
        <f t="shared" si="1"/>
        <v>2283</v>
      </c>
      <c r="T23" s="13">
        <f t="shared" si="2"/>
        <v>3451</v>
      </c>
      <c r="U23" s="33"/>
      <c r="V23" s="34"/>
      <c r="W23" s="34"/>
      <c r="X23" s="44"/>
      <c r="Y23" s="112">
        <v>1298.8</v>
      </c>
      <c r="Z23" s="113">
        <v>1287.3</v>
      </c>
      <c r="AA23" s="76">
        <v>15000</v>
      </c>
      <c r="AB23" s="86">
        <v>1171.46</v>
      </c>
    </row>
    <row r="24" spans="2:32" s="26" customFormat="1" ht="30" customHeight="1" thickBot="1" x14ac:dyDescent="0.3">
      <c r="B24" s="310"/>
      <c r="C24" s="30">
        <v>42491</v>
      </c>
      <c r="D24" s="31">
        <v>11726</v>
      </c>
      <c r="E24" s="28"/>
      <c r="F24" s="28"/>
      <c r="G24" s="28">
        <v>8419</v>
      </c>
      <c r="H24" s="28">
        <v>3307</v>
      </c>
      <c r="I24" s="94">
        <v>1519.66</v>
      </c>
      <c r="J24" s="54">
        <v>1385</v>
      </c>
      <c r="K24" s="28">
        <v>3647</v>
      </c>
      <c r="L24" s="28">
        <v>1069</v>
      </c>
      <c r="M24" s="50">
        <v>803</v>
      </c>
      <c r="N24" s="67">
        <f t="shared" si="0"/>
        <v>6904</v>
      </c>
      <c r="O24" s="54">
        <v>787</v>
      </c>
      <c r="P24" s="28">
        <v>131</v>
      </c>
      <c r="Q24" s="28">
        <v>559</v>
      </c>
      <c r="R24" s="32">
        <v>914</v>
      </c>
      <c r="S24" s="48">
        <f t="shared" si="1"/>
        <v>2391</v>
      </c>
      <c r="T24" s="13">
        <f t="shared" si="2"/>
        <v>2431</v>
      </c>
      <c r="U24" s="33"/>
      <c r="V24" s="34"/>
      <c r="W24" s="34"/>
      <c r="X24" s="44"/>
      <c r="Y24" s="112">
        <v>1287.5</v>
      </c>
      <c r="Z24" s="113">
        <v>1270.7</v>
      </c>
      <c r="AA24" s="76">
        <v>9000</v>
      </c>
      <c r="AB24" s="86">
        <v>806.41</v>
      </c>
    </row>
    <row r="25" spans="2:32" ht="30" customHeight="1" thickBot="1" x14ac:dyDescent="0.3">
      <c r="B25" s="310"/>
      <c r="C25" s="4">
        <v>42522</v>
      </c>
      <c r="D25" s="16">
        <v>12989</v>
      </c>
      <c r="E25" s="1"/>
      <c r="F25" s="1"/>
      <c r="G25" s="1">
        <v>9510</v>
      </c>
      <c r="H25" s="1">
        <v>3479</v>
      </c>
      <c r="I25" s="94">
        <v>1662.77</v>
      </c>
      <c r="J25" s="55">
        <v>1183</v>
      </c>
      <c r="K25" s="1">
        <v>3677</v>
      </c>
      <c r="L25" s="1">
        <v>881</v>
      </c>
      <c r="M25" s="51">
        <v>259</v>
      </c>
      <c r="N25" s="67">
        <f t="shared" si="0"/>
        <v>6000</v>
      </c>
      <c r="O25" s="55">
        <v>594</v>
      </c>
      <c r="P25" s="28">
        <v>120</v>
      </c>
      <c r="Q25" s="1">
        <v>594</v>
      </c>
      <c r="R25" s="17">
        <v>1002</v>
      </c>
      <c r="S25" s="101">
        <f t="shared" si="1"/>
        <v>2310</v>
      </c>
      <c r="T25" s="13">
        <f t="shared" si="2"/>
        <v>4679</v>
      </c>
      <c r="U25" s="18"/>
      <c r="V25" s="7"/>
      <c r="W25" s="7"/>
      <c r="X25" s="24"/>
      <c r="Y25" s="112">
        <v>1202.9000000000001</v>
      </c>
      <c r="Z25" s="113">
        <v>1185.9000000000001</v>
      </c>
      <c r="AA25" s="76">
        <v>2000</v>
      </c>
      <c r="AB25" s="86">
        <v>258.83</v>
      </c>
    </row>
    <row r="26" spans="2:32" ht="30" customHeight="1" thickBot="1" x14ac:dyDescent="0.3">
      <c r="B26" s="310"/>
      <c r="C26" s="30">
        <v>42552</v>
      </c>
      <c r="D26" s="31">
        <v>9264</v>
      </c>
      <c r="E26" s="28"/>
      <c r="F26" s="28"/>
      <c r="G26" s="28">
        <v>6634</v>
      </c>
      <c r="H26" s="28">
        <v>2630</v>
      </c>
      <c r="I26" s="94">
        <v>1263.5999999999999</v>
      </c>
      <c r="J26" s="103">
        <v>67</v>
      </c>
      <c r="K26" s="104">
        <v>467</v>
      </c>
      <c r="L26" s="132">
        <v>844</v>
      </c>
      <c r="M26" s="106">
        <v>120</v>
      </c>
      <c r="N26" s="68">
        <f>SUM(J26:M26)</f>
        <v>1498</v>
      </c>
      <c r="O26" s="132">
        <v>225.5</v>
      </c>
      <c r="P26" s="104">
        <v>138.5</v>
      </c>
      <c r="Q26" s="104">
        <v>336</v>
      </c>
      <c r="R26" s="132">
        <v>397</v>
      </c>
      <c r="S26" s="47">
        <f t="shared" si="1"/>
        <v>1097</v>
      </c>
      <c r="T26" s="13">
        <f t="shared" si="2"/>
        <v>6669</v>
      </c>
      <c r="U26" s="133"/>
      <c r="V26" s="133"/>
      <c r="W26" s="133"/>
      <c r="X26" s="133"/>
      <c r="Y26" s="112">
        <v>1160.2</v>
      </c>
      <c r="Z26" s="113">
        <v>1144.1500000000001</v>
      </c>
      <c r="AA26" s="79">
        <v>0</v>
      </c>
      <c r="AB26" s="90">
        <v>420.26</v>
      </c>
    </row>
    <row r="27" spans="2:32" ht="30" customHeight="1" thickBot="1" x14ac:dyDescent="0.3">
      <c r="B27" s="310"/>
      <c r="C27" s="30" t="s">
        <v>33</v>
      </c>
      <c r="D27" s="31">
        <v>4612</v>
      </c>
      <c r="E27" s="28"/>
      <c r="F27" s="28"/>
      <c r="G27" s="28">
        <v>3123</v>
      </c>
      <c r="H27" s="28">
        <v>1489</v>
      </c>
      <c r="I27" s="96">
        <v>790.49</v>
      </c>
      <c r="J27" s="54">
        <v>67</v>
      </c>
      <c r="K27" s="28">
        <v>467</v>
      </c>
      <c r="L27" s="107">
        <v>844</v>
      </c>
      <c r="M27" s="50">
        <v>120</v>
      </c>
      <c r="N27" s="69">
        <f>SUM(J27:M27)</f>
        <v>1498</v>
      </c>
      <c r="O27" s="107">
        <v>225.5</v>
      </c>
      <c r="P27" s="28">
        <v>138.5</v>
      </c>
      <c r="Q27" s="28">
        <v>336</v>
      </c>
      <c r="R27" s="108">
        <v>397</v>
      </c>
      <c r="S27" s="47">
        <f>SUM(O27:R27)</f>
        <v>1097</v>
      </c>
      <c r="T27" s="13">
        <f t="shared" si="2"/>
        <v>2017</v>
      </c>
      <c r="U27" s="33"/>
      <c r="V27" s="34"/>
      <c r="W27" s="34"/>
      <c r="X27" s="44"/>
      <c r="Y27" s="112">
        <v>1160.2</v>
      </c>
      <c r="Z27" s="113">
        <v>1144.5</v>
      </c>
      <c r="AA27" s="79">
        <v>0</v>
      </c>
      <c r="AB27" s="90">
        <v>420.3</v>
      </c>
    </row>
    <row r="28" spans="2:32" ht="30" hidden="1" customHeight="1" thickBot="1" x14ac:dyDescent="0.3">
      <c r="B28" s="310"/>
      <c r="C28" s="4">
        <v>42583</v>
      </c>
      <c r="D28" s="16">
        <v>4612</v>
      </c>
      <c r="E28" s="1"/>
      <c r="F28" s="1"/>
      <c r="G28" s="1">
        <v>3123</v>
      </c>
      <c r="H28" s="1">
        <v>1489</v>
      </c>
      <c r="I28" s="94">
        <v>790.49</v>
      </c>
      <c r="J28" s="55"/>
      <c r="K28" s="1"/>
      <c r="L28" s="1"/>
      <c r="M28" s="51"/>
      <c r="N28" s="70">
        <f t="shared" si="0"/>
        <v>0</v>
      </c>
      <c r="O28" s="55"/>
      <c r="P28" s="28"/>
      <c r="Q28" s="1"/>
      <c r="R28" s="17"/>
      <c r="S28" s="101">
        <f t="shared" si="1"/>
        <v>0</v>
      </c>
      <c r="T28" s="13">
        <f t="shared" si="2"/>
        <v>4612</v>
      </c>
      <c r="U28" s="18"/>
      <c r="V28" s="7"/>
      <c r="W28" s="7"/>
      <c r="X28" s="24"/>
      <c r="Y28" s="112"/>
      <c r="Z28" s="113"/>
      <c r="AA28" s="79"/>
      <c r="AB28" s="90"/>
    </row>
    <row r="29" spans="2:32" ht="30" customHeight="1" thickBot="1" x14ac:dyDescent="0.3">
      <c r="B29" s="310"/>
      <c r="C29" s="4">
        <v>42614</v>
      </c>
      <c r="D29" s="16">
        <f>H29+G29+E29+F29</f>
        <v>6241</v>
      </c>
      <c r="E29" s="1"/>
      <c r="F29" s="1"/>
      <c r="G29" s="1">
        <v>4463</v>
      </c>
      <c r="H29" s="1">
        <v>1778</v>
      </c>
      <c r="I29" s="94">
        <v>963</v>
      </c>
      <c r="J29" s="55">
        <v>1431</v>
      </c>
      <c r="K29" s="1">
        <v>545</v>
      </c>
      <c r="L29" s="1">
        <v>1055</v>
      </c>
      <c r="M29" s="51">
        <v>136</v>
      </c>
      <c r="N29" s="69">
        <f>SUM(J29:M29)</f>
        <v>3167</v>
      </c>
      <c r="O29" s="55">
        <v>692</v>
      </c>
      <c r="P29" s="28">
        <v>167</v>
      </c>
      <c r="Q29" s="1">
        <v>512</v>
      </c>
      <c r="R29" s="17">
        <v>885</v>
      </c>
      <c r="S29" s="47">
        <f>SUM(O29:R29)</f>
        <v>2256</v>
      </c>
      <c r="T29" s="13">
        <f t="shared" si="2"/>
        <v>818</v>
      </c>
      <c r="U29" s="18"/>
      <c r="V29" s="7"/>
      <c r="W29" s="7"/>
      <c r="X29" s="24"/>
      <c r="Y29" s="112">
        <v>1091.5</v>
      </c>
      <c r="Z29" s="113">
        <v>1072.0999999999999</v>
      </c>
      <c r="AA29" s="79">
        <v>0</v>
      </c>
      <c r="AB29" s="90">
        <v>456.22</v>
      </c>
    </row>
    <row r="30" spans="2:32" s="26" customFormat="1" ht="30" customHeight="1" thickBot="1" x14ac:dyDescent="0.3">
      <c r="B30" s="310"/>
      <c r="C30" s="30">
        <v>42644</v>
      </c>
      <c r="D30" s="31">
        <f>H30+G30+E30+F30</f>
        <v>8833</v>
      </c>
      <c r="E30" s="28"/>
      <c r="F30" s="28"/>
      <c r="G30" s="28">
        <v>6484</v>
      </c>
      <c r="H30" s="28">
        <v>2349</v>
      </c>
      <c r="I30" s="94">
        <v>1572.91</v>
      </c>
      <c r="J30" s="54">
        <v>1697</v>
      </c>
      <c r="K30" s="28">
        <v>655</v>
      </c>
      <c r="L30" s="28">
        <v>1108</v>
      </c>
      <c r="M30" s="50">
        <v>609</v>
      </c>
      <c r="N30" s="71">
        <f>SUM(J30:M30)</f>
        <v>4069</v>
      </c>
      <c r="O30" s="54">
        <v>702</v>
      </c>
      <c r="P30" s="28">
        <v>222</v>
      </c>
      <c r="Q30" s="28">
        <v>583</v>
      </c>
      <c r="R30" s="32">
        <v>1169</v>
      </c>
      <c r="S30" s="47">
        <f>SUM(O30:R30)</f>
        <v>2676</v>
      </c>
      <c r="T30" s="13">
        <f t="shared" si="2"/>
        <v>2088</v>
      </c>
      <c r="U30" s="33"/>
      <c r="V30" s="34"/>
      <c r="W30" s="34"/>
      <c r="X30" s="44"/>
      <c r="Y30" s="112">
        <v>807.9</v>
      </c>
      <c r="Z30" s="113">
        <v>797.3</v>
      </c>
      <c r="AA30" s="76">
        <v>10520</v>
      </c>
      <c r="AB30" s="86">
        <v>746.99</v>
      </c>
    </row>
    <row r="31" spans="2:32" s="26" customFormat="1" ht="30" customHeight="1" thickBot="1" x14ac:dyDescent="0.3">
      <c r="B31" s="310"/>
      <c r="C31" s="30">
        <v>42675</v>
      </c>
      <c r="D31" s="36">
        <v>9971</v>
      </c>
      <c r="E31" s="28">
        <v>2718</v>
      </c>
      <c r="F31" s="28">
        <v>922</v>
      </c>
      <c r="G31" s="28">
        <v>4550</v>
      </c>
      <c r="H31" s="28">
        <v>1781</v>
      </c>
      <c r="I31" s="94">
        <v>1362.52</v>
      </c>
      <c r="J31" s="54">
        <v>1525</v>
      </c>
      <c r="K31" s="28">
        <v>1857</v>
      </c>
      <c r="L31" s="28">
        <v>1217</v>
      </c>
      <c r="M31" s="50">
        <v>733</v>
      </c>
      <c r="N31" s="72">
        <f>SUM(J31:M31)</f>
        <v>5332</v>
      </c>
      <c r="O31" s="54">
        <v>1004</v>
      </c>
      <c r="P31" s="28">
        <v>228</v>
      </c>
      <c r="Q31" s="28">
        <v>595</v>
      </c>
      <c r="R31" s="32">
        <v>1352</v>
      </c>
      <c r="S31" s="57">
        <f>SUM(O31:R31)</f>
        <v>3179</v>
      </c>
      <c r="T31" s="13">
        <f t="shared" si="2"/>
        <v>1460</v>
      </c>
      <c r="U31" s="33"/>
      <c r="V31" s="34"/>
      <c r="W31" s="34"/>
      <c r="X31" s="44"/>
      <c r="Y31" s="112">
        <v>334.6</v>
      </c>
      <c r="Z31" s="113">
        <v>331.3</v>
      </c>
      <c r="AA31" s="76">
        <v>23840</v>
      </c>
      <c r="AB31" s="86">
        <v>1292.31</v>
      </c>
    </row>
    <row r="32" spans="2:32" s="26" customFormat="1" ht="30" customHeight="1" thickBot="1" x14ac:dyDescent="0.3">
      <c r="B32" s="311"/>
      <c r="C32" s="37">
        <v>42705</v>
      </c>
      <c r="D32" s="38">
        <v>12560</v>
      </c>
      <c r="E32" s="29">
        <v>9119</v>
      </c>
      <c r="F32" s="29">
        <v>3441</v>
      </c>
      <c r="G32" s="29"/>
      <c r="H32" s="29"/>
      <c r="I32" s="95">
        <v>1919.43</v>
      </c>
      <c r="J32" s="56">
        <v>1002</v>
      </c>
      <c r="K32" s="29">
        <v>2371</v>
      </c>
      <c r="L32" s="29">
        <v>1241</v>
      </c>
      <c r="M32" s="52">
        <v>834</v>
      </c>
      <c r="N32" s="73">
        <f>SUM(J32:M32)</f>
        <v>5448</v>
      </c>
      <c r="O32" s="56">
        <v>659</v>
      </c>
      <c r="P32" s="29">
        <v>247</v>
      </c>
      <c r="Q32" s="29">
        <v>478</v>
      </c>
      <c r="R32" s="39">
        <v>952</v>
      </c>
      <c r="S32" s="47">
        <f>SUM(O32:R32)</f>
        <v>2336</v>
      </c>
      <c r="T32" s="40">
        <f>D32-N32-S32</f>
        <v>4776</v>
      </c>
      <c r="U32" s="41"/>
      <c r="V32" s="42"/>
      <c r="W32" s="42"/>
      <c r="X32" s="81"/>
      <c r="Y32" s="120">
        <v>372.8</v>
      </c>
      <c r="Z32" s="121">
        <v>365.7</v>
      </c>
      <c r="AA32" s="126">
        <v>29000</v>
      </c>
      <c r="AB32" s="88">
        <v>1537.82</v>
      </c>
    </row>
    <row r="33" spans="2:28" ht="30" customHeight="1" thickBot="1" x14ac:dyDescent="0.3">
      <c r="B33" s="353">
        <v>2017</v>
      </c>
      <c r="C33" s="3">
        <v>42736</v>
      </c>
      <c r="D33" s="53">
        <v>11725</v>
      </c>
      <c r="E33" s="11">
        <v>8276</v>
      </c>
      <c r="F33" s="11">
        <v>3449</v>
      </c>
      <c r="G33" s="11"/>
      <c r="H33" s="11"/>
      <c r="I33" s="95">
        <v>1820.63</v>
      </c>
      <c r="J33" s="173">
        <v>1742</v>
      </c>
      <c r="K33" s="170">
        <v>5156</v>
      </c>
      <c r="L33" s="175">
        <v>1321</v>
      </c>
      <c r="M33" s="176">
        <v>834</v>
      </c>
      <c r="N33" s="154">
        <f t="shared" ref="N33:N44" si="3">SUM(J33:M33)</f>
        <v>9053</v>
      </c>
      <c r="O33" s="176">
        <v>915</v>
      </c>
      <c r="P33" s="177">
        <v>232</v>
      </c>
      <c r="Q33" s="176">
        <v>590</v>
      </c>
      <c r="R33" s="176">
        <v>1202</v>
      </c>
      <c r="S33" s="155">
        <f t="shared" ref="S33:S44" si="4">SUM(O33:R33)</f>
        <v>2939</v>
      </c>
      <c r="T33" s="156">
        <f t="shared" ref="T33:T44" si="5">D33-N33-S33</f>
        <v>-267</v>
      </c>
      <c r="U33" s="15"/>
      <c r="V33" s="15"/>
      <c r="W33" s="15"/>
      <c r="X33" s="15"/>
      <c r="Y33" s="157">
        <v>358</v>
      </c>
      <c r="Z33" s="158">
        <v>350</v>
      </c>
      <c r="AA33" s="75">
        <v>40000</v>
      </c>
      <c r="AB33" s="85">
        <v>1961.98</v>
      </c>
    </row>
    <row r="34" spans="2:28" ht="30" customHeight="1" thickBot="1" x14ac:dyDescent="0.3">
      <c r="B34" s="354"/>
      <c r="C34" s="4">
        <v>42767</v>
      </c>
      <c r="D34" s="55">
        <v>15593</v>
      </c>
      <c r="E34" s="1">
        <v>11363</v>
      </c>
      <c r="F34" s="1">
        <v>4230</v>
      </c>
      <c r="G34" s="1"/>
      <c r="H34" s="1"/>
      <c r="I34" s="95">
        <v>2416.5100000000002</v>
      </c>
      <c r="J34" s="174">
        <v>1161</v>
      </c>
      <c r="K34" s="171">
        <v>1592</v>
      </c>
      <c r="L34" s="178">
        <v>1030</v>
      </c>
      <c r="M34" s="179">
        <v>829</v>
      </c>
      <c r="N34" s="154">
        <f t="shared" si="3"/>
        <v>4612</v>
      </c>
      <c r="O34" s="179">
        <v>784</v>
      </c>
      <c r="P34" s="180">
        <v>198</v>
      </c>
      <c r="Q34" s="179">
        <v>512</v>
      </c>
      <c r="R34" s="179">
        <v>961</v>
      </c>
      <c r="S34" s="155">
        <f t="shared" si="4"/>
        <v>2455</v>
      </c>
      <c r="T34" s="156">
        <f t="shared" si="5"/>
        <v>8526</v>
      </c>
      <c r="U34" s="7"/>
      <c r="V34" s="7"/>
      <c r="W34" s="7"/>
      <c r="X34" s="7"/>
      <c r="Y34" s="122">
        <v>455</v>
      </c>
      <c r="Z34" s="159">
        <v>446.3</v>
      </c>
      <c r="AA34" s="76">
        <v>24000</v>
      </c>
      <c r="AB34" s="86">
        <v>1376.87</v>
      </c>
    </row>
    <row r="35" spans="2:28" ht="30" customHeight="1" thickBot="1" x14ac:dyDescent="0.3">
      <c r="B35" s="354"/>
      <c r="C35" s="4">
        <v>42795</v>
      </c>
      <c r="D35" s="55">
        <v>9459</v>
      </c>
      <c r="E35" s="1">
        <v>6825</v>
      </c>
      <c r="F35" s="1">
        <v>2634</v>
      </c>
      <c r="G35" s="1"/>
      <c r="H35" s="1"/>
      <c r="I35" s="95">
        <v>1528.37</v>
      </c>
      <c r="J35" s="174">
        <v>1707</v>
      </c>
      <c r="K35" s="172"/>
      <c r="L35" s="178">
        <v>1215</v>
      </c>
      <c r="M35" s="179">
        <v>831</v>
      </c>
      <c r="N35" s="154">
        <f t="shared" si="3"/>
        <v>3753</v>
      </c>
      <c r="O35" s="179">
        <v>995</v>
      </c>
      <c r="P35" s="180">
        <v>186</v>
      </c>
      <c r="Q35" s="179">
        <v>596</v>
      </c>
      <c r="R35" s="179">
        <v>1231</v>
      </c>
      <c r="S35" s="155">
        <f t="shared" si="4"/>
        <v>3008</v>
      </c>
      <c r="T35" s="156">
        <f t="shared" si="5"/>
        <v>2698</v>
      </c>
      <c r="U35" s="7"/>
      <c r="V35" s="7"/>
      <c r="W35" s="7"/>
      <c r="X35" s="7"/>
      <c r="Y35" s="122">
        <v>738.4</v>
      </c>
      <c r="Z35" s="159">
        <v>727</v>
      </c>
      <c r="AA35" s="168">
        <v>14780</v>
      </c>
      <c r="AB35" s="86"/>
    </row>
    <row r="36" spans="2:28" ht="30" customHeight="1" thickBot="1" x14ac:dyDescent="0.3">
      <c r="B36" s="354"/>
      <c r="C36" s="4">
        <v>42826</v>
      </c>
      <c r="D36" s="55"/>
      <c r="E36" s="1"/>
      <c r="F36" s="1"/>
      <c r="G36" s="1"/>
      <c r="H36" s="1"/>
      <c r="I36" s="95"/>
      <c r="J36" s="1"/>
      <c r="K36" s="169"/>
      <c r="L36" s="1"/>
      <c r="M36" s="1"/>
      <c r="N36" s="73">
        <f t="shared" si="3"/>
        <v>0</v>
      </c>
      <c r="O36" s="1"/>
      <c r="P36" s="28"/>
      <c r="Q36" s="1"/>
      <c r="R36" s="1"/>
      <c r="S36" s="47">
        <f t="shared" si="4"/>
        <v>0</v>
      </c>
      <c r="T36" s="40">
        <f t="shared" si="5"/>
        <v>0</v>
      </c>
      <c r="U36" s="7"/>
      <c r="V36" s="7"/>
      <c r="W36" s="7"/>
      <c r="X36" s="7"/>
      <c r="Y36" s="122"/>
      <c r="Z36" s="159"/>
      <c r="AA36" s="76"/>
      <c r="AB36" s="86"/>
    </row>
    <row r="37" spans="2:28" ht="30" customHeight="1" thickBot="1" x14ac:dyDescent="0.3">
      <c r="B37" s="354"/>
      <c r="C37" s="4">
        <v>42856</v>
      </c>
      <c r="D37" s="55"/>
      <c r="E37" s="1"/>
      <c r="F37" s="1"/>
      <c r="G37" s="1"/>
      <c r="H37" s="1"/>
      <c r="I37" s="95"/>
      <c r="J37" s="1"/>
      <c r="K37" s="1"/>
      <c r="L37" s="1"/>
      <c r="M37" s="1"/>
      <c r="N37" s="73">
        <f t="shared" si="3"/>
        <v>0</v>
      </c>
      <c r="O37" s="1"/>
      <c r="P37" s="28"/>
      <c r="Q37" s="1"/>
      <c r="R37" s="1"/>
      <c r="S37" s="47">
        <f t="shared" si="4"/>
        <v>0</v>
      </c>
      <c r="T37" s="40">
        <f t="shared" si="5"/>
        <v>0</v>
      </c>
      <c r="U37" s="7"/>
      <c r="V37" s="7"/>
      <c r="W37" s="7"/>
      <c r="X37" s="7"/>
      <c r="Y37" s="122"/>
      <c r="Z37" s="159"/>
      <c r="AA37" s="76"/>
      <c r="AB37" s="86"/>
    </row>
    <row r="38" spans="2:28" ht="30" customHeight="1" thickBot="1" x14ac:dyDescent="0.3">
      <c r="B38" s="354"/>
      <c r="C38" s="4">
        <v>42887</v>
      </c>
      <c r="D38" s="55"/>
      <c r="E38" s="1"/>
      <c r="F38" s="1"/>
      <c r="G38" s="1"/>
      <c r="H38" s="1"/>
      <c r="I38" s="95"/>
      <c r="J38" s="1"/>
      <c r="K38" s="1"/>
      <c r="L38" s="1"/>
      <c r="M38" s="1"/>
      <c r="N38" s="73">
        <f t="shared" si="3"/>
        <v>0</v>
      </c>
      <c r="O38" s="1"/>
      <c r="P38" s="28"/>
      <c r="Q38" s="1"/>
      <c r="R38" s="1"/>
      <c r="S38" s="47">
        <f t="shared" si="4"/>
        <v>0</v>
      </c>
      <c r="T38" s="40">
        <f t="shared" si="5"/>
        <v>0</v>
      </c>
      <c r="U38" s="7"/>
      <c r="V38" s="7"/>
      <c r="W38" s="7"/>
      <c r="X38" s="7"/>
      <c r="Y38" s="122"/>
      <c r="Z38" s="159"/>
      <c r="AA38" s="76"/>
      <c r="AB38" s="86"/>
    </row>
    <row r="39" spans="2:28" ht="30" customHeight="1" thickBot="1" x14ac:dyDescent="0.3">
      <c r="B39" s="354"/>
      <c r="C39" s="4">
        <v>42917</v>
      </c>
      <c r="D39" s="55"/>
      <c r="E39" s="1"/>
      <c r="F39" s="1"/>
      <c r="G39" s="1"/>
      <c r="H39" s="1"/>
      <c r="I39" s="95"/>
      <c r="J39" s="1"/>
      <c r="K39" s="1"/>
      <c r="L39" s="1"/>
      <c r="M39" s="1"/>
      <c r="N39" s="73">
        <f t="shared" si="3"/>
        <v>0</v>
      </c>
      <c r="O39" s="1"/>
      <c r="P39" s="28"/>
      <c r="Q39" s="1"/>
      <c r="R39" s="1"/>
      <c r="S39" s="47">
        <f t="shared" si="4"/>
        <v>0</v>
      </c>
      <c r="T39" s="40">
        <f t="shared" si="5"/>
        <v>0</v>
      </c>
      <c r="U39" s="7"/>
      <c r="V39" s="7"/>
      <c r="W39" s="7"/>
      <c r="X39" s="7"/>
      <c r="Y39" s="122"/>
      <c r="Z39" s="159"/>
      <c r="AA39" s="76"/>
      <c r="AB39" s="86"/>
    </row>
    <row r="40" spans="2:28" ht="30" customHeight="1" thickBot="1" x14ac:dyDescent="0.3">
      <c r="B40" s="354"/>
      <c r="C40" s="4">
        <v>42948</v>
      </c>
      <c r="D40" s="55"/>
      <c r="E40" s="1"/>
      <c r="F40" s="1"/>
      <c r="G40" s="1"/>
      <c r="H40" s="1"/>
      <c r="I40" s="95"/>
      <c r="J40" s="1"/>
      <c r="K40" s="1"/>
      <c r="L40" s="1"/>
      <c r="M40" s="1"/>
      <c r="N40" s="73">
        <f t="shared" si="3"/>
        <v>0</v>
      </c>
      <c r="O40" s="1"/>
      <c r="P40" s="28"/>
      <c r="Q40" s="1"/>
      <c r="R40" s="1"/>
      <c r="S40" s="47">
        <f t="shared" si="4"/>
        <v>0</v>
      </c>
      <c r="T40" s="40">
        <f t="shared" si="5"/>
        <v>0</v>
      </c>
      <c r="U40" s="7"/>
      <c r="V40" s="7"/>
      <c r="W40" s="7"/>
      <c r="X40" s="7"/>
      <c r="Y40" s="122"/>
      <c r="Z40" s="159"/>
      <c r="AA40" s="76"/>
      <c r="AB40" s="86"/>
    </row>
    <row r="41" spans="2:28" ht="30" customHeight="1" thickBot="1" x14ac:dyDescent="0.3">
      <c r="B41" s="354"/>
      <c r="C41" s="4">
        <v>42979</v>
      </c>
      <c r="D41" s="55"/>
      <c r="E41" s="1"/>
      <c r="F41" s="1"/>
      <c r="G41" s="1"/>
      <c r="H41" s="1"/>
      <c r="I41" s="95"/>
      <c r="J41" s="1"/>
      <c r="K41" s="1"/>
      <c r="L41" s="1"/>
      <c r="M41" s="1"/>
      <c r="N41" s="73">
        <f t="shared" si="3"/>
        <v>0</v>
      </c>
      <c r="O41" s="1"/>
      <c r="P41" s="28"/>
      <c r="Q41" s="1"/>
      <c r="R41" s="1"/>
      <c r="S41" s="47">
        <f t="shared" si="4"/>
        <v>0</v>
      </c>
      <c r="T41" s="40">
        <f t="shared" si="5"/>
        <v>0</v>
      </c>
      <c r="U41" s="7"/>
      <c r="V41" s="7"/>
      <c r="W41" s="7"/>
      <c r="X41" s="7"/>
      <c r="Y41" s="122"/>
      <c r="Z41" s="159"/>
      <c r="AA41" s="76"/>
      <c r="AB41" s="86"/>
    </row>
    <row r="42" spans="2:28" ht="30" customHeight="1" thickBot="1" x14ac:dyDescent="0.3">
      <c r="B42" s="354"/>
      <c r="C42" s="4">
        <v>43009</v>
      </c>
      <c r="D42" s="55"/>
      <c r="E42" s="1"/>
      <c r="F42" s="1"/>
      <c r="G42" s="1"/>
      <c r="H42" s="1"/>
      <c r="I42" s="95"/>
      <c r="J42" s="1"/>
      <c r="K42" s="1"/>
      <c r="L42" s="1"/>
      <c r="M42" s="1"/>
      <c r="N42" s="73">
        <f t="shared" si="3"/>
        <v>0</v>
      </c>
      <c r="O42" s="1"/>
      <c r="P42" s="28"/>
      <c r="Q42" s="1"/>
      <c r="R42" s="1"/>
      <c r="S42" s="47">
        <f t="shared" si="4"/>
        <v>0</v>
      </c>
      <c r="T42" s="40">
        <f t="shared" si="5"/>
        <v>0</v>
      </c>
      <c r="U42" s="7"/>
      <c r="V42" s="7"/>
      <c r="W42" s="7"/>
      <c r="X42" s="7"/>
      <c r="Y42" s="122"/>
      <c r="Z42" s="159"/>
      <c r="AA42" s="76"/>
      <c r="AB42" s="86"/>
    </row>
    <row r="43" spans="2:28" ht="30" customHeight="1" thickBot="1" x14ac:dyDescent="0.3">
      <c r="B43" s="354"/>
      <c r="C43" s="4">
        <v>43040</v>
      </c>
      <c r="D43" s="55"/>
      <c r="E43" s="1"/>
      <c r="F43" s="1"/>
      <c r="G43" s="1"/>
      <c r="H43" s="1"/>
      <c r="I43" s="95"/>
      <c r="J43" s="1"/>
      <c r="K43" s="1"/>
      <c r="L43" s="1"/>
      <c r="M43" s="1"/>
      <c r="N43" s="73">
        <f t="shared" si="3"/>
        <v>0</v>
      </c>
      <c r="O43" s="1"/>
      <c r="P43" s="28"/>
      <c r="Q43" s="1"/>
      <c r="R43" s="1"/>
      <c r="S43" s="47">
        <f t="shared" si="4"/>
        <v>0</v>
      </c>
      <c r="T43" s="40">
        <f t="shared" si="5"/>
        <v>0</v>
      </c>
      <c r="U43" s="7"/>
      <c r="V43" s="7"/>
      <c r="W43" s="7"/>
      <c r="X43" s="7"/>
      <c r="Y43" s="122"/>
      <c r="Z43" s="159"/>
      <c r="AA43" s="76"/>
      <c r="AB43" s="86"/>
    </row>
    <row r="44" spans="2:28" ht="30" customHeight="1" thickBot="1" x14ac:dyDescent="0.3">
      <c r="B44" s="355"/>
      <c r="C44" s="5">
        <v>43070</v>
      </c>
      <c r="D44" s="134"/>
      <c r="E44" s="20"/>
      <c r="F44" s="20"/>
      <c r="G44" s="20"/>
      <c r="H44" s="20"/>
      <c r="I44" s="95"/>
      <c r="J44" s="20"/>
      <c r="K44" s="20"/>
      <c r="L44" s="20"/>
      <c r="M44" s="20"/>
      <c r="N44" s="73">
        <f t="shared" si="3"/>
        <v>0</v>
      </c>
      <c r="O44" s="20"/>
      <c r="P44" s="29"/>
      <c r="Q44" s="20"/>
      <c r="R44" s="20"/>
      <c r="S44" s="47">
        <f t="shared" si="4"/>
        <v>0</v>
      </c>
      <c r="T44" s="40">
        <f t="shared" si="5"/>
        <v>0</v>
      </c>
      <c r="U44" s="160"/>
      <c r="V44" s="160"/>
      <c r="W44" s="160"/>
      <c r="X44" s="160"/>
      <c r="Y44" s="161"/>
      <c r="Z44" s="162"/>
      <c r="AA44" s="126"/>
      <c r="AB44" s="88"/>
    </row>
    <row r="45" spans="2:28" x14ac:dyDescent="0.25">
      <c r="E45" s="128"/>
      <c r="F45" s="128"/>
      <c r="G45" s="128"/>
      <c r="H45" s="128"/>
      <c r="I45" s="127"/>
      <c r="J45" s="128"/>
      <c r="K45" s="128"/>
      <c r="L45" s="128"/>
      <c r="M45" s="128"/>
      <c r="N45" s="58"/>
      <c r="O45" s="128"/>
      <c r="P45" s="105"/>
      <c r="Q45" s="128"/>
      <c r="R45" s="128"/>
      <c r="S45" s="163"/>
      <c r="T45" s="128"/>
      <c r="U45" s="164"/>
      <c r="V45" s="164"/>
      <c r="W45" s="164"/>
      <c r="X45" s="164"/>
      <c r="Y45" s="165"/>
      <c r="Z45" s="165"/>
      <c r="AA45" s="166"/>
      <c r="AB45" s="167"/>
    </row>
    <row r="46" spans="2:28" s="58" customFormat="1" ht="29.25" customHeight="1" x14ac:dyDescent="0.25">
      <c r="B46" s="302" t="s">
        <v>34</v>
      </c>
      <c r="C46" s="302"/>
      <c r="D46" s="60"/>
      <c r="E46" s="129"/>
      <c r="F46" s="129"/>
      <c r="G46" s="129"/>
      <c r="H46" s="129"/>
      <c r="I46" s="97"/>
      <c r="J46" s="129"/>
      <c r="K46" s="129"/>
      <c r="L46" s="129"/>
      <c r="M46" s="129"/>
      <c r="N46" s="63"/>
      <c r="O46" s="129"/>
      <c r="P46" s="59"/>
      <c r="Q46" s="129"/>
      <c r="R46" s="129"/>
      <c r="S46" s="102"/>
      <c r="T46" s="129"/>
      <c r="U46" s="7"/>
      <c r="V46" s="7"/>
      <c r="W46" s="7"/>
      <c r="X46" s="7"/>
      <c r="Y46" s="122"/>
      <c r="Z46" s="122"/>
      <c r="AA46" s="80"/>
      <c r="AB46" s="91"/>
    </row>
    <row r="50" spans="2:12" ht="36.75" hidden="1" customHeight="1" thickBot="1" x14ac:dyDescent="0.35">
      <c r="B50" s="303">
        <f>I46+AB46</f>
        <v>0</v>
      </c>
      <c r="C50" s="304"/>
      <c r="D50" s="304"/>
      <c r="E50" s="304"/>
      <c r="F50" s="304"/>
      <c r="G50" s="304"/>
      <c r="H50" s="304"/>
      <c r="I50" s="304"/>
    </row>
    <row r="51" spans="2:12" ht="42.75" hidden="1" customHeight="1" thickBot="1" x14ac:dyDescent="0.35">
      <c r="D51" s="356" t="s">
        <v>37</v>
      </c>
      <c r="E51" s="357"/>
      <c r="F51" s="357"/>
      <c r="G51" s="357">
        <f>D46+AA46</f>
        <v>0</v>
      </c>
      <c r="H51" s="362"/>
      <c r="I51" s="124"/>
      <c r="J51" s="364">
        <f>G51/3000</f>
        <v>0</v>
      </c>
      <c r="K51" s="364"/>
      <c r="L51" s="144" t="s">
        <v>36</v>
      </c>
    </row>
    <row r="52" spans="2:12" ht="19.5" hidden="1" thickBot="1" x14ac:dyDescent="0.35"/>
    <row r="53" spans="2:12" ht="42.75" hidden="1" customHeight="1" thickBot="1" x14ac:dyDescent="0.35">
      <c r="C53" s="123"/>
      <c r="D53" s="356" t="s">
        <v>38</v>
      </c>
      <c r="E53" s="357"/>
      <c r="F53" s="357"/>
      <c r="G53" s="361">
        <f>I46+AB46</f>
        <v>0</v>
      </c>
      <c r="H53" s="362"/>
      <c r="I53" s="124"/>
      <c r="J53" s="363">
        <f>G53/3000</f>
        <v>0</v>
      </c>
      <c r="K53" s="364"/>
      <c r="L53" s="128" t="s">
        <v>35</v>
      </c>
    </row>
    <row r="54" spans="2:12" ht="19.5" hidden="1" thickBot="1" x14ac:dyDescent="0.35"/>
    <row r="55" spans="2:12" ht="42.75" hidden="1" customHeight="1" thickBot="1" x14ac:dyDescent="0.35">
      <c r="C55" s="123"/>
      <c r="D55" s="356" t="s">
        <v>40</v>
      </c>
      <c r="E55" s="357"/>
      <c r="F55" s="357"/>
      <c r="G55" s="358">
        <f>N46+AA46</f>
        <v>0</v>
      </c>
      <c r="H55" s="359"/>
      <c r="I55" s="125"/>
      <c r="J55" s="360">
        <f>G55/3000</f>
        <v>0</v>
      </c>
      <c r="K55" s="360"/>
      <c r="L55" s="128" t="s">
        <v>41</v>
      </c>
    </row>
    <row r="56" spans="2:12" ht="19.5" hidden="1" thickBot="1" x14ac:dyDescent="0.35"/>
    <row r="57" spans="2:12" ht="42.75" hidden="1" customHeight="1" thickBot="1" x14ac:dyDescent="0.35">
      <c r="C57" s="123"/>
      <c r="D57" s="356" t="s">
        <v>39</v>
      </c>
      <c r="E57" s="357"/>
      <c r="F57" s="357"/>
      <c r="G57" s="361"/>
      <c r="H57" s="362"/>
      <c r="I57" s="124"/>
      <c r="J57" s="363"/>
      <c r="K57" s="364"/>
      <c r="L57" s="128" t="s">
        <v>35</v>
      </c>
    </row>
    <row r="58" spans="2:12" ht="23.25" hidden="1" customHeight="1" x14ac:dyDescent="0.3">
      <c r="C58" s="123"/>
    </row>
    <row r="59" spans="2:12" ht="23.25" hidden="1" customHeight="1" x14ac:dyDescent="0.3">
      <c r="C59" s="123"/>
    </row>
    <row r="60" spans="2:12" ht="23.25" customHeight="1" x14ac:dyDescent="0.3">
      <c r="C60" s="123"/>
    </row>
    <row r="61" spans="2:12" ht="23.25" customHeight="1" x14ac:dyDescent="0.3">
      <c r="C61" s="123"/>
    </row>
    <row r="62" spans="2:12" ht="23.25" customHeight="1" x14ac:dyDescent="0.3">
      <c r="C62" s="123"/>
    </row>
    <row r="63" spans="2:12" ht="23.25" customHeight="1" x14ac:dyDescent="0.3">
      <c r="C63" s="123"/>
    </row>
    <row r="64" spans="2:12" ht="23.25" customHeight="1" x14ac:dyDescent="0.3">
      <c r="C64" s="123"/>
    </row>
    <row r="112" spans="3:16" x14ac:dyDescent="0.3">
      <c r="C112"/>
      <c r="E112" s="128"/>
      <c r="F112" s="128"/>
      <c r="G112" s="145"/>
      <c r="I112" s="137"/>
      <c r="N112" s="137"/>
      <c r="P112" s="137"/>
    </row>
    <row r="113" spans="3:16" x14ac:dyDescent="0.3">
      <c r="C113"/>
      <c r="E113" s="128"/>
      <c r="F113" s="128"/>
      <c r="G113" s="145"/>
      <c r="I113" s="137"/>
      <c r="N113" s="137"/>
      <c r="P113" s="137"/>
    </row>
    <row r="114" spans="3:16" x14ac:dyDescent="0.3">
      <c r="C114"/>
      <c r="D114" s="135"/>
      <c r="E114" s="135"/>
      <c r="F114" s="135"/>
      <c r="G114" s="146"/>
      <c r="H114" s="147"/>
      <c r="I114" s="137"/>
      <c r="N114" s="137"/>
      <c r="P114" s="137"/>
    </row>
    <row r="115" spans="3:16" x14ac:dyDescent="0.3">
      <c r="C115"/>
      <c r="D115" s="135"/>
      <c r="E115" s="148"/>
      <c r="F115" s="149"/>
      <c r="G115" s="150"/>
      <c r="H115" s="151"/>
      <c r="I115" s="137"/>
      <c r="N115" s="137"/>
      <c r="P115" s="137"/>
    </row>
    <row r="116" spans="3:16" x14ac:dyDescent="0.3">
      <c r="C116"/>
      <c r="D116" s="136"/>
      <c r="E116" s="152"/>
      <c r="F116" s="149"/>
      <c r="G116" s="150"/>
      <c r="H116" s="151"/>
      <c r="I116" s="137"/>
      <c r="N116" s="137"/>
      <c r="P116" s="137"/>
    </row>
    <row r="117" spans="3:16" x14ac:dyDescent="0.3">
      <c r="C117"/>
      <c r="D117" s="136"/>
      <c r="E117" s="152"/>
      <c r="F117" s="149"/>
      <c r="G117" s="150"/>
      <c r="H117" s="151"/>
      <c r="I117" s="137"/>
      <c r="N117" s="137"/>
      <c r="P117" s="137"/>
    </row>
    <row r="118" spans="3:16" x14ac:dyDescent="0.3">
      <c r="C118"/>
      <c r="D118" s="136"/>
      <c r="E118" s="152"/>
      <c r="F118" s="149"/>
      <c r="G118" s="153"/>
      <c r="H118" s="151"/>
      <c r="I118" s="137"/>
      <c r="N118" s="137"/>
      <c r="P118" s="137"/>
    </row>
    <row r="119" spans="3:16" x14ac:dyDescent="0.3">
      <c r="C119"/>
      <c r="D119" s="136"/>
      <c r="E119" s="152"/>
      <c r="F119" s="149"/>
      <c r="G119" s="153"/>
      <c r="H119" s="151"/>
      <c r="I119" s="137"/>
      <c r="N119" s="137"/>
      <c r="P119" s="137"/>
    </row>
    <row r="120" spans="3:16" x14ac:dyDescent="0.3">
      <c r="C120"/>
      <c r="D120" s="136"/>
      <c r="E120" s="152"/>
      <c r="F120" s="149"/>
      <c r="G120" s="153"/>
      <c r="H120" s="151"/>
      <c r="I120" s="137"/>
      <c r="N120" s="137"/>
      <c r="P120" s="137"/>
    </row>
    <row r="121" spans="3:16" x14ac:dyDescent="0.3">
      <c r="C121"/>
      <c r="D121" s="136"/>
      <c r="E121" s="152"/>
      <c r="F121" s="149"/>
      <c r="G121" s="153"/>
      <c r="H121" s="151"/>
      <c r="I121" s="137"/>
      <c r="N121" s="137"/>
      <c r="P121" s="137"/>
    </row>
    <row r="122" spans="3:16" x14ac:dyDescent="0.3">
      <c r="C122"/>
      <c r="D122" s="136"/>
      <c r="E122" s="152"/>
      <c r="F122" s="149"/>
      <c r="G122" s="153"/>
      <c r="H122" s="151"/>
      <c r="I122" s="137"/>
      <c r="N122" s="137"/>
      <c r="P122" s="137"/>
    </row>
    <row r="123" spans="3:16" x14ac:dyDescent="0.3">
      <c r="C123"/>
      <c r="D123" s="136"/>
      <c r="E123" s="152"/>
      <c r="F123" s="149"/>
      <c r="G123" s="153"/>
      <c r="H123" s="151"/>
      <c r="I123" s="137"/>
      <c r="N123" s="137"/>
      <c r="P123" s="137"/>
    </row>
    <row r="124" spans="3:16" x14ac:dyDescent="0.3">
      <c r="C124"/>
      <c r="D124" s="136"/>
      <c r="E124" s="152"/>
      <c r="F124" s="149"/>
      <c r="G124" s="150"/>
      <c r="H124" s="151"/>
      <c r="I124" s="137"/>
      <c r="N124" s="137"/>
      <c r="P124" s="137"/>
    </row>
    <row r="125" spans="3:16" x14ac:dyDescent="0.3">
      <c r="C125"/>
      <c r="D125" s="136"/>
      <c r="E125" s="152"/>
      <c r="F125" s="149"/>
      <c r="G125" s="150"/>
      <c r="H125" s="151"/>
      <c r="I125" s="137"/>
      <c r="N125" s="137"/>
      <c r="P125" s="137"/>
    </row>
    <row r="126" spans="3:16" x14ac:dyDescent="0.3">
      <c r="C126"/>
      <c r="D126" s="136"/>
      <c r="E126" s="152"/>
      <c r="F126" s="149"/>
      <c r="G126" s="150"/>
      <c r="H126" s="151"/>
      <c r="I126" s="137"/>
      <c r="N126" s="137"/>
      <c r="P126" s="137"/>
    </row>
    <row r="127" spans="3:16" x14ac:dyDescent="0.3">
      <c r="C127"/>
      <c r="D127" s="136"/>
      <c r="E127" s="152"/>
      <c r="F127" s="149"/>
      <c r="G127" s="150"/>
      <c r="H127" s="151"/>
      <c r="I127" s="137"/>
      <c r="N127" s="137"/>
      <c r="P127" s="137"/>
    </row>
    <row r="128" spans="3:16" x14ac:dyDescent="0.3">
      <c r="C128"/>
      <c r="D128" s="135"/>
      <c r="E128" s="148"/>
      <c r="F128" s="149"/>
      <c r="G128" s="150"/>
      <c r="H128" s="151"/>
      <c r="I128" s="137"/>
      <c r="N128" s="137"/>
      <c r="P128" s="137"/>
    </row>
    <row r="129" spans="3:28" x14ac:dyDescent="0.3">
      <c r="C129"/>
      <c r="D129" s="135"/>
      <c r="E129" s="152"/>
      <c r="F129" s="149"/>
      <c r="G129" s="150"/>
      <c r="H129" s="151"/>
      <c r="I129" s="137"/>
      <c r="N129" s="137"/>
      <c r="P129" s="137"/>
    </row>
    <row r="130" spans="3:28" x14ac:dyDescent="0.3">
      <c r="C130"/>
      <c r="D130" s="135"/>
      <c r="E130" s="135"/>
      <c r="F130" s="135"/>
      <c r="G130" s="146"/>
      <c r="H130" s="147"/>
      <c r="I130" s="137"/>
      <c r="N130" s="137"/>
      <c r="P130" s="137"/>
    </row>
    <row r="131" spans="3:28" x14ac:dyDescent="0.3">
      <c r="C131"/>
      <c r="D131" s="135"/>
      <c r="E131" s="135"/>
      <c r="F131" s="135"/>
      <c r="G131" s="146"/>
      <c r="H131" s="147"/>
      <c r="I131" s="137"/>
      <c r="N131" s="137"/>
      <c r="P131" s="137"/>
    </row>
    <row r="132" spans="3:28" x14ac:dyDescent="0.3">
      <c r="C132" s="8"/>
      <c r="E132" s="140"/>
      <c r="H132" s="139"/>
      <c r="I132" s="137"/>
      <c r="J132" s="141"/>
      <c r="K132" s="141"/>
      <c r="L132" s="141"/>
      <c r="M132" s="141"/>
      <c r="N132" s="142"/>
      <c r="O132" s="142"/>
      <c r="P132" s="143"/>
      <c r="Q132" s="143"/>
      <c r="S132" s="137"/>
      <c r="U132" s="137"/>
      <c r="V132" s="137"/>
      <c r="W132" s="137"/>
      <c r="X132" s="137"/>
      <c r="Y132" s="137"/>
      <c r="Z132" s="137"/>
      <c r="AA132" s="137"/>
      <c r="AB132" s="137"/>
    </row>
    <row r="133" spans="3:28" x14ac:dyDescent="0.3">
      <c r="C133" s="8"/>
      <c r="E133" s="140"/>
      <c r="H133" s="139"/>
      <c r="I133" s="137"/>
      <c r="J133" s="141"/>
      <c r="K133" s="141"/>
      <c r="L133" s="141"/>
      <c r="M133" s="141"/>
      <c r="N133" s="142"/>
      <c r="O133" s="142"/>
      <c r="P133" s="143"/>
      <c r="Q133" s="143"/>
      <c r="S133" s="137"/>
      <c r="U133" s="137"/>
      <c r="V133" s="137"/>
      <c r="W133" s="137"/>
      <c r="X133" s="137"/>
      <c r="Y133" s="137"/>
      <c r="Z133" s="137"/>
      <c r="AA133" s="137"/>
      <c r="AB133" s="137"/>
    </row>
  </sheetData>
  <mergeCells count="34">
    <mergeCell ref="B33:B44"/>
    <mergeCell ref="D55:F55"/>
    <mergeCell ref="G55:H55"/>
    <mergeCell ref="J55:K55"/>
    <mergeCell ref="D57:F57"/>
    <mergeCell ref="G57:H57"/>
    <mergeCell ref="J57:K57"/>
    <mergeCell ref="D51:F51"/>
    <mergeCell ref="G51:H51"/>
    <mergeCell ref="D53:F53"/>
    <mergeCell ref="G53:H53"/>
    <mergeCell ref="J51:K51"/>
    <mergeCell ref="J53:K53"/>
    <mergeCell ref="Y4:Z6"/>
    <mergeCell ref="J6:M6"/>
    <mergeCell ref="N6:N7"/>
    <mergeCell ref="O6:R6"/>
    <mergeCell ref="S6:S7"/>
    <mergeCell ref="AD19:AF21"/>
    <mergeCell ref="B46:C46"/>
    <mergeCell ref="B50:I50"/>
    <mergeCell ref="B4:C7"/>
    <mergeCell ref="B8:B19"/>
    <mergeCell ref="B20:B32"/>
    <mergeCell ref="D4:T5"/>
    <mergeCell ref="T6:T7"/>
    <mergeCell ref="AA4:AB6"/>
    <mergeCell ref="Z14:Z15"/>
    <mergeCell ref="Y10:Y15"/>
    <mergeCell ref="D6:I6"/>
    <mergeCell ref="U4:U6"/>
    <mergeCell ref="V4:V6"/>
    <mergeCell ref="W4:W6"/>
    <mergeCell ref="X4:X6"/>
  </mergeCells>
  <pageMargins left="0.7" right="0.7" top="0.75" bottom="0.75" header="0.3" footer="0.3"/>
  <pageSetup paperSize="8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28" workbookViewId="0">
      <selection activeCell="I3" sqref="I3"/>
    </sheetView>
  </sheetViews>
  <sheetFormatPr baseColWidth="10" defaultRowHeight="15" x14ac:dyDescent="0.25"/>
  <cols>
    <col min="1" max="1" width="26.85546875" bestFit="1" customWidth="1"/>
    <col min="2" max="2" width="12" bestFit="1" customWidth="1"/>
    <col min="3" max="3" width="14.5703125" bestFit="1" customWidth="1"/>
    <col min="4" max="4" width="9.28515625" bestFit="1" customWidth="1"/>
    <col min="5" max="5" width="11.85546875" bestFit="1" customWidth="1"/>
    <col min="6" max="6" width="14.85546875" bestFit="1" customWidth="1"/>
    <col min="7" max="7" width="8.28515625" bestFit="1" customWidth="1"/>
    <col min="9" max="9" width="14.85546875" bestFit="1" customWidth="1"/>
    <col min="10" max="10" width="8.140625" bestFit="1" customWidth="1"/>
  </cols>
  <sheetData>
    <row r="1" spans="1:16" x14ac:dyDescent="0.25">
      <c r="A1" s="238"/>
      <c r="B1" s="384">
        <v>2015</v>
      </c>
      <c r="C1" s="385"/>
      <c r="D1" s="389"/>
      <c r="E1" s="384">
        <v>2016</v>
      </c>
      <c r="F1" s="385"/>
      <c r="G1" s="386"/>
      <c r="H1" s="384">
        <v>2017</v>
      </c>
      <c r="I1" s="385"/>
      <c r="J1" s="386"/>
      <c r="K1" s="390" t="s">
        <v>104</v>
      </c>
      <c r="L1" s="391"/>
      <c r="M1" s="392"/>
      <c r="N1" s="395" t="s">
        <v>103</v>
      </c>
      <c r="O1" s="396"/>
      <c r="P1" s="397"/>
    </row>
    <row r="2" spans="1:16" x14ac:dyDescent="0.25">
      <c r="A2" s="185"/>
      <c r="B2" s="231" t="s">
        <v>63</v>
      </c>
      <c r="C2" s="231" t="s">
        <v>64</v>
      </c>
      <c r="D2" s="240" t="s">
        <v>70</v>
      </c>
      <c r="E2" s="231" t="s">
        <v>63</v>
      </c>
      <c r="F2" s="183" t="s">
        <v>68</v>
      </c>
      <c r="G2" s="242" t="s">
        <v>70</v>
      </c>
      <c r="H2" s="247" t="s">
        <v>63</v>
      </c>
      <c r="I2" s="246" t="s">
        <v>68</v>
      </c>
      <c r="J2" s="242" t="s">
        <v>70</v>
      </c>
      <c r="K2" s="252" t="s">
        <v>63</v>
      </c>
      <c r="L2" s="251" t="s">
        <v>68</v>
      </c>
      <c r="M2" s="274" t="s">
        <v>70</v>
      </c>
      <c r="N2" s="252" t="s">
        <v>63</v>
      </c>
      <c r="O2" s="251" t="s">
        <v>68</v>
      </c>
      <c r="P2" s="277" t="s">
        <v>70</v>
      </c>
    </row>
    <row r="3" spans="1:16" x14ac:dyDescent="0.25">
      <c r="A3" s="185" t="s">
        <v>65</v>
      </c>
      <c r="B3" s="288">
        <f>'Heating '!E19</f>
        <v>168000</v>
      </c>
      <c r="C3" s="288">
        <f>B3*1</f>
        <v>168000</v>
      </c>
      <c r="D3" s="241">
        <f>(C3/3200)/$B$7</f>
        <v>0.5249293582877701</v>
      </c>
      <c r="E3" s="288">
        <f>'Heating '!F19</f>
        <v>171360</v>
      </c>
      <c r="F3" s="289">
        <f>E3*1</f>
        <v>171360</v>
      </c>
      <c r="G3" s="243">
        <f>F3/($E$7*3200)</f>
        <v>0.50091766941915605</v>
      </c>
      <c r="H3" s="288">
        <v>153000</v>
      </c>
      <c r="I3" s="289">
        <f>H3*1</f>
        <v>153000</v>
      </c>
      <c r="J3" s="243">
        <f>I3/3200/$H$7</f>
        <v>0.46804966348330485</v>
      </c>
      <c r="K3" s="288">
        <f>L3/0.6</f>
        <v>37333.333333333336</v>
      </c>
      <c r="L3" s="288">
        <v>22400</v>
      </c>
      <c r="M3" s="275">
        <f>L3/3200/$K$7</f>
        <v>0.2413793103448276</v>
      </c>
      <c r="N3" s="375">
        <f>M21</f>
        <v>198400</v>
      </c>
      <c r="O3" s="398"/>
      <c r="P3" s="278">
        <f>N3/3200/$N$7</f>
        <v>0.54385964912280704</v>
      </c>
    </row>
    <row r="4" spans="1:16" x14ac:dyDescent="0.25">
      <c r="A4" s="185" t="s">
        <v>107</v>
      </c>
      <c r="B4" s="231">
        <f>SUM(Electricity!B39:D39)+7251</f>
        <v>58800</v>
      </c>
      <c r="C4" s="248">
        <f>B4*2.58</f>
        <v>151704</v>
      </c>
      <c r="D4" s="241">
        <f>(C4/3200)/$B$7</f>
        <v>0.47401121053385642</v>
      </c>
      <c r="E4" s="245">
        <f>SUM(Electricity!F39:H39)+6687</f>
        <v>60324</v>
      </c>
      <c r="F4" s="249">
        <f>E4*2.58</f>
        <v>155635.92000000001</v>
      </c>
      <c r="G4" s="243">
        <f>F4/($E$7*3200)</f>
        <v>0.45495321150972351</v>
      </c>
      <c r="H4" s="248">
        <f>53062+6904</f>
        <v>59966</v>
      </c>
      <c r="I4" s="250">
        <f>H4*2.58</f>
        <v>154712.28</v>
      </c>
      <c r="J4" s="243">
        <f>I4/3200/$H$7</f>
        <v>0.47328778163878982</v>
      </c>
      <c r="K4" s="248" t="s">
        <v>88</v>
      </c>
      <c r="L4" s="250">
        <f>J22</f>
        <v>86400</v>
      </c>
      <c r="M4" s="275">
        <f>L4/3200/$K$7</f>
        <v>0.93103448275862066</v>
      </c>
      <c r="N4" s="248" t="s">
        <v>88</v>
      </c>
      <c r="O4" s="250">
        <f>M22</f>
        <v>70400</v>
      </c>
      <c r="P4" s="278">
        <f>O4/3200/$N$7</f>
        <v>0.19298245614035087</v>
      </c>
    </row>
    <row r="5" spans="1:16" x14ac:dyDescent="0.25">
      <c r="A5" s="185" t="s">
        <v>66</v>
      </c>
      <c r="B5" s="231">
        <f>SUM(Electricity!B83:E83)</f>
        <v>20939</v>
      </c>
      <c r="C5" s="244">
        <f>B5*2.58</f>
        <v>54022.62</v>
      </c>
      <c r="D5" s="241">
        <f>(C5/3200)/$B$7</f>
        <v>0.16879797172395272</v>
      </c>
      <c r="E5" s="245">
        <f>SUM(Electricity!G83:J83)</f>
        <v>26496</v>
      </c>
      <c r="F5" s="249">
        <f>E5*2.58</f>
        <v>68359.680000000008</v>
      </c>
      <c r="G5" s="243">
        <f>F5/($E$7*3200)</f>
        <v>0.19982826556862335</v>
      </c>
      <c r="H5" s="248">
        <v>30140</v>
      </c>
      <c r="I5" s="250">
        <f>H5*2.58</f>
        <v>77761.2</v>
      </c>
      <c r="J5" s="243">
        <f>I5/3200/$H$7</f>
        <v>0.23788302935985597</v>
      </c>
      <c r="K5" s="248" t="s">
        <v>88</v>
      </c>
      <c r="L5" s="250">
        <f>J23</f>
        <v>19200</v>
      </c>
      <c r="M5" s="275">
        <f>L5/3200/$K$7</f>
        <v>0.20689655172413793</v>
      </c>
      <c r="N5" s="248" t="s">
        <v>88</v>
      </c>
      <c r="O5" s="250">
        <f>M23</f>
        <v>96000</v>
      </c>
      <c r="P5" s="278">
        <f>O5/3200/$N$7</f>
        <v>0.26315789473684209</v>
      </c>
    </row>
    <row r="6" spans="1:16" x14ac:dyDescent="0.25">
      <c r="A6" s="185" t="s">
        <v>67</v>
      </c>
      <c r="B6" s="272">
        <f>-'Renewable Energy'!K14</f>
        <v>-20807.580000000002</v>
      </c>
      <c r="C6" s="248">
        <f>B6*2.58</f>
        <v>-53683.556400000009</v>
      </c>
      <c r="D6" s="241">
        <f>(C6/3200)/$B$7</f>
        <v>-0.16773854054557927</v>
      </c>
      <c r="E6" s="272">
        <f>-'Renewable Energy'!L14</f>
        <v>-20644.75</v>
      </c>
      <c r="F6" s="250">
        <f>E6*2.58</f>
        <v>-53263.455000000002</v>
      </c>
      <c r="G6" s="243">
        <f>F6/($E$7*3200)</f>
        <v>-0.15569914649750288</v>
      </c>
      <c r="H6" s="272">
        <f>-'Renewable Energy'!M14</f>
        <v>-22707.4</v>
      </c>
      <c r="I6" s="250">
        <f>H6*2.58</f>
        <v>-58585.092000000004</v>
      </c>
      <c r="J6" s="243">
        <f>I6/3200/$H$7</f>
        <v>-0.17922047448195072</v>
      </c>
      <c r="K6" s="248" t="s">
        <v>88</v>
      </c>
      <c r="L6" s="250">
        <f>J24</f>
        <v>-35200</v>
      </c>
      <c r="M6" s="275">
        <f>L6/3200/$K$7</f>
        <v>-0.37931034482758619</v>
      </c>
      <c r="N6" s="248" t="s">
        <v>88</v>
      </c>
      <c r="O6" s="250">
        <v>0</v>
      </c>
      <c r="P6" s="278">
        <v>0</v>
      </c>
    </row>
    <row r="7" spans="1:16" ht="15.75" thickBot="1" x14ac:dyDescent="0.3">
      <c r="A7" s="236" t="s">
        <v>69</v>
      </c>
      <c r="B7" s="387">
        <f>SUM(C3,C4:C5,C6)/3200</f>
        <v>100.013457375</v>
      </c>
      <c r="C7" s="388"/>
      <c r="D7" s="237">
        <f>SUM(D3:D6)</f>
        <v>1</v>
      </c>
      <c r="E7" s="387">
        <f>SUM(F3,F4:F5,F6)/3200</f>
        <v>106.90379531250001</v>
      </c>
      <c r="F7" s="388"/>
      <c r="G7" s="239">
        <f>SUM(G3:G6)</f>
        <v>1.0000000000000002</v>
      </c>
      <c r="H7" s="387">
        <f>SUM(I3,I4:I5,I6)/3200</f>
        <v>102.15262125000001</v>
      </c>
      <c r="I7" s="388"/>
      <c r="J7" s="239">
        <f>SUM(J3:J6)</f>
        <v>0.99999999999999978</v>
      </c>
      <c r="K7" s="393">
        <f>SUM(L3:L6)/3200</f>
        <v>29</v>
      </c>
      <c r="L7" s="394"/>
      <c r="M7" s="276">
        <f>SUM(M3:M6)</f>
        <v>0.99999999999999989</v>
      </c>
      <c r="N7" s="399">
        <f>SUM(N3,O4:O5,O6)/3200</f>
        <v>114</v>
      </c>
      <c r="O7" s="400"/>
      <c r="P7" s="279">
        <f>SUM(P3:P5)</f>
        <v>1</v>
      </c>
    </row>
    <row r="9" spans="1:16" x14ac:dyDescent="0.25">
      <c r="J9" s="291" t="s">
        <v>108</v>
      </c>
    </row>
    <row r="10" spans="1:16" x14ac:dyDescent="0.25">
      <c r="J10" s="290" t="s">
        <v>109</v>
      </c>
    </row>
    <row r="11" spans="1:16" x14ac:dyDescent="0.25">
      <c r="H11" t="s">
        <v>76</v>
      </c>
    </row>
    <row r="12" spans="1:16" x14ac:dyDescent="0.25">
      <c r="H12" t="s">
        <v>71</v>
      </c>
    </row>
    <row r="13" spans="1:16" x14ac:dyDescent="0.25">
      <c r="H13" t="s">
        <v>72</v>
      </c>
    </row>
    <row r="14" spans="1:16" x14ac:dyDescent="0.25">
      <c r="H14" t="s">
        <v>73</v>
      </c>
    </row>
    <row r="15" spans="1:16" x14ac:dyDescent="0.25">
      <c r="H15" t="s">
        <v>74</v>
      </c>
    </row>
    <row r="16" spans="1:16" x14ac:dyDescent="0.25">
      <c r="H16" t="s">
        <v>75</v>
      </c>
    </row>
    <row r="20" spans="1:14" x14ac:dyDescent="0.25">
      <c r="I20" t="s">
        <v>81</v>
      </c>
      <c r="J20" t="s">
        <v>86</v>
      </c>
      <c r="K20" t="s">
        <v>87</v>
      </c>
      <c r="L20" t="s">
        <v>82</v>
      </c>
      <c r="M20" t="s">
        <v>86</v>
      </c>
      <c r="N20" t="s">
        <v>87</v>
      </c>
    </row>
    <row r="21" spans="1:14" x14ac:dyDescent="0.25">
      <c r="H21" t="s">
        <v>83</v>
      </c>
      <c r="I21">
        <f>L3/3200</f>
        <v>7</v>
      </c>
      <c r="J21">
        <f>I21*3200</f>
        <v>22400</v>
      </c>
      <c r="K21" s="273">
        <f>J21/$J$25</f>
        <v>0.2413793103448276</v>
      </c>
      <c r="L21">
        <v>62</v>
      </c>
      <c r="M21">
        <f>L21*3200</f>
        <v>198400</v>
      </c>
      <c r="N21" s="273">
        <f>M21/$M$25</f>
        <v>0.54385964912280704</v>
      </c>
    </row>
    <row r="22" spans="1:14" x14ac:dyDescent="0.25">
      <c r="H22" t="s">
        <v>84</v>
      </c>
      <c r="I22">
        <v>27</v>
      </c>
      <c r="J22">
        <f t="shared" ref="J22:J25" si="0">I22*3200</f>
        <v>86400</v>
      </c>
      <c r="K22" s="273">
        <f>J22/$J$25</f>
        <v>0.93103448275862066</v>
      </c>
      <c r="L22">
        <v>22</v>
      </c>
      <c r="M22">
        <f t="shared" ref="M22:M25" si="1">L22*3200</f>
        <v>70400</v>
      </c>
      <c r="N22" s="273">
        <f t="shared" ref="N22:N25" si="2">M22/$M$25</f>
        <v>0.19298245614035087</v>
      </c>
    </row>
    <row r="23" spans="1:14" x14ac:dyDescent="0.25">
      <c r="B23" t="s">
        <v>110</v>
      </c>
      <c r="C23">
        <v>3200</v>
      </c>
      <c r="H23" t="s">
        <v>85</v>
      </c>
      <c r="I23">
        <v>6</v>
      </c>
      <c r="J23">
        <f t="shared" si="0"/>
        <v>19200</v>
      </c>
      <c r="K23" s="273">
        <f t="shared" ref="K23:K25" si="3">J23/$J$25</f>
        <v>0.20689655172413793</v>
      </c>
      <c r="L23">
        <v>30</v>
      </c>
      <c r="M23">
        <f t="shared" si="1"/>
        <v>96000</v>
      </c>
      <c r="N23" s="273">
        <f t="shared" si="2"/>
        <v>0.26315789473684209</v>
      </c>
    </row>
    <row r="24" spans="1:14" x14ac:dyDescent="0.25">
      <c r="H24" t="s">
        <v>57</v>
      </c>
      <c r="I24">
        <v>-11</v>
      </c>
      <c r="J24">
        <f t="shared" si="0"/>
        <v>-35200</v>
      </c>
      <c r="K24" s="273">
        <f t="shared" si="3"/>
        <v>-0.37931034482758619</v>
      </c>
      <c r="L24">
        <v>0</v>
      </c>
      <c r="M24">
        <f t="shared" si="1"/>
        <v>0</v>
      </c>
      <c r="N24" s="273">
        <f t="shared" si="2"/>
        <v>0</v>
      </c>
    </row>
    <row r="25" spans="1:14" x14ac:dyDescent="0.25">
      <c r="H25" t="s">
        <v>42</v>
      </c>
      <c r="I25">
        <f>SUM(I21:I24)</f>
        <v>29</v>
      </c>
      <c r="J25">
        <f t="shared" si="0"/>
        <v>92800</v>
      </c>
      <c r="K25" s="273">
        <f t="shared" si="3"/>
        <v>1</v>
      </c>
      <c r="L25">
        <f>SUM(L21:L24)</f>
        <v>114</v>
      </c>
      <c r="M25">
        <f t="shared" si="1"/>
        <v>364800</v>
      </c>
      <c r="N25" s="273">
        <f t="shared" si="2"/>
        <v>1</v>
      </c>
    </row>
    <row r="29" spans="1:14" x14ac:dyDescent="0.25">
      <c r="B29" s="184" t="s">
        <v>93</v>
      </c>
      <c r="C29" s="184" t="s">
        <v>94</v>
      </c>
      <c r="D29" s="184" t="s">
        <v>95</v>
      </c>
      <c r="E29" s="184" t="s">
        <v>105</v>
      </c>
      <c r="F29" s="184" t="s">
        <v>106</v>
      </c>
      <c r="G29" s="292" t="s">
        <v>115</v>
      </c>
    </row>
    <row r="30" spans="1:14" x14ac:dyDescent="0.25">
      <c r="A30" s="185" t="s">
        <v>89</v>
      </c>
      <c r="B30" s="272">
        <f>C3/3200</f>
        <v>52.5</v>
      </c>
      <c r="C30" s="272">
        <f>F3/3200</f>
        <v>53.55</v>
      </c>
      <c r="D30" s="280">
        <f>I3/3200</f>
        <v>47.8125</v>
      </c>
      <c r="E30" s="182">
        <f>I21</f>
        <v>7</v>
      </c>
      <c r="F30" s="182">
        <f>L21</f>
        <v>62</v>
      </c>
    </row>
    <row r="31" spans="1:14" x14ac:dyDescent="0.25">
      <c r="A31" s="185" t="s">
        <v>140</v>
      </c>
      <c r="B31" s="280">
        <f>C4/3200</f>
        <v>47.407499999999999</v>
      </c>
      <c r="C31" s="280">
        <f>F4/3200</f>
        <v>48.636225000000003</v>
      </c>
      <c r="D31" s="280">
        <f>I4/3200</f>
        <v>48.347587500000003</v>
      </c>
      <c r="E31" s="182">
        <f t="shared" ref="E31:E34" si="4">I22</f>
        <v>27</v>
      </c>
      <c r="F31" s="182">
        <f t="shared" ref="F31:F34" si="5">L22</f>
        <v>22</v>
      </c>
    </row>
    <row r="32" spans="1:14" x14ac:dyDescent="0.25">
      <c r="A32" s="185" t="s">
        <v>90</v>
      </c>
      <c r="B32" s="280">
        <f>C5/3200</f>
        <v>16.882068750000002</v>
      </c>
      <c r="C32" s="280">
        <f>F5/3200</f>
        <v>21.362400000000001</v>
      </c>
      <c r="D32" s="280">
        <f t="shared" ref="D32:D33" si="6">I5/3200</f>
        <v>24.300374999999999</v>
      </c>
      <c r="E32" s="182">
        <f t="shared" si="4"/>
        <v>6</v>
      </c>
      <c r="F32" s="182">
        <f t="shared" si="5"/>
        <v>30</v>
      </c>
    </row>
    <row r="33" spans="1:7" x14ac:dyDescent="0.25">
      <c r="A33" s="185" t="s">
        <v>91</v>
      </c>
      <c r="B33" s="280">
        <f>C6/3200</f>
        <v>-16.776111375000003</v>
      </c>
      <c r="C33" s="280">
        <f>F6/3200</f>
        <v>-16.6448296875</v>
      </c>
      <c r="D33" s="280">
        <f t="shared" si="6"/>
        <v>-18.307841250000003</v>
      </c>
      <c r="E33" s="182">
        <f t="shared" si="4"/>
        <v>-11</v>
      </c>
      <c r="F33" s="182">
        <f t="shared" si="5"/>
        <v>0</v>
      </c>
    </row>
    <row r="34" spans="1:7" ht="15.75" thickBot="1" x14ac:dyDescent="0.3">
      <c r="A34" s="236" t="s">
        <v>92</v>
      </c>
      <c r="B34" s="280">
        <f>SUM(B30:B33)</f>
        <v>100.013457375</v>
      </c>
      <c r="C34" s="280">
        <f>SUM(C30:C33)</f>
        <v>106.90379531250002</v>
      </c>
      <c r="D34" s="280">
        <f>SUM(D30:D33)</f>
        <v>102.15262125000001</v>
      </c>
      <c r="E34" s="182">
        <f t="shared" si="4"/>
        <v>29</v>
      </c>
      <c r="F34" s="182">
        <f t="shared" si="5"/>
        <v>114</v>
      </c>
      <c r="G34">
        <v>66</v>
      </c>
    </row>
  </sheetData>
  <mergeCells count="11">
    <mergeCell ref="K1:M1"/>
    <mergeCell ref="K7:L7"/>
    <mergeCell ref="N1:P1"/>
    <mergeCell ref="N3:O3"/>
    <mergeCell ref="N7:O7"/>
    <mergeCell ref="H1:J1"/>
    <mergeCell ref="H7:I7"/>
    <mergeCell ref="B1:D1"/>
    <mergeCell ref="E1:G1"/>
    <mergeCell ref="E7:F7"/>
    <mergeCell ref="B7:C7"/>
  </mergeCells>
  <hyperlinks>
    <hyperlink ref="J9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7" sqref="A1:L7"/>
    </sheetView>
  </sheetViews>
  <sheetFormatPr baseColWidth="10" defaultRowHeight="15" x14ac:dyDescent="0.25"/>
  <sheetData>
    <row r="1" spans="1:12" x14ac:dyDescent="0.25">
      <c r="A1" s="291" t="s">
        <v>111</v>
      </c>
    </row>
    <row r="2" spans="1:12" x14ac:dyDescent="0.25">
      <c r="A2" t="s">
        <v>112</v>
      </c>
    </row>
    <row r="4" spans="1:12" x14ac:dyDescent="0.25">
      <c r="A4" s="401" t="s">
        <v>113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</row>
    <row r="5" spans="1:12" x14ac:dyDescent="0.25">
      <c r="A5" t="s">
        <v>114</v>
      </c>
    </row>
  </sheetData>
  <mergeCells count="1">
    <mergeCell ref="A4:L4"/>
  </mergeCells>
  <hyperlinks>
    <hyperlink ref="A1" r:id="rId1" display="http://www.eure.gouv.fr/content/download/7837/44650/file/La RT 2012.pdf"/>
    <hyperlink ref="A4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6"/>
  <sheetViews>
    <sheetView topLeftCell="A20" zoomScaleNormal="100" workbookViewId="0">
      <selection activeCell="E23" sqref="E23:E36"/>
    </sheetView>
  </sheetViews>
  <sheetFormatPr baseColWidth="10" defaultColWidth="9.140625" defaultRowHeight="15" x14ac:dyDescent="0.25"/>
  <cols>
    <col min="1" max="1" width="10.7109375" bestFit="1" customWidth="1"/>
    <col min="2" max="3" width="12.85546875" customWidth="1"/>
    <col min="4" max="4" width="13.85546875" customWidth="1"/>
  </cols>
  <sheetData>
    <row r="4" spans="1:10" ht="15.75" thickBot="1" x14ac:dyDescent="0.3">
      <c r="H4" s="273"/>
    </row>
    <row r="5" spans="1:10" x14ac:dyDescent="0.25">
      <c r="A5" s="189"/>
      <c r="B5" s="365" t="s">
        <v>116</v>
      </c>
      <c r="C5" s="366"/>
      <c r="D5" s="366"/>
      <c r="E5" s="367" t="s">
        <v>117</v>
      </c>
      <c r="F5" s="368"/>
      <c r="G5" s="369"/>
      <c r="H5" s="367" t="s">
        <v>117</v>
      </c>
      <c r="I5" s="368"/>
      <c r="J5" s="369"/>
    </row>
    <row r="6" spans="1:10" x14ac:dyDescent="0.25">
      <c r="A6" s="185"/>
      <c r="B6" s="184">
        <v>2015</v>
      </c>
      <c r="C6" s="198">
        <v>2016</v>
      </c>
      <c r="D6" s="8">
        <v>2017</v>
      </c>
      <c r="E6" s="253">
        <v>2015</v>
      </c>
      <c r="F6" s="198">
        <v>2016</v>
      </c>
      <c r="G6" s="235">
        <v>2017</v>
      </c>
      <c r="H6" s="253">
        <v>2015</v>
      </c>
      <c r="I6" s="198">
        <v>2016</v>
      </c>
      <c r="J6" s="235">
        <v>2017</v>
      </c>
    </row>
    <row r="7" spans="1:10" x14ac:dyDescent="0.25">
      <c r="A7" s="190" t="s">
        <v>126</v>
      </c>
      <c r="B7" s="182">
        <v>444.8</v>
      </c>
      <c r="C7" s="199">
        <v>408.9</v>
      </c>
      <c r="D7" s="182">
        <v>546</v>
      </c>
      <c r="E7" s="255">
        <v>35000</v>
      </c>
      <c r="F7" s="281">
        <v>28000</v>
      </c>
      <c r="G7" s="195">
        <v>40000</v>
      </c>
      <c r="H7" s="255">
        <f>E7/1000</f>
        <v>35</v>
      </c>
      <c r="I7" s="255">
        <f t="shared" ref="I7:J18" si="0">F7/1000</f>
        <v>28</v>
      </c>
      <c r="J7" s="255">
        <f t="shared" si="0"/>
        <v>40</v>
      </c>
    </row>
    <row r="8" spans="1:10" x14ac:dyDescent="0.25">
      <c r="A8" s="190" t="s">
        <v>127</v>
      </c>
      <c r="B8" s="182">
        <v>412</v>
      </c>
      <c r="C8" s="199">
        <v>361.4</v>
      </c>
      <c r="D8" s="182">
        <v>309.5</v>
      </c>
      <c r="E8" s="256">
        <v>33000</v>
      </c>
      <c r="F8" s="194">
        <v>28000</v>
      </c>
      <c r="G8" s="194">
        <v>24000</v>
      </c>
      <c r="H8" s="255">
        <f t="shared" ref="H8:H18" si="1">E8/1000</f>
        <v>33</v>
      </c>
      <c r="I8" s="255">
        <f t="shared" si="0"/>
        <v>28</v>
      </c>
      <c r="J8" s="255">
        <f t="shared" si="0"/>
        <v>24</v>
      </c>
    </row>
    <row r="9" spans="1:10" x14ac:dyDescent="0.25">
      <c r="A9" s="190" t="s">
        <v>128</v>
      </c>
      <c r="B9" s="182">
        <v>351.4</v>
      </c>
      <c r="C9" s="199">
        <v>387.1</v>
      </c>
      <c r="D9" s="182">
        <v>270</v>
      </c>
      <c r="E9" s="256">
        <v>24000</v>
      </c>
      <c r="F9" s="195">
        <v>26000</v>
      </c>
      <c r="G9" s="195">
        <v>16000</v>
      </c>
      <c r="H9" s="255">
        <f t="shared" si="1"/>
        <v>24</v>
      </c>
      <c r="I9" s="255">
        <f t="shared" si="0"/>
        <v>26</v>
      </c>
      <c r="J9" s="255">
        <f t="shared" si="0"/>
        <v>16</v>
      </c>
    </row>
    <row r="10" spans="1:10" x14ac:dyDescent="0.25">
      <c r="A10" s="190" t="s">
        <v>129</v>
      </c>
      <c r="B10" s="182">
        <v>226.4</v>
      </c>
      <c r="C10" s="199">
        <v>259.2</v>
      </c>
      <c r="D10" s="182">
        <v>286.5</v>
      </c>
      <c r="E10" s="256">
        <v>13000</v>
      </c>
      <c r="F10" s="194">
        <v>15000</v>
      </c>
      <c r="G10" s="194">
        <v>13000</v>
      </c>
      <c r="H10" s="255">
        <f t="shared" si="1"/>
        <v>13</v>
      </c>
      <c r="I10" s="255">
        <f t="shared" si="0"/>
        <v>15</v>
      </c>
      <c r="J10" s="255">
        <f t="shared" si="0"/>
        <v>13</v>
      </c>
    </row>
    <row r="11" spans="1:10" x14ac:dyDescent="0.25">
      <c r="A11" s="190" t="s">
        <v>130</v>
      </c>
      <c r="B11" s="182">
        <v>149.1</v>
      </c>
      <c r="C11" s="199">
        <v>150.69999999999999</v>
      </c>
      <c r="D11" s="182">
        <v>130.5</v>
      </c>
      <c r="E11" s="256">
        <v>7000</v>
      </c>
      <c r="F11" s="194">
        <v>9000</v>
      </c>
      <c r="G11" s="194">
        <v>7000</v>
      </c>
      <c r="H11" s="255">
        <f t="shared" si="1"/>
        <v>7</v>
      </c>
      <c r="I11" s="255">
        <f t="shared" si="0"/>
        <v>9</v>
      </c>
      <c r="J11" s="255">
        <f t="shared" si="0"/>
        <v>7</v>
      </c>
    </row>
    <row r="12" spans="1:10" x14ac:dyDescent="0.25">
      <c r="A12" s="190" t="s">
        <v>131</v>
      </c>
      <c r="B12" s="182">
        <v>70.099999999999994</v>
      </c>
      <c r="C12" s="199">
        <v>53.5</v>
      </c>
      <c r="D12" s="182">
        <v>38.200000000000003</v>
      </c>
      <c r="E12" s="256">
        <v>2000</v>
      </c>
      <c r="F12" s="194">
        <v>2000</v>
      </c>
      <c r="G12" s="194">
        <v>0</v>
      </c>
      <c r="H12" s="255">
        <f t="shared" si="1"/>
        <v>2</v>
      </c>
      <c r="I12" s="255">
        <f t="shared" si="0"/>
        <v>2</v>
      </c>
      <c r="J12" s="255">
        <f t="shared" si="0"/>
        <v>0</v>
      </c>
    </row>
    <row r="13" spans="1:10" x14ac:dyDescent="0.25">
      <c r="A13" s="190" t="s">
        <v>132</v>
      </c>
      <c r="B13" s="182">
        <v>34.5</v>
      </c>
      <c r="C13" s="199">
        <v>35.700000000000003</v>
      </c>
      <c r="D13" s="182">
        <v>22.1</v>
      </c>
      <c r="E13" s="256">
        <v>1000</v>
      </c>
      <c r="F13" s="196">
        <v>0</v>
      </c>
      <c r="G13" s="196">
        <v>0</v>
      </c>
      <c r="H13" s="255">
        <f t="shared" si="1"/>
        <v>1</v>
      </c>
      <c r="I13" s="255">
        <f t="shared" si="0"/>
        <v>0</v>
      </c>
      <c r="J13" s="255">
        <f t="shared" si="0"/>
        <v>0</v>
      </c>
    </row>
    <row r="14" spans="1:10" x14ac:dyDescent="0.25">
      <c r="A14" s="190" t="s">
        <v>133</v>
      </c>
      <c r="B14" s="182">
        <v>33.299999999999997</v>
      </c>
      <c r="C14" s="199">
        <v>44</v>
      </c>
      <c r="D14" s="182">
        <v>35.9</v>
      </c>
      <c r="E14" s="256">
        <v>1000</v>
      </c>
      <c r="F14" s="196">
        <v>0</v>
      </c>
      <c r="G14" s="196">
        <v>0</v>
      </c>
      <c r="H14" s="255">
        <f t="shared" si="1"/>
        <v>1</v>
      </c>
      <c r="I14" s="255">
        <f t="shared" si="0"/>
        <v>0</v>
      </c>
      <c r="J14" s="255">
        <f t="shared" si="0"/>
        <v>0</v>
      </c>
    </row>
    <row r="15" spans="1:10" x14ac:dyDescent="0.25">
      <c r="A15" s="190" t="s">
        <v>134</v>
      </c>
      <c r="B15" s="182">
        <v>110.5</v>
      </c>
      <c r="C15" s="199">
        <v>70.3</v>
      </c>
      <c r="D15" s="182">
        <v>107.6</v>
      </c>
      <c r="E15" s="256">
        <v>4000</v>
      </c>
      <c r="F15" s="196">
        <v>0</v>
      </c>
      <c r="G15" s="196">
        <v>1000</v>
      </c>
      <c r="H15" s="255">
        <f t="shared" si="1"/>
        <v>4</v>
      </c>
      <c r="I15" s="255">
        <f t="shared" si="0"/>
        <v>0</v>
      </c>
      <c r="J15" s="255">
        <f t="shared" si="0"/>
        <v>1</v>
      </c>
    </row>
    <row r="16" spans="1:10" x14ac:dyDescent="0.25">
      <c r="A16" s="190" t="s">
        <v>135</v>
      </c>
      <c r="B16" s="182">
        <v>226.9</v>
      </c>
      <c r="C16" s="199">
        <v>237</v>
      </c>
      <c r="D16" s="182">
        <v>164.8</v>
      </c>
      <c r="E16" s="256">
        <v>12000</v>
      </c>
      <c r="F16" s="194">
        <v>10520</v>
      </c>
      <c r="G16" s="194">
        <v>1000</v>
      </c>
      <c r="H16" s="255">
        <f t="shared" si="1"/>
        <v>12</v>
      </c>
      <c r="I16" s="255">
        <f t="shared" si="0"/>
        <v>10.52</v>
      </c>
      <c r="J16" s="255">
        <f t="shared" si="0"/>
        <v>1</v>
      </c>
    </row>
    <row r="17" spans="1:10" x14ac:dyDescent="0.25">
      <c r="A17" s="190" t="s">
        <v>136</v>
      </c>
      <c r="B17" s="182">
        <v>251.2</v>
      </c>
      <c r="C17" s="199">
        <v>338.3</v>
      </c>
      <c r="D17" s="182">
        <v>339.9</v>
      </c>
      <c r="E17" s="257">
        <v>19000</v>
      </c>
      <c r="F17" s="194">
        <v>23840</v>
      </c>
      <c r="G17" s="194">
        <v>23000</v>
      </c>
      <c r="H17" s="255">
        <f t="shared" si="1"/>
        <v>19</v>
      </c>
      <c r="I17" s="255">
        <f t="shared" si="0"/>
        <v>23.84</v>
      </c>
      <c r="J17" s="255">
        <f t="shared" si="0"/>
        <v>23</v>
      </c>
    </row>
    <row r="18" spans="1:10" ht="15.75" thickBot="1" x14ac:dyDescent="0.3">
      <c r="A18" s="190" t="s">
        <v>137</v>
      </c>
      <c r="B18" s="182">
        <v>301.39999999999998</v>
      </c>
      <c r="C18" s="199">
        <v>464</v>
      </c>
      <c r="D18" s="182">
        <v>398.8</v>
      </c>
      <c r="E18" s="258">
        <v>17000</v>
      </c>
      <c r="F18" s="197">
        <v>29000</v>
      </c>
      <c r="G18" s="197">
        <v>28000</v>
      </c>
      <c r="H18" s="255">
        <f t="shared" si="1"/>
        <v>17</v>
      </c>
      <c r="I18" s="255">
        <f t="shared" si="0"/>
        <v>29</v>
      </c>
      <c r="J18" s="255">
        <f t="shared" si="0"/>
        <v>28</v>
      </c>
    </row>
    <row r="19" spans="1:10" ht="15.75" thickBot="1" x14ac:dyDescent="0.3">
      <c r="A19" s="191" t="s">
        <v>42</v>
      </c>
      <c r="B19" s="192">
        <f>SUM(B7:B18)</f>
        <v>2611.5999999999995</v>
      </c>
      <c r="C19" s="200">
        <f>SUM(C7:C18)</f>
        <v>2810.1000000000004</v>
      </c>
      <c r="D19" s="200">
        <f>SUM(D7:D18)</f>
        <v>2649.8</v>
      </c>
      <c r="E19" s="254">
        <f>SUM(E7:E18)</f>
        <v>168000</v>
      </c>
      <c r="F19" s="187">
        <f t="shared" ref="F19:G19" si="2">SUM(F7:F18)</f>
        <v>171360</v>
      </c>
      <c r="G19" s="187">
        <f t="shared" si="2"/>
        <v>153000</v>
      </c>
      <c r="H19" s="254">
        <f>SUM(H7:H18)</f>
        <v>168</v>
      </c>
      <c r="I19" s="187">
        <f t="shared" ref="I19:J19" si="3">SUM(I7:I18)</f>
        <v>171.35999999999999</v>
      </c>
      <c r="J19" s="187">
        <f t="shared" si="3"/>
        <v>153</v>
      </c>
    </row>
    <row r="20" spans="1:10" x14ac:dyDescent="0.25">
      <c r="A20" s="181"/>
    </row>
    <row r="21" spans="1:10" x14ac:dyDescent="0.25">
      <c r="A21" s="181"/>
    </row>
    <row r="22" spans="1:10" x14ac:dyDescent="0.25">
      <c r="A22" s="182"/>
      <c r="B22" s="402" t="s">
        <v>118</v>
      </c>
      <c r="C22" s="403"/>
      <c r="D22" s="403"/>
      <c r="E22" s="403"/>
    </row>
    <row r="23" spans="1:10" x14ac:dyDescent="0.25">
      <c r="A23" s="182"/>
      <c r="B23" s="184">
        <v>2015</v>
      </c>
      <c r="C23" s="184">
        <v>2016</v>
      </c>
      <c r="D23" s="184">
        <v>2017</v>
      </c>
    </row>
    <row r="24" spans="1:10" x14ac:dyDescent="0.25">
      <c r="A24" s="188" t="s">
        <v>44</v>
      </c>
      <c r="B24" s="182">
        <v>3.7</v>
      </c>
      <c r="C24" s="182">
        <v>4.8</v>
      </c>
      <c r="D24" s="182">
        <v>0.4</v>
      </c>
    </row>
    <row r="25" spans="1:10" x14ac:dyDescent="0.25">
      <c r="A25" s="188" t="s">
        <v>45</v>
      </c>
      <c r="B25" s="182">
        <v>3.3</v>
      </c>
      <c r="C25" s="182">
        <v>5.6</v>
      </c>
      <c r="D25" s="182">
        <v>6.6</v>
      </c>
    </row>
    <row r="26" spans="1:10" x14ac:dyDescent="0.25">
      <c r="A26" s="188" t="s">
        <v>46</v>
      </c>
      <c r="B26" s="182">
        <v>6.7</v>
      </c>
      <c r="C26" s="182">
        <v>5.5</v>
      </c>
      <c r="D26" s="182">
        <v>9.4</v>
      </c>
    </row>
    <row r="27" spans="1:10" x14ac:dyDescent="0.25">
      <c r="A27" s="188" t="s">
        <v>47</v>
      </c>
      <c r="B27" s="182">
        <v>10.8</v>
      </c>
      <c r="C27" s="182">
        <v>9.4</v>
      </c>
      <c r="D27" s="182">
        <v>8.6</v>
      </c>
    </row>
    <row r="28" spans="1:10" x14ac:dyDescent="0.25">
      <c r="A28" s="188" t="s">
        <v>48</v>
      </c>
      <c r="B28" s="182">
        <v>13.7</v>
      </c>
      <c r="C28" s="182">
        <v>13.7</v>
      </c>
      <c r="D28" s="182">
        <v>15.3</v>
      </c>
    </row>
    <row r="29" spans="1:10" x14ac:dyDescent="0.25">
      <c r="A29" s="188" t="s">
        <v>49</v>
      </c>
      <c r="B29" s="182">
        <v>18</v>
      </c>
      <c r="C29" s="182">
        <v>17.7</v>
      </c>
      <c r="D29" s="182">
        <v>20.100000000000001</v>
      </c>
    </row>
    <row r="30" spans="1:10" x14ac:dyDescent="0.25">
      <c r="A30" s="188" t="s">
        <v>50</v>
      </c>
      <c r="B30" s="182">
        <v>21.7</v>
      </c>
      <c r="C30" s="182">
        <v>20</v>
      </c>
      <c r="D30" s="182">
        <v>21.3</v>
      </c>
    </row>
    <row r="31" spans="1:10" x14ac:dyDescent="0.25">
      <c r="A31" s="188" t="s">
        <v>51</v>
      </c>
      <c r="B31" s="182">
        <v>20.9</v>
      </c>
      <c r="C31" s="182">
        <v>20</v>
      </c>
      <c r="D31" s="182">
        <v>19.8</v>
      </c>
    </row>
    <row r="32" spans="1:10" x14ac:dyDescent="0.25">
      <c r="A32" s="188" t="s">
        <v>80</v>
      </c>
      <c r="B32" s="182">
        <v>14.8</v>
      </c>
      <c r="C32" s="182">
        <v>17.899999999999999</v>
      </c>
      <c r="D32" s="182">
        <v>15.1</v>
      </c>
    </row>
    <row r="33" spans="1:4" x14ac:dyDescent="0.25">
      <c r="A33" s="188" t="s">
        <v>52</v>
      </c>
      <c r="B33" s="182">
        <v>10.8</v>
      </c>
      <c r="C33" s="182">
        <v>10.4</v>
      </c>
      <c r="D33" s="182">
        <v>13</v>
      </c>
    </row>
    <row r="34" spans="1:4" x14ac:dyDescent="0.25">
      <c r="A34" s="188" t="s">
        <v>53</v>
      </c>
      <c r="B34" s="182">
        <v>9.6999999999999993</v>
      </c>
      <c r="C34" s="182">
        <v>6.8</v>
      </c>
      <c r="D34" s="182">
        <v>6.7</v>
      </c>
    </row>
    <row r="35" spans="1:4" x14ac:dyDescent="0.25">
      <c r="A35" s="188" t="s">
        <v>54</v>
      </c>
      <c r="B35" s="182">
        <v>8.3000000000000007</v>
      </c>
      <c r="C35" s="182">
        <v>3.1</v>
      </c>
      <c r="D35" s="182">
        <v>5.2</v>
      </c>
    </row>
    <row r="36" spans="1:4" x14ac:dyDescent="0.25">
      <c r="A36" s="188" t="s">
        <v>56</v>
      </c>
      <c r="B36" s="182">
        <v>11.9</v>
      </c>
      <c r="C36" s="182">
        <v>11.2</v>
      </c>
      <c r="D36" s="182">
        <v>11.2</v>
      </c>
    </row>
  </sheetData>
  <mergeCells count="4">
    <mergeCell ref="B5:D5"/>
    <mergeCell ref="E5:G5"/>
    <mergeCell ref="H5:J5"/>
    <mergeCell ref="B22:E2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E67"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11.7109375" bestFit="1" customWidth="1"/>
    <col min="2" max="2" width="8.85546875" bestFit="1" customWidth="1"/>
    <col min="3" max="4" width="13.85546875" customWidth="1"/>
    <col min="5" max="5" width="10.5703125" customWidth="1"/>
    <col min="6" max="6" width="11.28515625" bestFit="1" customWidth="1"/>
    <col min="7" max="7" width="8.85546875" customWidth="1"/>
    <col min="8" max="8" width="13.5703125" customWidth="1"/>
    <col min="9" max="9" width="6.5703125" bestFit="1" customWidth="1"/>
    <col min="10" max="12" width="8" customWidth="1"/>
    <col min="13" max="13" width="11.7109375" customWidth="1"/>
  </cols>
  <sheetData>
    <row r="1" spans="1:13" x14ac:dyDescent="0.25">
      <c r="A1" s="214"/>
      <c r="B1" s="371" t="s">
        <v>119</v>
      </c>
      <c r="C1" s="373"/>
      <c r="D1" s="373"/>
      <c r="E1" s="374"/>
      <c r="F1" s="371" t="s">
        <v>120</v>
      </c>
      <c r="G1" s="373"/>
      <c r="H1" s="373"/>
      <c r="I1" s="374"/>
      <c r="J1" s="370" t="s">
        <v>138</v>
      </c>
      <c r="K1" s="371"/>
      <c r="L1" s="371"/>
      <c r="M1" s="372"/>
    </row>
    <row r="2" spans="1:13" x14ac:dyDescent="0.25">
      <c r="A2" s="215"/>
      <c r="B2" s="216">
        <v>2015</v>
      </c>
      <c r="C2" s="216">
        <v>2016</v>
      </c>
      <c r="D2" s="216">
        <v>2017</v>
      </c>
      <c r="E2" s="282" t="s">
        <v>96</v>
      </c>
      <c r="F2" s="216">
        <v>2015</v>
      </c>
      <c r="G2" s="216">
        <v>2016</v>
      </c>
      <c r="H2" s="216">
        <v>2017</v>
      </c>
      <c r="I2" s="284" t="s">
        <v>96</v>
      </c>
      <c r="J2" s="216">
        <v>2015</v>
      </c>
      <c r="K2" s="264">
        <v>2016</v>
      </c>
      <c r="L2" s="184">
        <v>2017</v>
      </c>
      <c r="M2" s="284" t="s">
        <v>96</v>
      </c>
    </row>
    <row r="3" spans="1:13" x14ac:dyDescent="0.25">
      <c r="A3" s="190" t="s">
        <v>126</v>
      </c>
      <c r="B3" s="202">
        <v>5173</v>
      </c>
      <c r="C3" s="202">
        <v>5075</v>
      </c>
      <c r="D3" s="202">
        <v>8219</v>
      </c>
      <c r="E3" s="282">
        <f>AVERAGE(B3:D3)/1000</f>
        <v>6.1556666666666668</v>
      </c>
      <c r="F3" s="202">
        <v>1870</v>
      </c>
      <c r="G3" s="202">
        <v>2145</v>
      </c>
      <c r="H3" s="202">
        <v>2939</v>
      </c>
      <c r="I3" s="282">
        <f>AVERAGE(F3:H3)/1000</f>
        <v>2.3180000000000001</v>
      </c>
      <c r="J3" s="202">
        <v>4267</v>
      </c>
      <c r="K3" s="265">
        <v>2376</v>
      </c>
      <c r="L3" s="182">
        <v>5296</v>
      </c>
      <c r="M3" s="282">
        <f>AVERAGE(J3:L3)/1000</f>
        <v>3.9796666666666667</v>
      </c>
    </row>
    <row r="4" spans="1:13" x14ac:dyDescent="0.25">
      <c r="A4" s="190" t="s">
        <v>127</v>
      </c>
      <c r="B4" s="202">
        <v>5114</v>
      </c>
      <c r="C4" s="202">
        <v>5669</v>
      </c>
      <c r="D4" s="202">
        <v>3783</v>
      </c>
      <c r="E4" s="282">
        <f t="shared" ref="E4:E14" si="0">AVERAGE(B4:D4)/1000</f>
        <v>4.8553333333333333</v>
      </c>
      <c r="F4" s="202">
        <v>1693</v>
      </c>
      <c r="G4" s="202">
        <v>2068</v>
      </c>
      <c r="H4" s="202">
        <v>2455</v>
      </c>
      <c r="I4" s="282">
        <f t="shared" ref="I4:I14" si="1">AVERAGE(F4:H4)/1000</f>
        <v>2.0720000000000001</v>
      </c>
      <c r="J4" s="202">
        <v>4894</v>
      </c>
      <c r="K4" s="265">
        <v>4824</v>
      </c>
      <c r="L4" s="182">
        <v>3747</v>
      </c>
      <c r="M4" s="282">
        <f t="shared" ref="M4:M14" si="2">AVERAGE(J4:L4)/1000</f>
        <v>4.4883333333333333</v>
      </c>
    </row>
    <row r="5" spans="1:13" x14ac:dyDescent="0.25">
      <c r="A5" s="190" t="s">
        <v>128</v>
      </c>
      <c r="B5" s="202">
        <v>2565</v>
      </c>
      <c r="C5" s="202">
        <v>6463</v>
      </c>
      <c r="D5" s="202">
        <v>6401</v>
      </c>
      <c r="E5" s="282">
        <f t="shared" si="0"/>
        <v>5.1429999999999998</v>
      </c>
      <c r="F5" s="202">
        <v>2290</v>
      </c>
      <c r="G5" s="202">
        <v>2658</v>
      </c>
      <c r="H5" s="202">
        <v>3008</v>
      </c>
      <c r="I5" s="282">
        <f t="shared" si="1"/>
        <v>2.6520000000000001</v>
      </c>
      <c r="J5" s="202">
        <v>5985</v>
      </c>
      <c r="K5" s="265">
        <v>3299</v>
      </c>
      <c r="L5" s="182">
        <v>3669</v>
      </c>
      <c r="M5" s="282">
        <f t="shared" si="2"/>
        <v>4.3176666666666668</v>
      </c>
    </row>
    <row r="6" spans="1:13" x14ac:dyDescent="0.25">
      <c r="A6" s="190" t="s">
        <v>129</v>
      </c>
      <c r="B6" s="202">
        <v>3737</v>
      </c>
      <c r="C6" s="202">
        <v>6128</v>
      </c>
      <c r="D6" s="202">
        <v>6564</v>
      </c>
      <c r="E6" s="282">
        <f t="shared" si="0"/>
        <v>5.4763333333333328</v>
      </c>
      <c r="F6" s="202">
        <v>1598</v>
      </c>
      <c r="G6" s="202">
        <v>2283</v>
      </c>
      <c r="H6" s="202">
        <v>2590</v>
      </c>
      <c r="I6" s="282">
        <f t="shared" si="1"/>
        <v>2.157</v>
      </c>
      <c r="J6" s="202">
        <v>6607</v>
      </c>
      <c r="K6" s="265">
        <v>5147</v>
      </c>
      <c r="L6" s="182">
        <v>4773</v>
      </c>
      <c r="M6" s="282">
        <f t="shared" si="2"/>
        <v>5.5090000000000003</v>
      </c>
    </row>
    <row r="7" spans="1:13" x14ac:dyDescent="0.25">
      <c r="A7" s="190" t="s">
        <v>130</v>
      </c>
      <c r="B7" s="202">
        <v>4973</v>
      </c>
      <c r="C7" s="202">
        <v>6101</v>
      </c>
      <c r="D7" s="202">
        <v>4102</v>
      </c>
      <c r="E7" s="282">
        <f t="shared" si="0"/>
        <v>5.0586666666666673</v>
      </c>
      <c r="F7" s="202">
        <v>1717</v>
      </c>
      <c r="G7" s="202">
        <v>2391</v>
      </c>
      <c r="H7" s="202">
        <v>3013</v>
      </c>
      <c r="I7" s="282">
        <f t="shared" si="1"/>
        <v>2.3736666666666664</v>
      </c>
      <c r="J7" s="202">
        <v>4492</v>
      </c>
      <c r="K7" s="265">
        <v>4037</v>
      </c>
      <c r="L7" s="182">
        <v>4323</v>
      </c>
      <c r="M7" s="282">
        <f t="shared" si="2"/>
        <v>4.2839999999999998</v>
      </c>
    </row>
    <row r="8" spans="1:13" x14ac:dyDescent="0.25">
      <c r="A8" s="190" t="s">
        <v>131</v>
      </c>
      <c r="B8" s="202">
        <v>3737</v>
      </c>
      <c r="C8" s="202">
        <v>5741</v>
      </c>
      <c r="D8" s="202">
        <v>3684</v>
      </c>
      <c r="E8" s="282">
        <f t="shared" si="0"/>
        <v>4.3873333333333333</v>
      </c>
      <c r="F8" s="202">
        <v>1598</v>
      </c>
      <c r="G8" s="202">
        <v>2310</v>
      </c>
      <c r="H8" s="202">
        <v>2617</v>
      </c>
      <c r="I8" s="282">
        <f t="shared" si="1"/>
        <v>2.1749999999999998</v>
      </c>
      <c r="J8" s="202">
        <v>6607</v>
      </c>
      <c r="K8" s="265">
        <v>5197</v>
      </c>
      <c r="L8" s="182">
        <v>3131</v>
      </c>
      <c r="M8" s="282">
        <f t="shared" si="2"/>
        <v>4.9783333333333326</v>
      </c>
    </row>
    <row r="9" spans="1:13" x14ac:dyDescent="0.25">
      <c r="A9" s="190" t="s">
        <v>132</v>
      </c>
      <c r="B9" s="202">
        <v>3053</v>
      </c>
      <c r="C9" s="202">
        <v>1378</v>
      </c>
      <c r="D9" s="202">
        <v>3992</v>
      </c>
      <c r="E9" s="282">
        <f t="shared" si="0"/>
        <v>2.8076666666666665</v>
      </c>
      <c r="F9" s="202">
        <v>1084</v>
      </c>
      <c r="G9" s="202">
        <v>1097</v>
      </c>
      <c r="H9" s="202">
        <v>1295</v>
      </c>
      <c r="I9" s="282">
        <f t="shared" si="1"/>
        <v>1.1586666666666667</v>
      </c>
      <c r="J9" s="202">
        <v>3918</v>
      </c>
      <c r="K9" s="265">
        <v>6909</v>
      </c>
      <c r="L9" s="182">
        <v>2570</v>
      </c>
      <c r="M9" s="282">
        <f t="shared" si="2"/>
        <v>4.4656666666666673</v>
      </c>
    </row>
    <row r="10" spans="1:13" x14ac:dyDescent="0.25">
      <c r="A10" s="190" t="s">
        <v>133</v>
      </c>
      <c r="B10" s="202">
        <v>2037</v>
      </c>
      <c r="C10" s="202">
        <v>1378</v>
      </c>
      <c r="D10" s="202">
        <v>1845</v>
      </c>
      <c r="E10" s="282">
        <f t="shared" si="0"/>
        <v>1.7533333333333332</v>
      </c>
      <c r="F10" s="202">
        <v>724</v>
      </c>
      <c r="G10" s="202">
        <v>1097</v>
      </c>
      <c r="H10" s="202">
        <v>1049</v>
      </c>
      <c r="I10" s="282">
        <f t="shared" si="1"/>
        <v>0.95666666666666667</v>
      </c>
      <c r="J10" s="202">
        <v>3011</v>
      </c>
      <c r="K10" s="265">
        <v>6909</v>
      </c>
      <c r="L10" s="182">
        <v>2807</v>
      </c>
      <c r="M10" s="282">
        <f t="shared" si="2"/>
        <v>4.2423333333333328</v>
      </c>
    </row>
    <row r="11" spans="1:13" x14ac:dyDescent="0.25">
      <c r="A11" s="190" t="s">
        <v>134</v>
      </c>
      <c r="B11" s="202">
        <v>3475</v>
      </c>
      <c r="C11" s="202">
        <v>3031</v>
      </c>
      <c r="D11" s="202">
        <v>2597</v>
      </c>
      <c r="E11" s="282">
        <f t="shared" si="0"/>
        <v>3.0343333333333335</v>
      </c>
      <c r="F11" s="202">
        <v>1619</v>
      </c>
      <c r="G11" s="202">
        <v>2256</v>
      </c>
      <c r="H11" s="202">
        <v>2139</v>
      </c>
      <c r="I11" s="282">
        <f t="shared" si="1"/>
        <v>2.0046666666666666</v>
      </c>
      <c r="J11" s="202">
        <v>1988</v>
      </c>
      <c r="K11" s="265">
        <v>1090</v>
      </c>
      <c r="L11" s="182">
        <v>3902</v>
      </c>
      <c r="M11" s="282">
        <f t="shared" si="2"/>
        <v>2.3266666666666667</v>
      </c>
    </row>
    <row r="12" spans="1:13" x14ac:dyDescent="0.25">
      <c r="A12" s="190" t="s">
        <v>135</v>
      </c>
      <c r="B12" s="202">
        <v>6820</v>
      </c>
      <c r="C12" s="202">
        <v>3460</v>
      </c>
      <c r="D12" s="202">
        <v>2981</v>
      </c>
      <c r="E12" s="282">
        <f t="shared" si="0"/>
        <v>4.4203333333333328</v>
      </c>
      <c r="F12" s="202">
        <v>2274</v>
      </c>
      <c r="G12" s="202">
        <v>2676</v>
      </c>
      <c r="H12" s="202">
        <v>2852</v>
      </c>
      <c r="I12" s="282">
        <f t="shared" si="1"/>
        <v>2.6006666666666667</v>
      </c>
      <c r="J12" s="202">
        <v>2101</v>
      </c>
      <c r="K12" s="265">
        <v>3306</v>
      </c>
      <c r="L12" s="182">
        <v>4906</v>
      </c>
      <c r="M12" s="282">
        <f t="shared" si="2"/>
        <v>3.4376666666666664</v>
      </c>
    </row>
    <row r="13" spans="1:13" x14ac:dyDescent="0.25">
      <c r="A13" s="190" t="s">
        <v>136</v>
      </c>
      <c r="B13" s="202">
        <v>6492</v>
      </c>
      <c r="C13" s="202">
        <v>4599</v>
      </c>
      <c r="D13" s="202">
        <v>4786</v>
      </c>
      <c r="E13" s="282">
        <f t="shared" si="0"/>
        <v>5.2923333333333327</v>
      </c>
      <c r="F13" s="202">
        <v>2648</v>
      </c>
      <c r="G13" s="202">
        <v>3179</v>
      </c>
      <c r="H13" s="202">
        <v>3411</v>
      </c>
      <c r="I13" s="282">
        <f t="shared" si="1"/>
        <v>3.0793333333333335</v>
      </c>
      <c r="J13" s="202">
        <v>3453</v>
      </c>
      <c r="K13" s="265">
        <v>2926</v>
      </c>
      <c r="L13" s="182">
        <v>5194</v>
      </c>
      <c r="M13" s="282">
        <f t="shared" si="2"/>
        <v>3.8576666666666664</v>
      </c>
    </row>
    <row r="14" spans="1:13" x14ac:dyDescent="0.25">
      <c r="A14" s="190" t="s">
        <v>137</v>
      </c>
      <c r="B14" s="202">
        <v>4373</v>
      </c>
      <c r="C14" s="205">
        <v>4614</v>
      </c>
      <c r="D14" s="205">
        <v>4108</v>
      </c>
      <c r="E14" s="282">
        <f t="shared" si="0"/>
        <v>4.3650000000000002</v>
      </c>
      <c r="F14" s="202">
        <v>1824</v>
      </c>
      <c r="G14" s="205">
        <v>2336</v>
      </c>
      <c r="H14" s="205">
        <v>2772</v>
      </c>
      <c r="I14" s="282">
        <f t="shared" si="1"/>
        <v>2.3106666666666666</v>
      </c>
      <c r="J14" s="203">
        <v>8687</v>
      </c>
      <c r="K14" s="265">
        <v>6444</v>
      </c>
      <c r="L14" s="182">
        <v>5538</v>
      </c>
      <c r="M14" s="282">
        <f t="shared" si="2"/>
        <v>6.8896666666666668</v>
      </c>
    </row>
    <row r="15" spans="1:13" ht="15.75" thickBot="1" x14ac:dyDescent="0.3">
      <c r="A15" s="204" t="s">
        <v>42</v>
      </c>
      <c r="B15" s="266">
        <f t="shared" ref="B15:K15" si="3">SUM(B3:B14)</f>
        <v>51549</v>
      </c>
      <c r="C15" s="266">
        <f t="shared" si="3"/>
        <v>53637</v>
      </c>
      <c r="D15" s="266">
        <f>SUM(D3:D14)</f>
        <v>53062</v>
      </c>
      <c r="E15" s="283">
        <f>SUM(E3:E14)</f>
        <v>52.749333333333333</v>
      </c>
      <c r="F15" s="266">
        <f t="shared" si="3"/>
        <v>20939</v>
      </c>
      <c r="G15" s="266">
        <f t="shared" si="3"/>
        <v>26496</v>
      </c>
      <c r="H15" s="266">
        <f>SUM(H3:H14)</f>
        <v>30140</v>
      </c>
      <c r="I15" s="283">
        <f>SUM(I3:I14)</f>
        <v>25.858333333333334</v>
      </c>
      <c r="J15" s="266">
        <f t="shared" si="3"/>
        <v>56010</v>
      </c>
      <c r="K15" s="267">
        <f t="shared" si="3"/>
        <v>52464</v>
      </c>
      <c r="L15" s="267">
        <f>SUM(L3:L14)</f>
        <v>49856</v>
      </c>
      <c r="M15" s="285">
        <f>SUM(M3:M14)</f>
        <v>52.776666666666671</v>
      </c>
    </row>
    <row r="26" spans="1:15" ht="16.5" customHeight="1" x14ac:dyDescent="0.25">
      <c r="A26" s="184">
        <v>2015</v>
      </c>
      <c r="B26" s="212" t="s">
        <v>124</v>
      </c>
      <c r="C26" s="212" t="s">
        <v>125</v>
      </c>
      <c r="D26" s="212" t="s">
        <v>139</v>
      </c>
      <c r="E26" s="213">
        <v>2016</v>
      </c>
      <c r="F26" s="212" t="s">
        <v>77</v>
      </c>
      <c r="G26" s="212" t="s">
        <v>78</v>
      </c>
      <c r="H26" s="212" t="s">
        <v>79</v>
      </c>
      <c r="I26" s="213">
        <v>2017</v>
      </c>
      <c r="J26" s="212" t="s">
        <v>77</v>
      </c>
      <c r="K26" s="212" t="s">
        <v>78</v>
      </c>
      <c r="L26" s="212" t="s">
        <v>79</v>
      </c>
      <c r="M26" s="212" t="s">
        <v>102</v>
      </c>
      <c r="N26" s="212" t="s">
        <v>97</v>
      </c>
      <c r="O26" s="212" t="s">
        <v>97</v>
      </c>
    </row>
    <row r="27" spans="1:15" x14ac:dyDescent="0.25">
      <c r="A27" s="190" t="s">
        <v>126</v>
      </c>
      <c r="B27" s="207">
        <v>1097</v>
      </c>
      <c r="C27" s="207">
        <v>3083</v>
      </c>
      <c r="D27" s="207">
        <v>993</v>
      </c>
      <c r="E27" s="210" t="s">
        <v>44</v>
      </c>
      <c r="F27" s="207">
        <v>1146</v>
      </c>
      <c r="G27" s="207">
        <v>2812</v>
      </c>
      <c r="H27" s="207">
        <v>1117</v>
      </c>
      <c r="I27" s="210" t="s">
        <v>44</v>
      </c>
      <c r="J27" s="207">
        <v>1742</v>
      </c>
      <c r="K27" s="207">
        <v>5156</v>
      </c>
      <c r="L27" s="207">
        <v>1321</v>
      </c>
      <c r="M27" s="207">
        <f>AVERAGE(B27,F27,J27)/1000</f>
        <v>1.3283333333333334</v>
      </c>
      <c r="N27" s="207">
        <f>AVERAGE(C27,G27,K27)/1000</f>
        <v>3.6836666666666664</v>
      </c>
      <c r="O27" s="207">
        <f>AVERAGE(D27,H27,L27)/1000</f>
        <v>1.1436666666666668</v>
      </c>
    </row>
    <row r="28" spans="1:15" x14ac:dyDescent="0.25">
      <c r="A28" s="190" t="s">
        <v>127</v>
      </c>
      <c r="B28" s="207">
        <v>1054</v>
      </c>
      <c r="C28" s="207">
        <v>3089</v>
      </c>
      <c r="D28" s="207">
        <v>971</v>
      </c>
      <c r="E28" s="210" t="s">
        <v>45</v>
      </c>
      <c r="F28" s="202">
        <v>1322</v>
      </c>
      <c r="G28" s="202">
        <v>3252</v>
      </c>
      <c r="H28" s="202">
        <v>1095</v>
      </c>
      <c r="I28" s="210" t="s">
        <v>45</v>
      </c>
      <c r="J28" s="202">
        <v>1161</v>
      </c>
      <c r="K28" s="202">
        <v>1592</v>
      </c>
      <c r="L28" s="202">
        <v>1030</v>
      </c>
      <c r="M28" s="207">
        <f t="shared" ref="M28:M38" si="4">AVERAGE(B28,F28,J28)/1000</f>
        <v>1.179</v>
      </c>
      <c r="N28" s="207">
        <f t="shared" ref="N28:N38" si="5">AVERAGE(C28,G28,K28)/1000</f>
        <v>2.6443333333333334</v>
      </c>
      <c r="O28" s="207">
        <f t="shared" ref="O28:O38" si="6">AVERAGE(D28,H28,L28)/1000</f>
        <v>1.032</v>
      </c>
    </row>
    <row r="29" spans="1:15" x14ac:dyDescent="0.25">
      <c r="A29" s="190" t="s">
        <v>128</v>
      </c>
      <c r="B29" s="207">
        <v>1134</v>
      </c>
      <c r="C29" s="207">
        <v>347</v>
      </c>
      <c r="D29" s="207">
        <v>1084</v>
      </c>
      <c r="E29" s="210" t="s">
        <v>46</v>
      </c>
      <c r="F29" s="202">
        <v>1481</v>
      </c>
      <c r="G29" s="202">
        <v>3713</v>
      </c>
      <c r="H29" s="202">
        <v>1269</v>
      </c>
      <c r="I29" s="210" t="s">
        <v>46</v>
      </c>
      <c r="J29" s="202">
        <v>1707</v>
      </c>
      <c r="K29" s="202">
        <v>3479</v>
      </c>
      <c r="L29" s="202">
        <v>1215</v>
      </c>
      <c r="M29" s="207">
        <f t="shared" si="4"/>
        <v>1.4406666666666668</v>
      </c>
      <c r="N29" s="207">
        <f t="shared" si="5"/>
        <v>2.5129999999999999</v>
      </c>
      <c r="O29" s="207">
        <f>AVERAGE(D29,H29,L29)/1000</f>
        <v>1.1893333333333334</v>
      </c>
    </row>
    <row r="30" spans="1:15" x14ac:dyDescent="0.25">
      <c r="A30" s="190" t="s">
        <v>129</v>
      </c>
      <c r="B30" s="207">
        <v>503</v>
      </c>
      <c r="C30" s="207">
        <v>2344</v>
      </c>
      <c r="D30" s="207">
        <v>890</v>
      </c>
      <c r="E30" s="210" t="s">
        <v>47</v>
      </c>
      <c r="F30" s="202">
        <v>1215</v>
      </c>
      <c r="G30" s="202">
        <v>3785</v>
      </c>
      <c r="H30" s="202">
        <v>1128</v>
      </c>
      <c r="I30" s="210" t="s">
        <v>47</v>
      </c>
      <c r="J30" s="202">
        <v>1829</v>
      </c>
      <c r="K30" s="202">
        <v>3479</v>
      </c>
      <c r="L30" s="202">
        <v>1256</v>
      </c>
      <c r="M30" s="207">
        <f t="shared" si="4"/>
        <v>1.1823333333333332</v>
      </c>
      <c r="N30" s="207">
        <f t="shared" si="5"/>
        <v>3.2026666666666666</v>
      </c>
      <c r="O30" s="207">
        <f t="shared" si="6"/>
        <v>1.0913333333333333</v>
      </c>
    </row>
    <row r="31" spans="1:15" x14ac:dyDescent="0.25">
      <c r="A31" s="190" t="s">
        <v>130</v>
      </c>
      <c r="B31" s="207">
        <v>1036</v>
      </c>
      <c r="C31" s="207">
        <v>3012</v>
      </c>
      <c r="D31" s="207">
        <v>925</v>
      </c>
      <c r="E31" s="210" t="s">
        <v>48</v>
      </c>
      <c r="F31" s="202">
        <v>1385</v>
      </c>
      <c r="G31" s="202">
        <v>3647</v>
      </c>
      <c r="H31" s="202">
        <v>1069</v>
      </c>
      <c r="I31" s="210" t="s">
        <v>48</v>
      </c>
      <c r="J31" s="202">
        <v>1549</v>
      </c>
      <c r="K31" s="202">
        <v>1571</v>
      </c>
      <c r="L31" s="202">
        <v>982</v>
      </c>
      <c r="M31" s="207">
        <f t="shared" si="4"/>
        <v>1.3233333333333333</v>
      </c>
      <c r="N31" s="207">
        <f t="shared" si="5"/>
        <v>2.7433333333333336</v>
      </c>
      <c r="O31" s="207">
        <f t="shared" si="6"/>
        <v>0.99199999999999999</v>
      </c>
    </row>
    <row r="32" spans="1:15" x14ac:dyDescent="0.25">
      <c r="A32" s="190" t="s">
        <v>131</v>
      </c>
      <c r="B32" s="207">
        <v>503</v>
      </c>
      <c r="C32" s="207">
        <v>2344</v>
      </c>
      <c r="D32" s="207">
        <v>890</v>
      </c>
      <c r="E32" s="210" t="s">
        <v>49</v>
      </c>
      <c r="F32" s="207">
        <v>1183</v>
      </c>
      <c r="G32" s="207">
        <v>3677</v>
      </c>
      <c r="H32" s="207">
        <v>881</v>
      </c>
      <c r="I32" s="210" t="s">
        <v>49</v>
      </c>
      <c r="J32" s="207">
        <v>1394</v>
      </c>
      <c r="K32" s="207">
        <v>1298</v>
      </c>
      <c r="L32" s="207">
        <v>992</v>
      </c>
      <c r="M32" s="207">
        <f t="shared" si="4"/>
        <v>1.0266666666666668</v>
      </c>
      <c r="N32" s="207">
        <f t="shared" si="5"/>
        <v>2.4396666666666667</v>
      </c>
      <c r="O32" s="207">
        <f t="shared" si="6"/>
        <v>0.92100000000000004</v>
      </c>
    </row>
    <row r="33" spans="1:15" x14ac:dyDescent="0.25">
      <c r="A33" s="190" t="s">
        <v>132</v>
      </c>
      <c r="B33" s="207">
        <v>138</v>
      </c>
      <c r="C33" s="207">
        <v>1811</v>
      </c>
      <c r="D33" s="207">
        <v>1104</v>
      </c>
      <c r="E33" s="210" t="s">
        <v>50</v>
      </c>
      <c r="F33" s="202">
        <v>67</v>
      </c>
      <c r="G33" s="202">
        <v>467</v>
      </c>
      <c r="H33" s="202">
        <v>844</v>
      </c>
      <c r="I33" s="210" t="s">
        <v>50</v>
      </c>
      <c r="J33" s="202">
        <v>1008</v>
      </c>
      <c r="K33" s="202">
        <v>2212</v>
      </c>
      <c r="L33" s="202">
        <v>772</v>
      </c>
      <c r="M33" s="207">
        <f t="shared" si="4"/>
        <v>0.40433333333333332</v>
      </c>
      <c r="N33" s="207">
        <f t="shared" si="5"/>
        <v>1.4966666666666668</v>
      </c>
      <c r="O33" s="207">
        <f t="shared" si="6"/>
        <v>0.90666666666666662</v>
      </c>
    </row>
    <row r="34" spans="1:15" x14ac:dyDescent="0.25">
      <c r="A34" s="190" t="s">
        <v>133</v>
      </c>
      <c r="B34" s="207">
        <v>92</v>
      </c>
      <c r="C34" s="207">
        <v>1208</v>
      </c>
      <c r="D34" s="207">
        <v>737</v>
      </c>
      <c r="E34" s="210" t="s">
        <v>51</v>
      </c>
      <c r="F34" s="202">
        <v>67</v>
      </c>
      <c r="G34" s="202">
        <v>467</v>
      </c>
      <c r="H34" s="202">
        <v>844</v>
      </c>
      <c r="I34" s="210" t="s">
        <v>51</v>
      </c>
      <c r="J34" s="202">
        <v>634</v>
      </c>
      <c r="K34" s="202">
        <v>371</v>
      </c>
      <c r="L34" s="202">
        <v>840</v>
      </c>
      <c r="M34" s="207">
        <f t="shared" si="4"/>
        <v>0.26433333333333331</v>
      </c>
      <c r="N34" s="207">
        <f t="shared" si="5"/>
        <v>0.68200000000000005</v>
      </c>
      <c r="O34" s="207">
        <f t="shared" si="6"/>
        <v>0.80700000000000005</v>
      </c>
    </row>
    <row r="35" spans="1:15" x14ac:dyDescent="0.25">
      <c r="A35" s="190" t="s">
        <v>134</v>
      </c>
      <c r="B35" s="207">
        <v>197</v>
      </c>
      <c r="C35" s="207">
        <v>2392</v>
      </c>
      <c r="D35" s="207">
        <v>886</v>
      </c>
      <c r="E35" s="210" t="s">
        <v>80</v>
      </c>
      <c r="F35" s="207">
        <v>1431</v>
      </c>
      <c r="G35" s="207">
        <v>545</v>
      </c>
      <c r="H35" s="207">
        <v>1055</v>
      </c>
      <c r="I35" s="210" t="s">
        <v>80</v>
      </c>
      <c r="J35" s="207">
        <v>608</v>
      </c>
      <c r="K35" s="207">
        <v>1035</v>
      </c>
      <c r="L35" s="207">
        <v>954</v>
      </c>
      <c r="M35" s="207">
        <f t="shared" si="4"/>
        <v>0.7453333333333334</v>
      </c>
      <c r="N35" s="207">
        <f t="shared" si="5"/>
        <v>1.3240000000000001</v>
      </c>
      <c r="O35" s="207">
        <f t="shared" si="6"/>
        <v>0.96499999999999997</v>
      </c>
    </row>
    <row r="36" spans="1:15" x14ac:dyDescent="0.25">
      <c r="A36" s="190" t="s">
        <v>135</v>
      </c>
      <c r="B36" s="207">
        <v>1545</v>
      </c>
      <c r="C36" s="207">
        <v>4155</v>
      </c>
      <c r="D36" s="207">
        <v>1120</v>
      </c>
      <c r="E36" s="210" t="s">
        <v>52</v>
      </c>
      <c r="F36" s="202">
        <v>1697</v>
      </c>
      <c r="G36" s="202">
        <v>655</v>
      </c>
      <c r="H36" s="202">
        <v>1108</v>
      </c>
      <c r="I36" s="210" t="s">
        <v>52</v>
      </c>
      <c r="J36" s="202">
        <v>669</v>
      </c>
      <c r="K36" s="202">
        <v>1316</v>
      </c>
      <c r="L36" s="202">
        <v>996</v>
      </c>
      <c r="M36" s="207">
        <f t="shared" si="4"/>
        <v>1.3036666666666668</v>
      </c>
      <c r="N36" s="207">
        <f t="shared" si="5"/>
        <v>2.0419999999999998</v>
      </c>
      <c r="O36" s="207">
        <f t="shared" si="6"/>
        <v>1.0746666666666667</v>
      </c>
    </row>
    <row r="37" spans="1:15" x14ac:dyDescent="0.25">
      <c r="A37" s="190" t="s">
        <v>136</v>
      </c>
      <c r="B37" s="207">
        <v>1478</v>
      </c>
      <c r="C37" s="207">
        <v>3914</v>
      </c>
      <c r="D37" s="207">
        <v>1100</v>
      </c>
      <c r="E37" s="210" t="s">
        <v>53</v>
      </c>
      <c r="F37" s="202">
        <v>1525</v>
      </c>
      <c r="G37" s="202">
        <v>1857</v>
      </c>
      <c r="H37" s="202">
        <v>1217</v>
      </c>
      <c r="I37" s="210" t="s">
        <v>53</v>
      </c>
      <c r="J37" s="202">
        <v>1224</v>
      </c>
      <c r="K37" s="202">
        <v>2361</v>
      </c>
      <c r="L37" s="202">
        <v>1201</v>
      </c>
      <c r="M37" s="207">
        <f t="shared" si="4"/>
        <v>1.409</v>
      </c>
      <c r="N37" s="207">
        <f t="shared" si="5"/>
        <v>2.7106666666666666</v>
      </c>
      <c r="O37" s="207">
        <f t="shared" si="6"/>
        <v>1.1726666666666667</v>
      </c>
    </row>
    <row r="38" spans="1:15" x14ac:dyDescent="0.25">
      <c r="A38" s="190" t="s">
        <v>137</v>
      </c>
      <c r="B38" s="207">
        <v>946</v>
      </c>
      <c r="C38" s="207">
        <v>2402</v>
      </c>
      <c r="D38" s="207">
        <v>1025</v>
      </c>
      <c r="E38" s="210" t="s">
        <v>54</v>
      </c>
      <c r="F38" s="202">
        <v>1002</v>
      </c>
      <c r="G38" s="202">
        <v>2371</v>
      </c>
      <c r="H38" s="202">
        <v>1241</v>
      </c>
      <c r="I38" s="210" t="s">
        <v>54</v>
      </c>
      <c r="J38" s="202">
        <v>978</v>
      </c>
      <c r="K38" s="202">
        <v>1908</v>
      </c>
      <c r="L38" s="202">
        <v>1222</v>
      </c>
      <c r="M38" s="207">
        <f t="shared" si="4"/>
        <v>0.97533333333333339</v>
      </c>
      <c r="N38" s="207">
        <f t="shared" si="5"/>
        <v>2.2269999999999999</v>
      </c>
      <c r="O38" s="207">
        <f t="shared" si="6"/>
        <v>1.1626666666666667</v>
      </c>
    </row>
    <row r="39" spans="1:15" x14ac:dyDescent="0.25">
      <c r="A39" s="232" t="s">
        <v>42</v>
      </c>
      <c r="B39" s="233">
        <f>SUM(B27:B38)</f>
        <v>9723</v>
      </c>
      <c r="C39" s="233">
        <f t="shared" ref="C39:D39" si="7">SUM(C27:C38)</f>
        <v>30101</v>
      </c>
      <c r="D39" s="233">
        <f t="shared" si="7"/>
        <v>11725</v>
      </c>
      <c r="E39" s="184" t="s">
        <v>42</v>
      </c>
      <c r="F39" s="184">
        <f>SUM(F27:F38)</f>
        <v>13521</v>
      </c>
      <c r="G39" s="184">
        <f t="shared" ref="G39:H39" si="8">SUM(G27:G38)</f>
        <v>27248</v>
      </c>
      <c r="H39" s="184">
        <f t="shared" si="8"/>
        <v>12868</v>
      </c>
      <c r="I39" s="184" t="s">
        <v>42</v>
      </c>
      <c r="J39" s="184">
        <f>SUM(J27:J38)</f>
        <v>14503</v>
      </c>
      <c r="K39" s="184">
        <f t="shared" ref="K39:L39" si="9">SUM(K27:K38)</f>
        <v>25778</v>
      </c>
      <c r="L39" s="184">
        <f t="shared" si="9"/>
        <v>12781</v>
      </c>
      <c r="M39" s="184">
        <f>SUM(M27:M38)</f>
        <v>12.582333333333334</v>
      </c>
      <c r="N39" s="233">
        <f>SUM(N27:N38)</f>
        <v>27.709</v>
      </c>
      <c r="O39" s="184">
        <f>SUM(O27:O38)</f>
        <v>12.458</v>
      </c>
    </row>
    <row r="40" spans="1:15" x14ac:dyDescent="0.25">
      <c r="E40" s="259"/>
      <c r="F40" s="259"/>
      <c r="G40" s="259"/>
    </row>
    <row r="41" spans="1:15" x14ac:dyDescent="0.25">
      <c r="E41" s="260"/>
      <c r="F41" s="260"/>
      <c r="G41" s="260"/>
    </row>
    <row r="42" spans="1:15" x14ac:dyDescent="0.25">
      <c r="E42" s="261"/>
      <c r="F42" s="261"/>
      <c r="G42" s="261"/>
    </row>
    <row r="43" spans="1:15" x14ac:dyDescent="0.25">
      <c r="E43" s="261"/>
      <c r="F43" s="261"/>
      <c r="G43" s="261"/>
    </row>
    <row r="44" spans="1:15" x14ac:dyDescent="0.25">
      <c r="E44" s="261"/>
      <c r="F44" s="261"/>
      <c r="G44" s="261"/>
    </row>
    <row r="45" spans="1:15" x14ac:dyDescent="0.25">
      <c r="E45" s="261"/>
      <c r="F45" s="261"/>
      <c r="G45" s="261"/>
    </row>
    <row r="46" spans="1:15" x14ac:dyDescent="0.25">
      <c r="E46" s="260"/>
      <c r="F46" s="260"/>
      <c r="G46" s="260"/>
    </row>
    <row r="47" spans="1:15" x14ac:dyDescent="0.25">
      <c r="E47" s="261"/>
      <c r="F47" s="261"/>
      <c r="G47" s="261"/>
    </row>
    <row r="48" spans="1:15" x14ac:dyDescent="0.25">
      <c r="E48" s="261"/>
      <c r="F48" s="261"/>
      <c r="G48" s="261"/>
    </row>
    <row r="49" spans="5:7" x14ac:dyDescent="0.25">
      <c r="E49" s="260"/>
      <c r="F49" s="260"/>
      <c r="G49" s="260"/>
    </row>
    <row r="50" spans="5:7" x14ac:dyDescent="0.25">
      <c r="E50" s="261"/>
      <c r="F50" s="261"/>
      <c r="G50" s="261"/>
    </row>
    <row r="51" spans="5:7" x14ac:dyDescent="0.25">
      <c r="E51" s="261"/>
      <c r="F51" s="261"/>
      <c r="G51" s="261"/>
    </row>
    <row r="52" spans="5:7" x14ac:dyDescent="0.25">
      <c r="E52" s="261"/>
      <c r="F52" s="261"/>
      <c r="G52" s="261"/>
    </row>
    <row r="53" spans="5:7" x14ac:dyDescent="0.25">
      <c r="E53" s="262"/>
      <c r="F53" s="262"/>
      <c r="G53" s="262"/>
    </row>
    <row r="54" spans="5:7" x14ac:dyDescent="0.25">
      <c r="E54" s="259"/>
      <c r="F54" s="262"/>
      <c r="G54" s="262"/>
    </row>
    <row r="55" spans="5:7" x14ac:dyDescent="0.25">
      <c r="E55" s="260"/>
      <c r="F55" s="260"/>
      <c r="G55" s="260"/>
    </row>
    <row r="56" spans="5:7" x14ac:dyDescent="0.25">
      <c r="E56" s="261"/>
      <c r="F56" s="261"/>
      <c r="G56" s="261"/>
    </row>
    <row r="57" spans="5:7" x14ac:dyDescent="0.25">
      <c r="E57" s="261"/>
      <c r="F57" s="261"/>
      <c r="G57" s="261"/>
    </row>
    <row r="58" spans="5:7" x14ac:dyDescent="0.25">
      <c r="E58" s="261"/>
      <c r="F58" s="261"/>
      <c r="G58" s="261"/>
    </row>
    <row r="59" spans="5:7" x14ac:dyDescent="0.25">
      <c r="E59" s="261"/>
      <c r="F59" s="261"/>
      <c r="G59" s="261"/>
    </row>
    <row r="60" spans="5:7" x14ac:dyDescent="0.25">
      <c r="E60" s="260"/>
      <c r="F60" s="260"/>
      <c r="G60" s="260"/>
    </row>
    <row r="61" spans="5:7" x14ac:dyDescent="0.25">
      <c r="E61" s="261"/>
      <c r="F61" s="261"/>
      <c r="G61" s="261"/>
    </row>
    <row r="62" spans="5:7" x14ac:dyDescent="0.25">
      <c r="E62" s="261"/>
      <c r="F62" s="261"/>
      <c r="G62" s="261"/>
    </row>
    <row r="63" spans="5:7" x14ac:dyDescent="0.25">
      <c r="E63" s="260"/>
      <c r="F63" s="260"/>
      <c r="G63" s="260"/>
    </row>
    <row r="64" spans="5:7" x14ac:dyDescent="0.25">
      <c r="E64" s="261"/>
      <c r="F64" s="261"/>
      <c r="G64" s="261"/>
    </row>
    <row r="65" spans="1:19" x14ac:dyDescent="0.25">
      <c r="E65" s="261"/>
      <c r="F65" s="261"/>
      <c r="G65" s="261"/>
    </row>
    <row r="66" spans="1:19" x14ac:dyDescent="0.25">
      <c r="E66" s="261"/>
      <c r="F66" s="261"/>
      <c r="G66" s="261"/>
    </row>
    <row r="67" spans="1:19" x14ac:dyDescent="0.25">
      <c r="E67" s="262"/>
      <c r="F67" s="262"/>
      <c r="G67" s="262"/>
    </row>
    <row r="68" spans="1:19" x14ac:dyDescent="0.25">
      <c r="E68" s="35"/>
    </row>
    <row r="69" spans="1:19" x14ac:dyDescent="0.25">
      <c r="H69" s="26"/>
    </row>
    <row r="70" spans="1:19" ht="60" x14ac:dyDescent="0.25">
      <c r="A70" s="184">
        <v>2015</v>
      </c>
      <c r="B70" s="217" t="s">
        <v>124</v>
      </c>
      <c r="C70" s="217" t="s">
        <v>123</v>
      </c>
      <c r="D70" s="217" t="s">
        <v>122</v>
      </c>
      <c r="E70" s="217" t="s">
        <v>121</v>
      </c>
      <c r="F70" s="213">
        <v>2016</v>
      </c>
      <c r="G70" s="217" t="s">
        <v>98</v>
      </c>
      <c r="H70" s="217" t="s">
        <v>99</v>
      </c>
      <c r="I70" s="217" t="s">
        <v>100</v>
      </c>
      <c r="J70" s="217" t="s">
        <v>101</v>
      </c>
      <c r="K70" s="213">
        <v>2017</v>
      </c>
      <c r="L70" s="217" t="s">
        <v>98</v>
      </c>
      <c r="M70" s="217" t="s">
        <v>99</v>
      </c>
      <c r="N70" s="217" t="s">
        <v>100</v>
      </c>
      <c r="O70" s="217" t="s">
        <v>101</v>
      </c>
      <c r="P70" s="212" t="s">
        <v>102</v>
      </c>
      <c r="Q70" s="212" t="s">
        <v>97</v>
      </c>
      <c r="R70" s="212" t="s">
        <v>97</v>
      </c>
      <c r="S70" s="212" t="s">
        <v>97</v>
      </c>
    </row>
    <row r="71" spans="1:19" x14ac:dyDescent="0.25">
      <c r="A71" s="210" t="s">
        <v>44</v>
      </c>
      <c r="B71" s="207">
        <v>527</v>
      </c>
      <c r="C71" s="202">
        <v>227</v>
      </c>
      <c r="D71" s="207">
        <v>413</v>
      </c>
      <c r="E71" s="207">
        <v>703</v>
      </c>
      <c r="F71" s="210" t="s">
        <v>44</v>
      </c>
      <c r="G71" s="207">
        <v>624</v>
      </c>
      <c r="H71" s="202">
        <v>216</v>
      </c>
      <c r="I71" s="207">
        <v>499</v>
      </c>
      <c r="J71" s="207">
        <v>806</v>
      </c>
      <c r="K71" s="210" t="s">
        <v>44</v>
      </c>
      <c r="L71" s="207">
        <v>915</v>
      </c>
      <c r="M71" s="202">
        <v>232</v>
      </c>
      <c r="N71" s="207">
        <v>590</v>
      </c>
      <c r="O71" s="207">
        <v>1202</v>
      </c>
      <c r="P71" s="207">
        <f>AVERAGE(B71,G71,L71)/1000</f>
        <v>0.68866666666666665</v>
      </c>
      <c r="Q71" s="207">
        <f>AVERAGE(C71,H71,M71)/1000</f>
        <v>0.22500000000000001</v>
      </c>
      <c r="R71" s="207">
        <f>AVERAGE(D71,I71,N71)/1000</f>
        <v>0.5006666666666667</v>
      </c>
      <c r="S71" s="207">
        <f>AVERAGE(E71,J71,O71)/1000</f>
        <v>0.90366666666666662</v>
      </c>
    </row>
    <row r="72" spans="1:19" x14ac:dyDescent="0.25">
      <c r="A72" s="210" t="s">
        <v>45</v>
      </c>
      <c r="B72" s="207">
        <v>560</v>
      </c>
      <c r="C72" s="202">
        <v>41</v>
      </c>
      <c r="D72" s="207">
        <v>447</v>
      </c>
      <c r="E72" s="207">
        <v>645</v>
      </c>
      <c r="F72" s="210" t="s">
        <v>45</v>
      </c>
      <c r="G72" s="202">
        <v>569</v>
      </c>
      <c r="H72" s="202">
        <v>199</v>
      </c>
      <c r="I72" s="202">
        <v>507</v>
      </c>
      <c r="J72" s="202">
        <v>793</v>
      </c>
      <c r="K72" s="210" t="s">
        <v>45</v>
      </c>
      <c r="L72" s="202">
        <v>784</v>
      </c>
      <c r="M72" s="202">
        <v>198</v>
      </c>
      <c r="N72" s="202">
        <v>512</v>
      </c>
      <c r="O72" s="202">
        <v>961</v>
      </c>
      <c r="P72" s="207">
        <f t="shared" ref="P72:P82" si="10">AVERAGE(B72,G72,L72)/1000</f>
        <v>0.6376666666666666</v>
      </c>
      <c r="Q72" s="207">
        <f t="shared" ref="Q72:Q82" si="11">AVERAGE(C72,H72,M72)/1000</f>
        <v>0.14599999999999999</v>
      </c>
      <c r="R72" s="207">
        <f t="shared" ref="R72:R82" si="12">AVERAGE(D72,I72,N72)/1000</f>
        <v>0.48866666666666669</v>
      </c>
      <c r="S72" s="207">
        <f t="shared" ref="S72:S82" si="13">AVERAGE(E72,J72,O72)/1000</f>
        <v>0.79966666666666664</v>
      </c>
    </row>
    <row r="73" spans="1:19" x14ac:dyDescent="0.25">
      <c r="A73" s="210" t="s">
        <v>46</v>
      </c>
      <c r="B73" s="207">
        <v>780</v>
      </c>
      <c r="C73" s="202">
        <v>245</v>
      </c>
      <c r="D73" s="207">
        <v>539</v>
      </c>
      <c r="E73" s="207">
        <v>726</v>
      </c>
      <c r="F73" s="210" t="s">
        <v>46</v>
      </c>
      <c r="G73" s="202">
        <v>859</v>
      </c>
      <c r="H73" s="202">
        <v>191</v>
      </c>
      <c r="I73" s="202">
        <v>597</v>
      </c>
      <c r="J73" s="202">
        <v>1011</v>
      </c>
      <c r="K73" s="210" t="s">
        <v>46</v>
      </c>
      <c r="L73" s="202">
        <v>995</v>
      </c>
      <c r="M73" s="202">
        <v>186</v>
      </c>
      <c r="N73" s="202">
        <v>596</v>
      </c>
      <c r="O73" s="202">
        <v>1231</v>
      </c>
      <c r="P73" s="207">
        <f t="shared" si="10"/>
        <v>0.878</v>
      </c>
      <c r="Q73" s="207">
        <f t="shared" si="11"/>
        <v>0.20733333333333334</v>
      </c>
      <c r="R73" s="207">
        <f t="shared" si="12"/>
        <v>0.57733333333333337</v>
      </c>
      <c r="S73" s="207">
        <f t="shared" si="13"/>
        <v>0.9893333333333334</v>
      </c>
    </row>
    <row r="74" spans="1:19" x14ac:dyDescent="0.25">
      <c r="A74" s="210" t="s">
        <v>47</v>
      </c>
      <c r="B74" s="207">
        <v>539</v>
      </c>
      <c r="C74" s="202">
        <v>8</v>
      </c>
      <c r="D74" s="207">
        <v>452</v>
      </c>
      <c r="E74" s="207">
        <v>599</v>
      </c>
      <c r="F74" s="210" t="s">
        <v>47</v>
      </c>
      <c r="G74" s="202">
        <v>738</v>
      </c>
      <c r="H74" s="202">
        <v>168</v>
      </c>
      <c r="I74" s="202">
        <v>570</v>
      </c>
      <c r="J74" s="202">
        <v>807</v>
      </c>
      <c r="K74" s="210" t="s">
        <v>47</v>
      </c>
      <c r="L74" s="202">
        <v>759</v>
      </c>
      <c r="M74" s="202">
        <v>298</v>
      </c>
      <c r="N74" s="202">
        <v>510</v>
      </c>
      <c r="O74" s="202">
        <v>1023</v>
      </c>
      <c r="P74" s="207">
        <f t="shared" si="10"/>
        <v>0.67866666666666664</v>
      </c>
      <c r="Q74" s="207">
        <f t="shared" si="11"/>
        <v>0.158</v>
      </c>
      <c r="R74" s="207">
        <f t="shared" si="12"/>
        <v>0.51066666666666671</v>
      </c>
      <c r="S74" s="207">
        <f t="shared" si="13"/>
        <v>0.80966666666666665</v>
      </c>
    </row>
    <row r="75" spans="1:19" x14ac:dyDescent="0.25">
      <c r="A75" s="210" t="s">
        <v>48</v>
      </c>
      <c r="B75" s="207">
        <v>512</v>
      </c>
      <c r="C75" s="202">
        <v>112</v>
      </c>
      <c r="D75" s="207">
        <v>401</v>
      </c>
      <c r="E75" s="207">
        <v>692</v>
      </c>
      <c r="F75" s="210" t="s">
        <v>48</v>
      </c>
      <c r="G75" s="202">
        <v>787</v>
      </c>
      <c r="H75" s="202">
        <v>131</v>
      </c>
      <c r="I75" s="202">
        <v>559</v>
      </c>
      <c r="J75" s="202">
        <v>914</v>
      </c>
      <c r="K75" s="210" t="s">
        <v>48</v>
      </c>
      <c r="L75" s="202">
        <v>912</v>
      </c>
      <c r="M75" s="202">
        <v>260</v>
      </c>
      <c r="N75" s="202">
        <v>652</v>
      </c>
      <c r="O75" s="202">
        <v>1189</v>
      </c>
      <c r="P75" s="207">
        <f t="shared" si="10"/>
        <v>0.73699999999999999</v>
      </c>
      <c r="Q75" s="207">
        <f t="shared" si="11"/>
        <v>0.16766666666666666</v>
      </c>
      <c r="R75" s="207">
        <f t="shared" si="12"/>
        <v>0.53733333333333333</v>
      </c>
      <c r="S75" s="207">
        <f t="shared" si="13"/>
        <v>0.93166666666666664</v>
      </c>
    </row>
    <row r="76" spans="1:19" x14ac:dyDescent="0.25">
      <c r="A76" s="210" t="s">
        <v>49</v>
      </c>
      <c r="B76" s="207">
        <v>539</v>
      </c>
      <c r="C76" s="202">
        <v>8</v>
      </c>
      <c r="D76" s="207">
        <v>452</v>
      </c>
      <c r="E76" s="207">
        <v>599</v>
      </c>
      <c r="F76" s="210" t="s">
        <v>49</v>
      </c>
      <c r="G76" s="207">
        <v>594</v>
      </c>
      <c r="H76" s="202">
        <v>120</v>
      </c>
      <c r="I76" s="207">
        <v>594</v>
      </c>
      <c r="J76" s="207">
        <v>1002</v>
      </c>
      <c r="K76" s="210" t="s">
        <v>49</v>
      </c>
      <c r="L76" s="207">
        <v>581</v>
      </c>
      <c r="M76" s="202">
        <v>211</v>
      </c>
      <c r="N76" s="207">
        <v>765</v>
      </c>
      <c r="O76" s="207">
        <v>1060</v>
      </c>
      <c r="P76" s="207">
        <f t="shared" si="10"/>
        <v>0.57133333333333336</v>
      </c>
      <c r="Q76" s="207">
        <f t="shared" si="11"/>
        <v>0.113</v>
      </c>
      <c r="R76" s="207">
        <f t="shared" si="12"/>
        <v>0.60366666666666657</v>
      </c>
      <c r="S76" s="207">
        <f t="shared" si="13"/>
        <v>0.88700000000000001</v>
      </c>
    </row>
    <row r="77" spans="1:19" x14ac:dyDescent="0.25">
      <c r="A77" s="210" t="s">
        <v>50</v>
      </c>
      <c r="B77" s="207">
        <v>217</v>
      </c>
      <c r="C77" s="202">
        <v>128</v>
      </c>
      <c r="D77" s="207">
        <v>409</v>
      </c>
      <c r="E77" s="207">
        <v>330</v>
      </c>
      <c r="F77" s="210" t="s">
        <v>50</v>
      </c>
      <c r="G77" s="202">
        <v>225.5</v>
      </c>
      <c r="H77" s="202">
        <v>138.5</v>
      </c>
      <c r="I77" s="202">
        <v>336</v>
      </c>
      <c r="J77" s="202">
        <v>397</v>
      </c>
      <c r="K77" s="210" t="s">
        <v>50</v>
      </c>
      <c r="L77" s="202">
        <v>219</v>
      </c>
      <c r="M77" s="202">
        <v>195</v>
      </c>
      <c r="N77" s="202">
        <v>463</v>
      </c>
      <c r="O77" s="202">
        <v>418</v>
      </c>
      <c r="P77" s="207">
        <f t="shared" si="10"/>
        <v>0.2205</v>
      </c>
      <c r="Q77" s="207">
        <f t="shared" si="11"/>
        <v>0.15383333333333335</v>
      </c>
      <c r="R77" s="207">
        <f t="shared" si="12"/>
        <v>0.40266666666666667</v>
      </c>
      <c r="S77" s="207">
        <f t="shared" si="13"/>
        <v>0.38166666666666671</v>
      </c>
    </row>
    <row r="78" spans="1:19" x14ac:dyDescent="0.25">
      <c r="A78" s="210" t="s">
        <v>51</v>
      </c>
      <c r="B78" s="207">
        <v>145</v>
      </c>
      <c r="C78" s="202">
        <v>85</v>
      </c>
      <c r="D78" s="207">
        <v>274</v>
      </c>
      <c r="E78" s="207">
        <v>220</v>
      </c>
      <c r="F78" s="210" t="s">
        <v>51</v>
      </c>
      <c r="G78" s="202">
        <v>225.5</v>
      </c>
      <c r="H78" s="202">
        <v>138.5</v>
      </c>
      <c r="I78" s="202">
        <v>336</v>
      </c>
      <c r="J78" s="202">
        <v>397</v>
      </c>
      <c r="K78" s="210" t="s">
        <v>51</v>
      </c>
      <c r="L78" s="202">
        <v>157</v>
      </c>
      <c r="M78" s="202">
        <v>159</v>
      </c>
      <c r="N78" s="202">
        <v>369</v>
      </c>
      <c r="O78" s="202">
        <v>364</v>
      </c>
      <c r="P78" s="207">
        <f t="shared" si="10"/>
        <v>0.17583333333333334</v>
      </c>
      <c r="Q78" s="207">
        <f t="shared" si="11"/>
        <v>0.1275</v>
      </c>
      <c r="R78" s="207">
        <f t="shared" si="12"/>
        <v>0.32633333333333331</v>
      </c>
      <c r="S78" s="207">
        <f t="shared" si="13"/>
        <v>0.32700000000000001</v>
      </c>
    </row>
    <row r="79" spans="1:19" x14ac:dyDescent="0.25">
      <c r="A79" s="210" t="s">
        <v>80</v>
      </c>
      <c r="B79" s="207">
        <v>474</v>
      </c>
      <c r="C79" s="202">
        <v>161</v>
      </c>
      <c r="D79" s="207">
        <v>411</v>
      </c>
      <c r="E79" s="207">
        <v>573</v>
      </c>
      <c r="F79" s="210" t="s">
        <v>43</v>
      </c>
      <c r="G79" s="207">
        <v>692</v>
      </c>
      <c r="H79" s="202">
        <v>167</v>
      </c>
      <c r="I79" s="207">
        <v>512</v>
      </c>
      <c r="J79" s="207">
        <v>885</v>
      </c>
      <c r="K79" s="210" t="s">
        <v>43</v>
      </c>
      <c r="L79" s="207">
        <v>650</v>
      </c>
      <c r="M79" s="202">
        <v>167</v>
      </c>
      <c r="N79" s="207">
        <v>580</v>
      </c>
      <c r="O79" s="207">
        <v>742</v>
      </c>
      <c r="P79" s="207">
        <f t="shared" si="10"/>
        <v>0.60533333333333339</v>
      </c>
      <c r="Q79" s="207">
        <f t="shared" si="11"/>
        <v>0.16500000000000001</v>
      </c>
      <c r="R79" s="207">
        <f t="shared" si="12"/>
        <v>0.501</v>
      </c>
      <c r="S79" s="207">
        <f t="shared" si="13"/>
        <v>0.73333333333333339</v>
      </c>
    </row>
    <row r="80" spans="1:19" x14ac:dyDescent="0.25">
      <c r="A80" s="210" t="s">
        <v>52</v>
      </c>
      <c r="B80" s="207">
        <v>653</v>
      </c>
      <c r="C80" s="202">
        <v>221</v>
      </c>
      <c r="D80" s="207">
        <v>579</v>
      </c>
      <c r="E80" s="207">
        <v>821</v>
      </c>
      <c r="F80" s="210" t="s">
        <v>52</v>
      </c>
      <c r="G80" s="202">
        <v>702</v>
      </c>
      <c r="H80" s="202">
        <v>222</v>
      </c>
      <c r="I80" s="202">
        <v>583</v>
      </c>
      <c r="J80" s="202">
        <v>1169</v>
      </c>
      <c r="K80" s="210" t="s">
        <v>52</v>
      </c>
      <c r="L80" s="202">
        <v>824</v>
      </c>
      <c r="M80" s="202">
        <v>220</v>
      </c>
      <c r="N80" s="202">
        <v>699</v>
      </c>
      <c r="O80" s="202">
        <v>1109</v>
      </c>
      <c r="P80" s="207">
        <f t="shared" si="10"/>
        <v>0.72633333333333339</v>
      </c>
      <c r="Q80" s="207">
        <f t="shared" si="11"/>
        <v>0.221</v>
      </c>
      <c r="R80" s="207">
        <f t="shared" si="12"/>
        <v>0.6203333333333334</v>
      </c>
      <c r="S80" s="207">
        <f t="shared" si="13"/>
        <v>1.0329999999999999</v>
      </c>
    </row>
    <row r="81" spans="1:19" x14ac:dyDescent="0.25">
      <c r="A81" s="210" t="s">
        <v>53</v>
      </c>
      <c r="B81" s="207">
        <v>839</v>
      </c>
      <c r="C81" s="202">
        <v>235</v>
      </c>
      <c r="D81" s="207">
        <v>565</v>
      </c>
      <c r="E81" s="207">
        <v>1009</v>
      </c>
      <c r="F81" s="210" t="s">
        <v>53</v>
      </c>
      <c r="G81" s="202">
        <v>1004</v>
      </c>
      <c r="H81" s="202">
        <v>228</v>
      </c>
      <c r="I81" s="202">
        <v>595</v>
      </c>
      <c r="J81" s="202">
        <v>1352</v>
      </c>
      <c r="K81" s="210" t="s">
        <v>53</v>
      </c>
      <c r="L81" s="202">
        <v>1072</v>
      </c>
      <c r="M81" s="202">
        <v>236</v>
      </c>
      <c r="N81" s="202">
        <v>787</v>
      </c>
      <c r="O81" s="202">
        <v>1316</v>
      </c>
      <c r="P81" s="207">
        <f t="shared" si="10"/>
        <v>0.97166666666666668</v>
      </c>
      <c r="Q81" s="207">
        <f t="shared" si="11"/>
        <v>0.23300000000000001</v>
      </c>
      <c r="R81" s="207">
        <f t="shared" si="12"/>
        <v>0.64900000000000002</v>
      </c>
      <c r="S81" s="207">
        <f t="shared" si="13"/>
        <v>1.2256666666666667</v>
      </c>
    </row>
    <row r="82" spans="1:19" x14ac:dyDescent="0.25">
      <c r="A82" s="210" t="s">
        <v>54</v>
      </c>
      <c r="B82" s="207">
        <v>496</v>
      </c>
      <c r="C82" s="202">
        <v>253</v>
      </c>
      <c r="D82" s="207">
        <v>404</v>
      </c>
      <c r="E82" s="207">
        <v>671</v>
      </c>
      <c r="F82" s="210" t="s">
        <v>54</v>
      </c>
      <c r="G82" s="202">
        <v>659</v>
      </c>
      <c r="H82" s="202">
        <v>247</v>
      </c>
      <c r="I82" s="202">
        <v>478</v>
      </c>
      <c r="J82" s="202">
        <v>952</v>
      </c>
      <c r="K82" s="210" t="s">
        <v>54</v>
      </c>
      <c r="L82" s="202">
        <v>832</v>
      </c>
      <c r="M82" s="202">
        <v>257</v>
      </c>
      <c r="N82" s="202">
        <v>698</v>
      </c>
      <c r="O82" s="202">
        <v>985</v>
      </c>
      <c r="P82" s="207">
        <f t="shared" si="10"/>
        <v>0.66233333333333333</v>
      </c>
      <c r="Q82" s="207">
        <f t="shared" si="11"/>
        <v>0.25233333333333335</v>
      </c>
      <c r="R82" s="207">
        <f t="shared" si="12"/>
        <v>0.52666666666666662</v>
      </c>
      <c r="S82" s="207">
        <f t="shared" si="13"/>
        <v>0.8693333333333334</v>
      </c>
    </row>
    <row r="83" spans="1:19" x14ac:dyDescent="0.25">
      <c r="A83" s="232" t="s">
        <v>42</v>
      </c>
      <c r="B83" s="233">
        <f>SUM(B71:B82)</f>
        <v>6281</v>
      </c>
      <c r="C83" s="233">
        <f t="shared" ref="C83:E83" si="14">SUM(C71:C82)</f>
        <v>1724</v>
      </c>
      <c r="D83" s="233">
        <f t="shared" si="14"/>
        <v>5346</v>
      </c>
      <c r="E83" s="233">
        <f t="shared" si="14"/>
        <v>7588</v>
      </c>
      <c r="F83" s="232" t="s">
        <v>42</v>
      </c>
      <c r="G83" s="184">
        <f>SUM(G71:G82)</f>
        <v>7679</v>
      </c>
      <c r="H83" s="184">
        <f t="shared" ref="H83:J83" si="15">SUM(H71:H82)</f>
        <v>2166</v>
      </c>
      <c r="I83" s="184">
        <f t="shared" si="15"/>
        <v>6166</v>
      </c>
      <c r="J83" s="184">
        <f t="shared" si="15"/>
        <v>10485</v>
      </c>
      <c r="K83" s="232" t="s">
        <v>42</v>
      </c>
      <c r="L83" s="184">
        <f>SUM(L71:L82)</f>
        <v>8700</v>
      </c>
      <c r="M83" s="184">
        <f t="shared" ref="M83" si="16">SUM(M71:M82)</f>
        <v>2619</v>
      </c>
      <c r="N83" s="184">
        <f t="shared" ref="N83:O83" si="17">SUM(N71:N82)</f>
        <v>7221</v>
      </c>
      <c r="O83" s="184">
        <f t="shared" si="17"/>
        <v>11600</v>
      </c>
      <c r="P83" s="184">
        <f>SUM(P71:P82)</f>
        <v>7.5533333333333346</v>
      </c>
      <c r="Q83" s="233">
        <f>SUM(Q71:Q82)</f>
        <v>2.1696666666666671</v>
      </c>
      <c r="R83" s="184">
        <f>SUM(R71:R82)</f>
        <v>6.2443333333333335</v>
      </c>
      <c r="S83" s="184">
        <f>SUM(S71:S82)</f>
        <v>9.891</v>
      </c>
    </row>
    <row r="84" spans="1:19" x14ac:dyDescent="0.25">
      <c r="F84" s="268"/>
      <c r="G84" s="268"/>
    </row>
    <row r="85" spans="1:19" x14ac:dyDescent="0.25">
      <c r="B85" t="s">
        <v>42</v>
      </c>
      <c r="F85" s="261"/>
      <c r="G85" t="s">
        <v>42</v>
      </c>
    </row>
    <row r="86" spans="1:19" x14ac:dyDescent="0.25">
      <c r="B86">
        <f>SUM(B71:E71)/1000</f>
        <v>1.87</v>
      </c>
      <c r="F86" s="261"/>
      <c r="G86">
        <f>SUM(G71:J71)/1000</f>
        <v>2.145</v>
      </c>
    </row>
    <row r="87" spans="1:19" x14ac:dyDescent="0.25">
      <c r="F87" s="261"/>
      <c r="G87" s="261"/>
    </row>
    <row r="88" spans="1:19" x14ac:dyDescent="0.25">
      <c r="F88" s="261"/>
      <c r="G88" s="261"/>
    </row>
    <row r="89" spans="1:19" x14ac:dyDescent="0.25">
      <c r="F89" s="261"/>
      <c r="G89" s="261"/>
    </row>
    <row r="90" spans="1:19" x14ac:dyDescent="0.25">
      <c r="F90" s="260"/>
      <c r="G90" s="260"/>
    </row>
    <row r="91" spans="1:19" x14ac:dyDescent="0.25">
      <c r="F91" s="261"/>
      <c r="G91" s="261"/>
    </row>
    <row r="92" spans="1:19" x14ac:dyDescent="0.25">
      <c r="F92" s="261"/>
      <c r="G92" s="261"/>
    </row>
    <row r="93" spans="1:19" x14ac:dyDescent="0.25">
      <c r="F93" s="260"/>
      <c r="G93" s="260"/>
    </row>
    <row r="94" spans="1:19" x14ac:dyDescent="0.25">
      <c r="F94" s="261"/>
      <c r="G94" s="261"/>
    </row>
    <row r="95" spans="1:19" x14ac:dyDescent="0.25">
      <c r="F95" s="261"/>
      <c r="G95" s="261"/>
    </row>
    <row r="96" spans="1:19" x14ac:dyDescent="0.25">
      <c r="F96" s="261"/>
      <c r="G96" s="261"/>
    </row>
    <row r="97" spans="6:7" x14ac:dyDescent="0.25">
      <c r="F97" s="263"/>
      <c r="G97" s="263"/>
    </row>
  </sheetData>
  <mergeCells count="3">
    <mergeCell ref="J1:M1"/>
    <mergeCell ref="F1:I1"/>
    <mergeCell ref="B1:E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I1" workbookViewId="0">
      <selection activeCell="R14" sqref="B1:R14"/>
    </sheetView>
  </sheetViews>
  <sheetFormatPr baseColWidth="10" defaultRowHeight="15" x14ac:dyDescent="0.25"/>
  <cols>
    <col min="3" max="3" width="16" customWidth="1"/>
  </cols>
  <sheetData>
    <row r="1" spans="1:18" x14ac:dyDescent="0.25">
      <c r="A1" s="218"/>
      <c r="B1" s="376">
        <v>2015</v>
      </c>
      <c r="C1" s="376"/>
      <c r="D1" s="376">
        <v>2016</v>
      </c>
      <c r="E1" s="376"/>
      <c r="F1" s="376">
        <v>2017</v>
      </c>
      <c r="G1" s="377"/>
      <c r="H1" s="376">
        <v>2018</v>
      </c>
      <c r="I1" s="376"/>
      <c r="J1" s="189"/>
      <c r="K1" s="286">
        <v>2015</v>
      </c>
      <c r="L1" s="287">
        <v>2016</v>
      </c>
      <c r="M1" s="8">
        <v>2017</v>
      </c>
      <c r="N1" s="286">
        <v>2018</v>
      </c>
      <c r="O1" s="286">
        <v>2015</v>
      </c>
      <c r="P1" s="287">
        <v>2016</v>
      </c>
      <c r="Q1" s="8">
        <v>2017</v>
      </c>
      <c r="R1" s="286">
        <v>2018</v>
      </c>
    </row>
    <row r="2" spans="1:18" x14ac:dyDescent="0.25">
      <c r="A2" s="218"/>
      <c r="B2" s="182">
        <v>257.7</v>
      </c>
      <c r="C2" s="182">
        <v>257.10000000000002</v>
      </c>
      <c r="D2" s="182">
        <v>391</v>
      </c>
      <c r="E2" s="182">
        <v>391</v>
      </c>
      <c r="F2" s="182">
        <v>358</v>
      </c>
      <c r="G2" s="182">
        <v>350</v>
      </c>
      <c r="H2" s="182">
        <v>245.6</v>
      </c>
      <c r="I2" s="182">
        <v>238.9</v>
      </c>
      <c r="J2" s="190" t="s">
        <v>126</v>
      </c>
      <c r="K2" s="182">
        <f>SUM(B2:C2)</f>
        <v>514.79999999999995</v>
      </c>
      <c r="L2" s="199">
        <f t="shared" ref="L2:L12" si="0">SUM(D2:E2)</f>
        <v>782</v>
      </c>
      <c r="M2" s="182">
        <f>SUM(F2:G2)</f>
        <v>708</v>
      </c>
      <c r="N2" s="182">
        <f>SUM(H2:I2)</f>
        <v>484.5</v>
      </c>
      <c r="O2" s="182">
        <f>K2/1000</f>
        <v>0.51479999999999992</v>
      </c>
      <c r="P2" s="182">
        <f t="shared" ref="P2:R13" si="1">L2/1000</f>
        <v>0.78200000000000003</v>
      </c>
      <c r="Q2" s="182">
        <f t="shared" si="1"/>
        <v>0.70799999999999996</v>
      </c>
      <c r="R2" s="182">
        <f>N2/1000</f>
        <v>0.48449999999999999</v>
      </c>
    </row>
    <row r="3" spans="1:18" x14ac:dyDescent="0.25">
      <c r="A3" s="218"/>
      <c r="B3" s="182">
        <v>99.9</v>
      </c>
      <c r="C3" s="182">
        <v>101.1</v>
      </c>
      <c r="D3" s="182">
        <v>391</v>
      </c>
      <c r="E3" s="182">
        <v>391</v>
      </c>
      <c r="F3" s="182">
        <v>455</v>
      </c>
      <c r="G3" s="182">
        <v>446.3</v>
      </c>
      <c r="H3" s="182">
        <v>613.20000000000005</v>
      </c>
      <c r="I3" s="182">
        <v>594.9</v>
      </c>
      <c r="J3" s="190" t="s">
        <v>127</v>
      </c>
      <c r="K3" s="182">
        <f>SUM(B3:C3)</f>
        <v>201</v>
      </c>
      <c r="L3" s="199">
        <f t="shared" si="0"/>
        <v>782</v>
      </c>
      <c r="M3" s="182">
        <f t="shared" ref="M3:N13" si="2">SUM(F3:G3)</f>
        <v>901.3</v>
      </c>
      <c r="N3" s="182">
        <f t="shared" ref="N3:N13" si="3">SUM(H3:I3)</f>
        <v>1208.0999999999999</v>
      </c>
      <c r="O3" s="182">
        <f t="shared" ref="O3:O13" si="4">K3/1000</f>
        <v>0.20100000000000001</v>
      </c>
      <c r="P3" s="182">
        <f t="shared" si="1"/>
        <v>0.78200000000000003</v>
      </c>
      <c r="Q3" s="182">
        <f t="shared" si="1"/>
        <v>0.90129999999999999</v>
      </c>
      <c r="R3" s="182">
        <f t="shared" si="1"/>
        <v>1.2081</v>
      </c>
    </row>
    <row r="4" spans="1:18" x14ac:dyDescent="0.25">
      <c r="A4" s="218"/>
      <c r="B4" s="182">
        <f>C4</f>
        <v>875.8</v>
      </c>
      <c r="C4" s="182">
        <v>875.8</v>
      </c>
      <c r="D4" s="182">
        <v>887.2</v>
      </c>
      <c r="E4" s="182">
        <v>878.2</v>
      </c>
      <c r="F4" s="182">
        <v>738.4</v>
      </c>
      <c r="G4" s="182">
        <v>727</v>
      </c>
      <c r="H4" s="182">
        <v>730.3</v>
      </c>
      <c r="I4" s="182">
        <v>707.5</v>
      </c>
      <c r="J4" s="190" t="s">
        <v>128</v>
      </c>
      <c r="K4" s="182">
        <f>SUM(B4:C4)</f>
        <v>1751.6</v>
      </c>
      <c r="L4" s="199">
        <f t="shared" si="0"/>
        <v>1765.4</v>
      </c>
      <c r="M4" s="182">
        <f t="shared" si="2"/>
        <v>1465.4</v>
      </c>
      <c r="N4" s="182">
        <f t="shared" si="3"/>
        <v>1437.8</v>
      </c>
      <c r="O4" s="182">
        <f t="shared" si="4"/>
        <v>1.7515999999999998</v>
      </c>
      <c r="P4" s="182">
        <f t="shared" si="1"/>
        <v>1.7654000000000001</v>
      </c>
      <c r="Q4" s="182">
        <f t="shared" si="1"/>
        <v>1.4654</v>
      </c>
      <c r="R4" s="182">
        <f t="shared" si="1"/>
        <v>1.4378</v>
      </c>
    </row>
    <row r="5" spans="1:18" x14ac:dyDescent="0.25">
      <c r="A5" s="218"/>
      <c r="B5" s="182">
        <f t="shared" ref="B5:B9" si="5">C5</f>
        <v>1412.4</v>
      </c>
      <c r="C5" s="182">
        <v>1412.4</v>
      </c>
      <c r="D5" s="182">
        <v>1298.8</v>
      </c>
      <c r="E5" s="182">
        <v>1287.3</v>
      </c>
      <c r="F5" s="182">
        <v>1464.2</v>
      </c>
      <c r="G5" s="182">
        <v>1444.7</v>
      </c>
      <c r="H5" s="182">
        <v>1325.5</v>
      </c>
      <c r="I5" s="182">
        <v>1277.2</v>
      </c>
      <c r="J5" s="190" t="s">
        <v>129</v>
      </c>
      <c r="K5" s="182">
        <f>SUM(B5:C5)</f>
        <v>2824.8</v>
      </c>
      <c r="L5" s="199">
        <f t="shared" si="0"/>
        <v>2586.1</v>
      </c>
      <c r="M5" s="182">
        <f t="shared" si="2"/>
        <v>2908.9</v>
      </c>
      <c r="N5" s="182">
        <f t="shared" si="3"/>
        <v>2602.6999999999998</v>
      </c>
      <c r="O5" s="182">
        <f t="shared" si="4"/>
        <v>2.8248000000000002</v>
      </c>
      <c r="P5" s="182">
        <f t="shared" si="1"/>
        <v>2.5861000000000001</v>
      </c>
      <c r="Q5" s="182">
        <f t="shared" si="1"/>
        <v>2.9089</v>
      </c>
      <c r="R5" s="182">
        <f t="shared" si="1"/>
        <v>2.6027</v>
      </c>
    </row>
    <row r="6" spans="1:18" x14ac:dyDescent="0.25">
      <c r="A6" s="218"/>
      <c r="B6" s="182">
        <f t="shared" si="5"/>
        <v>1395.2</v>
      </c>
      <c r="C6" s="182">
        <v>1395.2</v>
      </c>
      <c r="D6" s="182">
        <v>1287.5</v>
      </c>
      <c r="E6" s="182">
        <v>1270.7</v>
      </c>
      <c r="F6" s="182">
        <v>1639</v>
      </c>
      <c r="G6" s="182">
        <v>1618.3</v>
      </c>
      <c r="H6" s="182">
        <v>1571.5</v>
      </c>
      <c r="I6" s="182">
        <v>1508.9</v>
      </c>
      <c r="J6" s="190" t="s">
        <v>130</v>
      </c>
      <c r="K6" s="182">
        <f>SUM(B6:C6)</f>
        <v>2790.4</v>
      </c>
      <c r="L6" s="199">
        <f t="shared" si="0"/>
        <v>2558.1999999999998</v>
      </c>
      <c r="M6" s="182">
        <f t="shared" si="2"/>
        <v>3257.3</v>
      </c>
      <c r="N6" s="182">
        <f t="shared" si="3"/>
        <v>3080.4</v>
      </c>
      <c r="O6" s="182">
        <f t="shared" si="4"/>
        <v>2.7904</v>
      </c>
      <c r="P6" s="182">
        <f t="shared" si="1"/>
        <v>2.5581999999999998</v>
      </c>
      <c r="Q6" s="182">
        <f t="shared" si="1"/>
        <v>3.2573000000000003</v>
      </c>
      <c r="R6" s="182">
        <f t="shared" si="1"/>
        <v>3.0804</v>
      </c>
    </row>
    <row r="7" spans="1:18" x14ac:dyDescent="0.25">
      <c r="A7" s="218"/>
      <c r="B7" s="182">
        <f t="shared" si="5"/>
        <v>1721.3</v>
      </c>
      <c r="C7" s="182">
        <v>1721.3</v>
      </c>
      <c r="D7" s="182">
        <v>1202.9000000000001</v>
      </c>
      <c r="E7" s="182">
        <v>1185.9000000000001</v>
      </c>
      <c r="F7" s="182">
        <v>1626.3</v>
      </c>
      <c r="G7" s="182">
        <v>1604.3</v>
      </c>
      <c r="H7" s="182">
        <v>1611.3</v>
      </c>
      <c r="I7" s="182">
        <v>1563.4</v>
      </c>
      <c r="J7" s="190" t="s">
        <v>131</v>
      </c>
      <c r="K7" s="182">
        <f>SUM(B7:C7)</f>
        <v>3442.6</v>
      </c>
      <c r="L7" s="199">
        <f t="shared" si="0"/>
        <v>2388.8000000000002</v>
      </c>
      <c r="M7" s="182">
        <f t="shared" si="2"/>
        <v>3230.6</v>
      </c>
      <c r="N7" s="182">
        <f t="shared" si="3"/>
        <v>3174.7</v>
      </c>
      <c r="O7" s="182">
        <f t="shared" si="4"/>
        <v>3.4426000000000001</v>
      </c>
      <c r="P7" s="182">
        <f t="shared" si="1"/>
        <v>2.3888000000000003</v>
      </c>
      <c r="Q7" s="182">
        <f t="shared" si="1"/>
        <v>3.2305999999999999</v>
      </c>
      <c r="R7" s="182">
        <f t="shared" si="1"/>
        <v>3.1746999999999996</v>
      </c>
    </row>
    <row r="8" spans="1:18" x14ac:dyDescent="0.25">
      <c r="A8" s="218"/>
      <c r="B8" s="182">
        <f t="shared" si="5"/>
        <v>1226.5999999999999</v>
      </c>
      <c r="C8" s="182">
        <v>1226.5999999999999</v>
      </c>
      <c r="D8" s="182">
        <v>1160.2</v>
      </c>
      <c r="E8" s="182">
        <v>1144.1500000000001</v>
      </c>
      <c r="F8" s="182">
        <v>1253.7</v>
      </c>
      <c r="G8" s="182">
        <v>1238.0999999999999</v>
      </c>
      <c r="H8" s="182">
        <v>1352.8</v>
      </c>
      <c r="I8" s="182">
        <v>1314.6</v>
      </c>
      <c r="J8" s="190" t="s">
        <v>132</v>
      </c>
      <c r="K8" s="182">
        <f>SUM(B8:C8)</f>
        <v>2453.1999999999998</v>
      </c>
      <c r="L8" s="199">
        <f t="shared" si="0"/>
        <v>2304.3500000000004</v>
      </c>
      <c r="M8" s="182">
        <f t="shared" si="2"/>
        <v>2491.8000000000002</v>
      </c>
      <c r="N8" s="182">
        <f t="shared" si="3"/>
        <v>2667.3999999999996</v>
      </c>
      <c r="O8" s="182">
        <f t="shared" si="4"/>
        <v>2.4531999999999998</v>
      </c>
      <c r="P8" s="182">
        <f t="shared" si="1"/>
        <v>2.3043500000000003</v>
      </c>
      <c r="Q8" s="182">
        <f t="shared" si="1"/>
        <v>2.4918</v>
      </c>
      <c r="R8" s="182">
        <f t="shared" si="1"/>
        <v>2.6673999999999998</v>
      </c>
    </row>
    <row r="9" spans="1:18" x14ac:dyDescent="0.25">
      <c r="A9" s="218"/>
      <c r="B9" s="182">
        <f t="shared" si="5"/>
        <v>1226.5999999999999</v>
      </c>
      <c r="C9" s="182">
        <v>1226.5999999999999</v>
      </c>
      <c r="D9" s="182">
        <v>1160.2</v>
      </c>
      <c r="E9" s="182">
        <v>1144.5</v>
      </c>
      <c r="F9" s="182">
        <v>1444.8</v>
      </c>
      <c r="G9" s="182">
        <v>1427</v>
      </c>
      <c r="H9" s="182">
        <v>1701.7</v>
      </c>
      <c r="I9" s="182">
        <v>1660.3</v>
      </c>
      <c r="J9" s="190" t="s">
        <v>133</v>
      </c>
      <c r="K9" s="182">
        <f>SUM(B9:C9)</f>
        <v>2453.1999999999998</v>
      </c>
      <c r="L9" s="199">
        <f t="shared" si="0"/>
        <v>2304.6999999999998</v>
      </c>
      <c r="M9" s="182">
        <f t="shared" si="2"/>
        <v>2871.8</v>
      </c>
      <c r="N9" s="182">
        <f t="shared" si="3"/>
        <v>3362</v>
      </c>
      <c r="O9" s="182">
        <f t="shared" si="4"/>
        <v>2.4531999999999998</v>
      </c>
      <c r="P9" s="182">
        <f t="shared" si="1"/>
        <v>2.3047</v>
      </c>
      <c r="Q9" s="182">
        <f t="shared" si="1"/>
        <v>2.8718000000000004</v>
      </c>
      <c r="R9" s="182">
        <f t="shared" si="1"/>
        <v>3.3620000000000001</v>
      </c>
    </row>
    <row r="10" spans="1:18" x14ac:dyDescent="0.25">
      <c r="A10" s="218"/>
      <c r="B10" s="182">
        <v>543.78</v>
      </c>
      <c r="C10" s="182">
        <v>816.7</v>
      </c>
      <c r="D10" s="182">
        <v>1091.5</v>
      </c>
      <c r="E10" s="182">
        <v>1072.0999999999999</v>
      </c>
      <c r="F10" s="182">
        <v>994.7</v>
      </c>
      <c r="G10" s="182">
        <v>980.4</v>
      </c>
      <c r="H10" s="182">
        <v>1246.4000000000001</v>
      </c>
      <c r="I10" s="182">
        <v>1214.5</v>
      </c>
      <c r="J10" s="190" t="s">
        <v>134</v>
      </c>
      <c r="K10" s="182">
        <f>SUM(B10:C10)</f>
        <v>1360.48</v>
      </c>
      <c r="L10" s="199">
        <f t="shared" si="0"/>
        <v>2163.6</v>
      </c>
      <c r="M10" s="182">
        <f t="shared" si="2"/>
        <v>1975.1</v>
      </c>
      <c r="N10" s="182">
        <f t="shared" si="3"/>
        <v>2460.9</v>
      </c>
      <c r="O10" s="182">
        <f t="shared" si="4"/>
        <v>1.3604799999999999</v>
      </c>
      <c r="P10" s="182">
        <f t="shared" si="1"/>
        <v>2.1635999999999997</v>
      </c>
      <c r="Q10" s="182">
        <f t="shared" si="1"/>
        <v>1.9750999999999999</v>
      </c>
      <c r="R10" s="182">
        <f t="shared" si="1"/>
        <v>2.4609000000000001</v>
      </c>
    </row>
    <row r="11" spans="1:18" x14ac:dyDescent="0.25">
      <c r="A11" s="218"/>
      <c r="B11" s="182">
        <v>685.1</v>
      </c>
      <c r="C11" s="182">
        <v>673.2</v>
      </c>
      <c r="D11" s="182">
        <v>807.9</v>
      </c>
      <c r="E11" s="182">
        <v>797.3</v>
      </c>
      <c r="F11" s="182">
        <v>847.2</v>
      </c>
      <c r="G11" s="182">
        <v>834.4</v>
      </c>
      <c r="H11" s="182">
        <v>809.4</v>
      </c>
      <c r="I11" s="182">
        <v>793.6</v>
      </c>
      <c r="J11" s="190" t="s">
        <v>135</v>
      </c>
      <c r="K11" s="182">
        <f>SUM(B11:C11)</f>
        <v>1358.3000000000002</v>
      </c>
      <c r="L11" s="199">
        <f t="shared" si="0"/>
        <v>1605.1999999999998</v>
      </c>
      <c r="M11" s="182">
        <f t="shared" si="2"/>
        <v>1681.6</v>
      </c>
      <c r="N11" s="182">
        <f t="shared" si="3"/>
        <v>1603</v>
      </c>
      <c r="O11" s="182">
        <f t="shared" si="4"/>
        <v>1.3583000000000003</v>
      </c>
      <c r="P11" s="182">
        <f t="shared" si="1"/>
        <v>1.6051999999999997</v>
      </c>
      <c r="Q11" s="182">
        <f t="shared" si="1"/>
        <v>1.6816</v>
      </c>
      <c r="R11" s="182">
        <f t="shared" si="1"/>
        <v>1.603</v>
      </c>
    </row>
    <row r="12" spans="1:18" x14ac:dyDescent="0.25">
      <c r="A12" s="218"/>
      <c r="B12" s="182">
        <v>440.6</v>
      </c>
      <c r="C12" s="182">
        <v>434.6</v>
      </c>
      <c r="D12" s="182">
        <v>334.6</v>
      </c>
      <c r="E12" s="182">
        <v>331.3</v>
      </c>
      <c r="F12" s="182">
        <v>367.7</v>
      </c>
      <c r="G12" s="182">
        <v>359.5</v>
      </c>
      <c r="H12" s="182">
        <v>394.6</v>
      </c>
      <c r="I12" s="182">
        <v>391.4</v>
      </c>
      <c r="J12" s="190" t="s">
        <v>136</v>
      </c>
      <c r="K12" s="182">
        <f>SUM(B12:C12)</f>
        <v>875.2</v>
      </c>
      <c r="L12" s="199">
        <f t="shared" si="0"/>
        <v>665.90000000000009</v>
      </c>
      <c r="M12" s="182">
        <f t="shared" si="2"/>
        <v>727.2</v>
      </c>
      <c r="N12" s="182">
        <f t="shared" si="3"/>
        <v>786</v>
      </c>
      <c r="O12" s="182">
        <f t="shared" si="4"/>
        <v>0.87520000000000009</v>
      </c>
      <c r="P12" s="182">
        <f t="shared" si="1"/>
        <v>0.66590000000000005</v>
      </c>
      <c r="Q12" s="182">
        <f t="shared" si="1"/>
        <v>0.72720000000000007</v>
      </c>
      <c r="R12" s="182">
        <f t="shared" si="1"/>
        <v>0.78600000000000003</v>
      </c>
    </row>
    <row r="13" spans="1:18" x14ac:dyDescent="0.25">
      <c r="A13" s="218"/>
      <c r="B13" s="182">
        <v>391</v>
      </c>
      <c r="C13" s="182">
        <v>391</v>
      </c>
      <c r="D13" s="182">
        <v>372.8</v>
      </c>
      <c r="E13" s="182">
        <v>365.7</v>
      </c>
      <c r="F13" s="182">
        <v>246.8</v>
      </c>
      <c r="G13" s="182">
        <v>241.6</v>
      </c>
      <c r="H13" s="182">
        <v>240.6</v>
      </c>
      <c r="I13" s="182">
        <v>238.7</v>
      </c>
      <c r="J13" s="190" t="s">
        <v>137</v>
      </c>
      <c r="K13" s="234">
        <f t="shared" ref="K13" si="6">SUM(B13:C13)</f>
        <v>782</v>
      </c>
      <c r="L13" s="271">
        <f t="shared" ref="L13" si="7">SUM(D13:E13)</f>
        <v>738.5</v>
      </c>
      <c r="M13" s="182">
        <f t="shared" si="2"/>
        <v>488.4</v>
      </c>
      <c r="N13" s="182">
        <f t="shared" si="3"/>
        <v>479.29999999999995</v>
      </c>
      <c r="O13" s="182">
        <f t="shared" si="4"/>
        <v>0.78200000000000003</v>
      </c>
      <c r="P13" s="182">
        <f t="shared" si="1"/>
        <v>0.73850000000000005</v>
      </c>
      <c r="Q13" s="182">
        <f t="shared" si="1"/>
        <v>0.4884</v>
      </c>
      <c r="R13" s="182">
        <f t="shared" si="1"/>
        <v>0.47929999999999995</v>
      </c>
    </row>
    <row r="14" spans="1:18" x14ac:dyDescent="0.25">
      <c r="F14" s="182"/>
      <c r="G14" s="182"/>
      <c r="H14" s="182"/>
      <c r="I14" s="182"/>
      <c r="J14" s="232" t="s">
        <v>42</v>
      </c>
      <c r="K14" s="235">
        <f>SUM(K2:K13)</f>
        <v>20807.580000000002</v>
      </c>
      <c r="L14" s="235">
        <f>SUM(L2:L13)</f>
        <v>20644.75</v>
      </c>
      <c r="M14" s="235">
        <f>SUM(M2:M13)</f>
        <v>22707.4</v>
      </c>
      <c r="N14" s="235">
        <f>SUM(N2:N13)</f>
        <v>23346.799999999999</v>
      </c>
      <c r="O14" s="184">
        <f>K14/1000</f>
        <v>20.807580000000002</v>
      </c>
      <c r="P14" s="184">
        <f>L14/1000</f>
        <v>20.644749999999998</v>
      </c>
      <c r="Q14" s="184">
        <f>M14/1000</f>
        <v>22.7074</v>
      </c>
      <c r="R14" s="184">
        <f>N14/1000</f>
        <v>23.346799999999998</v>
      </c>
    </row>
    <row r="15" spans="1:18" x14ac:dyDescent="0.25">
      <c r="A15" s="404" t="s">
        <v>55</v>
      </c>
      <c r="B15" s="405"/>
      <c r="C15" s="405"/>
      <c r="D15" s="405"/>
      <c r="E15" s="405"/>
    </row>
    <row r="16" spans="1:18" x14ac:dyDescent="0.25">
      <c r="A16" s="219"/>
      <c r="B16" s="269">
        <v>2015</v>
      </c>
      <c r="C16" s="270">
        <v>2016</v>
      </c>
      <c r="D16" s="269">
        <v>2017</v>
      </c>
      <c r="E16" s="269">
        <v>2018</v>
      </c>
      <c r="F16" s="218"/>
      <c r="G16" s="218"/>
      <c r="H16" s="218"/>
      <c r="I16" s="218"/>
      <c r="J16" s="218"/>
      <c r="K16" s="218"/>
    </row>
    <row r="17" spans="1:11" x14ac:dyDescent="0.25">
      <c r="A17" s="220" t="s">
        <v>44</v>
      </c>
      <c r="B17" s="219">
        <v>44</v>
      </c>
      <c r="C17" s="219">
        <v>60.9</v>
      </c>
      <c r="D17" s="219">
        <v>82.6</v>
      </c>
      <c r="E17" s="219">
        <v>11.1</v>
      </c>
      <c r="F17" s="218"/>
      <c r="G17" s="218"/>
      <c r="H17" s="218"/>
      <c r="I17" s="218"/>
      <c r="J17" s="218"/>
      <c r="K17" s="218"/>
    </row>
    <row r="18" spans="1:11" x14ac:dyDescent="0.25">
      <c r="A18" s="220" t="s">
        <v>45</v>
      </c>
      <c r="B18" s="219">
        <v>104.1</v>
      </c>
      <c r="C18" s="219">
        <v>65.400000000000006</v>
      </c>
      <c r="D18" s="219">
        <v>68.599999999999994</v>
      </c>
      <c r="E18" s="219">
        <v>123</v>
      </c>
      <c r="F18" s="218"/>
      <c r="G18" s="218"/>
      <c r="H18" s="218"/>
      <c r="I18" s="218"/>
      <c r="J18" s="218"/>
      <c r="K18" s="218"/>
    </row>
    <row r="19" spans="1:11" x14ac:dyDescent="0.25">
      <c r="A19" s="220" t="s">
        <v>46</v>
      </c>
      <c r="B19" s="219">
        <v>161.1</v>
      </c>
      <c r="C19" s="219">
        <v>111.1</v>
      </c>
      <c r="D19" s="219">
        <v>142.19999999999999</v>
      </c>
      <c r="E19" s="219">
        <v>109.8</v>
      </c>
      <c r="F19" s="218"/>
      <c r="G19" s="218"/>
      <c r="H19" s="218"/>
      <c r="I19" s="218"/>
      <c r="J19" s="218"/>
      <c r="K19" s="218"/>
    </row>
    <row r="20" spans="1:11" x14ac:dyDescent="0.25">
      <c r="A20" s="220" t="s">
        <v>47</v>
      </c>
      <c r="B20" s="219">
        <v>242.2</v>
      </c>
      <c r="C20" s="219">
        <v>159.5</v>
      </c>
      <c r="D20" s="219">
        <v>219.1</v>
      </c>
      <c r="E20" s="219">
        <v>205.7</v>
      </c>
      <c r="F20" s="218"/>
      <c r="G20" s="218"/>
      <c r="H20" s="218"/>
      <c r="I20" s="218"/>
      <c r="J20" s="218"/>
      <c r="K20" s="218"/>
    </row>
    <row r="21" spans="1:11" x14ac:dyDescent="0.25">
      <c r="A21" s="220" t="s">
        <v>48</v>
      </c>
      <c r="B21" s="219">
        <v>217.6</v>
      </c>
      <c r="C21" s="219">
        <v>160.30000000000001</v>
      </c>
      <c r="D21" s="219">
        <v>277</v>
      </c>
      <c r="E21" s="219">
        <v>279.7</v>
      </c>
      <c r="F21" s="218"/>
      <c r="G21" s="218"/>
      <c r="H21" s="218"/>
      <c r="I21" s="218"/>
      <c r="J21" s="218"/>
      <c r="K21" s="218"/>
    </row>
    <row r="22" spans="1:11" x14ac:dyDescent="0.25">
      <c r="A22" s="220" t="s">
        <v>49</v>
      </c>
      <c r="B22" s="219">
        <v>283.5</v>
      </c>
      <c r="C22" s="219">
        <v>123.4</v>
      </c>
      <c r="D22" s="219">
        <v>306.2</v>
      </c>
      <c r="E22" s="219">
        <v>262.89999999999998</v>
      </c>
      <c r="F22" s="218"/>
      <c r="G22" s="218"/>
      <c r="H22" s="218"/>
      <c r="I22" s="218"/>
      <c r="J22" s="218"/>
      <c r="K22" s="218"/>
    </row>
    <row r="23" spans="1:11" x14ac:dyDescent="0.25">
      <c r="A23" s="220" t="s">
        <v>50</v>
      </c>
      <c r="B23" s="219">
        <v>254.9</v>
      </c>
      <c r="C23" s="219">
        <v>232.1</v>
      </c>
      <c r="D23" s="219">
        <v>199.7</v>
      </c>
      <c r="E23" s="219">
        <v>327.8</v>
      </c>
      <c r="F23" s="218"/>
      <c r="G23" s="218"/>
      <c r="H23" s="218"/>
      <c r="I23" s="218"/>
      <c r="J23" s="218"/>
      <c r="K23" s="218"/>
    </row>
    <row r="24" spans="1:11" x14ac:dyDescent="0.25">
      <c r="A24" s="220" t="s">
        <v>51</v>
      </c>
      <c r="B24" s="219">
        <v>246.7</v>
      </c>
      <c r="C24" s="219">
        <v>267.8</v>
      </c>
      <c r="D24" s="219">
        <v>210.9</v>
      </c>
      <c r="E24" s="219">
        <v>288.5</v>
      </c>
      <c r="F24" s="218"/>
      <c r="G24" s="218"/>
      <c r="H24" s="218"/>
      <c r="I24" s="218"/>
      <c r="J24" s="218"/>
      <c r="K24" s="218"/>
    </row>
    <row r="25" spans="1:11" x14ac:dyDescent="0.25">
      <c r="A25" s="220" t="s">
        <v>80</v>
      </c>
      <c r="B25" s="219">
        <v>192.9</v>
      </c>
      <c r="C25" s="219">
        <v>210.3</v>
      </c>
      <c r="D25" s="219">
        <v>142.30000000000001</v>
      </c>
      <c r="E25" s="219">
        <v>255.4</v>
      </c>
      <c r="F25" s="218"/>
      <c r="G25" s="218"/>
      <c r="H25" s="218"/>
      <c r="I25" s="218"/>
      <c r="J25" s="218"/>
      <c r="K25" s="218"/>
    </row>
    <row r="26" spans="1:11" x14ac:dyDescent="0.25">
      <c r="A26" s="220" t="s">
        <v>52</v>
      </c>
      <c r="B26" s="219">
        <v>82.2</v>
      </c>
      <c r="C26" s="219">
        <v>162.19999999999999</v>
      </c>
      <c r="D26" s="219">
        <v>147.4</v>
      </c>
      <c r="E26" s="219">
        <v>182.5</v>
      </c>
      <c r="F26" s="218"/>
      <c r="G26" s="218"/>
      <c r="H26" s="218"/>
      <c r="I26" s="218"/>
      <c r="J26" s="218"/>
      <c r="K26" s="218"/>
    </row>
    <row r="27" spans="1:11" x14ac:dyDescent="0.25">
      <c r="A27" s="220" t="s">
        <v>53</v>
      </c>
      <c r="B27" s="219">
        <v>90</v>
      </c>
      <c r="C27" s="219">
        <v>58.4</v>
      </c>
      <c r="D27" s="219">
        <v>69.900000000000006</v>
      </c>
      <c r="E27" s="219">
        <v>83.2</v>
      </c>
      <c r="F27" s="218"/>
      <c r="G27" s="218"/>
      <c r="H27" s="218"/>
      <c r="I27" s="218"/>
      <c r="J27" s="218"/>
      <c r="K27" s="218"/>
    </row>
    <row r="28" spans="1:11" x14ac:dyDescent="0.25">
      <c r="A28" s="220" t="s">
        <v>54</v>
      </c>
      <c r="B28" s="219">
        <v>112.6</v>
      </c>
      <c r="C28" s="219">
        <v>105.3</v>
      </c>
      <c r="D28" s="219">
        <v>27.3</v>
      </c>
      <c r="E28" s="219">
        <v>51.6</v>
      </c>
      <c r="F28" s="218"/>
      <c r="G28" s="218"/>
      <c r="H28" s="218"/>
      <c r="I28" s="218"/>
      <c r="J28" s="218"/>
      <c r="K28" s="218"/>
    </row>
    <row r="29" spans="1:11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</row>
  </sheetData>
  <mergeCells count="5">
    <mergeCell ref="H1:I1"/>
    <mergeCell ref="B1:C1"/>
    <mergeCell ref="D1:E1"/>
    <mergeCell ref="F1:G1"/>
    <mergeCell ref="A15:E15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D1" workbookViewId="0">
      <selection activeCell="E12" sqref="E12"/>
    </sheetView>
  </sheetViews>
  <sheetFormatPr baseColWidth="10" defaultRowHeight="15" x14ac:dyDescent="0.25"/>
  <cols>
    <col min="4" max="4" width="20" customWidth="1"/>
    <col min="7" max="7" width="18.42578125" customWidth="1"/>
  </cols>
  <sheetData>
    <row r="1" spans="1:10" x14ac:dyDescent="0.25">
      <c r="A1" s="201"/>
      <c r="B1" s="381">
        <v>2015</v>
      </c>
      <c r="C1" s="382"/>
      <c r="D1" s="383"/>
      <c r="E1" s="378">
        <v>2016</v>
      </c>
      <c r="F1" s="379"/>
      <c r="G1" s="380"/>
      <c r="H1" s="381">
        <v>2017</v>
      </c>
      <c r="I1" s="382"/>
      <c r="J1" s="383"/>
    </row>
    <row r="2" spans="1:10" ht="11.25" customHeight="1" x14ac:dyDescent="0.25">
      <c r="A2" s="193"/>
      <c r="B2" s="223" t="s">
        <v>58</v>
      </c>
      <c r="C2" s="209" t="s">
        <v>57</v>
      </c>
      <c r="D2" s="209" t="s">
        <v>61</v>
      </c>
      <c r="E2" s="209" t="s">
        <v>59</v>
      </c>
      <c r="F2" s="225" t="s">
        <v>60</v>
      </c>
      <c r="G2" s="186" t="s">
        <v>62</v>
      </c>
      <c r="H2" s="223" t="s">
        <v>58</v>
      </c>
      <c r="I2" s="209" t="s">
        <v>57</v>
      </c>
      <c r="J2" s="209" t="s">
        <v>61</v>
      </c>
    </row>
    <row r="3" spans="1:10" x14ac:dyDescent="0.25">
      <c r="A3" s="190" t="s">
        <v>44</v>
      </c>
      <c r="B3" s="206">
        <v>10560</v>
      </c>
      <c r="C3" s="209">
        <v>514.79999999999995</v>
      </c>
      <c r="D3" s="227">
        <f>C3/B3</f>
        <v>4.8749999999999995E-2</v>
      </c>
      <c r="E3" s="207">
        <v>8948</v>
      </c>
      <c r="F3" s="224">
        <v>782</v>
      </c>
      <c r="G3" s="228">
        <f>F3/E3</f>
        <v>8.7393831023692442E-2</v>
      </c>
      <c r="H3" s="206"/>
      <c r="I3" s="209"/>
      <c r="J3" s="227"/>
    </row>
    <row r="4" spans="1:10" x14ac:dyDescent="0.25">
      <c r="A4" s="190" t="s">
        <v>45</v>
      </c>
      <c r="B4" s="206">
        <v>10946</v>
      </c>
      <c r="C4" s="209">
        <v>201</v>
      </c>
      <c r="D4" s="227">
        <f t="shared" ref="D4:D14" si="0">C4/B4</f>
        <v>1.8362872282112187E-2</v>
      </c>
      <c r="E4" s="202">
        <v>11818</v>
      </c>
      <c r="F4" s="224">
        <v>782</v>
      </c>
      <c r="G4" s="228">
        <f t="shared" ref="G4:G14" si="1">F4/E4</f>
        <v>6.6170248773058049E-2</v>
      </c>
      <c r="H4" s="206"/>
      <c r="I4" s="209"/>
      <c r="J4" s="227"/>
    </row>
    <row r="5" spans="1:10" x14ac:dyDescent="0.25">
      <c r="A5" s="190" t="s">
        <v>46</v>
      </c>
      <c r="B5" s="206">
        <v>10013</v>
      </c>
      <c r="C5" s="209">
        <v>1751.6</v>
      </c>
      <c r="D5" s="227">
        <f t="shared" si="0"/>
        <v>0.17493258763607308</v>
      </c>
      <c r="E5" s="202">
        <v>11586</v>
      </c>
      <c r="F5" s="224">
        <v>1765.4</v>
      </c>
      <c r="G5" s="228">
        <f t="shared" si="1"/>
        <v>0.15237355428965993</v>
      </c>
      <c r="H5" s="206"/>
      <c r="I5" s="209"/>
      <c r="J5" s="227"/>
    </row>
    <row r="6" spans="1:10" x14ac:dyDescent="0.25">
      <c r="A6" s="190" t="s">
        <v>47</v>
      </c>
      <c r="B6" s="206">
        <v>11272</v>
      </c>
      <c r="C6" s="209">
        <v>2824.8</v>
      </c>
      <c r="D6" s="227">
        <f t="shared" si="0"/>
        <v>0.25060326472675659</v>
      </c>
      <c r="E6" s="202">
        <v>12710</v>
      </c>
      <c r="F6" s="224">
        <v>2586.1</v>
      </c>
      <c r="G6" s="228">
        <f t="shared" si="1"/>
        <v>0.20346970889063729</v>
      </c>
      <c r="H6" s="206"/>
      <c r="I6" s="209"/>
      <c r="J6" s="227"/>
    </row>
    <row r="7" spans="1:10" x14ac:dyDescent="0.25">
      <c r="A7" s="190" t="s">
        <v>48</v>
      </c>
      <c r="B7" s="206">
        <v>10461</v>
      </c>
      <c r="C7" s="209">
        <v>2790.4</v>
      </c>
      <c r="D7" s="227">
        <f t="shared" si="0"/>
        <v>0.26674314119109072</v>
      </c>
      <c r="E7" s="202">
        <v>11726</v>
      </c>
      <c r="F7" s="224">
        <v>2558.1999999999998</v>
      </c>
      <c r="G7" s="228">
        <f t="shared" si="1"/>
        <v>0.21816476206720106</v>
      </c>
      <c r="H7" s="206"/>
      <c r="I7" s="209"/>
      <c r="J7" s="227"/>
    </row>
    <row r="8" spans="1:10" x14ac:dyDescent="0.25">
      <c r="A8" s="190" t="s">
        <v>49</v>
      </c>
      <c r="B8" s="206">
        <v>11272</v>
      </c>
      <c r="C8" s="209">
        <v>3442.6</v>
      </c>
      <c r="D8" s="227">
        <f t="shared" si="0"/>
        <v>0.30541163946061034</v>
      </c>
      <c r="E8" s="207">
        <v>12989</v>
      </c>
      <c r="F8" s="224">
        <v>2388.8000000000002</v>
      </c>
      <c r="G8" s="228">
        <f t="shared" si="1"/>
        <v>0.18390946185233661</v>
      </c>
      <c r="H8" s="206"/>
      <c r="I8" s="209"/>
      <c r="J8" s="227"/>
    </row>
    <row r="9" spans="1:10" x14ac:dyDescent="0.25">
      <c r="A9" s="190" t="s">
        <v>50</v>
      </c>
      <c r="B9" s="206">
        <v>7668</v>
      </c>
      <c r="C9" s="209">
        <v>2453.1999999999998</v>
      </c>
      <c r="D9" s="227">
        <f t="shared" si="0"/>
        <v>0.31992696922274383</v>
      </c>
      <c r="E9" s="202">
        <v>9264</v>
      </c>
      <c r="F9" s="224">
        <v>2304.3500000000004</v>
      </c>
      <c r="G9" s="228">
        <f t="shared" si="1"/>
        <v>0.24874244386873925</v>
      </c>
      <c r="H9" s="206"/>
      <c r="I9" s="209"/>
      <c r="J9" s="227"/>
    </row>
    <row r="10" spans="1:10" x14ac:dyDescent="0.25">
      <c r="A10" s="190" t="s">
        <v>51</v>
      </c>
      <c r="B10" s="206">
        <v>5514</v>
      </c>
      <c r="C10" s="209">
        <v>2453.1999999999998</v>
      </c>
      <c r="D10" s="227">
        <f t="shared" si="0"/>
        <v>0.44490388103010514</v>
      </c>
      <c r="E10" s="202">
        <v>4612</v>
      </c>
      <c r="F10" s="224">
        <v>2304.6999999999998</v>
      </c>
      <c r="G10" s="228">
        <f t="shared" si="1"/>
        <v>0.49971812662619253</v>
      </c>
      <c r="H10" s="206"/>
      <c r="I10" s="209"/>
      <c r="J10" s="227"/>
    </row>
    <row r="11" spans="1:10" x14ac:dyDescent="0.25">
      <c r="A11" s="190" t="s">
        <v>80</v>
      </c>
      <c r="B11" s="206">
        <v>6558</v>
      </c>
      <c r="C11" s="209">
        <v>1360.48</v>
      </c>
      <c r="D11" s="227">
        <f t="shared" si="0"/>
        <v>0.20745349191826776</v>
      </c>
      <c r="E11" s="207">
        <v>6241</v>
      </c>
      <c r="F11" s="224">
        <v>2163.6</v>
      </c>
      <c r="G11" s="228">
        <f t="shared" si="1"/>
        <v>0.34667521230572024</v>
      </c>
      <c r="H11" s="206"/>
      <c r="I11" s="209"/>
      <c r="J11" s="227"/>
    </row>
    <row r="12" spans="1:10" x14ac:dyDescent="0.25">
      <c r="A12" s="190" t="s">
        <v>52</v>
      </c>
      <c r="B12" s="206">
        <v>10617</v>
      </c>
      <c r="C12" s="209">
        <v>1358.3000000000002</v>
      </c>
      <c r="D12" s="227">
        <f t="shared" si="0"/>
        <v>0.12793632852971651</v>
      </c>
      <c r="E12" s="202">
        <v>8833</v>
      </c>
      <c r="F12" s="224">
        <v>1605.1999999999998</v>
      </c>
      <c r="G12" s="228">
        <f t="shared" si="1"/>
        <v>0.18172761236273066</v>
      </c>
      <c r="H12" s="206"/>
      <c r="I12" s="209"/>
      <c r="J12" s="227"/>
    </row>
    <row r="13" spans="1:10" x14ac:dyDescent="0.25">
      <c r="A13" s="190" t="s">
        <v>53</v>
      </c>
      <c r="B13" s="206">
        <v>11935</v>
      </c>
      <c r="C13" s="209">
        <v>875.2</v>
      </c>
      <c r="D13" s="227">
        <f t="shared" si="0"/>
        <v>7.3330540427314628E-2</v>
      </c>
      <c r="E13" s="222">
        <v>9971</v>
      </c>
      <c r="F13" s="224">
        <v>665.90000000000009</v>
      </c>
      <c r="G13" s="228">
        <f t="shared" si="1"/>
        <v>6.6783672650687007E-2</v>
      </c>
      <c r="H13" s="206"/>
      <c r="I13" s="209"/>
      <c r="J13" s="227"/>
    </row>
    <row r="14" spans="1:10" ht="15.75" thickBot="1" x14ac:dyDescent="0.3">
      <c r="A14" s="191" t="s">
        <v>54</v>
      </c>
      <c r="B14" s="208">
        <v>14431</v>
      </c>
      <c r="C14" s="221">
        <v>782</v>
      </c>
      <c r="D14" s="229">
        <f t="shared" si="0"/>
        <v>5.4188898898205252E-2</v>
      </c>
      <c r="E14" s="211">
        <v>12560</v>
      </c>
      <c r="F14" s="226">
        <v>738.5</v>
      </c>
      <c r="G14" s="230">
        <f t="shared" si="1"/>
        <v>5.8797770700636943E-2</v>
      </c>
      <c r="H14" s="208"/>
      <c r="I14" s="221"/>
      <c r="J14" s="229"/>
    </row>
  </sheetData>
  <mergeCells count="3">
    <mergeCell ref="E1:G1"/>
    <mergeCell ref="B1:D1"/>
    <mergeCell ref="H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Total Energy consumption</vt:lpstr>
      <vt:lpstr>Feuil2</vt:lpstr>
      <vt:lpstr>Feuil3</vt:lpstr>
      <vt:lpstr>Heating </vt:lpstr>
      <vt:lpstr>Electricity</vt:lpstr>
      <vt:lpstr>Renewable Energy</vt:lpstr>
      <vt:lpstr>Feuil4</vt:lpstr>
      <vt:lpstr>Power Energy balance</vt:lpstr>
      <vt:lpstr>Feuil1</vt:lpstr>
      <vt:lpstr>summary</vt:lpstr>
      <vt:lpstr>références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2019-02-07T20:24:58Z</dcterms:modified>
</cp:coreProperties>
</file>