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65" windowWidth="14805" windowHeight="7950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AH12" i="1" l="1"/>
  <c r="AH11" i="1"/>
  <c r="AH13" i="1"/>
  <c r="AF51" i="1" l="1"/>
  <c r="T7" i="1" l="1"/>
  <c r="AA40" i="1"/>
  <c r="AA38" i="1"/>
  <c r="AA39" i="1"/>
  <c r="AA41" i="1"/>
  <c r="AA42" i="1"/>
  <c r="AA43" i="1"/>
  <c r="AA44" i="1"/>
  <c r="AA45" i="1"/>
  <c r="AA46" i="1"/>
  <c r="AA47" i="1"/>
  <c r="AA48" i="1"/>
  <c r="AA37" i="1"/>
  <c r="AA23" i="1"/>
  <c r="AA24" i="1"/>
  <c r="AA25" i="1"/>
  <c r="AA26" i="1"/>
  <c r="AA27" i="1"/>
  <c r="AA28" i="1"/>
  <c r="AA29" i="1"/>
  <c r="AA30" i="1"/>
  <c r="AA31" i="1"/>
  <c r="AA32" i="1"/>
  <c r="AA33" i="1"/>
  <c r="AA22" i="1"/>
  <c r="AA8" i="1"/>
  <c r="AA9" i="1"/>
  <c r="AA10" i="1"/>
  <c r="AA11" i="1"/>
  <c r="AA12" i="1"/>
  <c r="AA13" i="1"/>
  <c r="AA14" i="1"/>
  <c r="AA15" i="1"/>
  <c r="AA16" i="1"/>
  <c r="AA17" i="1"/>
  <c r="AA18" i="1"/>
  <c r="AA7" i="1"/>
  <c r="Z7" i="1"/>
  <c r="M20" i="1" l="1"/>
  <c r="K18" i="1"/>
  <c r="AF50" i="1"/>
  <c r="K47" i="1"/>
  <c r="K48" i="1"/>
  <c r="AE50" i="1" l="1"/>
  <c r="X20" i="1" l="1"/>
  <c r="W20" i="1"/>
  <c r="V20" i="1"/>
  <c r="U20" i="1"/>
  <c r="S20" i="1"/>
  <c r="R20" i="1"/>
  <c r="Q20" i="1"/>
  <c r="O20" i="1"/>
  <c r="N20" i="1"/>
  <c r="L20" i="1"/>
  <c r="K20" i="1"/>
  <c r="H20" i="1"/>
  <c r="G20" i="1"/>
  <c r="F20" i="1"/>
  <c r="E20" i="1"/>
  <c r="O50" i="1"/>
  <c r="N50" i="1"/>
  <c r="M50" i="1"/>
  <c r="L50" i="1"/>
  <c r="H50" i="1"/>
  <c r="G50" i="1"/>
  <c r="F50" i="1"/>
  <c r="E50" i="1"/>
  <c r="AB20" i="1"/>
  <c r="T8" i="1"/>
  <c r="T9" i="1"/>
  <c r="T10" i="1"/>
  <c r="T11" i="1"/>
  <c r="T12" i="1"/>
  <c r="T13" i="1"/>
  <c r="T14" i="1"/>
  <c r="T15" i="1"/>
  <c r="T16" i="1"/>
  <c r="T17" i="1"/>
  <c r="T18" i="1"/>
  <c r="T23" i="1"/>
  <c r="T24" i="1"/>
  <c r="T25" i="1"/>
  <c r="T26" i="1"/>
  <c r="T27" i="1"/>
  <c r="T28" i="1"/>
  <c r="T29" i="1"/>
  <c r="T30" i="1"/>
  <c r="T31" i="1"/>
  <c r="T32" i="1"/>
  <c r="T33" i="1"/>
  <c r="T22" i="1"/>
  <c r="T38" i="1"/>
  <c r="T39" i="1"/>
  <c r="T40" i="1"/>
  <c r="T41" i="1"/>
  <c r="T42" i="1"/>
  <c r="T43" i="1"/>
  <c r="T44" i="1"/>
  <c r="T45" i="1"/>
  <c r="T46" i="1"/>
  <c r="T47" i="1"/>
  <c r="T48" i="1"/>
  <c r="T37" i="1"/>
  <c r="P50" i="1" l="1"/>
  <c r="J50" i="1"/>
  <c r="AF20" i="1" l="1"/>
  <c r="AE20" i="1"/>
  <c r="AD20" i="1"/>
  <c r="AC20" i="1"/>
  <c r="P20" i="1"/>
  <c r="X50" i="1"/>
  <c r="W50" i="1"/>
  <c r="V50" i="1"/>
  <c r="U50" i="1"/>
  <c r="AB50" i="1"/>
  <c r="S50" i="1"/>
  <c r="Q50" i="1"/>
  <c r="R50" i="1"/>
  <c r="Y41" i="1"/>
  <c r="Y42" i="1"/>
  <c r="Y43" i="1"/>
  <c r="Y44" i="1"/>
  <c r="Y45" i="1"/>
  <c r="Y46" i="1"/>
  <c r="Y47" i="1"/>
  <c r="Y48" i="1"/>
  <c r="Y40" i="1"/>
  <c r="Y39" i="1"/>
  <c r="Y38" i="1"/>
  <c r="Y37" i="1"/>
  <c r="AD50" i="1"/>
  <c r="AC50" i="1"/>
  <c r="I40" i="1"/>
  <c r="I37" i="1"/>
  <c r="Z37" i="1" s="1"/>
  <c r="I38" i="1"/>
  <c r="I39" i="1"/>
  <c r="Z39" i="1" s="1"/>
  <c r="I41" i="1"/>
  <c r="I42" i="1"/>
  <c r="I43" i="1"/>
  <c r="I44" i="1"/>
  <c r="I45" i="1"/>
  <c r="I46" i="1"/>
  <c r="I47" i="1"/>
  <c r="I48" i="1"/>
  <c r="H35" i="1"/>
  <c r="G35" i="1"/>
  <c r="F35" i="1"/>
  <c r="E35" i="1"/>
  <c r="Z48" i="1" l="1"/>
  <c r="Z44" i="1"/>
  <c r="Z47" i="1"/>
  <c r="Z43" i="1"/>
  <c r="Z38" i="1"/>
  <c r="Z45" i="1"/>
  <c r="Z41" i="1"/>
  <c r="Z40" i="1"/>
  <c r="Z46" i="1"/>
  <c r="Z42" i="1"/>
  <c r="Y50" i="1"/>
  <c r="I50" i="1"/>
  <c r="K41" i="1" l="1"/>
  <c r="K42" i="1"/>
  <c r="K45" i="1"/>
  <c r="K46" i="1"/>
  <c r="K40" i="1"/>
  <c r="K39" i="1"/>
  <c r="K38" i="1"/>
  <c r="K37" i="1"/>
  <c r="K50" i="1" l="1"/>
  <c r="O35" i="1"/>
  <c r="N35" i="1"/>
  <c r="M35" i="1"/>
  <c r="L35" i="1"/>
  <c r="AC35" i="1"/>
  <c r="AD35" i="1"/>
  <c r="AF35" i="1"/>
  <c r="AE35" i="1"/>
  <c r="X35" i="1"/>
  <c r="W35" i="1"/>
  <c r="V35" i="1"/>
  <c r="U35" i="1"/>
  <c r="AB35" i="1"/>
  <c r="S35" i="1"/>
  <c r="R35" i="1"/>
  <c r="Q35" i="1"/>
  <c r="P35" i="1"/>
  <c r="Y28" i="1"/>
  <c r="Y33" i="1" l="1"/>
  <c r="Y32" i="1" l="1"/>
  <c r="Y31" i="1"/>
  <c r="K31" i="1" l="1"/>
  <c r="K30" i="1" l="1"/>
  <c r="K35" i="1" l="1"/>
  <c r="Y8" i="1"/>
  <c r="Y9" i="1"/>
  <c r="Y10" i="1"/>
  <c r="Y11" i="1"/>
  <c r="Y12" i="1"/>
  <c r="Y13" i="1"/>
  <c r="Y14" i="1"/>
  <c r="Y15" i="1"/>
  <c r="Y16" i="1"/>
  <c r="Y17" i="1"/>
  <c r="Y18" i="1"/>
  <c r="Y22" i="1"/>
  <c r="Y23" i="1"/>
  <c r="Y24" i="1"/>
  <c r="Y25" i="1"/>
  <c r="Y26" i="1"/>
  <c r="Y27" i="1"/>
  <c r="Y29" i="1"/>
  <c r="Y7" i="1"/>
  <c r="Y30" i="1"/>
  <c r="Y20" i="1" l="1"/>
  <c r="Y35" i="1"/>
  <c r="T50" i="1"/>
  <c r="Z50" i="1" l="1"/>
  <c r="Z22" i="1"/>
  <c r="Z23" i="1"/>
  <c r="Z24" i="1"/>
  <c r="Z25" i="1"/>
  <c r="Z26" i="1"/>
  <c r="Z27" i="1"/>
  <c r="Z28" i="1"/>
  <c r="Z29" i="1"/>
  <c r="Z30" i="1"/>
  <c r="Z31" i="1"/>
  <c r="Z32" i="1"/>
  <c r="Z33" i="1"/>
  <c r="T35" i="1"/>
  <c r="Z8" i="1"/>
  <c r="Z9" i="1"/>
  <c r="Z10" i="1"/>
  <c r="Z11" i="1"/>
  <c r="Z12" i="1"/>
  <c r="Z13" i="1"/>
  <c r="Z14" i="1"/>
  <c r="Z15" i="1"/>
  <c r="Z16" i="1"/>
  <c r="Z17" i="1"/>
  <c r="Z18" i="1"/>
  <c r="T20" i="1"/>
  <c r="Z35" i="1" l="1"/>
  <c r="Z20" i="1"/>
</calcChain>
</file>

<file path=xl/sharedStrings.xml><?xml version="1.0" encoding="utf-8"?>
<sst xmlns="http://schemas.openxmlformats.org/spreadsheetml/2006/main" count="80" uniqueCount="42">
  <si>
    <t>Panneaux PhotovoltaÏques KWH</t>
  </si>
  <si>
    <t>CTA</t>
  </si>
  <si>
    <t>TOTAL CTA</t>
  </si>
  <si>
    <t>ECLAIRAGE</t>
  </si>
  <si>
    <t>TOTAL ECLAIRAGE</t>
  </si>
  <si>
    <t>Batterie Gauche</t>
  </si>
  <si>
    <t>Batterie Droite</t>
  </si>
  <si>
    <t xml:space="preserve"> RDC</t>
  </si>
  <si>
    <t xml:space="preserve"> CTA RDC</t>
  </si>
  <si>
    <t xml:space="preserve"> EXTERIEUR</t>
  </si>
  <si>
    <t xml:space="preserve"> R+1</t>
  </si>
  <si>
    <t xml:space="preserve"> R+2</t>
  </si>
  <si>
    <t>€</t>
  </si>
  <si>
    <t>HPH</t>
  </si>
  <si>
    <t>HCH</t>
  </si>
  <si>
    <t>HPE</t>
  </si>
  <si>
    <t>HCE</t>
  </si>
  <si>
    <t>EQUIPEMENTS</t>
  </si>
  <si>
    <t xml:space="preserve"> CTA           R+1 / R+2</t>
  </si>
  <si>
    <t xml:space="preserve"> CTA         AMPHI</t>
  </si>
  <si>
    <t>kwh</t>
  </si>
  <si>
    <t>Onduleur              HS</t>
  </si>
  <si>
    <t>Défaut affichage PP        la production sur 3 mois est de 2350 kwh</t>
  </si>
  <si>
    <t>Année 2016</t>
  </si>
  <si>
    <t>Relevé    EPF                  Compteur Général</t>
  </si>
  <si>
    <t>Date Relevé EPF</t>
  </si>
  <si>
    <t>aout-17</t>
  </si>
  <si>
    <t>Année 2017</t>
  </si>
  <si>
    <t>aout -16</t>
  </si>
  <si>
    <t>Relevé données sur graphique EDF Entreprises</t>
  </si>
  <si>
    <t>EDF</t>
  </si>
  <si>
    <t>Moyenne sur Juillet / Août</t>
  </si>
  <si>
    <t>Conso Données  Factures EDF kwh</t>
  </si>
  <si>
    <t>EQUIPEMENTS  SOUS STATION</t>
  </si>
  <si>
    <t>Année 2015</t>
  </si>
  <si>
    <t>Total</t>
  </si>
  <si>
    <t>CHAUFFAGE SEM</t>
  </si>
  <si>
    <t>Consommations - EPF - 2017</t>
  </si>
  <si>
    <t>somme equipements + sous station</t>
  </si>
  <si>
    <t>hdd</t>
  </si>
  <si>
    <t>d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</si>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</sst>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dd/mm/yy;@"/>
  </numFmts>
  <fonts count="2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i/>
      <u/>
      <sz val="11"/>
      <color rgb="FF92D05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4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3" fillId="0" borderId="0" applyFont="0" applyFill="0" applyBorder="0" applyAlignment="0" applyProtection="0"/>
  </cellStyleXfs>
  <cellXfs count="33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18" xfId="0" applyNumberFormat="1" applyBorder="1" applyAlignment="1">
      <alignment horizontal="center" vertical="center"/>
    </xf>
    <xf numFmtId="17" fontId="0" fillId="0" borderId="19" xfId="0" applyNumberFormat="1" applyBorder="1" applyAlignment="1">
      <alignment horizontal="center" vertical="center"/>
    </xf>
    <xf numFmtId="17" fontId="0" fillId="0" borderId="20" xfId="0" applyNumberForma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2" fillId="0" borderId="0" xfId="0" applyFont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7" fillId="0" borderId="0" xfId="0" applyFont="1"/>
    <xf numFmtId="0" fontId="0" fillId="0" borderId="0" xfId="0" applyFill="1"/>
    <xf numFmtId="0" fontId="3" fillId="0" borderId="1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164" fontId="0" fillId="0" borderId="0" xfId="0" applyNumberFormat="1"/>
    <xf numFmtId="17" fontId="0" fillId="0" borderId="19" xfId="0" applyNumberForma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8" fillId="0" borderId="0" xfId="0" applyFont="1"/>
    <xf numFmtId="0" fontId="0" fillId="0" borderId="0" xfId="0" applyBorder="1" applyAlignment="1">
      <alignment horizontal="center" vertical="center"/>
    </xf>
    <xf numFmtId="0" fontId="8" fillId="0" borderId="0" xfId="0" applyFont="1" applyBorder="1"/>
    <xf numFmtId="0" fontId="0" fillId="0" borderId="0" xfId="0" applyBorder="1"/>
    <xf numFmtId="0" fontId="9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17" fontId="0" fillId="0" borderId="20" xfId="0" applyNumberForma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43" xfId="0" applyBorder="1"/>
    <xf numFmtId="0" fontId="0" fillId="0" borderId="41" xfId="0" applyFill="1" applyBorder="1"/>
    <xf numFmtId="0" fontId="6" fillId="2" borderId="18" xfId="0" applyFont="1" applyFill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 wrapText="1"/>
    </xf>
    <xf numFmtId="0" fontId="15" fillId="4" borderId="8" xfId="0" applyFont="1" applyFill="1" applyBorder="1" applyAlignment="1">
      <alignment horizontal="center" vertical="center" wrapText="1"/>
    </xf>
    <xf numFmtId="0" fontId="14" fillId="4" borderId="10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0" fontId="14" fillId="4" borderId="45" xfId="0" applyFont="1" applyFill="1" applyBorder="1" applyAlignment="1">
      <alignment horizontal="center" vertical="center"/>
    </xf>
    <xf numFmtId="0" fontId="14" fillId="4" borderId="21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164" fontId="14" fillId="4" borderId="14" xfId="0" applyNumberFormat="1" applyFont="1" applyFill="1" applyBorder="1" applyAlignment="1">
      <alignment horizontal="center" vertical="center"/>
    </xf>
    <xf numFmtId="164" fontId="14" fillId="4" borderId="36" xfId="0" applyNumberFormat="1" applyFont="1" applyFill="1" applyBorder="1" applyAlignment="1">
      <alignment horizontal="center" vertical="center"/>
    </xf>
    <xf numFmtId="164" fontId="14" fillId="4" borderId="17" xfId="0" applyNumberFormat="1" applyFont="1" applyFill="1" applyBorder="1" applyAlignment="1">
      <alignment horizontal="center" vertical="center"/>
    </xf>
    <xf numFmtId="164" fontId="14" fillId="4" borderId="22" xfId="0" applyNumberFormat="1" applyFont="1" applyFill="1" applyBorder="1" applyAlignment="1">
      <alignment horizontal="center" vertical="center"/>
    </xf>
    <xf numFmtId="164" fontId="14" fillId="4" borderId="14" xfId="0" applyNumberFormat="1" applyFont="1" applyFill="1" applyBorder="1" applyAlignment="1">
      <alignment horizontal="center" vertical="center" wrapText="1"/>
    </xf>
    <xf numFmtId="164" fontId="7" fillId="0" borderId="0" xfId="0" applyNumberFormat="1" applyFont="1"/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2" fillId="0" borderId="0" xfId="0" applyFont="1" applyFill="1"/>
    <xf numFmtId="0" fontId="3" fillId="0" borderId="7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/>
    </xf>
    <xf numFmtId="0" fontId="14" fillId="5" borderId="12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4" fillId="5" borderId="39" xfId="0" applyFont="1" applyFill="1" applyBorder="1" applyAlignment="1">
      <alignment horizontal="center" vertical="center"/>
    </xf>
    <xf numFmtId="0" fontId="16" fillId="5" borderId="15" xfId="0" applyFont="1" applyFill="1" applyBorder="1" applyAlignment="1">
      <alignment horizontal="center" vertical="center" wrapText="1"/>
    </xf>
    <xf numFmtId="0" fontId="16" fillId="5" borderId="17" xfId="0" applyFont="1" applyFill="1" applyBorder="1" applyAlignment="1">
      <alignment horizontal="center" vertical="center" wrapText="1"/>
    </xf>
    <xf numFmtId="0" fontId="16" fillId="5" borderId="10" xfId="0" applyFont="1" applyFill="1" applyBorder="1" applyAlignment="1">
      <alignment horizontal="center" vertical="center" wrapText="1"/>
    </xf>
    <xf numFmtId="0" fontId="16" fillId="5" borderId="12" xfId="0" applyFont="1" applyFill="1" applyBorder="1" applyAlignment="1">
      <alignment horizontal="center" vertical="center" wrapText="1"/>
    </xf>
    <xf numFmtId="0" fontId="14" fillId="5" borderId="21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0" fontId="17" fillId="0" borderId="0" xfId="0" applyFont="1" applyFill="1"/>
    <xf numFmtId="0" fontId="0" fillId="0" borderId="0" xfId="0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5" borderId="22" xfId="0" applyFont="1" applyFill="1" applyBorder="1" applyAlignment="1">
      <alignment horizontal="center" vertical="center"/>
    </xf>
    <xf numFmtId="17" fontId="0" fillId="0" borderId="49" xfId="0" applyNumberFormat="1" applyBorder="1" applyAlignment="1">
      <alignment horizontal="center" vertical="center"/>
    </xf>
    <xf numFmtId="17" fontId="0" fillId="0" borderId="50" xfId="0" applyNumberFormat="1" applyBorder="1" applyAlignment="1">
      <alignment horizontal="center" vertical="center"/>
    </xf>
    <xf numFmtId="17" fontId="0" fillId="0" borderId="51" xfId="0" applyNumberFormat="1" applyBorder="1" applyAlignment="1">
      <alignment horizontal="center" vertical="center"/>
    </xf>
    <xf numFmtId="17" fontId="0" fillId="0" borderId="50" xfId="0" applyNumberFormat="1" applyFill="1" applyBorder="1" applyAlignment="1">
      <alignment horizontal="center" vertical="center"/>
    </xf>
    <xf numFmtId="17" fontId="0" fillId="0" borderId="51" xfId="0" applyNumberFormat="1" applyFill="1" applyBorder="1" applyAlignment="1">
      <alignment horizontal="center" vertical="center"/>
    </xf>
    <xf numFmtId="165" fontId="0" fillId="0" borderId="50" xfId="0" applyNumberFormat="1" applyFill="1" applyBorder="1" applyAlignment="1">
      <alignment horizontal="center" vertical="center"/>
    </xf>
    <xf numFmtId="165" fontId="0" fillId="0" borderId="51" xfId="0" applyNumberFormat="1" applyFill="1" applyBorder="1" applyAlignment="1">
      <alignment horizontal="center" vertical="center"/>
    </xf>
    <xf numFmtId="165" fontId="0" fillId="0" borderId="49" xfId="0" applyNumberForma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5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4" fillId="5" borderId="12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" fontId="0" fillId="0" borderId="0" xfId="0" applyNumberForma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165" fontId="0" fillId="0" borderId="13" xfId="0" applyNumberForma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4" fillId="3" borderId="32" xfId="0" applyFont="1" applyFill="1" applyBorder="1" applyAlignment="1">
      <alignment horizontal="center" vertical="center" wrapText="1"/>
    </xf>
    <xf numFmtId="0" fontId="14" fillId="3" borderId="27" xfId="0" applyFont="1" applyFill="1" applyBorder="1" applyAlignment="1">
      <alignment horizontal="center" vertical="center" wrapText="1"/>
    </xf>
    <xf numFmtId="0" fontId="14" fillId="3" borderId="28" xfId="0" applyFont="1" applyFill="1" applyBorder="1" applyAlignment="1">
      <alignment horizontal="center" vertical="center" wrapText="1"/>
    </xf>
    <xf numFmtId="164" fontId="14" fillId="3" borderId="29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65" fontId="0" fillId="0" borderId="37" xfId="0" applyNumberForma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165" fontId="0" fillId="0" borderId="38" xfId="0" applyNumberForma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17" fontId="0" fillId="0" borderId="55" xfId="0" applyNumberFormat="1" applyBorder="1" applyAlignment="1">
      <alignment horizontal="center" vertical="center"/>
    </xf>
    <xf numFmtId="17" fontId="0" fillId="0" borderId="48" xfId="0" applyNumberFormat="1" applyFill="1" applyBorder="1" applyAlignment="1">
      <alignment horizontal="center" vertical="center"/>
    </xf>
    <xf numFmtId="17" fontId="0" fillId="0" borderId="43" xfId="0" applyNumberFormat="1" applyBorder="1" applyAlignment="1">
      <alignment horizontal="center" vertical="center"/>
    </xf>
    <xf numFmtId="17" fontId="0" fillId="0" borderId="41" xfId="0" applyNumberFormat="1" applyBorder="1" applyAlignment="1">
      <alignment horizontal="center" vertical="center"/>
    </xf>
    <xf numFmtId="17" fontId="0" fillId="0" borderId="56" xfId="0" applyNumberForma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0" borderId="60" xfId="0" applyFont="1" applyFill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/>
    </xf>
    <xf numFmtId="0" fontId="6" fillId="0" borderId="61" xfId="0" applyFont="1" applyFill="1" applyBorder="1" applyAlignment="1">
      <alignment horizontal="center" vertical="center"/>
    </xf>
    <xf numFmtId="164" fontId="3" fillId="3" borderId="18" xfId="0" applyNumberFormat="1" applyFont="1" applyFill="1" applyBorder="1" applyAlignment="1">
      <alignment horizontal="center" vertical="center"/>
    </xf>
    <xf numFmtId="164" fontId="3" fillId="3" borderId="19" xfId="0" applyNumberFormat="1" applyFont="1" applyFill="1" applyBorder="1" applyAlignment="1">
      <alignment horizontal="center" vertical="center"/>
    </xf>
    <xf numFmtId="164" fontId="3" fillId="3" borderId="20" xfId="0" applyNumberFormat="1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164" fontId="3" fillId="3" borderId="49" xfId="0" applyNumberFormat="1" applyFont="1" applyFill="1" applyBorder="1" applyAlignment="1">
      <alignment horizontal="center" vertical="center"/>
    </xf>
    <xf numFmtId="164" fontId="3" fillId="3" borderId="50" xfId="0" applyNumberFormat="1" applyFont="1" applyFill="1" applyBorder="1" applyAlignment="1">
      <alignment horizontal="center" vertical="center"/>
    </xf>
    <xf numFmtId="164" fontId="3" fillId="3" borderId="37" xfId="0" applyNumberFormat="1" applyFont="1" applyFill="1" applyBorder="1" applyAlignment="1">
      <alignment horizontal="center" vertical="center"/>
    </xf>
    <xf numFmtId="164" fontId="3" fillId="3" borderId="38" xfId="0" applyNumberFormat="1" applyFont="1" applyFill="1" applyBorder="1" applyAlignment="1">
      <alignment horizontal="center" vertical="center"/>
    </xf>
    <xf numFmtId="164" fontId="3" fillId="3" borderId="51" xfId="0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14" fillId="5" borderId="32" xfId="0" applyFont="1" applyFill="1" applyBorder="1" applyAlignment="1">
      <alignment horizontal="center" vertical="center"/>
    </xf>
    <xf numFmtId="0" fontId="14" fillId="5" borderId="25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14" fillId="5" borderId="36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center" vertical="center" wrapText="1"/>
    </xf>
    <xf numFmtId="0" fontId="3" fillId="6" borderId="28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/>
    </xf>
    <xf numFmtId="0" fontId="3" fillId="8" borderId="29" xfId="0" applyFont="1" applyFill="1" applyBorder="1" applyAlignment="1">
      <alignment horizontal="center" vertical="center"/>
    </xf>
    <xf numFmtId="0" fontId="3" fillId="8" borderId="59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2" fillId="0" borderId="0" xfId="0" applyFont="1" applyBorder="1"/>
    <xf numFmtId="164" fontId="6" fillId="3" borderId="8" xfId="0" applyNumberFormat="1" applyFont="1" applyFill="1" applyBorder="1" applyAlignment="1">
      <alignment horizontal="center" vertical="center"/>
    </xf>
    <xf numFmtId="164" fontId="6" fillId="3" borderId="8" xfId="0" applyNumberFormat="1" applyFont="1" applyFill="1" applyBorder="1" applyAlignment="1">
      <alignment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164" fontId="14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3" fillId="6" borderId="63" xfId="0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64" xfId="0" applyFont="1" applyBorder="1" applyAlignment="1">
      <alignment horizontal="center" vertical="center"/>
    </xf>
    <xf numFmtId="0" fontId="6" fillId="0" borderId="65" xfId="0" applyFont="1" applyBorder="1" applyAlignment="1">
      <alignment horizontal="center" vertical="center"/>
    </xf>
    <xf numFmtId="0" fontId="14" fillId="4" borderId="65" xfId="0" applyFont="1" applyFill="1" applyBorder="1" applyAlignment="1">
      <alignment horizontal="center" vertical="center"/>
    </xf>
    <xf numFmtId="164" fontId="14" fillId="4" borderId="25" xfId="0" applyNumberFormat="1" applyFont="1" applyFill="1" applyBorder="1" applyAlignment="1">
      <alignment horizontal="center" vertical="center"/>
    </xf>
    <xf numFmtId="0" fontId="6" fillId="0" borderId="64" xfId="0" applyFont="1" applyFill="1" applyBorder="1" applyAlignment="1">
      <alignment horizontal="center" vertical="center"/>
    </xf>
    <xf numFmtId="0" fontId="6" fillId="4" borderId="65" xfId="0" applyFont="1" applyFill="1" applyBorder="1" applyAlignment="1">
      <alignment horizontal="center" vertical="center"/>
    </xf>
    <xf numFmtId="164" fontId="6" fillId="4" borderId="25" xfId="0" applyNumberFormat="1" applyFont="1" applyFill="1" applyBorder="1" applyAlignment="1">
      <alignment horizontal="center" vertical="center"/>
    </xf>
    <xf numFmtId="17" fontId="2" fillId="0" borderId="23" xfId="0" applyNumberFormat="1" applyFont="1" applyBorder="1" applyAlignment="1">
      <alignment horizontal="center" vertical="center"/>
    </xf>
    <xf numFmtId="0" fontId="16" fillId="5" borderId="24" xfId="0" applyFont="1" applyFill="1" applyBorder="1" applyAlignment="1">
      <alignment horizontal="center" vertical="center" wrapText="1"/>
    </xf>
    <xf numFmtId="0" fontId="14" fillId="4" borderId="24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66" xfId="0" applyFont="1" applyFill="1" applyBorder="1" applyAlignment="1">
      <alignment horizontal="center" vertical="center"/>
    </xf>
    <xf numFmtId="0" fontId="3" fillId="0" borderId="67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6" fillId="0" borderId="65" xfId="0" applyFont="1" applyFill="1" applyBorder="1" applyAlignment="1">
      <alignment horizontal="center" vertical="center"/>
    </xf>
    <xf numFmtId="0" fontId="3" fillId="0" borderId="18" xfId="0" applyNumberFormat="1" applyFont="1" applyBorder="1" applyAlignment="1">
      <alignment horizontal="center" vertical="center"/>
    </xf>
    <xf numFmtId="0" fontId="3" fillId="0" borderId="67" xfId="0" applyNumberFormat="1" applyFont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0" fontId="3" fillId="0" borderId="66" xfId="0" applyNumberFormat="1" applyFont="1" applyBorder="1" applyAlignment="1">
      <alignment horizontal="center" vertical="center"/>
    </xf>
    <xf numFmtId="0" fontId="3" fillId="0" borderId="20" xfId="0" applyNumberFormat="1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0" borderId="57" xfId="0" applyFont="1" applyBorder="1" applyAlignment="1"/>
    <xf numFmtId="0" fontId="3" fillId="0" borderId="58" xfId="0" applyFont="1" applyBorder="1" applyAlignment="1"/>
    <xf numFmtId="0" fontId="3" fillId="0" borderId="0" xfId="0" applyFont="1"/>
    <xf numFmtId="0" fontId="3" fillId="0" borderId="52" xfId="0" applyFont="1" applyBorder="1" applyAlignment="1"/>
    <xf numFmtId="0" fontId="3" fillId="0" borderId="53" xfId="0" applyFont="1" applyBorder="1" applyAlignment="1"/>
    <xf numFmtId="0" fontId="5" fillId="3" borderId="23" xfId="0" applyFont="1" applyFill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 wrapText="1"/>
    </xf>
    <xf numFmtId="0" fontId="6" fillId="2" borderId="49" xfId="0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horizontal="center" vertical="center"/>
    </xf>
    <xf numFmtId="0" fontId="6" fillId="2" borderId="52" xfId="0" applyFont="1" applyFill="1" applyBorder="1" applyAlignment="1">
      <alignment horizontal="center" vertical="center"/>
    </xf>
    <xf numFmtId="0" fontId="14" fillId="5" borderId="46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/>
    </xf>
    <xf numFmtId="0" fontId="14" fillId="5" borderId="45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14" fillId="4" borderId="49" xfId="0" applyFont="1" applyFill="1" applyBorder="1" applyAlignment="1">
      <alignment horizontal="center" vertical="center"/>
    </xf>
    <xf numFmtId="0" fontId="14" fillId="4" borderId="50" xfId="0" applyFont="1" applyFill="1" applyBorder="1" applyAlignment="1">
      <alignment horizontal="center" vertical="center"/>
    </xf>
    <xf numFmtId="0" fontId="14" fillId="4" borderId="38" xfId="0" applyFont="1" applyFill="1" applyBorder="1" applyAlignment="1">
      <alignment horizontal="center" vertical="center"/>
    </xf>
    <xf numFmtId="0" fontId="14" fillId="4" borderId="50" xfId="0" applyFont="1" applyFill="1" applyBorder="1" applyAlignment="1">
      <alignment horizontal="center" vertical="center" wrapText="1"/>
    </xf>
    <xf numFmtId="0" fontId="6" fillId="4" borderId="50" xfId="0" applyFont="1" applyFill="1" applyBorder="1" applyAlignment="1">
      <alignment horizontal="center" vertical="center"/>
    </xf>
    <xf numFmtId="0" fontId="6" fillId="4" borderId="51" xfId="0" applyFont="1" applyFill="1" applyBorder="1" applyAlignment="1">
      <alignment horizontal="center" vertical="center"/>
    </xf>
    <xf numFmtId="164" fontId="14" fillId="4" borderId="18" xfId="0" applyNumberFormat="1" applyFont="1" applyFill="1" applyBorder="1" applyAlignment="1">
      <alignment horizontal="center" vertical="center"/>
    </xf>
    <xf numFmtId="164" fontId="14" fillId="4" borderId="19" xfId="0" applyNumberFormat="1" applyFont="1" applyFill="1" applyBorder="1" applyAlignment="1">
      <alignment horizontal="center" vertical="center"/>
    </xf>
    <xf numFmtId="164" fontId="14" fillId="4" borderId="67" xfId="0" applyNumberFormat="1" applyFont="1" applyFill="1" applyBorder="1" applyAlignment="1">
      <alignment horizontal="center" vertical="center"/>
    </xf>
    <xf numFmtId="164" fontId="14" fillId="4" borderId="19" xfId="0" applyNumberFormat="1" applyFont="1" applyFill="1" applyBorder="1" applyAlignment="1">
      <alignment horizontal="center" vertical="center" wrapText="1"/>
    </xf>
    <xf numFmtId="164" fontId="6" fillId="4" borderId="66" xfId="0" applyNumberFormat="1" applyFont="1" applyFill="1" applyBorder="1" applyAlignment="1">
      <alignment horizontal="center" vertical="center" wrapText="1"/>
    </xf>
    <xf numFmtId="164" fontId="6" fillId="4" borderId="20" xfId="0" applyNumberFormat="1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64" fontId="22" fillId="4" borderId="12" xfId="0" applyNumberFormat="1" applyFont="1" applyFill="1" applyBorder="1" applyAlignment="1">
      <alignment horizontal="center" vertical="center"/>
    </xf>
    <xf numFmtId="164" fontId="22" fillId="4" borderId="14" xfId="0" applyNumberFormat="1" applyFont="1" applyFill="1" applyBorder="1" applyAlignment="1">
      <alignment horizontal="center" vertical="center"/>
    </xf>
    <xf numFmtId="0" fontId="6" fillId="8" borderId="30" xfId="0" applyFont="1" applyFill="1" applyBorder="1" applyAlignment="1">
      <alignment horizontal="center" vertical="center" wrapText="1"/>
    </xf>
    <xf numFmtId="0" fontId="6" fillId="8" borderId="31" xfId="0" applyFont="1" applyFill="1" applyBorder="1" applyAlignment="1">
      <alignment horizontal="center" vertical="center" wrapText="1"/>
    </xf>
    <xf numFmtId="0" fontId="20" fillId="5" borderId="32" xfId="0" applyFont="1" applyFill="1" applyBorder="1" applyAlignment="1">
      <alignment horizontal="center" vertical="center"/>
    </xf>
    <xf numFmtId="0" fontId="20" fillId="5" borderId="34" xfId="0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20" fillId="7" borderId="23" xfId="0" applyFont="1" applyFill="1" applyBorder="1" applyAlignment="1">
      <alignment horizontal="center" vertical="center"/>
    </xf>
    <xf numFmtId="0" fontId="20" fillId="7" borderId="25" xfId="0" applyFont="1" applyFill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42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7" borderId="30" xfId="0" applyFont="1" applyFill="1" applyBorder="1" applyAlignment="1">
      <alignment horizontal="center" vertical="center"/>
    </xf>
    <xf numFmtId="0" fontId="19" fillId="7" borderId="42" xfId="0" applyFont="1" applyFill="1" applyBorder="1" applyAlignment="1">
      <alignment horizontal="center" vertical="center"/>
    </xf>
    <xf numFmtId="0" fontId="19" fillId="7" borderId="31" xfId="0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14" fillId="5" borderId="36" xfId="0" applyFont="1" applyFill="1" applyBorder="1" applyAlignment="1">
      <alignment horizontal="center" vertical="center"/>
    </xf>
    <xf numFmtId="0" fontId="14" fillId="5" borderId="22" xfId="0" applyFont="1" applyFill="1" applyBorder="1" applyAlignment="1">
      <alignment horizontal="center" vertical="center"/>
    </xf>
    <xf numFmtId="0" fontId="14" fillId="5" borderId="39" xfId="0" applyFont="1" applyFill="1" applyBorder="1" applyAlignment="1">
      <alignment horizontal="center" vertical="center" wrapText="1"/>
    </xf>
    <xf numFmtId="0" fontId="14" fillId="5" borderId="40" xfId="0" applyFont="1" applyFill="1" applyBorder="1" applyAlignment="1">
      <alignment horizontal="center" vertical="center" wrapText="1"/>
    </xf>
    <xf numFmtId="0" fontId="14" fillId="5" borderId="21" xfId="0" applyFont="1" applyFill="1" applyBorder="1" applyAlignment="1">
      <alignment horizontal="center" vertical="center" wrapText="1"/>
    </xf>
    <xf numFmtId="0" fontId="6" fillId="3" borderId="32" xfId="0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6" fillId="3" borderId="34" xfId="0" applyFont="1" applyFill="1" applyBorder="1" applyAlignment="1">
      <alignment horizontal="center" vertical="center"/>
    </xf>
    <xf numFmtId="0" fontId="6" fillId="6" borderId="32" xfId="0" applyFont="1" applyFill="1" applyBorder="1" applyAlignment="1">
      <alignment horizontal="center" vertical="center" wrapText="1"/>
    </xf>
    <xf numFmtId="0" fontId="6" fillId="6" borderId="33" xfId="0" applyFont="1" applyFill="1" applyBorder="1" applyAlignment="1">
      <alignment horizontal="center" vertical="center" wrapText="1"/>
    </xf>
    <xf numFmtId="0" fontId="6" fillId="6" borderId="34" xfId="0" applyFont="1" applyFill="1" applyBorder="1" applyAlignment="1">
      <alignment horizontal="center" vertical="center" wrapText="1"/>
    </xf>
    <xf numFmtId="0" fontId="19" fillId="2" borderId="30" xfId="0" applyFont="1" applyFill="1" applyBorder="1" applyAlignment="1">
      <alignment horizontal="center" vertical="center"/>
    </xf>
    <xf numFmtId="0" fontId="19" fillId="2" borderId="42" xfId="0" applyFont="1" applyFill="1" applyBorder="1" applyAlignment="1">
      <alignment horizontal="center" vertical="center"/>
    </xf>
    <xf numFmtId="0" fontId="19" fillId="2" borderId="31" xfId="0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horizontal="center" vertical="center" wrapText="1"/>
    </xf>
    <xf numFmtId="0" fontId="6" fillId="6" borderId="31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/>
    </xf>
    <xf numFmtId="0" fontId="14" fillId="5" borderId="32" xfId="0" applyFont="1" applyFill="1" applyBorder="1" applyAlignment="1">
      <alignment horizontal="center" vertical="center" wrapText="1"/>
    </xf>
    <xf numFmtId="0" fontId="14" fillId="5" borderId="34" xfId="0" applyFont="1" applyFill="1" applyBorder="1" applyAlignment="1">
      <alignment horizontal="center" vertical="center" wrapText="1"/>
    </xf>
    <xf numFmtId="0" fontId="14" fillId="4" borderId="32" xfId="0" applyFont="1" applyFill="1" applyBorder="1" applyAlignment="1">
      <alignment horizontal="center" vertical="center" wrapText="1"/>
    </xf>
    <xf numFmtId="0" fontId="14" fillId="4" borderId="34" xfId="0" applyFont="1" applyFill="1" applyBorder="1" applyAlignment="1">
      <alignment horizontal="center" vertical="center" wrapText="1"/>
    </xf>
    <xf numFmtId="17" fontId="2" fillId="0" borderId="64" xfId="0" applyNumberFormat="1" applyFont="1" applyBorder="1" applyAlignment="1">
      <alignment horizontal="center" vertical="center"/>
    </xf>
    <xf numFmtId="17" fontId="2" fillId="0" borderId="65" xfId="0" applyNumberFormat="1" applyFont="1" applyBorder="1" applyAlignment="1">
      <alignment horizontal="center" vertical="center"/>
    </xf>
    <xf numFmtId="17" fontId="0" fillId="0" borderId="58" xfId="0" applyNumberFormat="1" applyBorder="1" applyAlignment="1">
      <alignment horizontal="center" vertical="center"/>
    </xf>
    <xf numFmtId="17" fontId="0" fillId="0" borderId="62" xfId="0" applyNumberFormat="1" applyBorder="1" applyAlignment="1">
      <alignment horizontal="center" vertical="center"/>
    </xf>
    <xf numFmtId="17" fontId="0" fillId="0" borderId="53" xfId="0" applyNumberFormat="1" applyBorder="1" applyAlignment="1">
      <alignment horizontal="center" vertical="center"/>
    </xf>
    <xf numFmtId="17" fontId="0" fillId="0" borderId="30" xfId="0" applyNumberFormat="1" applyBorder="1" applyAlignment="1">
      <alignment horizontal="center" vertical="center"/>
    </xf>
    <xf numFmtId="17" fontId="0" fillId="0" borderId="42" xfId="0" applyNumberFormat="1" applyBorder="1" applyAlignment="1">
      <alignment horizontal="center" vertical="center"/>
    </xf>
    <xf numFmtId="17" fontId="0" fillId="0" borderId="31" xfId="0" applyNumberForma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6" borderId="32" xfId="0" applyFont="1" applyFill="1" applyBorder="1" applyAlignment="1">
      <alignment horizontal="center" vertical="center" wrapText="1"/>
    </xf>
    <xf numFmtId="0" fontId="3" fillId="6" borderId="33" xfId="0" applyFont="1" applyFill="1" applyBorder="1" applyAlignment="1">
      <alignment horizontal="center" vertical="center" wrapText="1"/>
    </xf>
    <xf numFmtId="0" fontId="3" fillId="6" borderId="34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20" fillId="2" borderId="23" xfId="0" applyFont="1" applyFill="1" applyBorder="1" applyAlignment="1">
      <alignment horizontal="center" vertical="center"/>
    </xf>
    <xf numFmtId="0" fontId="20" fillId="2" borderId="25" xfId="0" applyFont="1" applyFill="1" applyBorder="1" applyAlignment="1">
      <alignment horizontal="center" vertical="center"/>
    </xf>
    <xf numFmtId="9" fontId="0" fillId="0" borderId="0" xfId="1" applyFont="1"/>
    <xf numFmtId="0" fontId="22" fillId="4" borderId="13" xfId="0" applyFont="1" applyFill="1" applyBorder="1" applyAlignment="1">
      <alignment horizontal="center" vertical="center"/>
    </xf>
    <xf numFmtId="0" fontId="22" fillId="4" borderId="50" xfId="0" applyFont="1" applyFill="1" applyBorder="1" applyAlignment="1">
      <alignment horizontal="center" vertical="center"/>
    </xf>
    <xf numFmtId="164" fontId="22" fillId="4" borderId="19" xfId="0" applyNumberFormat="1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J121"/>
  <sheetViews>
    <sheetView tabSelected="1" topLeftCell="O25" zoomScale="60" zoomScaleNormal="60" workbookViewId="0">
      <selection activeCell="AF40" sqref="AF40"/>
    </sheetView>
  </sheetViews>
  <sheetFormatPr baseColWidth="10" defaultColWidth="9.140625" defaultRowHeight="15" x14ac:dyDescent="0.25"/>
  <cols>
    <col min="1" max="1" width="4.85546875" customWidth="1"/>
    <col min="2" max="2" width="12" customWidth="1"/>
    <col min="3" max="3" width="17" style="2" customWidth="1"/>
    <col min="4" max="4" width="17.28515625" style="90" customWidth="1"/>
    <col min="5" max="8" width="13.7109375" customWidth="1"/>
    <col min="9" max="9" width="20.140625" style="90" customWidth="1"/>
    <col min="10" max="10" width="22.7109375" customWidth="1"/>
    <col min="11" max="11" width="19.140625" customWidth="1"/>
    <col min="12" max="15" width="13.7109375" customWidth="1"/>
    <col min="16" max="16" width="16.5703125" style="19" customWidth="1"/>
    <col min="17" max="19" width="13.7109375" customWidth="1"/>
    <col min="20" max="20" width="15.28515625" style="8" customWidth="1"/>
    <col min="21" max="21" width="13.7109375" customWidth="1"/>
    <col min="22" max="22" width="13.7109375" style="15" customWidth="1"/>
    <col min="23" max="24" width="13.7109375" customWidth="1"/>
    <col min="25" max="25" width="16" style="8" customWidth="1"/>
    <col min="26" max="27" width="19.85546875" customWidth="1"/>
    <col min="28" max="28" width="19.140625" customWidth="1"/>
    <col min="29" max="30" width="13.7109375" style="7" customWidth="1"/>
    <col min="31" max="31" width="13.7109375" style="14" customWidth="1"/>
    <col min="32" max="32" width="17.5703125" style="14" customWidth="1"/>
    <col min="34" max="34" width="22.42578125" customWidth="1"/>
    <col min="35" max="39" width="9.140625" customWidth="1"/>
  </cols>
  <sheetData>
    <row r="2" spans="2:35" ht="43.5" customHeight="1" x14ac:dyDescent="0.25">
      <c r="B2" s="300" t="s">
        <v>37</v>
      </c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0"/>
      <c r="W2" s="300"/>
      <c r="X2" s="300"/>
      <c r="Y2" s="300"/>
      <c r="Z2" s="300"/>
      <c r="AA2" s="300"/>
      <c r="AB2" s="300"/>
      <c r="AC2" s="300"/>
      <c r="AD2" s="300"/>
      <c r="AE2" s="300"/>
      <c r="AF2" s="300"/>
    </row>
    <row r="3" spans="2:35" ht="11.25" customHeight="1" thickBot="1" x14ac:dyDescent="0.3"/>
    <row r="4" spans="2:35" s="221" customFormat="1" ht="76.5" customHeight="1" thickBot="1" x14ac:dyDescent="0.35">
      <c r="B4" s="219"/>
      <c r="C4" s="220"/>
      <c r="D4" s="283" t="s">
        <v>30</v>
      </c>
      <c r="E4" s="284"/>
      <c r="F4" s="284"/>
      <c r="G4" s="284"/>
      <c r="H4" s="284"/>
      <c r="I4" s="284"/>
      <c r="J4" s="284"/>
      <c r="K4" s="284"/>
      <c r="L4" s="284"/>
      <c r="M4" s="284"/>
      <c r="N4" s="284"/>
      <c r="O4" s="284"/>
      <c r="P4" s="285"/>
      <c r="Q4" s="286" t="s">
        <v>1</v>
      </c>
      <c r="R4" s="287"/>
      <c r="S4" s="288"/>
      <c r="T4" s="292" t="s">
        <v>2</v>
      </c>
      <c r="U4" s="294" t="s">
        <v>3</v>
      </c>
      <c r="V4" s="295"/>
      <c r="W4" s="295"/>
      <c r="X4" s="296"/>
      <c r="Y4" s="297" t="s">
        <v>4</v>
      </c>
      <c r="Z4" s="276" t="s">
        <v>17</v>
      </c>
      <c r="AA4" s="251" t="s">
        <v>38</v>
      </c>
      <c r="AB4" s="255" t="s">
        <v>33</v>
      </c>
      <c r="AC4" s="301" t="s">
        <v>0</v>
      </c>
      <c r="AD4" s="302"/>
      <c r="AE4" s="303" t="s">
        <v>36</v>
      </c>
      <c r="AF4" s="304"/>
    </row>
    <row r="5" spans="2:35" s="221" customFormat="1" ht="64.5" customHeight="1" thickBot="1" x14ac:dyDescent="0.35">
      <c r="B5" s="222"/>
      <c r="C5" s="223"/>
      <c r="D5" s="224" t="s">
        <v>25</v>
      </c>
      <c r="E5" s="118" t="s">
        <v>13</v>
      </c>
      <c r="F5" s="118" t="s">
        <v>14</v>
      </c>
      <c r="G5" s="118" t="s">
        <v>15</v>
      </c>
      <c r="H5" s="119" t="s">
        <v>16</v>
      </c>
      <c r="I5" s="225" t="s">
        <v>24</v>
      </c>
      <c r="J5" s="134" t="s">
        <v>20</v>
      </c>
      <c r="K5" s="121" t="s">
        <v>32</v>
      </c>
      <c r="L5" s="122" t="s">
        <v>13</v>
      </c>
      <c r="M5" s="122" t="s">
        <v>14</v>
      </c>
      <c r="N5" s="122" t="s">
        <v>15</v>
      </c>
      <c r="O5" s="122" t="s">
        <v>16</v>
      </c>
      <c r="P5" s="123" t="s">
        <v>12</v>
      </c>
      <c r="Q5" s="187" t="s">
        <v>8</v>
      </c>
      <c r="R5" s="169" t="s">
        <v>18</v>
      </c>
      <c r="S5" s="169" t="s">
        <v>19</v>
      </c>
      <c r="T5" s="293"/>
      <c r="U5" s="67" t="s">
        <v>7</v>
      </c>
      <c r="V5" s="68" t="s">
        <v>9</v>
      </c>
      <c r="W5" s="68" t="s">
        <v>10</v>
      </c>
      <c r="X5" s="69" t="s">
        <v>11</v>
      </c>
      <c r="Y5" s="298"/>
      <c r="Z5" s="277"/>
      <c r="AA5" s="252"/>
      <c r="AB5" s="256"/>
      <c r="AC5" s="74" t="s">
        <v>5</v>
      </c>
      <c r="AD5" s="74" t="s">
        <v>6</v>
      </c>
      <c r="AE5" s="51" t="s">
        <v>20</v>
      </c>
      <c r="AF5" s="51" t="s">
        <v>12</v>
      </c>
    </row>
    <row r="6" spans="2:35" s="15" customFormat="1" ht="18.75" customHeight="1" thickBot="1" x14ac:dyDescent="0.3">
      <c r="B6" s="179"/>
      <c r="C6" s="179"/>
      <c r="D6" s="180"/>
      <c r="E6" s="181"/>
      <c r="F6" s="181"/>
      <c r="G6" s="181"/>
      <c r="H6" s="181"/>
      <c r="I6" s="180"/>
      <c r="J6" s="182"/>
      <c r="K6" s="183"/>
      <c r="L6" s="183"/>
      <c r="M6" s="183"/>
      <c r="N6" s="183"/>
      <c r="O6" s="183"/>
      <c r="P6" s="184"/>
      <c r="Q6" s="185"/>
      <c r="R6" s="185"/>
      <c r="S6" s="185"/>
      <c r="T6" s="182"/>
      <c r="U6" s="185"/>
      <c r="V6" s="185"/>
      <c r="W6" s="185"/>
      <c r="X6" s="185"/>
      <c r="Y6" s="182"/>
      <c r="Z6" s="182"/>
      <c r="AA6" s="182"/>
      <c r="AB6" s="182"/>
      <c r="AC6" s="183"/>
      <c r="AD6" s="183"/>
      <c r="AE6" s="183"/>
      <c r="AF6" s="186"/>
    </row>
    <row r="7" spans="2:35" ht="30" customHeight="1" thickBot="1" x14ac:dyDescent="0.3">
      <c r="B7" s="270">
        <v>2015</v>
      </c>
      <c r="C7" s="3">
        <v>42005</v>
      </c>
      <c r="D7" s="92"/>
      <c r="E7" s="10">
        <v>7536</v>
      </c>
      <c r="F7" s="10">
        <v>3024</v>
      </c>
      <c r="G7" s="10"/>
      <c r="H7" s="10"/>
      <c r="I7" s="310"/>
      <c r="J7" s="307"/>
      <c r="K7" s="9">
        <v>10560</v>
      </c>
      <c r="L7" s="10">
        <v>7536</v>
      </c>
      <c r="M7" s="10">
        <v>3024</v>
      </c>
      <c r="N7" s="10"/>
      <c r="O7" s="39"/>
      <c r="P7" s="146">
        <v>1657.01</v>
      </c>
      <c r="Q7" s="9">
        <v>1097</v>
      </c>
      <c r="R7" s="10">
        <v>3083</v>
      </c>
      <c r="S7" s="39">
        <v>993</v>
      </c>
      <c r="T7" s="48">
        <f>Q7+R7+S7</f>
        <v>5173</v>
      </c>
      <c r="U7" s="43">
        <v>527</v>
      </c>
      <c r="V7" s="16">
        <v>227</v>
      </c>
      <c r="W7" s="10">
        <v>413</v>
      </c>
      <c r="X7" s="39">
        <v>703</v>
      </c>
      <c r="Y7" s="38">
        <f>SUM(U7:X7)</f>
        <v>1870</v>
      </c>
      <c r="Z7" s="137">
        <f>K7-T7-Y7</f>
        <v>3517</v>
      </c>
      <c r="AA7" s="142">
        <f>SUM(Z7,AB7)</f>
        <v>4267</v>
      </c>
      <c r="AB7" s="170">
        <v>750</v>
      </c>
      <c r="AC7" s="75">
        <v>257.7</v>
      </c>
      <c r="AD7" s="76">
        <v>257.10000000000002</v>
      </c>
      <c r="AE7" s="58">
        <v>35000</v>
      </c>
      <c r="AF7" s="253">
        <v>2683.98</v>
      </c>
    </row>
    <row r="8" spans="2:35" ht="30" customHeight="1" thickBot="1" x14ac:dyDescent="0.3">
      <c r="B8" s="271"/>
      <c r="C8" s="4">
        <v>42036</v>
      </c>
      <c r="D8" s="93"/>
      <c r="E8" s="1">
        <v>7853</v>
      </c>
      <c r="F8" s="1">
        <v>3093</v>
      </c>
      <c r="G8" s="1"/>
      <c r="H8" s="1"/>
      <c r="I8" s="311"/>
      <c r="J8" s="308"/>
      <c r="K8" s="11">
        <v>10946</v>
      </c>
      <c r="L8" s="1">
        <v>7853</v>
      </c>
      <c r="M8" s="1">
        <v>3093</v>
      </c>
      <c r="N8" s="1"/>
      <c r="O8" s="41"/>
      <c r="P8" s="147">
        <v>2068.42</v>
      </c>
      <c r="Q8" s="11">
        <v>1054</v>
      </c>
      <c r="R8" s="1">
        <v>3089</v>
      </c>
      <c r="S8" s="41">
        <v>971</v>
      </c>
      <c r="T8" s="49">
        <f t="shared" ref="T8:T18" si="0">Q8+R8+S8</f>
        <v>5114</v>
      </c>
      <c r="U8" s="45">
        <v>560</v>
      </c>
      <c r="V8" s="17">
        <v>41</v>
      </c>
      <c r="W8" s="1">
        <v>447</v>
      </c>
      <c r="X8" s="41">
        <v>645</v>
      </c>
      <c r="Y8" s="139">
        <f t="shared" ref="Y8:Y28" si="1">SUM(U8:X8)</f>
        <v>1693</v>
      </c>
      <c r="Z8" s="137">
        <f t="shared" ref="Z8:Z18" si="2">K8-T8-Y8</f>
        <v>4139</v>
      </c>
      <c r="AA8" s="142">
        <f t="shared" ref="AA8:AA18" si="3">SUM(Z8,AB8)</f>
        <v>4894</v>
      </c>
      <c r="AB8" s="170">
        <v>755</v>
      </c>
      <c r="AC8" s="77">
        <v>99.9</v>
      </c>
      <c r="AD8" s="78">
        <v>101.1</v>
      </c>
      <c r="AE8" s="59">
        <v>33000</v>
      </c>
      <c r="AF8" s="254">
        <v>2555.65</v>
      </c>
    </row>
    <row r="9" spans="2:35" ht="30" customHeight="1" thickBot="1" x14ac:dyDescent="0.3">
      <c r="B9" s="271"/>
      <c r="C9" s="4">
        <v>42064</v>
      </c>
      <c r="D9" s="93"/>
      <c r="E9" s="1">
        <v>7286</v>
      </c>
      <c r="F9" s="1">
        <v>2727</v>
      </c>
      <c r="G9" s="1"/>
      <c r="H9" s="1"/>
      <c r="I9" s="311"/>
      <c r="J9" s="308"/>
      <c r="K9" s="11">
        <v>10013</v>
      </c>
      <c r="L9" s="1">
        <v>7286</v>
      </c>
      <c r="M9" s="1">
        <v>2727</v>
      </c>
      <c r="N9" s="1"/>
      <c r="O9" s="41"/>
      <c r="P9" s="147">
        <v>1935</v>
      </c>
      <c r="Q9" s="11">
        <v>1134</v>
      </c>
      <c r="R9" s="1">
        <v>347</v>
      </c>
      <c r="S9" s="41">
        <v>1084</v>
      </c>
      <c r="T9" s="49">
        <f t="shared" si="0"/>
        <v>2565</v>
      </c>
      <c r="U9" s="45">
        <v>780</v>
      </c>
      <c r="V9" s="17">
        <v>245</v>
      </c>
      <c r="W9" s="1">
        <v>539</v>
      </c>
      <c r="X9" s="41">
        <v>726</v>
      </c>
      <c r="Y9" s="139">
        <f t="shared" si="1"/>
        <v>2290</v>
      </c>
      <c r="Z9" s="137">
        <f t="shared" si="2"/>
        <v>5158</v>
      </c>
      <c r="AA9" s="142">
        <f t="shared" si="3"/>
        <v>5985</v>
      </c>
      <c r="AB9" s="170">
        <v>827</v>
      </c>
      <c r="AC9" s="280" t="s">
        <v>21</v>
      </c>
      <c r="AD9" s="78">
        <v>875.8</v>
      </c>
      <c r="AE9" s="59">
        <v>24000</v>
      </c>
      <c r="AF9" s="61">
        <v>2277.91</v>
      </c>
    </row>
    <row r="10" spans="2:35" ht="30" customHeight="1" thickBot="1" x14ac:dyDescent="0.3">
      <c r="B10" s="271"/>
      <c r="C10" s="4">
        <v>42095</v>
      </c>
      <c r="D10" s="93"/>
      <c r="E10" s="1">
        <v>5528</v>
      </c>
      <c r="F10" s="1">
        <v>2091</v>
      </c>
      <c r="G10" s="1">
        <v>2630</v>
      </c>
      <c r="H10" s="1">
        <v>1023</v>
      </c>
      <c r="I10" s="311"/>
      <c r="J10" s="308"/>
      <c r="K10" s="11">
        <v>11272</v>
      </c>
      <c r="L10" s="1">
        <v>5528</v>
      </c>
      <c r="M10" s="1">
        <v>2091</v>
      </c>
      <c r="N10" s="1">
        <v>2630</v>
      </c>
      <c r="O10" s="41">
        <v>1023</v>
      </c>
      <c r="P10" s="147">
        <v>1818.95</v>
      </c>
      <c r="Q10" s="11">
        <v>503</v>
      </c>
      <c r="R10" s="1">
        <v>2344</v>
      </c>
      <c r="S10" s="41">
        <v>890</v>
      </c>
      <c r="T10" s="49">
        <f t="shared" si="0"/>
        <v>3737</v>
      </c>
      <c r="U10" s="45">
        <v>539</v>
      </c>
      <c r="V10" s="17">
        <v>8</v>
      </c>
      <c r="W10" s="1">
        <v>452</v>
      </c>
      <c r="X10" s="41">
        <v>599</v>
      </c>
      <c r="Y10" s="139">
        <f t="shared" si="1"/>
        <v>1598</v>
      </c>
      <c r="Z10" s="137">
        <f t="shared" si="2"/>
        <v>5937</v>
      </c>
      <c r="AA10" s="142">
        <f t="shared" si="3"/>
        <v>6607</v>
      </c>
      <c r="AB10" s="170">
        <v>670</v>
      </c>
      <c r="AC10" s="281"/>
      <c r="AD10" s="78">
        <v>1412.4</v>
      </c>
      <c r="AE10" s="59">
        <v>13000</v>
      </c>
      <c r="AF10" s="61">
        <v>1262.21</v>
      </c>
    </row>
    <row r="11" spans="2:35" ht="30" customHeight="1" thickBot="1" x14ac:dyDescent="0.3">
      <c r="B11" s="271"/>
      <c r="C11" s="4">
        <v>42125</v>
      </c>
      <c r="D11" s="93"/>
      <c r="E11" s="1"/>
      <c r="F11" s="1"/>
      <c r="G11" s="1">
        <v>7515</v>
      </c>
      <c r="H11" s="1">
        <v>2946</v>
      </c>
      <c r="I11" s="311"/>
      <c r="J11" s="308"/>
      <c r="K11" s="11">
        <v>10461</v>
      </c>
      <c r="L11" s="1"/>
      <c r="M11" s="1"/>
      <c r="N11" s="1">
        <v>7515</v>
      </c>
      <c r="O11" s="41">
        <v>2946</v>
      </c>
      <c r="P11" s="147">
        <v>1522.83</v>
      </c>
      <c r="Q11" s="11">
        <v>1036</v>
      </c>
      <c r="R11" s="1">
        <v>3012</v>
      </c>
      <c r="S11" s="41">
        <v>925</v>
      </c>
      <c r="T11" s="49">
        <f t="shared" si="0"/>
        <v>4973</v>
      </c>
      <c r="U11" s="45">
        <v>512</v>
      </c>
      <c r="V11" s="17">
        <v>112</v>
      </c>
      <c r="W11" s="1">
        <v>401</v>
      </c>
      <c r="X11" s="41">
        <v>692</v>
      </c>
      <c r="Y11" s="139">
        <f t="shared" si="1"/>
        <v>1717</v>
      </c>
      <c r="Z11" s="137">
        <f t="shared" si="2"/>
        <v>3771</v>
      </c>
      <c r="AA11" s="142">
        <f t="shared" si="3"/>
        <v>4492</v>
      </c>
      <c r="AB11" s="170">
        <v>721</v>
      </c>
      <c r="AC11" s="281"/>
      <c r="AD11" s="78">
        <v>1395.2</v>
      </c>
      <c r="AE11" s="59">
        <v>7000</v>
      </c>
      <c r="AF11" s="61">
        <v>882.11</v>
      </c>
      <c r="AH11" s="327">
        <f>(351-387)/351</f>
        <v>-0.10256410256410256</v>
      </c>
      <c r="AI11" t="s">
        <v>39</v>
      </c>
    </row>
    <row r="12" spans="2:35" ht="30" customHeight="1" thickBot="1" x14ac:dyDescent="0.3">
      <c r="B12" s="271"/>
      <c r="C12" s="4">
        <v>42156</v>
      </c>
      <c r="D12" s="93"/>
      <c r="E12" s="1"/>
      <c r="F12" s="1"/>
      <c r="G12" s="1">
        <v>8130</v>
      </c>
      <c r="H12" s="1">
        <v>3142</v>
      </c>
      <c r="I12" s="311"/>
      <c r="J12" s="308"/>
      <c r="K12" s="11">
        <v>11272</v>
      </c>
      <c r="L12" s="1"/>
      <c r="M12" s="1"/>
      <c r="N12" s="1">
        <v>8130</v>
      </c>
      <c r="O12" s="41">
        <v>3142</v>
      </c>
      <c r="P12" s="147">
        <v>1496.6</v>
      </c>
      <c r="Q12" s="11">
        <v>503</v>
      </c>
      <c r="R12" s="1">
        <v>2344</v>
      </c>
      <c r="S12" s="41">
        <v>890</v>
      </c>
      <c r="T12" s="49">
        <f t="shared" si="0"/>
        <v>3737</v>
      </c>
      <c r="U12" s="45">
        <v>539</v>
      </c>
      <c r="V12" s="17">
        <v>8</v>
      </c>
      <c r="W12" s="1">
        <v>452</v>
      </c>
      <c r="X12" s="41">
        <v>599</v>
      </c>
      <c r="Y12" s="139">
        <f t="shared" si="1"/>
        <v>1598</v>
      </c>
      <c r="Z12" s="137">
        <f t="shared" si="2"/>
        <v>5937</v>
      </c>
      <c r="AA12" s="142">
        <f t="shared" si="3"/>
        <v>6607</v>
      </c>
      <c r="AB12" s="170">
        <v>670</v>
      </c>
      <c r="AC12" s="281"/>
      <c r="AD12" s="78">
        <v>1721.3</v>
      </c>
      <c r="AE12" s="59">
        <v>2000</v>
      </c>
      <c r="AF12" s="61">
        <v>126.83</v>
      </c>
      <c r="AH12" s="327">
        <f>(161-111)/161</f>
        <v>0.3105590062111801</v>
      </c>
      <c r="AI12" t="s">
        <v>40</v>
      </c>
    </row>
    <row r="13" spans="2:35" ht="30" customHeight="1" thickBot="1" x14ac:dyDescent="0.3">
      <c r="B13" s="271"/>
      <c r="C13" s="4">
        <v>42186</v>
      </c>
      <c r="D13" s="93"/>
      <c r="E13" s="1"/>
      <c r="F13" s="1"/>
      <c r="G13" s="1">
        <v>5535</v>
      </c>
      <c r="H13" s="1">
        <v>2133</v>
      </c>
      <c r="I13" s="311"/>
      <c r="J13" s="308"/>
      <c r="K13" s="11">
        <v>7668</v>
      </c>
      <c r="L13" s="1"/>
      <c r="M13" s="1"/>
      <c r="N13" s="1">
        <v>5535</v>
      </c>
      <c r="O13" s="41">
        <v>2133</v>
      </c>
      <c r="P13" s="147">
        <v>1198.0899999999999</v>
      </c>
      <c r="Q13" s="11">
        <v>138</v>
      </c>
      <c r="R13" s="1">
        <v>1811</v>
      </c>
      <c r="S13" s="41">
        <v>1104</v>
      </c>
      <c r="T13" s="49">
        <f t="shared" si="0"/>
        <v>3053</v>
      </c>
      <c r="U13" s="45">
        <v>217</v>
      </c>
      <c r="V13" s="17">
        <v>128</v>
      </c>
      <c r="W13" s="1">
        <v>409</v>
      </c>
      <c r="X13" s="41">
        <v>330</v>
      </c>
      <c r="Y13" s="139">
        <f t="shared" si="1"/>
        <v>1084</v>
      </c>
      <c r="Z13" s="137">
        <f t="shared" si="2"/>
        <v>3531</v>
      </c>
      <c r="AA13" s="142">
        <f t="shared" si="3"/>
        <v>3918</v>
      </c>
      <c r="AB13" s="170">
        <v>387</v>
      </c>
      <c r="AC13" s="281"/>
      <c r="AD13" s="278">
        <v>1226.5999999999999</v>
      </c>
      <c r="AE13" s="59">
        <v>1000</v>
      </c>
      <c r="AF13" s="61">
        <v>319.17</v>
      </c>
      <c r="AH13" s="327">
        <f>(24-26)/24</f>
        <v>-8.3333333333333329E-2</v>
      </c>
      <c r="AI13" t="s">
        <v>41</v>
      </c>
    </row>
    <row r="14" spans="2:35" ht="30" customHeight="1" thickBot="1" x14ac:dyDescent="0.3">
      <c r="B14" s="271"/>
      <c r="C14" s="4">
        <v>42217</v>
      </c>
      <c r="D14" s="93"/>
      <c r="E14" s="1"/>
      <c r="F14" s="1"/>
      <c r="G14" s="1">
        <v>3715</v>
      </c>
      <c r="H14" s="1">
        <v>1799</v>
      </c>
      <c r="I14" s="311"/>
      <c r="J14" s="308"/>
      <c r="K14" s="11">
        <v>5514</v>
      </c>
      <c r="L14" s="1"/>
      <c r="M14" s="1"/>
      <c r="N14" s="1">
        <v>3715</v>
      </c>
      <c r="O14" s="41">
        <v>1799</v>
      </c>
      <c r="P14" s="147">
        <v>1023.46</v>
      </c>
      <c r="Q14" s="11">
        <v>92</v>
      </c>
      <c r="R14" s="1">
        <v>1208</v>
      </c>
      <c r="S14" s="41">
        <v>737</v>
      </c>
      <c r="T14" s="49">
        <f t="shared" si="0"/>
        <v>2037</v>
      </c>
      <c r="U14" s="45">
        <v>145</v>
      </c>
      <c r="V14" s="17">
        <v>85</v>
      </c>
      <c r="W14" s="1">
        <v>274</v>
      </c>
      <c r="X14" s="41">
        <v>220</v>
      </c>
      <c r="Y14" s="139">
        <f t="shared" si="1"/>
        <v>724</v>
      </c>
      <c r="Z14" s="137">
        <f t="shared" si="2"/>
        <v>2753</v>
      </c>
      <c r="AA14" s="142">
        <f t="shared" si="3"/>
        <v>3011</v>
      </c>
      <c r="AB14" s="170">
        <v>258</v>
      </c>
      <c r="AC14" s="282"/>
      <c r="AD14" s="279"/>
      <c r="AE14" s="59">
        <v>1000</v>
      </c>
      <c r="AF14" s="61">
        <v>319.17</v>
      </c>
    </row>
    <row r="15" spans="2:35" ht="30" customHeight="1" thickBot="1" x14ac:dyDescent="0.3">
      <c r="B15" s="271"/>
      <c r="C15" s="4">
        <v>42248</v>
      </c>
      <c r="D15" s="93"/>
      <c r="E15" s="1"/>
      <c r="F15" s="1"/>
      <c r="G15" s="1">
        <v>4637</v>
      </c>
      <c r="H15" s="1">
        <v>1921</v>
      </c>
      <c r="I15" s="311"/>
      <c r="J15" s="308"/>
      <c r="K15" s="11">
        <v>6558</v>
      </c>
      <c r="L15" s="1"/>
      <c r="M15" s="1"/>
      <c r="N15" s="1">
        <v>4637</v>
      </c>
      <c r="O15" s="41">
        <v>1921</v>
      </c>
      <c r="P15" s="147">
        <v>1114.4000000000001</v>
      </c>
      <c r="Q15" s="11">
        <v>197</v>
      </c>
      <c r="R15" s="1">
        <v>2392</v>
      </c>
      <c r="S15" s="41">
        <v>886</v>
      </c>
      <c r="T15" s="49">
        <f t="shared" si="0"/>
        <v>3475</v>
      </c>
      <c r="U15" s="45">
        <v>474</v>
      </c>
      <c r="V15" s="17">
        <v>161</v>
      </c>
      <c r="W15" s="1">
        <v>411</v>
      </c>
      <c r="X15" s="41">
        <v>573</v>
      </c>
      <c r="Y15" s="139">
        <f t="shared" si="1"/>
        <v>1619</v>
      </c>
      <c r="Z15" s="137">
        <f t="shared" si="2"/>
        <v>1464</v>
      </c>
      <c r="AA15" s="142">
        <f t="shared" si="3"/>
        <v>1988</v>
      </c>
      <c r="AB15" s="170">
        <v>524</v>
      </c>
      <c r="AC15" s="77">
        <v>543.78</v>
      </c>
      <c r="AD15" s="78">
        <v>816.7</v>
      </c>
      <c r="AE15" s="59">
        <v>4000</v>
      </c>
      <c r="AF15" s="61">
        <v>501.7</v>
      </c>
    </row>
    <row r="16" spans="2:35" ht="30" customHeight="1" thickBot="1" x14ac:dyDescent="0.3">
      <c r="B16" s="271"/>
      <c r="C16" s="4">
        <v>42278</v>
      </c>
      <c r="D16" s="93"/>
      <c r="E16" s="1"/>
      <c r="F16" s="1"/>
      <c r="G16" s="1">
        <v>7628</v>
      </c>
      <c r="H16" s="1">
        <v>2989</v>
      </c>
      <c r="I16" s="311"/>
      <c r="J16" s="308"/>
      <c r="K16" s="11">
        <v>10617</v>
      </c>
      <c r="L16" s="1"/>
      <c r="M16" s="1"/>
      <c r="N16" s="1">
        <v>7628</v>
      </c>
      <c r="O16" s="41">
        <v>2989</v>
      </c>
      <c r="P16" s="147">
        <v>1447.21</v>
      </c>
      <c r="Q16" s="11">
        <v>1545</v>
      </c>
      <c r="R16" s="1">
        <v>4155</v>
      </c>
      <c r="S16" s="41">
        <v>1120</v>
      </c>
      <c r="T16" s="49">
        <f t="shared" si="0"/>
        <v>6820</v>
      </c>
      <c r="U16" s="45">
        <v>653</v>
      </c>
      <c r="V16" s="17">
        <v>221</v>
      </c>
      <c r="W16" s="1">
        <v>579</v>
      </c>
      <c r="X16" s="41">
        <v>821</v>
      </c>
      <c r="Y16" s="139">
        <f t="shared" si="1"/>
        <v>2274</v>
      </c>
      <c r="Z16" s="137">
        <f t="shared" si="2"/>
        <v>1523</v>
      </c>
      <c r="AA16" s="142">
        <f t="shared" si="3"/>
        <v>2101</v>
      </c>
      <c r="AB16" s="170">
        <v>578</v>
      </c>
      <c r="AC16" s="77">
        <v>685.1</v>
      </c>
      <c r="AD16" s="78">
        <v>673.2</v>
      </c>
      <c r="AE16" s="59">
        <v>12000</v>
      </c>
      <c r="AF16" s="61">
        <v>988.43</v>
      </c>
    </row>
    <row r="17" spans="2:36" ht="30" customHeight="1" thickBot="1" x14ac:dyDescent="0.3">
      <c r="B17" s="271"/>
      <c r="C17" s="4">
        <v>42309</v>
      </c>
      <c r="D17" s="93"/>
      <c r="E17" s="1">
        <v>2859</v>
      </c>
      <c r="F17" s="1">
        <v>1077</v>
      </c>
      <c r="G17" s="1">
        <v>5756</v>
      </c>
      <c r="H17" s="1">
        <v>2243</v>
      </c>
      <c r="I17" s="311"/>
      <c r="J17" s="308"/>
      <c r="K17" s="11">
        <v>11935</v>
      </c>
      <c r="L17" s="1">
        <v>2859</v>
      </c>
      <c r="M17" s="1">
        <v>1077</v>
      </c>
      <c r="N17" s="1">
        <v>5756</v>
      </c>
      <c r="O17" s="41">
        <v>2243</v>
      </c>
      <c r="P17" s="147">
        <v>1481.37</v>
      </c>
      <c r="Q17" s="11">
        <v>1478</v>
      </c>
      <c r="R17" s="1">
        <v>3914</v>
      </c>
      <c r="S17" s="41">
        <v>1100</v>
      </c>
      <c r="T17" s="49">
        <f t="shared" si="0"/>
        <v>6492</v>
      </c>
      <c r="U17" s="45">
        <v>839</v>
      </c>
      <c r="V17" s="17">
        <v>235</v>
      </c>
      <c r="W17" s="1">
        <v>565</v>
      </c>
      <c r="X17" s="41">
        <v>1009</v>
      </c>
      <c r="Y17" s="139">
        <f t="shared" si="1"/>
        <v>2648</v>
      </c>
      <c r="Z17" s="137">
        <f t="shared" si="2"/>
        <v>2795</v>
      </c>
      <c r="AA17" s="142">
        <f t="shared" si="3"/>
        <v>3453</v>
      </c>
      <c r="AB17" s="170">
        <v>658</v>
      </c>
      <c r="AC17" s="79">
        <v>440.6</v>
      </c>
      <c r="AD17" s="161">
        <v>434.6</v>
      </c>
      <c r="AE17" s="60">
        <v>19000</v>
      </c>
      <c r="AF17" s="62">
        <v>1414.33</v>
      </c>
    </row>
    <row r="18" spans="2:36" ht="30" customHeight="1" thickBot="1" x14ac:dyDescent="0.3">
      <c r="B18" s="272"/>
      <c r="C18" s="5">
        <v>42339</v>
      </c>
      <c r="D18" s="94"/>
      <c r="E18" s="13"/>
      <c r="F18" s="13"/>
      <c r="G18" s="13"/>
      <c r="H18" s="13"/>
      <c r="I18" s="312"/>
      <c r="J18" s="309"/>
      <c r="K18" s="12">
        <f>L18+M18</f>
        <v>14431</v>
      </c>
      <c r="L18" s="13">
        <v>11132</v>
      </c>
      <c r="M18" s="13">
        <v>3299</v>
      </c>
      <c r="N18" s="13"/>
      <c r="O18" s="135"/>
      <c r="P18" s="148">
        <v>3154.44</v>
      </c>
      <c r="Q18" s="12">
        <v>946</v>
      </c>
      <c r="R18" s="13">
        <v>2402</v>
      </c>
      <c r="S18" s="135">
        <v>1025</v>
      </c>
      <c r="T18" s="50">
        <f t="shared" si="0"/>
        <v>4373</v>
      </c>
      <c r="U18" s="136">
        <v>496</v>
      </c>
      <c r="V18" s="18">
        <v>253</v>
      </c>
      <c r="W18" s="13">
        <v>404</v>
      </c>
      <c r="X18" s="135">
        <v>671</v>
      </c>
      <c r="Y18" s="140">
        <f t="shared" si="1"/>
        <v>1824</v>
      </c>
      <c r="Z18" s="138">
        <f t="shared" si="2"/>
        <v>8234</v>
      </c>
      <c r="AA18" s="142">
        <f t="shared" si="3"/>
        <v>8687</v>
      </c>
      <c r="AB18" s="171">
        <v>453</v>
      </c>
      <c r="AC18" s="80">
        <v>391</v>
      </c>
      <c r="AD18" s="81">
        <v>391</v>
      </c>
      <c r="AE18" s="55">
        <v>17000</v>
      </c>
      <c r="AF18" s="63">
        <v>1292.6400000000001</v>
      </c>
      <c r="AG18" s="36"/>
      <c r="AH18" s="259" t="s">
        <v>22</v>
      </c>
      <c r="AI18" s="260"/>
      <c r="AJ18" s="261"/>
    </row>
    <row r="19" spans="2:36" s="15" customFormat="1" ht="17.25" customHeight="1" thickBot="1" x14ac:dyDescent="0.3">
      <c r="B19" s="109"/>
      <c r="C19" s="110"/>
      <c r="D19" s="110"/>
      <c r="E19" s="102"/>
      <c r="F19" s="102"/>
      <c r="G19" s="102"/>
      <c r="H19" s="102"/>
      <c r="I19" s="110"/>
      <c r="J19" s="102"/>
      <c r="K19" s="102"/>
      <c r="L19" s="102"/>
      <c r="M19" s="102"/>
      <c r="N19" s="102"/>
      <c r="O19" s="102"/>
      <c r="P19" s="111"/>
      <c r="Q19" s="102"/>
      <c r="R19" s="102"/>
      <c r="S19" s="102"/>
      <c r="T19" s="108"/>
      <c r="U19" s="102"/>
      <c r="V19" s="102"/>
      <c r="W19" s="102"/>
      <c r="X19" s="102"/>
      <c r="Y19" s="108"/>
      <c r="Z19" s="108"/>
      <c r="AA19" s="108"/>
      <c r="AB19" s="102"/>
      <c r="AC19" s="112"/>
      <c r="AD19" s="112"/>
      <c r="AE19" s="113"/>
      <c r="AF19" s="114"/>
      <c r="AG19" s="103"/>
      <c r="AH19" s="262"/>
      <c r="AI19" s="263"/>
      <c r="AJ19" s="264"/>
    </row>
    <row r="20" spans="2:36" s="8" customFormat="1" ht="30" customHeight="1" thickBot="1" x14ac:dyDescent="0.3">
      <c r="B20" s="257" t="s">
        <v>34</v>
      </c>
      <c r="C20" s="258"/>
      <c r="D20" s="198" t="s">
        <v>35</v>
      </c>
      <c r="E20" s="189">
        <f>SUM(E7:E19)</f>
        <v>31062</v>
      </c>
      <c r="F20" s="189">
        <f>SUM(F7:F19)</f>
        <v>12012</v>
      </c>
      <c r="G20" s="189">
        <f>SUM(G7:G19)</f>
        <v>45546</v>
      </c>
      <c r="H20" s="189">
        <f>SUM(H7:H19)</f>
        <v>18196</v>
      </c>
      <c r="I20" s="305"/>
      <c r="J20" s="306"/>
      <c r="K20" s="189">
        <f t="shared" ref="K20:AB20" si="4">SUM(K7:K19)</f>
        <v>121247</v>
      </c>
      <c r="L20" s="189">
        <f t="shared" si="4"/>
        <v>42194</v>
      </c>
      <c r="M20" s="189">
        <f>SUM(M7:M19)</f>
        <v>15311</v>
      </c>
      <c r="N20" s="189">
        <f t="shared" si="4"/>
        <v>45546</v>
      </c>
      <c r="O20" s="191">
        <f t="shared" si="4"/>
        <v>18196</v>
      </c>
      <c r="P20" s="175">
        <f t="shared" si="4"/>
        <v>19917.78</v>
      </c>
      <c r="Q20" s="192">
        <f t="shared" si="4"/>
        <v>9723</v>
      </c>
      <c r="R20" s="189">
        <f t="shared" si="4"/>
        <v>30101</v>
      </c>
      <c r="S20" s="191">
        <f t="shared" si="4"/>
        <v>11725</v>
      </c>
      <c r="T20" s="156">
        <f t="shared" si="4"/>
        <v>51549</v>
      </c>
      <c r="U20" s="192">
        <f t="shared" si="4"/>
        <v>6281</v>
      </c>
      <c r="V20" s="190">
        <f t="shared" si="4"/>
        <v>1724</v>
      </c>
      <c r="W20" s="189">
        <f t="shared" si="4"/>
        <v>5346</v>
      </c>
      <c r="X20" s="191">
        <f t="shared" si="4"/>
        <v>7588</v>
      </c>
      <c r="Y20" s="155">
        <f t="shared" si="4"/>
        <v>20939</v>
      </c>
      <c r="Z20" s="178">
        <f t="shared" si="4"/>
        <v>48759</v>
      </c>
      <c r="AA20" s="178"/>
      <c r="AB20" s="173">
        <f t="shared" si="4"/>
        <v>7251</v>
      </c>
      <c r="AC20" s="199">
        <f>SUM(AC7:AC19)</f>
        <v>2418.08</v>
      </c>
      <c r="AD20" s="199">
        <f>SUM(AD7:AD19)</f>
        <v>9305</v>
      </c>
      <c r="AE20" s="200">
        <f>SUM(AE7:AE19)</f>
        <v>168000</v>
      </c>
      <c r="AF20" s="194">
        <f>SUM(AF7:AF19)</f>
        <v>14624.130000000001</v>
      </c>
      <c r="AG20" s="174"/>
      <c r="AH20" s="262"/>
      <c r="AI20" s="263"/>
      <c r="AJ20" s="264"/>
    </row>
    <row r="21" spans="2:36" s="15" customFormat="1" ht="17.25" customHeight="1" thickBot="1" x14ac:dyDescent="0.3">
      <c r="B21" s="109"/>
      <c r="C21" s="110"/>
      <c r="D21" s="110"/>
      <c r="E21" s="102"/>
      <c r="F21" s="102"/>
      <c r="G21" s="102"/>
      <c r="H21" s="102"/>
      <c r="I21" s="110"/>
      <c r="J21" s="102"/>
      <c r="K21" s="102"/>
      <c r="L21" s="102"/>
      <c r="M21" s="102"/>
      <c r="N21" s="102"/>
      <c r="O21" s="102"/>
      <c r="P21" s="111"/>
      <c r="Q21" s="102"/>
      <c r="R21" s="102"/>
      <c r="S21" s="102"/>
      <c r="T21" s="108"/>
      <c r="U21" s="102"/>
      <c r="V21" s="102"/>
      <c r="W21" s="102"/>
      <c r="X21" s="102"/>
      <c r="Y21" s="108"/>
      <c r="Z21" s="108"/>
      <c r="AA21" s="108"/>
      <c r="AB21" s="102"/>
      <c r="AC21" s="112"/>
      <c r="AD21" s="112"/>
      <c r="AE21" s="113"/>
      <c r="AF21" s="114"/>
      <c r="AG21" s="103"/>
      <c r="AH21" s="262"/>
      <c r="AI21" s="263"/>
      <c r="AJ21" s="264"/>
    </row>
    <row r="22" spans="2:36" ht="30" customHeight="1" thickBot="1" x14ac:dyDescent="0.3">
      <c r="B22" s="273">
        <v>2016</v>
      </c>
      <c r="C22" s="3">
        <v>42370</v>
      </c>
      <c r="D22" s="92"/>
      <c r="E22" s="10">
        <v>6449</v>
      </c>
      <c r="F22" s="10">
        <v>2049</v>
      </c>
      <c r="G22" s="10"/>
      <c r="H22" s="10"/>
      <c r="I22" s="310"/>
      <c r="J22" s="313"/>
      <c r="K22" s="9">
        <v>8948</v>
      </c>
      <c r="L22" s="10">
        <v>6449</v>
      </c>
      <c r="M22" s="10">
        <v>2049</v>
      </c>
      <c r="N22" s="10"/>
      <c r="O22" s="39"/>
      <c r="P22" s="146">
        <v>1619.41</v>
      </c>
      <c r="Q22" s="43">
        <v>1146</v>
      </c>
      <c r="R22" s="10">
        <v>2812</v>
      </c>
      <c r="S22" s="39">
        <v>1117</v>
      </c>
      <c r="T22" s="48">
        <f>Q22+R22+S22</f>
        <v>5075</v>
      </c>
      <c r="U22" s="43">
        <v>624</v>
      </c>
      <c r="V22" s="16">
        <v>216</v>
      </c>
      <c r="W22" s="10">
        <v>499</v>
      </c>
      <c r="X22" s="39">
        <v>806</v>
      </c>
      <c r="Y22" s="38">
        <f t="shared" si="1"/>
        <v>2145</v>
      </c>
      <c r="Z22" s="137">
        <f t="shared" ref="Z22:Z28" si="5">K22-T22-Y22</f>
        <v>1728</v>
      </c>
      <c r="AA22" s="142">
        <f t="shared" ref="AA22:AA33" si="6">SUM(Z22,AB22)</f>
        <v>2376</v>
      </c>
      <c r="AB22" s="170">
        <v>648</v>
      </c>
      <c r="AC22" s="82">
        <v>391</v>
      </c>
      <c r="AD22" s="83">
        <v>391</v>
      </c>
      <c r="AE22" s="53">
        <v>28000</v>
      </c>
      <c r="AF22" s="253">
        <v>1961.9</v>
      </c>
      <c r="AG22" s="25"/>
      <c r="AH22" s="262"/>
      <c r="AI22" s="263"/>
      <c r="AJ22" s="264"/>
    </row>
    <row r="23" spans="2:36" s="15" customFormat="1" ht="30" customHeight="1" thickBot="1" x14ac:dyDescent="0.3">
      <c r="B23" s="274"/>
      <c r="C23" s="20">
        <v>42401</v>
      </c>
      <c r="D23" s="95"/>
      <c r="E23" s="17">
        <v>8637</v>
      </c>
      <c r="F23" s="17">
        <v>3181</v>
      </c>
      <c r="G23" s="17"/>
      <c r="H23" s="17"/>
      <c r="I23" s="311"/>
      <c r="J23" s="314"/>
      <c r="K23" s="21">
        <v>11818</v>
      </c>
      <c r="L23" s="17">
        <v>8637</v>
      </c>
      <c r="M23" s="17">
        <v>3181</v>
      </c>
      <c r="N23" s="17"/>
      <c r="O23" s="40"/>
      <c r="P23" s="147">
        <v>2132.89</v>
      </c>
      <c r="Q23" s="44">
        <v>1322</v>
      </c>
      <c r="R23" s="17">
        <v>3252</v>
      </c>
      <c r="S23" s="40">
        <v>1095</v>
      </c>
      <c r="T23" s="49">
        <f t="shared" ref="T23:T33" si="7">Q23+R23+S23</f>
        <v>5669</v>
      </c>
      <c r="U23" s="44">
        <v>569</v>
      </c>
      <c r="V23" s="17">
        <v>199</v>
      </c>
      <c r="W23" s="17">
        <v>507</v>
      </c>
      <c r="X23" s="40">
        <v>793</v>
      </c>
      <c r="Y23" s="139">
        <f t="shared" si="1"/>
        <v>2068</v>
      </c>
      <c r="Z23" s="141">
        <f t="shared" si="5"/>
        <v>4081</v>
      </c>
      <c r="AA23" s="142">
        <f t="shared" si="6"/>
        <v>4824</v>
      </c>
      <c r="AB23" s="170">
        <v>743</v>
      </c>
      <c r="AC23" s="80">
        <v>391</v>
      </c>
      <c r="AD23" s="81">
        <v>391</v>
      </c>
      <c r="AE23" s="54">
        <v>28000</v>
      </c>
      <c r="AF23" s="254">
        <v>1962.4</v>
      </c>
      <c r="AG23" s="37"/>
      <c r="AH23" s="265"/>
      <c r="AI23" s="266"/>
      <c r="AJ23" s="267"/>
    </row>
    <row r="24" spans="2:36" s="15" customFormat="1" ht="30" customHeight="1" thickBot="1" x14ac:dyDescent="0.3">
      <c r="B24" s="274"/>
      <c r="C24" s="20">
        <v>42430</v>
      </c>
      <c r="D24" s="95"/>
      <c r="E24" s="17">
        <v>8370</v>
      </c>
      <c r="F24" s="17">
        <v>3216</v>
      </c>
      <c r="G24" s="17"/>
      <c r="H24" s="17"/>
      <c r="I24" s="311"/>
      <c r="J24" s="314"/>
      <c r="K24" s="21">
        <v>11586</v>
      </c>
      <c r="L24" s="17">
        <v>8370</v>
      </c>
      <c r="M24" s="17">
        <v>3216</v>
      </c>
      <c r="N24" s="17"/>
      <c r="O24" s="40"/>
      <c r="P24" s="147">
        <v>1620.41</v>
      </c>
      <c r="Q24" s="44">
        <v>1481</v>
      </c>
      <c r="R24" s="17">
        <v>3713</v>
      </c>
      <c r="S24" s="40">
        <v>1269</v>
      </c>
      <c r="T24" s="49">
        <f t="shared" si="7"/>
        <v>6463</v>
      </c>
      <c r="U24" s="44">
        <v>859</v>
      </c>
      <c r="V24" s="17">
        <v>191</v>
      </c>
      <c r="W24" s="17">
        <v>597</v>
      </c>
      <c r="X24" s="40">
        <v>1011</v>
      </c>
      <c r="Y24" s="139">
        <f t="shared" si="1"/>
        <v>2658</v>
      </c>
      <c r="Z24" s="141">
        <f t="shared" si="5"/>
        <v>2465</v>
      </c>
      <c r="AA24" s="142">
        <f t="shared" si="6"/>
        <v>3299</v>
      </c>
      <c r="AB24" s="170">
        <v>834</v>
      </c>
      <c r="AC24" s="84">
        <v>887.2</v>
      </c>
      <c r="AD24" s="91">
        <v>878.2</v>
      </c>
      <c r="AE24" s="56">
        <v>26000</v>
      </c>
      <c r="AF24" s="64">
        <v>1840.22</v>
      </c>
    </row>
    <row r="25" spans="2:36" s="15" customFormat="1" ht="30" customHeight="1" thickBot="1" x14ac:dyDescent="0.3">
      <c r="B25" s="274"/>
      <c r="C25" s="20">
        <v>42461</v>
      </c>
      <c r="D25" s="95"/>
      <c r="E25" s="17">
        <v>5241</v>
      </c>
      <c r="F25" s="17">
        <v>1887</v>
      </c>
      <c r="G25" s="17">
        <v>2961</v>
      </c>
      <c r="H25" s="17">
        <v>1188</v>
      </c>
      <c r="I25" s="311"/>
      <c r="J25" s="314"/>
      <c r="K25" s="21">
        <v>12710</v>
      </c>
      <c r="L25" s="17">
        <v>5241</v>
      </c>
      <c r="M25" s="17">
        <v>1887</v>
      </c>
      <c r="N25" s="17">
        <v>2961</v>
      </c>
      <c r="O25" s="40">
        <v>1188</v>
      </c>
      <c r="P25" s="147">
        <v>1962.53</v>
      </c>
      <c r="Q25" s="44">
        <v>1215</v>
      </c>
      <c r="R25" s="17">
        <v>3785</v>
      </c>
      <c r="S25" s="40">
        <v>1128</v>
      </c>
      <c r="T25" s="49">
        <f t="shared" si="7"/>
        <v>6128</v>
      </c>
      <c r="U25" s="44">
        <v>738</v>
      </c>
      <c r="V25" s="17">
        <v>168</v>
      </c>
      <c r="W25" s="17">
        <v>570</v>
      </c>
      <c r="X25" s="40">
        <v>807</v>
      </c>
      <c r="Y25" s="139">
        <f t="shared" si="1"/>
        <v>2283</v>
      </c>
      <c r="Z25" s="141">
        <f t="shared" si="5"/>
        <v>4299</v>
      </c>
      <c r="AA25" s="142">
        <f t="shared" si="6"/>
        <v>5147</v>
      </c>
      <c r="AB25" s="170">
        <v>848</v>
      </c>
      <c r="AC25" s="77">
        <v>1298.8</v>
      </c>
      <c r="AD25" s="78">
        <v>1287.3</v>
      </c>
      <c r="AE25" s="328">
        <v>15000</v>
      </c>
      <c r="AF25" s="254">
        <v>1171.46</v>
      </c>
    </row>
    <row r="26" spans="2:36" s="15" customFormat="1" ht="30" customHeight="1" thickBot="1" x14ac:dyDescent="0.3">
      <c r="B26" s="274"/>
      <c r="C26" s="20">
        <v>42491</v>
      </c>
      <c r="D26" s="95"/>
      <c r="E26" s="17"/>
      <c r="F26" s="17"/>
      <c r="G26" s="17">
        <v>8419</v>
      </c>
      <c r="H26" s="17">
        <v>3307</v>
      </c>
      <c r="I26" s="311"/>
      <c r="J26" s="314"/>
      <c r="K26" s="21">
        <v>11726</v>
      </c>
      <c r="L26" s="17"/>
      <c r="M26" s="17"/>
      <c r="N26" s="17">
        <v>8419</v>
      </c>
      <c r="O26" s="40">
        <v>3307</v>
      </c>
      <c r="P26" s="147">
        <v>1519.66</v>
      </c>
      <c r="Q26" s="44">
        <v>1385</v>
      </c>
      <c r="R26" s="17">
        <v>3647</v>
      </c>
      <c r="S26" s="40">
        <v>1069</v>
      </c>
      <c r="T26" s="49">
        <f t="shared" si="7"/>
        <v>6101</v>
      </c>
      <c r="U26" s="44">
        <v>787</v>
      </c>
      <c r="V26" s="17">
        <v>131</v>
      </c>
      <c r="W26" s="17">
        <v>559</v>
      </c>
      <c r="X26" s="40">
        <v>914</v>
      </c>
      <c r="Y26" s="139">
        <f t="shared" si="1"/>
        <v>2391</v>
      </c>
      <c r="Z26" s="141">
        <f t="shared" si="5"/>
        <v>3234</v>
      </c>
      <c r="AA26" s="142">
        <f t="shared" si="6"/>
        <v>4037</v>
      </c>
      <c r="AB26" s="170">
        <v>803</v>
      </c>
      <c r="AC26" s="77">
        <v>1287.5</v>
      </c>
      <c r="AD26" s="78">
        <v>1270.7</v>
      </c>
      <c r="AE26" s="54">
        <v>9000</v>
      </c>
      <c r="AF26" s="61">
        <v>806.41</v>
      </c>
    </row>
    <row r="27" spans="2:36" ht="30" customHeight="1" thickBot="1" x14ac:dyDescent="0.3">
      <c r="B27" s="274"/>
      <c r="C27" s="4">
        <v>42522</v>
      </c>
      <c r="D27" s="93"/>
      <c r="E27" s="1"/>
      <c r="F27" s="1"/>
      <c r="G27" s="1">
        <v>9510</v>
      </c>
      <c r="H27" s="1">
        <v>3479</v>
      </c>
      <c r="I27" s="311"/>
      <c r="J27" s="314"/>
      <c r="K27" s="11">
        <v>12989</v>
      </c>
      <c r="L27" s="1"/>
      <c r="M27" s="1"/>
      <c r="N27" s="1">
        <v>9510</v>
      </c>
      <c r="O27" s="41">
        <v>3479</v>
      </c>
      <c r="P27" s="147">
        <v>1662.77</v>
      </c>
      <c r="Q27" s="45">
        <v>1183</v>
      </c>
      <c r="R27" s="1">
        <v>3677</v>
      </c>
      <c r="S27" s="41">
        <v>881</v>
      </c>
      <c r="T27" s="49">
        <f t="shared" si="7"/>
        <v>5741</v>
      </c>
      <c r="U27" s="45">
        <v>594</v>
      </c>
      <c r="V27" s="17">
        <v>120</v>
      </c>
      <c r="W27" s="1">
        <v>594</v>
      </c>
      <c r="X27" s="41">
        <v>1002</v>
      </c>
      <c r="Y27" s="139">
        <f t="shared" si="1"/>
        <v>2310</v>
      </c>
      <c r="Z27" s="142">
        <f t="shared" si="5"/>
        <v>4938</v>
      </c>
      <c r="AA27" s="142">
        <f t="shared" si="6"/>
        <v>5197</v>
      </c>
      <c r="AB27" s="170">
        <v>259</v>
      </c>
      <c r="AC27" s="77">
        <v>1202.9000000000001</v>
      </c>
      <c r="AD27" s="78">
        <v>1185.9000000000001</v>
      </c>
      <c r="AE27" s="54">
        <v>2000</v>
      </c>
      <c r="AF27" s="61">
        <v>380.51</v>
      </c>
    </row>
    <row r="28" spans="2:36" ht="30" customHeight="1" thickBot="1" x14ac:dyDescent="0.3">
      <c r="B28" s="274"/>
      <c r="C28" s="20">
        <v>42552</v>
      </c>
      <c r="D28" s="95"/>
      <c r="E28" s="17"/>
      <c r="F28" s="17"/>
      <c r="G28" s="17">
        <v>6634</v>
      </c>
      <c r="H28" s="17">
        <v>2630</v>
      </c>
      <c r="I28" s="311"/>
      <c r="J28" s="314"/>
      <c r="K28" s="21">
        <v>9264</v>
      </c>
      <c r="L28" s="17"/>
      <c r="M28" s="17"/>
      <c r="N28" s="17">
        <v>6634</v>
      </c>
      <c r="O28" s="40">
        <v>2630</v>
      </c>
      <c r="P28" s="147">
        <v>1263.5999999999999</v>
      </c>
      <c r="Q28" s="71">
        <v>67</v>
      </c>
      <c r="R28" s="72">
        <v>467</v>
      </c>
      <c r="S28" s="102">
        <v>844</v>
      </c>
      <c r="T28" s="49">
        <f t="shared" si="7"/>
        <v>1378</v>
      </c>
      <c r="U28" s="102">
        <v>225.5</v>
      </c>
      <c r="V28" s="72">
        <v>138.5</v>
      </c>
      <c r="W28" s="72">
        <v>336</v>
      </c>
      <c r="X28" s="102">
        <v>397</v>
      </c>
      <c r="Y28" s="139">
        <f t="shared" si="1"/>
        <v>1097</v>
      </c>
      <c r="Z28" s="143">
        <f t="shared" si="5"/>
        <v>6789</v>
      </c>
      <c r="AA28" s="142">
        <f t="shared" si="6"/>
        <v>6909</v>
      </c>
      <c r="AB28" s="170">
        <v>120</v>
      </c>
      <c r="AC28" s="77">
        <v>1160.2</v>
      </c>
      <c r="AD28" s="78">
        <v>1144.1500000000001</v>
      </c>
      <c r="AE28" s="57">
        <v>0</v>
      </c>
      <c r="AF28" s="65">
        <v>420.26</v>
      </c>
    </row>
    <row r="29" spans="2:36" ht="30" customHeight="1" thickBot="1" x14ac:dyDescent="0.3">
      <c r="B29" s="274"/>
      <c r="C29" s="20" t="s">
        <v>28</v>
      </c>
      <c r="D29" s="95"/>
      <c r="E29" s="17"/>
      <c r="F29" s="17"/>
      <c r="G29" s="17">
        <v>3123</v>
      </c>
      <c r="H29" s="17">
        <v>1489</v>
      </c>
      <c r="I29" s="311"/>
      <c r="J29" s="314"/>
      <c r="K29" s="21">
        <v>4612</v>
      </c>
      <c r="L29" s="17"/>
      <c r="M29" s="17"/>
      <c r="N29" s="17">
        <v>3123</v>
      </c>
      <c r="O29" s="40">
        <v>1489</v>
      </c>
      <c r="P29" s="149">
        <v>790.49</v>
      </c>
      <c r="Q29" s="44">
        <v>67</v>
      </c>
      <c r="R29" s="17">
        <v>467</v>
      </c>
      <c r="S29" s="73">
        <v>844</v>
      </c>
      <c r="T29" s="49">
        <f t="shared" si="7"/>
        <v>1378</v>
      </c>
      <c r="U29" s="73">
        <v>225.5</v>
      </c>
      <c r="V29" s="17">
        <v>138.5</v>
      </c>
      <c r="W29" s="17">
        <v>336</v>
      </c>
      <c r="X29" s="73">
        <v>397</v>
      </c>
      <c r="Y29" s="139">
        <f>SUM(U29:X29)</f>
        <v>1097</v>
      </c>
      <c r="Z29" s="141">
        <f>K28-T29-Y29</f>
        <v>6789</v>
      </c>
      <c r="AA29" s="142">
        <f t="shared" si="6"/>
        <v>6909</v>
      </c>
      <c r="AB29" s="170">
        <v>120</v>
      </c>
      <c r="AC29" s="77">
        <v>1160.2</v>
      </c>
      <c r="AD29" s="78">
        <v>1144.5</v>
      </c>
      <c r="AE29" s="57">
        <v>0</v>
      </c>
      <c r="AF29" s="65">
        <v>420.3</v>
      </c>
    </row>
    <row r="30" spans="2:36" ht="30" customHeight="1" thickBot="1" x14ac:dyDescent="0.3">
      <c r="B30" s="274"/>
      <c r="C30" s="4">
        <v>42614</v>
      </c>
      <c r="D30" s="93"/>
      <c r="E30" s="1"/>
      <c r="F30" s="1"/>
      <c r="G30" s="1">
        <v>4463</v>
      </c>
      <c r="H30" s="1">
        <v>1778</v>
      </c>
      <c r="I30" s="311"/>
      <c r="J30" s="314"/>
      <c r="K30" s="11">
        <f>O30+N30+L30+M30</f>
        <v>6241</v>
      </c>
      <c r="L30" s="1"/>
      <c r="M30" s="1"/>
      <c r="N30" s="1">
        <v>4463</v>
      </c>
      <c r="O30" s="41">
        <v>1778</v>
      </c>
      <c r="P30" s="147">
        <v>963</v>
      </c>
      <c r="Q30" s="45">
        <v>1431</v>
      </c>
      <c r="R30" s="1">
        <v>545</v>
      </c>
      <c r="S30" s="41">
        <v>1055</v>
      </c>
      <c r="T30" s="49">
        <f t="shared" si="7"/>
        <v>3031</v>
      </c>
      <c r="U30" s="45">
        <v>692</v>
      </c>
      <c r="V30" s="17">
        <v>167</v>
      </c>
      <c r="W30" s="1">
        <v>512</v>
      </c>
      <c r="X30" s="41">
        <v>885</v>
      </c>
      <c r="Y30" s="139">
        <f>SUM(U30:X30)</f>
        <v>2256</v>
      </c>
      <c r="Z30" s="138">
        <f>K30-T30-Y30</f>
        <v>954</v>
      </c>
      <c r="AA30" s="142">
        <f t="shared" si="6"/>
        <v>1090</v>
      </c>
      <c r="AB30" s="170">
        <v>136</v>
      </c>
      <c r="AC30" s="77">
        <v>1091.5</v>
      </c>
      <c r="AD30" s="78">
        <v>1072.0999999999999</v>
      </c>
      <c r="AE30" s="57">
        <v>0</v>
      </c>
      <c r="AF30" s="65">
        <v>456.22</v>
      </c>
    </row>
    <row r="31" spans="2:36" s="15" customFormat="1" ht="30" customHeight="1" thickBot="1" x14ac:dyDescent="0.3">
      <c r="B31" s="274"/>
      <c r="C31" s="20">
        <v>42644</v>
      </c>
      <c r="D31" s="95"/>
      <c r="E31" s="17"/>
      <c r="F31" s="17"/>
      <c r="G31" s="17">
        <v>6484</v>
      </c>
      <c r="H31" s="17">
        <v>2349</v>
      </c>
      <c r="I31" s="311"/>
      <c r="J31" s="314"/>
      <c r="K31" s="21">
        <f>O31+N31+L31+M31</f>
        <v>8833</v>
      </c>
      <c r="L31" s="17"/>
      <c r="M31" s="17"/>
      <c r="N31" s="17">
        <v>6484</v>
      </c>
      <c r="O31" s="40">
        <v>2349</v>
      </c>
      <c r="P31" s="147">
        <v>1572.91</v>
      </c>
      <c r="Q31" s="44">
        <v>1697</v>
      </c>
      <c r="R31" s="17">
        <v>655</v>
      </c>
      <c r="S31" s="40">
        <v>1108</v>
      </c>
      <c r="T31" s="49">
        <f t="shared" si="7"/>
        <v>3460</v>
      </c>
      <c r="U31" s="44">
        <v>702</v>
      </c>
      <c r="V31" s="17">
        <v>222</v>
      </c>
      <c r="W31" s="17">
        <v>583</v>
      </c>
      <c r="X31" s="40">
        <v>1169</v>
      </c>
      <c r="Y31" s="139">
        <f>SUM(U31:X31)</f>
        <v>2676</v>
      </c>
      <c r="Z31" s="144">
        <f>K31-T31-Y31</f>
        <v>2697</v>
      </c>
      <c r="AA31" s="142">
        <f t="shared" si="6"/>
        <v>3306</v>
      </c>
      <c r="AB31" s="170">
        <v>609</v>
      </c>
      <c r="AC31" s="77">
        <v>807.9</v>
      </c>
      <c r="AD31" s="78">
        <v>797.3</v>
      </c>
      <c r="AE31" s="54">
        <v>10520</v>
      </c>
      <c r="AF31" s="61">
        <v>746.99</v>
      </c>
    </row>
    <row r="32" spans="2:36" s="15" customFormat="1" ht="30" customHeight="1" thickBot="1" x14ac:dyDescent="0.3">
      <c r="B32" s="274"/>
      <c r="C32" s="20">
        <v>42675</v>
      </c>
      <c r="D32" s="95"/>
      <c r="E32" s="17">
        <v>2718</v>
      </c>
      <c r="F32" s="17">
        <v>922</v>
      </c>
      <c r="G32" s="17">
        <v>4550</v>
      </c>
      <c r="H32" s="17">
        <v>1781</v>
      </c>
      <c r="I32" s="311"/>
      <c r="J32" s="314"/>
      <c r="K32" s="33">
        <v>9971</v>
      </c>
      <c r="L32" s="17">
        <v>2718</v>
      </c>
      <c r="M32" s="17">
        <v>922</v>
      </c>
      <c r="N32" s="17">
        <v>4550</v>
      </c>
      <c r="O32" s="40">
        <v>1781</v>
      </c>
      <c r="P32" s="147">
        <v>1362.52</v>
      </c>
      <c r="Q32" s="44">
        <v>1525</v>
      </c>
      <c r="R32" s="17">
        <v>1857</v>
      </c>
      <c r="S32" s="40">
        <v>1217</v>
      </c>
      <c r="T32" s="49">
        <f t="shared" si="7"/>
        <v>4599</v>
      </c>
      <c r="U32" s="44">
        <v>1004</v>
      </c>
      <c r="V32" s="17">
        <v>228</v>
      </c>
      <c r="W32" s="17">
        <v>595</v>
      </c>
      <c r="X32" s="40">
        <v>1352</v>
      </c>
      <c r="Y32" s="139">
        <f>SUM(U32:X32)</f>
        <v>3179</v>
      </c>
      <c r="Z32" s="144">
        <f>K32-T32-Y32</f>
        <v>2193</v>
      </c>
      <c r="AA32" s="142">
        <f t="shared" si="6"/>
        <v>2926</v>
      </c>
      <c r="AB32" s="170">
        <v>733</v>
      </c>
      <c r="AC32" s="77">
        <v>334.6</v>
      </c>
      <c r="AD32" s="78">
        <v>331.3</v>
      </c>
      <c r="AE32" s="54">
        <v>23840</v>
      </c>
      <c r="AF32" s="61">
        <v>1292.31</v>
      </c>
    </row>
    <row r="33" spans="2:36" s="15" customFormat="1" ht="30" customHeight="1" thickBot="1" x14ac:dyDescent="0.3">
      <c r="B33" s="275"/>
      <c r="C33" s="34">
        <v>42705</v>
      </c>
      <c r="D33" s="96"/>
      <c r="E33" s="18">
        <v>9119</v>
      </c>
      <c r="F33" s="18">
        <v>3441</v>
      </c>
      <c r="G33" s="18"/>
      <c r="H33" s="18"/>
      <c r="I33" s="312"/>
      <c r="J33" s="315"/>
      <c r="K33" s="35">
        <v>12560</v>
      </c>
      <c r="L33" s="18">
        <v>9119</v>
      </c>
      <c r="M33" s="18">
        <v>3441</v>
      </c>
      <c r="N33" s="18"/>
      <c r="O33" s="42"/>
      <c r="P33" s="148">
        <v>1919.43</v>
      </c>
      <c r="Q33" s="46">
        <v>1002</v>
      </c>
      <c r="R33" s="18">
        <v>2371</v>
      </c>
      <c r="S33" s="42">
        <v>1241</v>
      </c>
      <c r="T33" s="50">
        <f t="shared" si="7"/>
        <v>4614</v>
      </c>
      <c r="U33" s="46">
        <v>659</v>
      </c>
      <c r="V33" s="18">
        <v>247</v>
      </c>
      <c r="W33" s="18">
        <v>478</v>
      </c>
      <c r="X33" s="42">
        <v>952</v>
      </c>
      <c r="Y33" s="140">
        <f>SUM(U33:X33)</f>
        <v>2336</v>
      </c>
      <c r="Z33" s="145">
        <f>K33-T33-Y33</f>
        <v>5610</v>
      </c>
      <c r="AA33" s="142">
        <f t="shared" si="6"/>
        <v>6444</v>
      </c>
      <c r="AB33" s="172">
        <v>834</v>
      </c>
      <c r="AC33" s="85">
        <v>372.8</v>
      </c>
      <c r="AD33" s="86">
        <v>365.7</v>
      </c>
      <c r="AE33" s="89">
        <v>29000</v>
      </c>
      <c r="AF33" s="63">
        <v>1537.82</v>
      </c>
    </row>
    <row r="34" spans="2:36" ht="15.75" thickBot="1" x14ac:dyDescent="0.3">
      <c r="Y34" s="70"/>
      <c r="AC34" s="87"/>
      <c r="AD34" s="87"/>
      <c r="AF34" s="66"/>
    </row>
    <row r="35" spans="2:36" s="47" customFormat="1" ht="30" customHeight="1" thickBot="1" x14ac:dyDescent="0.3">
      <c r="B35" s="268" t="s">
        <v>23</v>
      </c>
      <c r="C35" s="269"/>
      <c r="D35" s="188" t="s">
        <v>35</v>
      </c>
      <c r="E35" s="189">
        <f>SUM(E22:E34)</f>
        <v>40534</v>
      </c>
      <c r="F35" s="189">
        <f>SUM(F22:F34)</f>
        <v>14696</v>
      </c>
      <c r="G35" s="189">
        <f>SUM(G22:G34)</f>
        <v>46144</v>
      </c>
      <c r="H35" s="189">
        <f>SUM(H22:H34)</f>
        <v>18001</v>
      </c>
      <c r="I35" s="189"/>
      <c r="J35" s="189"/>
      <c r="K35" s="190">
        <f t="shared" ref="K35:Z35" si="8">SUM(K22:K34)</f>
        <v>121258</v>
      </c>
      <c r="L35" s="189">
        <f t="shared" si="8"/>
        <v>40534</v>
      </c>
      <c r="M35" s="189">
        <f t="shared" si="8"/>
        <v>14696</v>
      </c>
      <c r="N35" s="189">
        <f t="shared" si="8"/>
        <v>46144</v>
      </c>
      <c r="O35" s="191">
        <f t="shared" si="8"/>
        <v>18001</v>
      </c>
      <c r="P35" s="175">
        <f t="shared" si="8"/>
        <v>18389.62</v>
      </c>
      <c r="Q35" s="192">
        <f t="shared" si="8"/>
        <v>13521</v>
      </c>
      <c r="R35" s="189">
        <f t="shared" si="8"/>
        <v>27248</v>
      </c>
      <c r="S35" s="191">
        <f t="shared" si="8"/>
        <v>12868</v>
      </c>
      <c r="T35" s="156">
        <f t="shared" si="8"/>
        <v>53637</v>
      </c>
      <c r="U35" s="192">
        <f t="shared" si="8"/>
        <v>7679</v>
      </c>
      <c r="V35" s="190">
        <f t="shared" si="8"/>
        <v>2166</v>
      </c>
      <c r="W35" s="189">
        <f t="shared" si="8"/>
        <v>6166</v>
      </c>
      <c r="X35" s="191">
        <f t="shared" si="8"/>
        <v>10485</v>
      </c>
      <c r="Y35" s="155">
        <f t="shared" si="8"/>
        <v>26496</v>
      </c>
      <c r="Z35" s="178">
        <f t="shared" si="8"/>
        <v>45777</v>
      </c>
      <c r="AA35" s="178"/>
      <c r="AB35" s="173">
        <f>SUM(AB22:AB34)</f>
        <v>6687</v>
      </c>
      <c r="AC35" s="157">
        <f>SUM(AC22:AC34)</f>
        <v>10385.599999999999</v>
      </c>
      <c r="AD35" s="158">
        <f>SUM(AD22:AD34)</f>
        <v>10259.15</v>
      </c>
      <c r="AE35" s="193">
        <f>SUM(AE22:AE34)</f>
        <v>171360</v>
      </c>
      <c r="AF35" s="194">
        <f>SUM(AF22:AF34)</f>
        <v>12996.799999999997</v>
      </c>
    </row>
    <row r="36" spans="2:36" ht="21.75" customHeight="1" thickBot="1" x14ac:dyDescent="0.3"/>
    <row r="37" spans="2:36" ht="30" customHeight="1" thickBot="1" x14ac:dyDescent="0.3">
      <c r="B37" s="289">
        <v>2017</v>
      </c>
      <c r="C37" s="129">
        <v>42736</v>
      </c>
      <c r="D37" s="99">
        <v>42767</v>
      </c>
      <c r="E37" s="10">
        <v>12051</v>
      </c>
      <c r="F37" s="10">
        <v>4403</v>
      </c>
      <c r="G37" s="10">
        <v>0</v>
      </c>
      <c r="H37" s="39">
        <v>0</v>
      </c>
      <c r="I37" s="210">
        <f t="shared" ref="I37:I48" si="9">H37+G37+F37+E37</f>
        <v>16454</v>
      </c>
      <c r="J37" s="215">
        <v>14346</v>
      </c>
      <c r="K37" s="203">
        <f>L37+M37</f>
        <v>11725</v>
      </c>
      <c r="L37" s="43">
        <v>8276</v>
      </c>
      <c r="M37" s="10">
        <v>3449</v>
      </c>
      <c r="N37" s="10"/>
      <c r="O37" s="39"/>
      <c r="P37" s="150">
        <v>1820.63</v>
      </c>
      <c r="Q37" s="162">
        <v>1742</v>
      </c>
      <c r="R37" s="106">
        <v>5156</v>
      </c>
      <c r="S37" s="163">
        <v>1321</v>
      </c>
      <c r="T37" s="48">
        <f>Q37+R37+S37</f>
        <v>8219</v>
      </c>
      <c r="U37" s="43">
        <v>915</v>
      </c>
      <c r="V37" s="16">
        <v>232</v>
      </c>
      <c r="W37" s="10">
        <v>590</v>
      </c>
      <c r="X37" s="39">
        <v>1202</v>
      </c>
      <c r="Y37" s="226">
        <f>SUM(U37:X37)</f>
        <v>2939</v>
      </c>
      <c r="Z37" s="236">
        <f>I37-T37-Y37-AB37</f>
        <v>4462</v>
      </c>
      <c r="AA37" s="142">
        <f t="shared" ref="AA37:AA48" si="10">SUM(Z37,AB37)</f>
        <v>5296</v>
      </c>
      <c r="AB37" s="233">
        <v>834</v>
      </c>
      <c r="AC37" s="229">
        <v>358</v>
      </c>
      <c r="AD37" s="104">
        <v>350</v>
      </c>
      <c r="AE37" s="239">
        <v>40000</v>
      </c>
      <c r="AF37" s="245">
        <v>1961.98</v>
      </c>
      <c r="AG37" s="25"/>
    </row>
    <row r="38" spans="2:36" s="15" customFormat="1" ht="30" customHeight="1" thickBot="1" x14ac:dyDescent="0.3">
      <c r="B38" s="290"/>
      <c r="C38" s="130">
        <v>42767</v>
      </c>
      <c r="D38" s="97">
        <v>42795</v>
      </c>
      <c r="E38" s="100">
        <v>7136</v>
      </c>
      <c r="F38" s="100">
        <v>2849</v>
      </c>
      <c r="G38" s="100">
        <v>0</v>
      </c>
      <c r="H38" s="101">
        <v>0</v>
      </c>
      <c r="I38" s="211">
        <f t="shared" si="9"/>
        <v>9985</v>
      </c>
      <c r="J38" s="216">
        <v>11110.79</v>
      </c>
      <c r="K38" s="204">
        <f>L38+M38</f>
        <v>15593</v>
      </c>
      <c r="L38" s="44">
        <v>11363</v>
      </c>
      <c r="M38" s="17">
        <v>4230</v>
      </c>
      <c r="N38" s="17"/>
      <c r="O38" s="40"/>
      <c r="P38" s="151">
        <v>2416.5100000000002</v>
      </c>
      <c r="Q38" s="21">
        <v>1161</v>
      </c>
      <c r="R38" s="17">
        <v>1592</v>
      </c>
      <c r="S38" s="164">
        <v>1030</v>
      </c>
      <c r="T38" s="49">
        <f t="shared" ref="T38:T48" si="11">Q38+R38+S38</f>
        <v>3783</v>
      </c>
      <c r="U38" s="44">
        <v>784</v>
      </c>
      <c r="V38" s="17">
        <v>198</v>
      </c>
      <c r="W38" s="17">
        <v>512</v>
      </c>
      <c r="X38" s="40">
        <v>961</v>
      </c>
      <c r="Y38" s="227">
        <f>SUM(U38:X38)</f>
        <v>2455</v>
      </c>
      <c r="Z38" s="237">
        <f t="shared" ref="Z38:Z48" si="12">I38-T38-Y38-AB38</f>
        <v>2918</v>
      </c>
      <c r="AA38" s="142">
        <f t="shared" si="10"/>
        <v>3747</v>
      </c>
      <c r="AB38" s="234">
        <v>829</v>
      </c>
      <c r="AC38" s="230">
        <v>455</v>
      </c>
      <c r="AD38" s="105">
        <v>446.3</v>
      </c>
      <c r="AE38" s="240">
        <v>24000</v>
      </c>
      <c r="AF38" s="246">
        <v>1376.87</v>
      </c>
      <c r="AG38" s="103"/>
      <c r="AH38"/>
      <c r="AI38"/>
      <c r="AJ38"/>
    </row>
    <row r="39" spans="2:36" s="15" customFormat="1" ht="30" customHeight="1" thickBot="1" x14ac:dyDescent="0.3">
      <c r="B39" s="290"/>
      <c r="C39" s="130">
        <v>42795</v>
      </c>
      <c r="D39" s="97">
        <v>42825</v>
      </c>
      <c r="E39" s="17">
        <v>9501</v>
      </c>
      <c r="F39" s="17">
        <v>3577</v>
      </c>
      <c r="G39" s="17">
        <v>0</v>
      </c>
      <c r="H39" s="40">
        <v>0</v>
      </c>
      <c r="I39" s="212">
        <f t="shared" si="9"/>
        <v>13078</v>
      </c>
      <c r="J39" s="216">
        <v>12831.36</v>
      </c>
      <c r="K39" s="204">
        <f>L39+M39</f>
        <v>9459</v>
      </c>
      <c r="L39" s="44">
        <v>6825</v>
      </c>
      <c r="M39" s="17">
        <v>2634</v>
      </c>
      <c r="N39" s="17"/>
      <c r="O39" s="40"/>
      <c r="P39" s="151">
        <v>1528.37</v>
      </c>
      <c r="Q39" s="21">
        <v>1707</v>
      </c>
      <c r="R39" s="107">
        <v>3479</v>
      </c>
      <c r="S39" s="164">
        <v>1215</v>
      </c>
      <c r="T39" s="49">
        <f t="shared" si="11"/>
        <v>6401</v>
      </c>
      <c r="U39" s="44">
        <v>995</v>
      </c>
      <c r="V39" s="17">
        <v>186</v>
      </c>
      <c r="W39" s="17">
        <v>596</v>
      </c>
      <c r="X39" s="40">
        <v>1231</v>
      </c>
      <c r="Y39" s="227">
        <f>SUM(U39:X39)</f>
        <v>3008</v>
      </c>
      <c r="Z39" s="237">
        <f t="shared" si="12"/>
        <v>2838</v>
      </c>
      <c r="AA39" s="142">
        <f t="shared" si="10"/>
        <v>3669</v>
      </c>
      <c r="AB39" s="234">
        <v>831</v>
      </c>
      <c r="AC39" s="231">
        <v>738.4</v>
      </c>
      <c r="AD39" s="78">
        <v>727</v>
      </c>
      <c r="AE39" s="241">
        <v>16000</v>
      </c>
      <c r="AF39" s="247">
        <v>1056.82</v>
      </c>
    </row>
    <row r="40" spans="2:36" s="15" customFormat="1" ht="30" customHeight="1" thickBot="1" x14ac:dyDescent="0.3">
      <c r="B40" s="290"/>
      <c r="C40" s="130">
        <v>42826</v>
      </c>
      <c r="D40" s="115">
        <v>42857</v>
      </c>
      <c r="E40" s="17">
        <v>305</v>
      </c>
      <c r="F40" s="17">
        <v>64</v>
      </c>
      <c r="G40" s="17">
        <v>9445</v>
      </c>
      <c r="H40" s="40">
        <v>4113</v>
      </c>
      <c r="I40" s="212">
        <f t="shared" si="9"/>
        <v>13927</v>
      </c>
      <c r="J40" s="216">
        <v>13095.14</v>
      </c>
      <c r="K40" s="205">
        <f>L40+M40+N40+O40</f>
        <v>18006</v>
      </c>
      <c r="L40" s="44">
        <v>7152</v>
      </c>
      <c r="M40" s="17">
        <v>2674</v>
      </c>
      <c r="N40" s="17">
        <v>5657</v>
      </c>
      <c r="O40" s="40">
        <v>2523</v>
      </c>
      <c r="P40" s="151">
        <v>2524.9899999999998</v>
      </c>
      <c r="Q40" s="21">
        <v>1829</v>
      </c>
      <c r="R40" s="107">
        <v>3479</v>
      </c>
      <c r="S40" s="164">
        <v>1256</v>
      </c>
      <c r="T40" s="49">
        <f t="shared" si="11"/>
        <v>6564</v>
      </c>
      <c r="U40" s="44">
        <v>759</v>
      </c>
      <c r="V40" s="17">
        <v>298</v>
      </c>
      <c r="W40" s="17">
        <v>510</v>
      </c>
      <c r="X40" s="40">
        <v>1023</v>
      </c>
      <c r="Y40" s="227">
        <f>SUM(U40:X40)</f>
        <v>2590</v>
      </c>
      <c r="Z40" s="237">
        <f t="shared" si="12"/>
        <v>3832</v>
      </c>
      <c r="AA40" s="142">
        <f>SUM(Z40,AB40)</f>
        <v>4773</v>
      </c>
      <c r="AB40" s="234">
        <v>941</v>
      </c>
      <c r="AC40" s="231">
        <v>1464.2</v>
      </c>
      <c r="AD40" s="78">
        <v>1444.7</v>
      </c>
      <c r="AE40" s="329">
        <v>13000</v>
      </c>
      <c r="AF40" s="330">
        <v>915.38</v>
      </c>
    </row>
    <row r="41" spans="2:36" s="15" customFormat="1" ht="30" customHeight="1" thickBot="1" x14ac:dyDescent="0.3">
      <c r="B41" s="290"/>
      <c r="C41" s="130">
        <v>42856</v>
      </c>
      <c r="D41" s="97">
        <v>42888</v>
      </c>
      <c r="E41" s="17">
        <v>0</v>
      </c>
      <c r="F41" s="17">
        <v>0</v>
      </c>
      <c r="G41" s="17">
        <v>8291</v>
      </c>
      <c r="H41" s="40">
        <v>3147</v>
      </c>
      <c r="I41" s="212">
        <f t="shared" si="9"/>
        <v>11438</v>
      </c>
      <c r="J41" s="216">
        <v>11754.88</v>
      </c>
      <c r="K41" s="205">
        <f t="shared" ref="K41:K46" si="13">L41+M41+N41+O41</f>
        <v>12801</v>
      </c>
      <c r="L41" s="44"/>
      <c r="M41" s="17"/>
      <c r="N41" s="17">
        <v>9156</v>
      </c>
      <c r="O41" s="40">
        <v>3645</v>
      </c>
      <c r="P41" s="151">
        <v>673.51</v>
      </c>
      <c r="Q41" s="21">
        <v>1549</v>
      </c>
      <c r="R41" s="17">
        <v>1571</v>
      </c>
      <c r="S41" s="164">
        <v>982</v>
      </c>
      <c r="T41" s="49">
        <f t="shared" si="11"/>
        <v>4102</v>
      </c>
      <c r="U41" s="44">
        <v>912</v>
      </c>
      <c r="V41" s="17">
        <v>260</v>
      </c>
      <c r="W41" s="17">
        <v>652</v>
      </c>
      <c r="X41" s="40">
        <v>1189</v>
      </c>
      <c r="Y41" s="227">
        <f t="shared" ref="Y41:Y48" si="14">SUM(U41:X41)</f>
        <v>3013</v>
      </c>
      <c r="Z41" s="237">
        <f t="shared" si="12"/>
        <v>3706</v>
      </c>
      <c r="AA41" s="142">
        <f t="shared" si="10"/>
        <v>4323</v>
      </c>
      <c r="AB41" s="234">
        <v>617</v>
      </c>
      <c r="AC41" s="231">
        <v>1639</v>
      </c>
      <c r="AD41" s="78">
        <v>1618.3</v>
      </c>
      <c r="AE41" s="240">
        <v>7000</v>
      </c>
      <c r="AF41" s="246">
        <v>687.89</v>
      </c>
    </row>
    <row r="42" spans="2:36" ht="30" customHeight="1" thickBot="1" x14ac:dyDescent="0.3">
      <c r="B42" s="290"/>
      <c r="C42" s="131">
        <v>42887</v>
      </c>
      <c r="D42" s="125">
        <v>42916</v>
      </c>
      <c r="E42" s="124">
        <v>0</v>
      </c>
      <c r="F42" s="124">
        <v>0</v>
      </c>
      <c r="G42" s="124">
        <v>6758</v>
      </c>
      <c r="H42" s="126">
        <v>2674</v>
      </c>
      <c r="I42" s="213">
        <f t="shared" si="9"/>
        <v>9432</v>
      </c>
      <c r="J42" s="217">
        <v>8759.91</v>
      </c>
      <c r="K42" s="206">
        <f t="shared" si="13"/>
        <v>9535</v>
      </c>
      <c r="L42" s="201"/>
      <c r="M42" s="124"/>
      <c r="N42" s="124">
        <v>6909</v>
      </c>
      <c r="O42" s="126">
        <v>2626</v>
      </c>
      <c r="P42" s="152">
        <v>1054.55</v>
      </c>
      <c r="Q42" s="11">
        <v>1394</v>
      </c>
      <c r="R42" s="124">
        <v>1298</v>
      </c>
      <c r="S42" s="165">
        <v>992</v>
      </c>
      <c r="T42" s="49">
        <f t="shared" si="11"/>
        <v>3684</v>
      </c>
      <c r="U42" s="44">
        <v>581</v>
      </c>
      <c r="V42" s="17">
        <v>211</v>
      </c>
      <c r="W42" s="17">
        <v>765</v>
      </c>
      <c r="X42" s="40">
        <v>1060</v>
      </c>
      <c r="Y42" s="227">
        <f t="shared" si="14"/>
        <v>2617</v>
      </c>
      <c r="Z42" s="237">
        <f t="shared" si="12"/>
        <v>2977</v>
      </c>
      <c r="AA42" s="142">
        <f t="shared" si="10"/>
        <v>3131</v>
      </c>
      <c r="AB42" s="234">
        <v>154</v>
      </c>
      <c r="AC42" s="231">
        <v>1626.3</v>
      </c>
      <c r="AD42" s="78">
        <v>1604.3</v>
      </c>
      <c r="AE42" s="240">
        <v>0</v>
      </c>
      <c r="AF42" s="246">
        <v>424.23</v>
      </c>
    </row>
    <row r="43" spans="2:36" ht="30" customHeight="1" thickBot="1" x14ac:dyDescent="0.3">
      <c r="B43" s="290"/>
      <c r="C43" s="130">
        <v>42917</v>
      </c>
      <c r="D43" s="115">
        <v>42944</v>
      </c>
      <c r="E43" s="17">
        <v>0</v>
      </c>
      <c r="F43" s="17">
        <v>0</v>
      </c>
      <c r="G43" s="17">
        <v>5274</v>
      </c>
      <c r="H43" s="40">
        <v>2583</v>
      </c>
      <c r="I43" s="212">
        <f t="shared" si="9"/>
        <v>7857</v>
      </c>
      <c r="J43" s="216">
        <v>7668.5</v>
      </c>
      <c r="K43" s="205">
        <v>14379</v>
      </c>
      <c r="L43" s="44"/>
      <c r="M43" s="17"/>
      <c r="N43" s="17"/>
      <c r="O43" s="299" t="s">
        <v>31</v>
      </c>
      <c r="P43" s="151">
        <v>936.52</v>
      </c>
      <c r="Q43" s="21">
        <v>1008</v>
      </c>
      <c r="R43" s="17">
        <v>2212</v>
      </c>
      <c r="S43" s="164">
        <v>772</v>
      </c>
      <c r="T43" s="49">
        <f t="shared" si="11"/>
        <v>3992</v>
      </c>
      <c r="U43" s="44">
        <v>219</v>
      </c>
      <c r="V43" s="17">
        <v>195</v>
      </c>
      <c r="W43" s="17">
        <v>463</v>
      </c>
      <c r="X43" s="40">
        <v>418</v>
      </c>
      <c r="Y43" s="227">
        <f t="shared" si="14"/>
        <v>1295</v>
      </c>
      <c r="Z43" s="237">
        <f t="shared" si="12"/>
        <v>2493</v>
      </c>
      <c r="AA43" s="142">
        <f t="shared" si="10"/>
        <v>2570</v>
      </c>
      <c r="AB43" s="234">
        <v>77</v>
      </c>
      <c r="AC43" s="231">
        <v>1253.7</v>
      </c>
      <c r="AD43" s="78">
        <v>1238.0999999999999</v>
      </c>
      <c r="AE43" s="242">
        <v>0</v>
      </c>
      <c r="AF43" s="248">
        <v>421.65</v>
      </c>
    </row>
    <row r="44" spans="2:36" ht="30" customHeight="1" thickBot="1" x14ac:dyDescent="0.3">
      <c r="B44" s="290"/>
      <c r="C44" s="130" t="s">
        <v>26</v>
      </c>
      <c r="D44" s="115">
        <v>42977</v>
      </c>
      <c r="E44" s="17">
        <v>0</v>
      </c>
      <c r="F44" s="17">
        <v>0</v>
      </c>
      <c r="G44" s="17">
        <v>3738</v>
      </c>
      <c r="H44" s="40">
        <v>1963</v>
      </c>
      <c r="I44" s="212">
        <f t="shared" si="9"/>
        <v>5701</v>
      </c>
      <c r="J44" s="216">
        <v>7898.35</v>
      </c>
      <c r="K44" s="205">
        <v>958</v>
      </c>
      <c r="L44" s="44"/>
      <c r="M44" s="17"/>
      <c r="N44" s="17"/>
      <c r="O44" s="299"/>
      <c r="P44" s="151">
        <v>936.52</v>
      </c>
      <c r="Q44" s="21">
        <v>634</v>
      </c>
      <c r="R44" s="17">
        <v>371</v>
      </c>
      <c r="S44" s="164">
        <v>840</v>
      </c>
      <c r="T44" s="49">
        <f t="shared" si="11"/>
        <v>1845</v>
      </c>
      <c r="U44" s="44">
        <v>157</v>
      </c>
      <c r="V44" s="17">
        <v>159</v>
      </c>
      <c r="W44" s="17">
        <v>369</v>
      </c>
      <c r="X44" s="40">
        <v>364</v>
      </c>
      <c r="Y44" s="227">
        <f t="shared" si="14"/>
        <v>1049</v>
      </c>
      <c r="Z44" s="237">
        <f t="shared" si="12"/>
        <v>2717</v>
      </c>
      <c r="AA44" s="142">
        <f t="shared" si="10"/>
        <v>2807</v>
      </c>
      <c r="AB44" s="234">
        <v>90</v>
      </c>
      <c r="AC44" s="231">
        <v>1444.8</v>
      </c>
      <c r="AD44" s="78">
        <v>1427</v>
      </c>
      <c r="AE44" s="242">
        <v>0</v>
      </c>
      <c r="AF44" s="248">
        <v>421.63</v>
      </c>
    </row>
    <row r="45" spans="2:36" ht="30" customHeight="1" thickBot="1" x14ac:dyDescent="0.3">
      <c r="B45" s="290"/>
      <c r="C45" s="132">
        <v>42979</v>
      </c>
      <c r="D45" s="127">
        <v>43006</v>
      </c>
      <c r="E45" s="116">
        <v>0</v>
      </c>
      <c r="F45" s="116">
        <v>0</v>
      </c>
      <c r="G45" s="116">
        <v>6638</v>
      </c>
      <c r="H45" s="128">
        <v>2000</v>
      </c>
      <c r="I45" s="211">
        <f t="shared" si="9"/>
        <v>8638</v>
      </c>
      <c r="J45" s="217">
        <v>8899.52</v>
      </c>
      <c r="K45" s="207">
        <f t="shared" si="13"/>
        <v>8048</v>
      </c>
      <c r="L45" s="202"/>
      <c r="M45" s="116"/>
      <c r="N45" s="116">
        <v>5974</v>
      </c>
      <c r="O45" s="128">
        <v>2074</v>
      </c>
      <c r="P45" s="153">
        <v>1218.6600000000001</v>
      </c>
      <c r="Q45" s="11">
        <v>608</v>
      </c>
      <c r="R45" s="116">
        <v>1035</v>
      </c>
      <c r="S45" s="166">
        <v>954</v>
      </c>
      <c r="T45" s="49">
        <f t="shared" si="11"/>
        <v>2597</v>
      </c>
      <c r="U45" s="44">
        <v>650</v>
      </c>
      <c r="V45" s="17">
        <v>167</v>
      </c>
      <c r="W45" s="17">
        <v>580</v>
      </c>
      <c r="X45" s="40">
        <v>742</v>
      </c>
      <c r="Y45" s="227">
        <f t="shared" si="14"/>
        <v>2139</v>
      </c>
      <c r="Z45" s="237">
        <f t="shared" si="12"/>
        <v>3675</v>
      </c>
      <c r="AA45" s="142">
        <f t="shared" si="10"/>
        <v>3902</v>
      </c>
      <c r="AB45" s="234">
        <v>227</v>
      </c>
      <c r="AC45" s="231">
        <v>994.7</v>
      </c>
      <c r="AD45" s="78">
        <v>980.4</v>
      </c>
      <c r="AE45" s="242">
        <v>1000</v>
      </c>
      <c r="AF45" s="248">
        <v>460.14</v>
      </c>
    </row>
    <row r="46" spans="2:36" s="15" customFormat="1" ht="30" customHeight="1" thickBot="1" x14ac:dyDescent="0.3">
      <c r="B46" s="290"/>
      <c r="C46" s="130">
        <v>43009</v>
      </c>
      <c r="D46" s="97">
        <v>43039</v>
      </c>
      <c r="E46" s="17">
        <v>0</v>
      </c>
      <c r="F46" s="17">
        <v>0</v>
      </c>
      <c r="G46" s="17">
        <v>8198</v>
      </c>
      <c r="H46" s="40">
        <v>2541</v>
      </c>
      <c r="I46" s="212">
        <f t="shared" si="9"/>
        <v>10739</v>
      </c>
      <c r="J46" s="216">
        <v>10907.65</v>
      </c>
      <c r="K46" s="205">
        <f t="shared" si="13"/>
        <v>10716</v>
      </c>
      <c r="L46" s="44"/>
      <c r="M46" s="17"/>
      <c r="N46" s="17">
        <v>8416</v>
      </c>
      <c r="O46" s="40">
        <v>2300</v>
      </c>
      <c r="P46" s="151">
        <v>1455.66</v>
      </c>
      <c r="Q46" s="21">
        <v>669</v>
      </c>
      <c r="R46" s="17">
        <v>1316</v>
      </c>
      <c r="S46" s="164">
        <v>996</v>
      </c>
      <c r="T46" s="49">
        <f t="shared" si="11"/>
        <v>2981</v>
      </c>
      <c r="U46" s="44">
        <v>824</v>
      </c>
      <c r="V46" s="17">
        <v>220</v>
      </c>
      <c r="W46" s="17">
        <v>699</v>
      </c>
      <c r="X46" s="40">
        <v>1109</v>
      </c>
      <c r="Y46" s="227">
        <f t="shared" si="14"/>
        <v>2852</v>
      </c>
      <c r="Z46" s="237">
        <f t="shared" si="12"/>
        <v>4463</v>
      </c>
      <c r="AA46" s="142">
        <f t="shared" si="10"/>
        <v>4906</v>
      </c>
      <c r="AB46" s="234">
        <v>443</v>
      </c>
      <c r="AC46" s="231">
        <v>847.2</v>
      </c>
      <c r="AD46" s="78">
        <v>834.4</v>
      </c>
      <c r="AE46" s="240">
        <v>1000</v>
      </c>
      <c r="AF46" s="246">
        <v>461.53</v>
      </c>
    </row>
    <row r="47" spans="2:36" s="15" customFormat="1" ht="30" customHeight="1" thickBot="1" x14ac:dyDescent="0.3">
      <c r="B47" s="290"/>
      <c r="C47" s="130">
        <v>43040</v>
      </c>
      <c r="D47" s="97">
        <v>43070</v>
      </c>
      <c r="E47" s="17">
        <v>9700</v>
      </c>
      <c r="F47" s="17">
        <v>3547</v>
      </c>
      <c r="G47" s="17">
        <v>76</v>
      </c>
      <c r="H47" s="40">
        <v>68</v>
      </c>
      <c r="I47" s="212">
        <f t="shared" si="9"/>
        <v>13391</v>
      </c>
      <c r="J47" s="216">
        <v>12099.42</v>
      </c>
      <c r="K47" s="205">
        <f>L47+M47+N47+O47</f>
        <v>10893</v>
      </c>
      <c r="L47" s="44">
        <v>5770</v>
      </c>
      <c r="M47" s="17">
        <v>2233</v>
      </c>
      <c r="N47" s="17">
        <v>1991</v>
      </c>
      <c r="O47" s="40">
        <v>899</v>
      </c>
      <c r="P47" s="151">
        <v>1862.99</v>
      </c>
      <c r="Q47" s="21">
        <v>1224</v>
      </c>
      <c r="R47" s="17">
        <v>2361</v>
      </c>
      <c r="S47" s="164">
        <v>1201</v>
      </c>
      <c r="T47" s="49">
        <f t="shared" si="11"/>
        <v>4786</v>
      </c>
      <c r="U47" s="44">
        <v>1072</v>
      </c>
      <c r="V47" s="17">
        <v>236</v>
      </c>
      <c r="W47" s="17">
        <v>787</v>
      </c>
      <c r="X47" s="40">
        <v>1316</v>
      </c>
      <c r="Y47" s="227">
        <f t="shared" si="14"/>
        <v>3411</v>
      </c>
      <c r="Z47" s="237">
        <f t="shared" si="12"/>
        <v>4279</v>
      </c>
      <c r="AA47" s="142">
        <f t="shared" si="10"/>
        <v>5194</v>
      </c>
      <c r="AB47" s="234">
        <v>915</v>
      </c>
      <c r="AC47" s="231">
        <v>367.7</v>
      </c>
      <c r="AD47" s="78">
        <v>359.5</v>
      </c>
      <c r="AE47" s="243">
        <v>23000</v>
      </c>
      <c r="AF47" s="249">
        <v>1320.7</v>
      </c>
    </row>
    <row r="48" spans="2:36" s="15" customFormat="1" ht="30" customHeight="1" thickBot="1" x14ac:dyDescent="0.3">
      <c r="B48" s="291"/>
      <c r="C48" s="133">
        <v>43070</v>
      </c>
      <c r="D48" s="98">
        <v>42737</v>
      </c>
      <c r="E48" s="18">
        <v>8951</v>
      </c>
      <c r="F48" s="18">
        <v>3467</v>
      </c>
      <c r="G48" s="18">
        <v>0</v>
      </c>
      <c r="H48" s="42">
        <v>0</v>
      </c>
      <c r="I48" s="214">
        <f t="shared" si="9"/>
        <v>12418</v>
      </c>
      <c r="J48" s="218">
        <v>13615.8</v>
      </c>
      <c r="K48" s="208">
        <f>L48+M48+N48+O48</f>
        <v>14656</v>
      </c>
      <c r="L48" s="46">
        <v>10818</v>
      </c>
      <c r="M48" s="18">
        <v>3838</v>
      </c>
      <c r="N48" s="18"/>
      <c r="O48" s="42"/>
      <c r="P48" s="154">
        <v>2263.09</v>
      </c>
      <c r="Q48" s="35">
        <v>978</v>
      </c>
      <c r="R48" s="18">
        <v>1908</v>
      </c>
      <c r="S48" s="167">
        <v>1222</v>
      </c>
      <c r="T48" s="50">
        <f t="shared" si="11"/>
        <v>4108</v>
      </c>
      <c r="U48" s="46">
        <v>832</v>
      </c>
      <c r="V48" s="18">
        <v>257</v>
      </c>
      <c r="W48" s="18">
        <v>698</v>
      </c>
      <c r="X48" s="42">
        <v>985</v>
      </c>
      <c r="Y48" s="228">
        <f t="shared" si="14"/>
        <v>2772</v>
      </c>
      <c r="Z48" s="238">
        <f t="shared" si="12"/>
        <v>4592</v>
      </c>
      <c r="AA48" s="142">
        <f t="shared" si="10"/>
        <v>5538</v>
      </c>
      <c r="AB48" s="235">
        <v>946</v>
      </c>
      <c r="AC48" s="232">
        <v>246.8</v>
      </c>
      <c r="AD48" s="86">
        <v>241.6</v>
      </c>
      <c r="AE48" s="244">
        <v>28000</v>
      </c>
      <c r="AF48" s="250">
        <v>1538.01</v>
      </c>
    </row>
    <row r="49" spans="2:32" ht="23.25" customHeight="1" thickBot="1" x14ac:dyDescent="0.3">
      <c r="C49" s="88"/>
    </row>
    <row r="50" spans="2:32" s="8" customFormat="1" ht="30" customHeight="1" thickBot="1" x14ac:dyDescent="0.3">
      <c r="B50" s="325" t="s">
        <v>27</v>
      </c>
      <c r="C50" s="326"/>
      <c r="D50" s="188" t="s">
        <v>35</v>
      </c>
      <c r="E50" s="189">
        <f t="shared" ref="E50:P50" si="15">SUM(E37:E49)</f>
        <v>47644</v>
      </c>
      <c r="F50" s="189">
        <f t="shared" si="15"/>
        <v>17907</v>
      </c>
      <c r="G50" s="189">
        <f t="shared" si="15"/>
        <v>48418</v>
      </c>
      <c r="H50" s="189">
        <f t="shared" si="15"/>
        <v>19089</v>
      </c>
      <c r="I50" s="195">
        <f t="shared" si="15"/>
        <v>133058</v>
      </c>
      <c r="J50" s="177">
        <f t="shared" si="15"/>
        <v>132987.32</v>
      </c>
      <c r="K50" s="209">
        <f t="shared" si="15"/>
        <v>136769</v>
      </c>
      <c r="L50" s="190">
        <f t="shared" si="15"/>
        <v>50204</v>
      </c>
      <c r="M50" s="190">
        <f t="shared" si="15"/>
        <v>19058</v>
      </c>
      <c r="N50" s="190">
        <f t="shared" si="15"/>
        <v>38103</v>
      </c>
      <c r="O50" s="195">
        <f t="shared" si="15"/>
        <v>14067</v>
      </c>
      <c r="P50" s="176">
        <f t="shared" si="15"/>
        <v>18692</v>
      </c>
      <c r="Q50" s="192">
        <f t="shared" ref="Q50:Z50" si="16">SUM(Q37:Q49)</f>
        <v>14503</v>
      </c>
      <c r="R50" s="189">
        <f t="shared" si="16"/>
        <v>25778</v>
      </c>
      <c r="S50" s="191">
        <f t="shared" si="16"/>
        <v>12781</v>
      </c>
      <c r="T50" s="156">
        <f t="shared" si="16"/>
        <v>53062</v>
      </c>
      <c r="U50" s="192">
        <f t="shared" si="16"/>
        <v>8700</v>
      </c>
      <c r="V50" s="190">
        <f t="shared" si="16"/>
        <v>2619</v>
      </c>
      <c r="W50" s="189">
        <f t="shared" si="16"/>
        <v>7221</v>
      </c>
      <c r="X50" s="191">
        <f t="shared" si="16"/>
        <v>11600</v>
      </c>
      <c r="Y50" s="155">
        <f t="shared" si="16"/>
        <v>30140</v>
      </c>
      <c r="Z50" s="177">
        <f t="shared" si="16"/>
        <v>42952</v>
      </c>
      <c r="AA50" s="177"/>
      <c r="AB50" s="173">
        <f>SUM(AB37:AB49)</f>
        <v>6904</v>
      </c>
      <c r="AC50" s="159">
        <f>SUM(AC37:AC49)</f>
        <v>11435.800000000001</v>
      </c>
      <c r="AD50" s="160">
        <f>SUM(AD37:AD49)</f>
        <v>11271.6</v>
      </c>
      <c r="AE50" s="196">
        <f>SUM(AE37:AE49)</f>
        <v>153000</v>
      </c>
      <c r="AF50" s="197">
        <f>SUM(AF37:AF49)</f>
        <v>11046.83</v>
      </c>
    </row>
    <row r="51" spans="2:32" ht="23.25" customHeight="1" thickBot="1" x14ac:dyDescent="0.3">
      <c r="C51" s="88"/>
      <c r="AF51" s="14">
        <f>AVERAGE(13,11,14.5)</f>
        <v>12.833333333333334</v>
      </c>
    </row>
    <row r="52" spans="2:32" ht="23.25" customHeight="1" thickBot="1" x14ac:dyDescent="0.3">
      <c r="C52" s="88"/>
      <c r="D52" s="316" t="s">
        <v>30</v>
      </c>
      <c r="E52" s="317"/>
      <c r="F52" s="317"/>
      <c r="G52" s="317"/>
      <c r="H52" s="317"/>
      <c r="I52" s="317"/>
      <c r="J52" s="317"/>
      <c r="K52" s="317"/>
      <c r="L52" s="317"/>
      <c r="M52" s="317"/>
      <c r="N52" s="317"/>
      <c r="O52" s="317"/>
      <c r="P52" s="318"/>
      <c r="Q52" s="319" t="s">
        <v>1</v>
      </c>
      <c r="R52" s="320"/>
      <c r="S52" s="321"/>
      <c r="T52" s="292" t="s">
        <v>2</v>
      </c>
      <c r="U52" s="322" t="s">
        <v>3</v>
      </c>
      <c r="V52" s="323"/>
      <c r="W52" s="323"/>
      <c r="X52" s="324"/>
      <c r="Y52" s="297" t="s">
        <v>4</v>
      </c>
      <c r="Z52" s="276" t="s">
        <v>17</v>
      </c>
      <c r="AA52" s="251"/>
      <c r="AB52" s="255" t="s">
        <v>33</v>
      </c>
    </row>
    <row r="53" spans="2:32" ht="57" thickBot="1" x14ac:dyDescent="0.3">
      <c r="D53" s="117" t="s">
        <v>25</v>
      </c>
      <c r="E53" s="118" t="s">
        <v>13</v>
      </c>
      <c r="F53" s="118" t="s">
        <v>14</v>
      </c>
      <c r="G53" s="118" t="s">
        <v>15</v>
      </c>
      <c r="H53" s="119" t="s">
        <v>16</v>
      </c>
      <c r="I53" s="120" t="s">
        <v>24</v>
      </c>
      <c r="J53" s="134" t="s">
        <v>29</v>
      </c>
      <c r="K53" s="121" t="s">
        <v>32</v>
      </c>
      <c r="L53" s="122" t="s">
        <v>13</v>
      </c>
      <c r="M53" s="122" t="s">
        <v>14</v>
      </c>
      <c r="N53" s="122" t="s">
        <v>15</v>
      </c>
      <c r="O53" s="122" t="s">
        <v>16</v>
      </c>
      <c r="P53" s="123" t="s">
        <v>12</v>
      </c>
      <c r="Q53" s="168" t="s">
        <v>8</v>
      </c>
      <c r="R53" s="169" t="s">
        <v>18</v>
      </c>
      <c r="S53" s="169" t="s">
        <v>19</v>
      </c>
      <c r="T53" s="293"/>
      <c r="U53" s="67" t="s">
        <v>7</v>
      </c>
      <c r="V53" s="68" t="s">
        <v>9</v>
      </c>
      <c r="W53" s="68" t="s">
        <v>10</v>
      </c>
      <c r="X53" s="69" t="s">
        <v>11</v>
      </c>
      <c r="Y53" s="298"/>
      <c r="Z53" s="277"/>
      <c r="AA53" s="252"/>
      <c r="AB53" s="256"/>
      <c r="AC53" s="74" t="s">
        <v>5</v>
      </c>
      <c r="AD53" s="74" t="s">
        <v>6</v>
      </c>
      <c r="AE53" s="51" t="s">
        <v>20</v>
      </c>
      <c r="AF53" s="52" t="s">
        <v>12</v>
      </c>
    </row>
    <row r="100" spans="3:22" x14ac:dyDescent="0.25">
      <c r="C100"/>
      <c r="D100"/>
      <c r="E100" s="90"/>
      <c r="F100" s="90"/>
      <c r="G100" s="22"/>
      <c r="I100"/>
      <c r="K100" s="2"/>
      <c r="L100" s="2"/>
      <c r="M100" s="2"/>
      <c r="N100" s="22"/>
      <c r="P100"/>
      <c r="T100"/>
      <c r="V100"/>
    </row>
    <row r="101" spans="3:22" x14ac:dyDescent="0.25">
      <c r="C101"/>
      <c r="D101"/>
      <c r="E101" s="90"/>
      <c r="F101" s="90"/>
      <c r="G101" s="22"/>
      <c r="I101"/>
      <c r="K101" s="2"/>
      <c r="L101" s="2"/>
      <c r="M101" s="2"/>
      <c r="N101" s="22"/>
      <c r="P101"/>
      <c r="T101"/>
      <c r="V101"/>
    </row>
    <row r="102" spans="3:22" x14ac:dyDescent="0.25">
      <c r="C102"/>
      <c r="D102"/>
      <c r="E102" s="23"/>
      <c r="F102" s="23"/>
      <c r="G102" s="24"/>
      <c r="H102" s="25"/>
      <c r="I102"/>
      <c r="J102" s="25"/>
      <c r="K102" s="23"/>
      <c r="L102" s="23"/>
      <c r="M102" s="23"/>
      <c r="N102" s="24"/>
      <c r="O102" s="25"/>
      <c r="P102"/>
      <c r="T102"/>
      <c r="V102"/>
    </row>
    <row r="103" spans="3:22" x14ac:dyDescent="0.25">
      <c r="C103"/>
      <c r="D103"/>
      <c r="E103" s="26"/>
      <c r="F103" s="27"/>
      <c r="G103" s="28"/>
      <c r="H103" s="29"/>
      <c r="I103"/>
      <c r="J103" s="29"/>
      <c r="K103" s="23"/>
      <c r="L103" s="26"/>
      <c r="M103" s="27"/>
      <c r="N103" s="28"/>
      <c r="O103" s="29"/>
      <c r="P103"/>
      <c r="T103"/>
      <c r="V103"/>
    </row>
    <row r="104" spans="3:22" x14ac:dyDescent="0.25">
      <c r="C104"/>
      <c r="D104"/>
      <c r="E104" s="31"/>
      <c r="F104" s="27"/>
      <c r="G104" s="28"/>
      <c r="H104" s="29"/>
      <c r="I104"/>
      <c r="J104" s="29"/>
      <c r="K104" s="30"/>
      <c r="L104" s="31"/>
      <c r="M104" s="27"/>
      <c r="N104" s="28"/>
      <c r="O104" s="29"/>
      <c r="P104"/>
      <c r="T104"/>
      <c r="V104"/>
    </row>
    <row r="105" spans="3:22" x14ac:dyDescent="0.25">
      <c r="C105"/>
      <c r="D105"/>
      <c r="E105" s="31"/>
      <c r="F105" s="27"/>
      <c r="G105" s="28"/>
      <c r="H105" s="29"/>
      <c r="I105"/>
      <c r="J105" s="29"/>
      <c r="K105" s="30"/>
      <c r="L105" s="31"/>
      <c r="M105" s="27"/>
      <c r="N105" s="28"/>
      <c r="O105" s="29"/>
      <c r="P105"/>
      <c r="T105"/>
      <c r="V105"/>
    </row>
    <row r="106" spans="3:22" x14ac:dyDescent="0.25">
      <c r="C106"/>
      <c r="D106"/>
      <c r="E106" s="31"/>
      <c r="F106" s="27"/>
      <c r="G106" s="32"/>
      <c r="H106" s="29"/>
      <c r="I106"/>
      <c r="J106" s="29"/>
      <c r="K106" s="30"/>
      <c r="L106" s="31"/>
      <c r="M106" s="27"/>
      <c r="N106" s="32"/>
      <c r="O106" s="29"/>
      <c r="P106"/>
      <c r="T106"/>
      <c r="V106"/>
    </row>
    <row r="107" spans="3:22" x14ac:dyDescent="0.25">
      <c r="C107"/>
      <c r="D107"/>
      <c r="E107" s="31"/>
      <c r="F107" s="27"/>
      <c r="G107" s="32"/>
      <c r="H107" s="29"/>
      <c r="I107"/>
      <c r="J107" s="29"/>
      <c r="K107" s="30"/>
      <c r="L107" s="31"/>
      <c r="M107" s="27"/>
      <c r="N107" s="32"/>
      <c r="O107" s="29"/>
      <c r="P107"/>
      <c r="T107"/>
      <c r="V107"/>
    </row>
    <row r="108" spans="3:22" x14ac:dyDescent="0.25">
      <c r="C108"/>
      <c r="D108"/>
      <c r="E108" s="31"/>
      <c r="F108" s="27"/>
      <c r="G108" s="32"/>
      <c r="H108" s="29"/>
      <c r="I108"/>
      <c r="J108" s="29"/>
      <c r="K108" s="30"/>
      <c r="L108" s="31"/>
      <c r="M108" s="27"/>
      <c r="N108" s="32"/>
      <c r="O108" s="29"/>
      <c r="P108"/>
      <c r="T108"/>
      <c r="V108"/>
    </row>
    <row r="109" spans="3:22" x14ac:dyDescent="0.25">
      <c r="C109"/>
      <c r="D109"/>
      <c r="E109" s="31"/>
      <c r="F109" s="27"/>
      <c r="G109" s="32"/>
      <c r="H109" s="29"/>
      <c r="I109"/>
      <c r="J109" s="29"/>
      <c r="K109" s="30"/>
      <c r="L109" s="31"/>
      <c r="M109" s="27"/>
      <c r="N109" s="32"/>
      <c r="O109" s="29"/>
      <c r="P109"/>
      <c r="T109"/>
      <c r="V109"/>
    </row>
    <row r="110" spans="3:22" x14ac:dyDescent="0.25">
      <c r="C110"/>
      <c r="D110"/>
      <c r="E110" s="31"/>
      <c r="F110" s="27"/>
      <c r="G110" s="32"/>
      <c r="H110" s="29"/>
      <c r="I110"/>
      <c r="J110" s="29"/>
      <c r="K110" s="30"/>
      <c r="L110" s="31"/>
      <c r="M110" s="27"/>
      <c r="N110" s="32"/>
      <c r="O110" s="29"/>
      <c r="P110"/>
      <c r="T110"/>
      <c r="V110"/>
    </row>
    <row r="111" spans="3:22" x14ac:dyDescent="0.25">
      <c r="C111"/>
      <c r="D111"/>
      <c r="E111" s="31"/>
      <c r="F111" s="27"/>
      <c r="G111" s="32"/>
      <c r="H111" s="29"/>
      <c r="I111"/>
      <c r="J111" s="29"/>
      <c r="K111" s="30"/>
      <c r="L111" s="31"/>
      <c r="M111" s="27"/>
      <c r="N111" s="32"/>
      <c r="O111" s="29"/>
      <c r="P111"/>
      <c r="T111"/>
      <c r="V111"/>
    </row>
    <row r="112" spans="3:22" x14ac:dyDescent="0.25">
      <c r="C112"/>
      <c r="D112"/>
      <c r="E112" s="31"/>
      <c r="F112" s="27"/>
      <c r="G112" s="28"/>
      <c r="H112" s="29"/>
      <c r="I112"/>
      <c r="J112" s="29"/>
      <c r="K112" s="30"/>
      <c r="L112" s="31"/>
      <c r="M112" s="27"/>
      <c r="N112" s="28"/>
      <c r="O112" s="29"/>
      <c r="P112"/>
      <c r="T112"/>
      <c r="V112"/>
    </row>
    <row r="113" spans="3:32" x14ac:dyDescent="0.25">
      <c r="C113"/>
      <c r="D113"/>
      <c r="E113" s="31"/>
      <c r="F113" s="27"/>
      <c r="G113" s="28"/>
      <c r="H113" s="29"/>
      <c r="I113"/>
      <c r="J113" s="29"/>
      <c r="K113" s="30"/>
      <c r="L113" s="31"/>
      <c r="M113" s="27"/>
      <c r="N113" s="28"/>
      <c r="O113" s="29"/>
      <c r="P113"/>
      <c r="T113"/>
      <c r="V113"/>
    </row>
    <row r="114" spans="3:32" x14ac:dyDescent="0.25">
      <c r="C114"/>
      <c r="D114"/>
      <c r="E114" s="31"/>
      <c r="F114" s="27"/>
      <c r="G114" s="28"/>
      <c r="H114" s="29"/>
      <c r="I114"/>
      <c r="J114" s="29"/>
      <c r="K114" s="30"/>
      <c r="L114" s="31"/>
      <c r="M114" s="27"/>
      <c r="N114" s="28"/>
      <c r="O114" s="29"/>
      <c r="P114"/>
      <c r="T114"/>
      <c r="V114"/>
    </row>
    <row r="115" spans="3:32" x14ac:dyDescent="0.25">
      <c r="C115"/>
      <c r="D115"/>
      <c r="E115" s="31"/>
      <c r="F115" s="27"/>
      <c r="G115" s="28"/>
      <c r="H115" s="29"/>
      <c r="I115"/>
      <c r="J115" s="29"/>
      <c r="K115" s="30"/>
      <c r="L115" s="31"/>
      <c r="M115" s="27"/>
      <c r="N115" s="28"/>
      <c r="O115" s="29"/>
      <c r="P115"/>
      <c r="T115"/>
      <c r="V115"/>
    </row>
    <row r="116" spans="3:32" x14ac:dyDescent="0.25">
      <c r="C116"/>
      <c r="D116"/>
      <c r="E116" s="26"/>
      <c r="F116" s="27"/>
      <c r="G116" s="28"/>
      <c r="H116" s="29"/>
      <c r="I116"/>
      <c r="J116" s="29"/>
      <c r="K116" s="23"/>
      <c r="L116" s="26"/>
      <c r="M116" s="27"/>
      <c r="N116" s="28"/>
      <c r="O116" s="29"/>
      <c r="P116"/>
      <c r="T116"/>
      <c r="V116"/>
    </row>
    <row r="117" spans="3:32" x14ac:dyDescent="0.25">
      <c r="C117"/>
      <c r="D117"/>
      <c r="E117" s="31"/>
      <c r="F117" s="27"/>
      <c r="G117" s="28"/>
      <c r="H117" s="29"/>
      <c r="I117"/>
      <c r="J117" s="29"/>
      <c r="K117" s="23"/>
      <c r="L117" s="31"/>
      <c r="M117" s="27"/>
      <c r="N117" s="28"/>
      <c r="O117" s="29"/>
      <c r="P117"/>
      <c r="T117"/>
      <c r="V117"/>
    </row>
    <row r="118" spans="3:32" x14ac:dyDescent="0.25">
      <c r="C118"/>
      <c r="D118"/>
      <c r="E118" s="23"/>
      <c r="F118" s="23"/>
      <c r="G118" s="24"/>
      <c r="H118" s="25"/>
      <c r="I118"/>
      <c r="J118" s="25"/>
      <c r="K118" s="23"/>
      <c r="L118" s="23"/>
      <c r="M118" s="23"/>
      <c r="N118" s="24"/>
      <c r="O118" s="25"/>
      <c r="P118"/>
      <c r="T118"/>
      <c r="V118"/>
    </row>
    <row r="119" spans="3:32" x14ac:dyDescent="0.25">
      <c r="C119"/>
      <c r="D119"/>
      <c r="E119" s="23"/>
      <c r="F119" s="23"/>
      <c r="G119" s="24"/>
      <c r="H119" s="25"/>
      <c r="I119"/>
      <c r="J119" s="25"/>
      <c r="K119" s="23"/>
      <c r="L119" s="23"/>
      <c r="M119" s="23"/>
      <c r="N119" s="24"/>
      <c r="O119" s="25"/>
      <c r="P119"/>
      <c r="T119"/>
      <c r="V119"/>
    </row>
    <row r="120" spans="3:32" x14ac:dyDescent="0.25">
      <c r="C120" s="8"/>
      <c r="D120" s="8"/>
      <c r="E120" s="15"/>
      <c r="H120" s="8"/>
      <c r="I120" s="8"/>
      <c r="J120" s="8"/>
      <c r="L120" s="15"/>
      <c r="O120" s="8"/>
      <c r="P120"/>
      <c r="Q120" s="6"/>
      <c r="R120" s="6"/>
      <c r="S120" s="6"/>
      <c r="T120" s="7"/>
      <c r="U120" s="7"/>
      <c r="V120" s="14"/>
      <c r="W120" s="14"/>
      <c r="Y120"/>
      <c r="AB120" s="6"/>
      <c r="AC120"/>
      <c r="AD120"/>
      <c r="AE120"/>
      <c r="AF120"/>
    </row>
    <row r="121" spans="3:32" x14ac:dyDescent="0.25">
      <c r="C121" s="8"/>
      <c r="D121" s="8"/>
      <c r="E121" s="15"/>
      <c r="H121" s="8"/>
      <c r="I121" s="8"/>
      <c r="J121" s="8"/>
      <c r="L121" s="15"/>
      <c r="O121" s="8"/>
      <c r="P121"/>
      <c r="Q121" s="6"/>
      <c r="R121" s="6"/>
      <c r="S121" s="6"/>
      <c r="T121" s="7"/>
      <c r="U121" s="7"/>
      <c r="V121" s="14"/>
      <c r="W121" s="14"/>
      <c r="Y121"/>
      <c r="AB121" s="6"/>
      <c r="AC121"/>
      <c r="AD121"/>
      <c r="AE121"/>
      <c r="AF121"/>
    </row>
  </sheetData>
  <mergeCells count="32">
    <mergeCell ref="B2:AF2"/>
    <mergeCell ref="AC4:AD4"/>
    <mergeCell ref="AE4:AF4"/>
    <mergeCell ref="Z52:Z53"/>
    <mergeCell ref="AB52:AB53"/>
    <mergeCell ref="I20:J20"/>
    <mergeCell ref="J7:J18"/>
    <mergeCell ref="I7:I18"/>
    <mergeCell ref="I22:I33"/>
    <mergeCell ref="J22:J33"/>
    <mergeCell ref="D52:P52"/>
    <mergeCell ref="Q52:S52"/>
    <mergeCell ref="T52:T53"/>
    <mergeCell ref="U52:X52"/>
    <mergeCell ref="Y52:Y53"/>
    <mergeCell ref="B50:C50"/>
    <mergeCell ref="B37:B48"/>
    <mergeCell ref="T4:T5"/>
    <mergeCell ref="U4:X4"/>
    <mergeCell ref="Y4:Y5"/>
    <mergeCell ref="O43:O44"/>
    <mergeCell ref="AB4:AB5"/>
    <mergeCell ref="B20:C20"/>
    <mergeCell ref="AH18:AJ23"/>
    <mergeCell ref="B35:C35"/>
    <mergeCell ref="B7:B18"/>
    <mergeCell ref="B22:B33"/>
    <mergeCell ref="Z4:Z5"/>
    <mergeCell ref="AD13:AD14"/>
    <mergeCell ref="AC9:AC14"/>
    <mergeCell ref="D4:P4"/>
    <mergeCell ref="Q4:S4"/>
  </mergeCells>
  <pageMargins left="0.7" right="0.7" top="0.75" bottom="0.75" header="0.3" footer="0.3"/>
  <pageSetup paperSize="8"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2018-04-23T09:49:30Z</dcterms:modified>
</cp:coreProperties>
</file>