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5"/>
  </bookViews>
  <sheets>
    <sheet name="Total Energy consumption" sheetId="1" r:id="rId1"/>
    <sheet name="Heating " sheetId="2" r:id="rId2"/>
    <sheet name="Electricity" sheetId="3" r:id="rId3"/>
    <sheet name="Renewable Energy" sheetId="4" r:id="rId4"/>
    <sheet name="Power Energy balance" sheetId="5" r:id="rId5"/>
    <sheet name="summary" sheetId="6" r:id="rId6"/>
  </sheets>
  <calcPr calcId="145621"/>
</workbook>
</file>

<file path=xl/calcChain.xml><?xml version="1.0" encoding="utf-8"?>
<calcChain xmlns="http://schemas.openxmlformats.org/spreadsheetml/2006/main">
  <c r="E7" i="6" l="1"/>
  <c r="B7" i="6"/>
  <c r="H14" i="4"/>
  <c r="G14" i="4"/>
  <c r="E6" i="6"/>
  <c r="F6" i="6" s="1"/>
  <c r="B6" i="6"/>
  <c r="C6" i="6" s="1"/>
  <c r="D6" i="6" s="1"/>
  <c r="E5" i="6"/>
  <c r="F5" i="6" s="1"/>
  <c r="B5" i="6"/>
  <c r="C5" i="6" s="1"/>
  <c r="B4" i="6"/>
  <c r="C4" i="6" s="1"/>
  <c r="E4" i="6"/>
  <c r="F4" i="6" s="1"/>
  <c r="C77" i="3"/>
  <c r="D77" i="3"/>
  <c r="E77" i="3"/>
  <c r="B77" i="3"/>
  <c r="C63" i="3"/>
  <c r="D63" i="3"/>
  <c r="E63" i="3"/>
  <c r="B63" i="3"/>
  <c r="C47" i="3"/>
  <c r="D47" i="3"/>
  <c r="E47" i="3"/>
  <c r="B47" i="3"/>
  <c r="C33" i="3"/>
  <c r="D33" i="3"/>
  <c r="E33" i="3"/>
  <c r="B33" i="3"/>
  <c r="E3" i="6"/>
  <c r="B3" i="6"/>
  <c r="B8" i="6" s="1"/>
  <c r="G3" i="6" l="1"/>
  <c r="G5" i="6"/>
  <c r="D4" i="6"/>
  <c r="D7" i="6"/>
  <c r="D3" i="6"/>
  <c r="D8" i="6" s="1"/>
  <c r="D5" i="6"/>
  <c r="E8" i="6"/>
  <c r="G4" i="5"/>
  <c r="G5" i="5"/>
  <c r="G6" i="5"/>
  <c r="G7" i="5"/>
  <c r="G8" i="5"/>
  <c r="G9" i="5"/>
  <c r="G10" i="5"/>
  <c r="G11" i="5"/>
  <c r="G12" i="5"/>
  <c r="G13" i="5"/>
  <c r="G14" i="5"/>
  <c r="G3" i="5"/>
  <c r="D4" i="5"/>
  <c r="D5" i="5"/>
  <c r="D6" i="5"/>
  <c r="D7" i="5"/>
  <c r="D8" i="5"/>
  <c r="D9" i="5"/>
  <c r="D10" i="5"/>
  <c r="D11" i="5"/>
  <c r="D12" i="5"/>
  <c r="D13" i="5"/>
  <c r="D14" i="5"/>
  <c r="D3" i="5"/>
  <c r="G7" i="4"/>
  <c r="B9" i="4"/>
  <c r="G9" i="4" s="1"/>
  <c r="B5" i="4"/>
  <c r="B6" i="4"/>
  <c r="B7" i="4"/>
  <c r="B8" i="4"/>
  <c r="G8" i="4" s="1"/>
  <c r="B4" i="4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10" i="4"/>
  <c r="G11" i="4"/>
  <c r="G12" i="4"/>
  <c r="G13" i="4"/>
  <c r="G2" i="4"/>
  <c r="B15" i="3"/>
  <c r="D15" i="3"/>
  <c r="E15" i="3"/>
  <c r="F15" i="3"/>
  <c r="G15" i="3"/>
  <c r="C14" i="3"/>
  <c r="C15" i="3" s="1"/>
  <c r="T31" i="1"/>
  <c r="T30" i="1"/>
  <c r="T29" i="1"/>
  <c r="T28" i="1"/>
  <c r="T27" i="1"/>
  <c r="T26" i="1"/>
  <c r="T25" i="1"/>
  <c r="T24" i="1"/>
  <c r="T23" i="1"/>
  <c r="T22" i="1"/>
  <c r="T21" i="1"/>
  <c r="T20" i="1"/>
  <c r="S20" i="1"/>
  <c r="S21" i="1"/>
  <c r="S22" i="1"/>
  <c r="S23" i="1"/>
  <c r="S24" i="1"/>
  <c r="S25" i="1"/>
  <c r="S26" i="1"/>
  <c r="S27" i="1"/>
  <c r="S28" i="1"/>
  <c r="S29" i="1"/>
  <c r="S30" i="1"/>
  <c r="S31" i="1"/>
  <c r="D15" i="2"/>
  <c r="E15" i="2"/>
  <c r="B15" i="2"/>
  <c r="C15" i="2"/>
  <c r="T8" i="1"/>
  <c r="T9" i="1"/>
  <c r="S8" i="1"/>
  <c r="N8" i="1"/>
  <c r="G8" i="6" l="1"/>
  <c r="G6" i="6"/>
  <c r="G4" i="6"/>
  <c r="G7" i="6"/>
  <c r="N9" i="1"/>
  <c r="S9" i="1"/>
  <c r="N10" i="1"/>
  <c r="S10" i="1"/>
  <c r="N11" i="1"/>
  <c r="S11" i="1"/>
  <c r="N12" i="1"/>
  <c r="S12" i="1"/>
  <c r="N13" i="1"/>
  <c r="S13" i="1"/>
  <c r="N14" i="1"/>
  <c r="S14" i="1"/>
  <c r="N15" i="1"/>
  <c r="S15" i="1"/>
  <c r="N16" i="1"/>
  <c r="S16" i="1"/>
  <c r="N17" i="1"/>
  <c r="S17" i="1"/>
  <c r="N18" i="1"/>
  <c r="S18" i="1"/>
  <c r="N19" i="1"/>
  <c r="S19" i="1"/>
  <c r="N20" i="1"/>
  <c r="N21" i="1"/>
  <c r="N22" i="1"/>
  <c r="N23" i="1"/>
  <c r="N24" i="1"/>
  <c r="N25" i="1"/>
  <c r="N26" i="1"/>
  <c r="N27" i="1"/>
  <c r="N28" i="1"/>
  <c r="D29" i="1"/>
  <c r="N29" i="1"/>
  <c r="D30" i="1"/>
  <c r="N30" i="1"/>
  <c r="N31" i="1"/>
  <c r="N32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T19" i="1" l="1"/>
  <c r="T16" i="1"/>
  <c r="T32" i="1"/>
  <c r="T15" i="1"/>
  <c r="T13" i="1"/>
  <c r="T11" i="1"/>
  <c r="T14" i="1"/>
  <c r="T18" i="1"/>
  <c r="T12" i="1"/>
  <c r="T17" i="1"/>
  <c r="T10" i="1"/>
  <c r="G53" i="1" l="1"/>
  <c r="J53" i="1" s="1"/>
  <c r="G51" i="1" l="1"/>
  <c r="J51" i="1" s="1"/>
  <c r="G55" i="1"/>
  <c r="J55" i="1" s="1"/>
  <c r="B50" i="1"/>
</calcChain>
</file>

<file path=xl/sharedStrings.xml><?xml version="1.0" encoding="utf-8"?>
<sst xmlns="http://schemas.openxmlformats.org/spreadsheetml/2006/main" count="222" uniqueCount="89">
  <si>
    <t>Eau Grise</t>
  </si>
  <si>
    <t>Appoint Cuve</t>
  </si>
  <si>
    <t>Eau Dure</t>
  </si>
  <si>
    <t>Eau Adoucie</t>
  </si>
  <si>
    <t>Panneaux PhotovoltaÏques KWH</t>
  </si>
  <si>
    <t>ELECTRICITE KWH</t>
  </si>
  <si>
    <t>CTA</t>
  </si>
  <si>
    <t>TOTAL CTA</t>
  </si>
  <si>
    <t>ECLAIRAGE</t>
  </si>
  <si>
    <t>TOTAL ECLAIRAGE</t>
  </si>
  <si>
    <t>M3</t>
  </si>
  <si>
    <t>Batterie Gauche</t>
  </si>
  <si>
    <t>Batterie Droite</t>
  </si>
  <si>
    <t>ELECTRICITE</t>
  </si>
  <si>
    <t xml:space="preserve"> RDC</t>
  </si>
  <si>
    <t xml:space="preserve"> CTA RDC</t>
  </si>
  <si>
    <t xml:space="preserve"> EXTERIEUR</t>
  </si>
  <si>
    <t xml:space="preserve"> R+1</t>
  </si>
  <si>
    <t xml:space="preserve"> R+2</t>
  </si>
  <si>
    <t>€</t>
  </si>
  <si>
    <t>HPH</t>
  </si>
  <si>
    <t>HCH</t>
  </si>
  <si>
    <t>HPE</t>
  </si>
  <si>
    <t>HCE</t>
  </si>
  <si>
    <t>CTA  SOUS STATION</t>
  </si>
  <si>
    <t>EQUIPEMENTS</t>
  </si>
  <si>
    <t>SEM</t>
  </si>
  <si>
    <t xml:space="preserve"> CTA           R+1 / R+2</t>
  </si>
  <si>
    <t xml:space="preserve"> CTA         AMPHI</t>
  </si>
  <si>
    <t>kwh</t>
  </si>
  <si>
    <t>Onduleur              HS</t>
  </si>
  <si>
    <t>Conso général  kwh</t>
  </si>
  <si>
    <t>Défaut affichage PP        la production sur 3 mois est de 2350 kwh</t>
  </si>
  <si>
    <t>aout 2016</t>
  </si>
  <si>
    <t>Année 2016</t>
  </si>
  <si>
    <t>M2/An</t>
  </si>
  <si>
    <t>kwh/M2/an</t>
  </si>
  <si>
    <t>TOTAL GENERAL ANNUEL Kwh</t>
  </si>
  <si>
    <t>TOTAL GENERAL ANNUEL  €</t>
  </si>
  <si>
    <t>TOTAL CHAUFFAGE ANNUEL  €</t>
  </si>
  <si>
    <t>TOTAL CHAUFFAGE ANNUEL Kwh</t>
  </si>
  <si>
    <t>Kwh /M2/An</t>
  </si>
  <si>
    <t>total</t>
  </si>
  <si>
    <t>HDD (°C)</t>
  </si>
  <si>
    <t>septembre</t>
  </si>
  <si>
    <t>Heating (kWh)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</si>
  <si>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</si>
  <si>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</si>
  <si>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</si>
  <si>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</si>
  <si>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</si>
  <si>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</si>
  <si>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</si>
  <si>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</si>
  <si>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</si>
  <si>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</si>
  <si>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</si>
  <si>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Air Ventilation system (kWh)</t>
  </si>
  <si>
    <t>Lighting (kWh)</t>
  </si>
  <si>
    <t>Dwellings and Aux (kWh)</t>
  </si>
  <si>
    <t>CTA R+1 / R+2</t>
  </si>
  <si>
    <t>CTA AMPHI</t>
  </si>
  <si>
    <t>CTA SOUS STATION</t>
  </si>
  <si>
    <t>CTA RDC</t>
  </si>
  <si>
    <t>hourly cumulus of monthly sun radiation</t>
  </si>
  <si>
    <t>average temperature (°C)</t>
  </si>
  <si>
    <t xml:space="preserve">Année </t>
  </si>
  <si>
    <t>PV</t>
  </si>
  <si>
    <t xml:space="preserve">Conso </t>
  </si>
  <si>
    <t>conso</t>
  </si>
  <si>
    <t>pv</t>
  </si>
  <si>
    <t>2015's Energy saving</t>
  </si>
  <si>
    <t>2016's Energy saving</t>
  </si>
  <si>
    <t>Final energy</t>
  </si>
  <si>
    <t>primary energy</t>
  </si>
  <si>
    <t>Heating  (kWh/yr)</t>
  </si>
  <si>
    <t>ventilation  (kWh/yr)</t>
  </si>
  <si>
    <t>Lighting  (kWh/yr)</t>
  </si>
  <si>
    <t>Dwelling&amp;Auxilary  (kWh/yr)</t>
  </si>
  <si>
    <t>PV production  (kWh/yr)</t>
  </si>
  <si>
    <t xml:space="preserve">primary energy </t>
  </si>
  <si>
    <t>total (kWhpe/m²/yr)</t>
  </si>
  <si>
    <t>quota %</t>
  </si>
  <si>
    <t>Eeindre les ordi après chaque cours</t>
  </si>
  <si>
    <t>Prévoir une gestion fiable de l'écliarage (améliorer la détection de présence et de lumière) et étenidre les éclairages "inutiles"</t>
  </si>
  <si>
    <t>Eteindre les radiateurs dans salles inoccupées</t>
  </si>
  <si>
    <t>baisser consigne à 19 °C</t>
  </si>
  <si>
    <t>fermeture denêtres quand le bâtiment est chauffé</t>
  </si>
  <si>
    <t>EEM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</si>
</sst>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6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u/>
      <sz val="14"/>
      <color rgb="FF92D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17" fontId="0" fillId="0" borderId="21" xfId="0" applyNumberFormat="1" applyBorder="1" applyAlignment="1">
      <alignment horizontal="center" vertical="center"/>
    </xf>
    <xf numFmtId="17" fontId="0" fillId="0" borderId="22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0" xfId="0" applyFill="1"/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7" fontId="0" fillId="0" borderId="21" xfId="0" applyNumberForma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/>
    <xf numFmtId="0" fontId="6" fillId="0" borderId="15" xfId="0" applyFont="1" applyFill="1" applyBorder="1" applyAlignment="1">
      <alignment horizontal="center" vertical="center"/>
    </xf>
    <xf numFmtId="17" fontId="0" fillId="0" borderId="22" xfId="0" applyNumberForma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1" xfId="0" applyBorder="1"/>
    <xf numFmtId="0" fontId="0" fillId="0" borderId="45" xfId="0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>
      <alignment horizontal="center" vertical="center"/>
    </xf>
    <xf numFmtId="164" fontId="7" fillId="4" borderId="39" xfId="0" applyNumberFormat="1" applyFont="1" applyFill="1" applyBorder="1" applyAlignment="1">
      <alignment horizontal="center" vertical="center"/>
    </xf>
    <xf numFmtId="164" fontId="7" fillId="4" borderId="19" xfId="0" applyNumberFormat="1" applyFont="1" applyFill="1" applyBorder="1" applyAlignment="1">
      <alignment horizontal="center" vertical="center"/>
    </xf>
    <xf numFmtId="164" fontId="7" fillId="4" borderId="24" xfId="0" applyNumberFormat="1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2" fillId="0" borderId="0" xfId="0" applyNumberFormat="1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9" fillId="0" borderId="0" xfId="0" applyFont="1"/>
    <xf numFmtId="0" fontId="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Border="1"/>
    <xf numFmtId="0" fontId="2" fillId="0" borderId="0" xfId="0" applyFont="1" applyBorder="1"/>
    <xf numFmtId="0" fontId="1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/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17" fontId="0" fillId="0" borderId="1" xfId="0" applyNumberFormat="1" applyBorder="1"/>
    <xf numFmtId="0" fontId="0" fillId="0" borderId="12" xfId="0" applyBorder="1"/>
    <xf numFmtId="17" fontId="0" fillId="0" borderId="15" xfId="0" applyNumberFormat="1" applyBorder="1"/>
    <xf numFmtId="17" fontId="0" fillId="0" borderId="17" xfId="0" applyNumberFormat="1" applyBorder="1"/>
    <xf numFmtId="0" fontId="0" fillId="0" borderId="18" xfId="0" applyBorder="1"/>
    <xf numFmtId="0" fontId="18" fillId="0" borderId="15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0" fillId="0" borderId="11" xfId="0" applyBorder="1"/>
    <xf numFmtId="0" fontId="18" fillId="0" borderId="2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1" fillId="0" borderId="4" xfId="0" applyFont="1" applyBorder="1"/>
    <xf numFmtId="0" fontId="0" fillId="0" borderId="4" xfId="0" applyBorder="1"/>
    <xf numFmtId="0" fontId="0" fillId="0" borderId="28" xfId="0" applyBorder="1"/>
    <xf numFmtId="0" fontId="0" fillId="0" borderId="59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7" fontId="0" fillId="0" borderId="15" xfId="0" applyNumberFormat="1" applyFill="1" applyBorder="1"/>
    <xf numFmtId="0" fontId="0" fillId="0" borderId="16" xfId="0" applyFont="1" applyFill="1" applyBorder="1" applyAlignment="1">
      <alignment horizontal="center" vertical="center"/>
    </xf>
    <xf numFmtId="17" fontId="0" fillId="0" borderId="17" xfId="0" applyNumberFormat="1" applyFill="1" applyBorder="1"/>
    <xf numFmtId="0" fontId="0" fillId="0" borderId="18" xfId="0" applyFill="1" applyBorder="1"/>
    <xf numFmtId="0" fontId="0" fillId="0" borderId="1" xfId="0" applyFont="1" applyFill="1" applyBorder="1" applyAlignment="1">
      <alignment horizontal="center"/>
    </xf>
    <xf numFmtId="17" fontId="0" fillId="0" borderId="15" xfId="0" applyNumberFormat="1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/>
    <xf numFmtId="17" fontId="0" fillId="0" borderId="1" xfId="0" applyNumberFormat="1" applyFont="1" applyFill="1" applyBorder="1"/>
    <xf numFmtId="0" fontId="0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0" fontId="1" fillId="0" borderId="12" xfId="0" applyFont="1" applyFill="1" applyBorder="1"/>
    <xf numFmtId="0" fontId="1" fillId="0" borderId="23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8" fillId="0" borderId="0" xfId="0" applyFont="1"/>
    <xf numFmtId="0" fontId="18" fillId="0" borderId="1" xfId="0" applyFont="1" applyBorder="1"/>
    <xf numFmtId="0" fontId="18" fillId="0" borderId="1" xfId="0" applyFont="1" applyFill="1" applyBorder="1"/>
    <xf numFmtId="17" fontId="18" fillId="0" borderId="1" xfId="0" applyNumberFormat="1" applyFont="1" applyFill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0" fillId="0" borderId="18" xfId="0" applyFont="1" applyBorder="1"/>
    <xf numFmtId="0" fontId="18" fillId="0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4" xfId="0" applyFont="1" applyFill="1" applyBorder="1"/>
    <xf numFmtId="0" fontId="0" fillId="0" borderId="28" xfId="0" applyFont="1" applyBorder="1"/>
    <xf numFmtId="9" fontId="0" fillId="0" borderId="1" xfId="1" applyFont="1" applyBorder="1"/>
    <xf numFmtId="9" fontId="0" fillId="0" borderId="16" xfId="1" applyFont="1" applyBorder="1"/>
    <xf numFmtId="9" fontId="0" fillId="0" borderId="18" xfId="1" applyFont="1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17" fontId="1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7" fontId="0" fillId="0" borderId="42" xfId="0" applyNumberFormat="1" applyFont="1" applyFill="1" applyBorder="1"/>
    <xf numFmtId="0" fontId="0" fillId="0" borderId="3" xfId="0" applyBorder="1"/>
    <xf numFmtId="0" fontId="0" fillId="0" borderId="39" xfId="0" applyBorder="1"/>
    <xf numFmtId="0" fontId="1" fillId="0" borderId="1" xfId="0" applyFont="1" applyFill="1" applyBorder="1"/>
    <xf numFmtId="0" fontId="1" fillId="8" borderId="17" xfId="0" applyFont="1" applyFill="1" applyBorder="1"/>
    <xf numFmtId="9" fontId="1" fillId="8" borderId="18" xfId="1" applyFont="1" applyFill="1" applyBorder="1"/>
    <xf numFmtId="0" fontId="1" fillId="8" borderId="12" xfId="0" applyFont="1" applyFill="1" applyBorder="1"/>
    <xf numFmtId="9" fontId="1" fillId="8" borderId="19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6" xfId="0" applyFill="1" applyBorder="1"/>
    <xf numFmtId="9" fontId="0" fillId="8" borderId="16" xfId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8" borderId="52" xfId="0" applyFont="1" applyFill="1" applyBorder="1" applyAlignment="1">
      <alignment horizontal="center"/>
    </xf>
    <xf numFmtId="0" fontId="1" fillId="8" borderId="62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1" fontId="1" fillId="8" borderId="28" xfId="0" applyNumberFormat="1" applyFont="1" applyFill="1" applyBorder="1" applyAlignment="1">
      <alignment horizontal="center"/>
    </xf>
    <xf numFmtId="1" fontId="1" fillId="8" borderId="53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Two-years monthly</a:t>
            </a:r>
            <a:r>
              <a:rPr lang="fr-FR" sz="1400" baseline="0"/>
              <a:t> heating </a:t>
            </a:r>
            <a:r>
              <a:rPr lang="fr-FR" sz="1400"/>
              <a:t>Degee-days (HDD)</a:t>
            </a:r>
          </a:p>
        </c:rich>
      </c:tx>
      <c:layout>
        <c:manualLayout>
          <c:xMode val="edge"/>
          <c:yMode val="edge"/>
          <c:x val="0.14558333333333334"/>
          <c:y val="4.152249134948096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HDD for 2015 (°C)</c:v>
          </c:tx>
          <c:invertIfNegative val="0"/>
          <c:cat>
            <c:strRef>
              <c:f>'Heating 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'!$B$3:$B$14</c:f>
              <c:numCache>
                <c:formatCode>General</c:formatCode>
                <c:ptCount val="12"/>
                <c:pt idx="0">
                  <c:v>444.8</c:v>
                </c:pt>
                <c:pt idx="1">
                  <c:v>412</c:v>
                </c:pt>
                <c:pt idx="2">
                  <c:v>351.4</c:v>
                </c:pt>
                <c:pt idx="3">
                  <c:v>226.4</c:v>
                </c:pt>
                <c:pt idx="4">
                  <c:v>149.1</c:v>
                </c:pt>
                <c:pt idx="5">
                  <c:v>70.099999999999994</c:v>
                </c:pt>
                <c:pt idx="6">
                  <c:v>34.5</c:v>
                </c:pt>
                <c:pt idx="7">
                  <c:v>33.299999999999997</c:v>
                </c:pt>
                <c:pt idx="8">
                  <c:v>110.5</c:v>
                </c:pt>
                <c:pt idx="9">
                  <c:v>226.9</c:v>
                </c:pt>
                <c:pt idx="10">
                  <c:v>251.2</c:v>
                </c:pt>
                <c:pt idx="11">
                  <c:v>301.39999999999998</c:v>
                </c:pt>
              </c:numCache>
            </c:numRef>
          </c:val>
        </c:ser>
        <c:ser>
          <c:idx val="1"/>
          <c:order val="1"/>
          <c:tx>
            <c:v>HDD for 2016 (°C)</c:v>
          </c:tx>
          <c:spPr>
            <a:solidFill>
              <a:srgbClr val="FF0000"/>
            </a:solidFill>
          </c:spPr>
          <c:invertIfNegative val="0"/>
          <c:cat>
            <c:strRef>
              <c:f>'Heating 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'!$C$3:$C$14</c:f>
              <c:numCache>
                <c:formatCode>General</c:formatCode>
                <c:ptCount val="12"/>
                <c:pt idx="0">
                  <c:v>408.9</c:v>
                </c:pt>
                <c:pt idx="1">
                  <c:v>361.4</c:v>
                </c:pt>
                <c:pt idx="2">
                  <c:v>387.1</c:v>
                </c:pt>
                <c:pt idx="3">
                  <c:v>259.2</c:v>
                </c:pt>
                <c:pt idx="4">
                  <c:v>150.69999999999999</c:v>
                </c:pt>
                <c:pt idx="5">
                  <c:v>53.5</c:v>
                </c:pt>
                <c:pt idx="6">
                  <c:v>35.700000000000003</c:v>
                </c:pt>
                <c:pt idx="7">
                  <c:v>44</c:v>
                </c:pt>
                <c:pt idx="8">
                  <c:v>70.3</c:v>
                </c:pt>
                <c:pt idx="9">
                  <c:v>237</c:v>
                </c:pt>
                <c:pt idx="10">
                  <c:v>338.3</c:v>
                </c:pt>
                <c:pt idx="11">
                  <c:v>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507136"/>
        <c:axId val="48521600"/>
      </c:barChart>
      <c:scatterChart>
        <c:scatterStyle val="smoothMarker"/>
        <c:varyColors val="0"/>
        <c:ser>
          <c:idx val="2"/>
          <c:order val="2"/>
          <c:tx>
            <c:v>2015 average temperature (°C)</c:v>
          </c:tx>
          <c:spPr>
            <a:ln>
              <a:solidFill>
                <a:schemeClr val="accent1"/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yVal>
            <c:numRef>
              <c:f>'Heating '!$B$20:$B$31</c:f>
              <c:numCache>
                <c:formatCode>General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6.7</c:v>
                </c:pt>
                <c:pt idx="3">
                  <c:v>10.8</c:v>
                </c:pt>
                <c:pt idx="4">
                  <c:v>13.7</c:v>
                </c:pt>
                <c:pt idx="5">
                  <c:v>18</c:v>
                </c:pt>
                <c:pt idx="6">
                  <c:v>21.7</c:v>
                </c:pt>
                <c:pt idx="7">
                  <c:v>20.9</c:v>
                </c:pt>
                <c:pt idx="8">
                  <c:v>14.8</c:v>
                </c:pt>
                <c:pt idx="9">
                  <c:v>10.8</c:v>
                </c:pt>
                <c:pt idx="10">
                  <c:v>9.6999999999999993</c:v>
                </c:pt>
                <c:pt idx="11">
                  <c:v>8.3000000000000007</c:v>
                </c:pt>
              </c:numCache>
            </c:numRef>
          </c:yVal>
          <c:smooth val="1"/>
        </c:ser>
        <c:ser>
          <c:idx val="3"/>
          <c:order val="3"/>
          <c:tx>
            <c:v>2016 average temperature (°C) 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'Heating '!$C$20:$C$31</c:f>
              <c:numCache>
                <c:formatCode>General</c:formatCode>
                <c:ptCount val="12"/>
                <c:pt idx="0">
                  <c:v>4.8</c:v>
                </c:pt>
                <c:pt idx="1">
                  <c:v>5.6</c:v>
                </c:pt>
                <c:pt idx="2">
                  <c:v>5.5</c:v>
                </c:pt>
                <c:pt idx="3">
                  <c:v>9.4</c:v>
                </c:pt>
                <c:pt idx="4">
                  <c:v>13.7</c:v>
                </c:pt>
                <c:pt idx="5">
                  <c:v>17.7</c:v>
                </c:pt>
                <c:pt idx="6">
                  <c:v>20</c:v>
                </c:pt>
                <c:pt idx="7">
                  <c:v>20</c:v>
                </c:pt>
                <c:pt idx="8">
                  <c:v>17.899999999999999</c:v>
                </c:pt>
                <c:pt idx="9">
                  <c:v>10.4</c:v>
                </c:pt>
                <c:pt idx="10">
                  <c:v>6.8</c:v>
                </c:pt>
                <c:pt idx="11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4672"/>
        <c:axId val="48523136"/>
      </c:scatterChart>
      <c:catAx>
        <c:axId val="48507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48521600"/>
        <c:crosses val="autoZero"/>
        <c:auto val="1"/>
        <c:lblAlgn val="ctr"/>
        <c:lblOffset val="100"/>
        <c:noMultiLvlLbl val="0"/>
      </c:catAx>
      <c:valAx>
        <c:axId val="4852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507136"/>
        <c:crosses val="autoZero"/>
        <c:crossBetween val="between"/>
      </c:valAx>
      <c:valAx>
        <c:axId val="4852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524672"/>
        <c:crosses val="max"/>
        <c:crossBetween val="midCat"/>
      </c:valAx>
      <c:valAx>
        <c:axId val="4852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23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Two-years PV</a:t>
            </a:r>
            <a:r>
              <a:rPr lang="fr-FR" sz="1600" baseline="0"/>
              <a:t> power production</a:t>
            </a:r>
            <a:endParaRPr lang="fr-FR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PV power production for 2015</c:v>
          </c:tx>
          <c:invertIfNegative val="0"/>
          <c:cat>
            <c:strRef>
              <c:f>'Renewable Energy'!$F$2:$F$13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Energy'!$G$2:$G$13</c:f>
              <c:numCache>
                <c:formatCode>General</c:formatCode>
                <c:ptCount val="12"/>
                <c:pt idx="0">
                  <c:v>514.79999999999995</c:v>
                </c:pt>
                <c:pt idx="1">
                  <c:v>201</c:v>
                </c:pt>
                <c:pt idx="2">
                  <c:v>1751.6</c:v>
                </c:pt>
                <c:pt idx="3">
                  <c:v>2824.8</c:v>
                </c:pt>
                <c:pt idx="4">
                  <c:v>2790.4</c:v>
                </c:pt>
                <c:pt idx="5">
                  <c:v>3442.6</c:v>
                </c:pt>
                <c:pt idx="6">
                  <c:v>2453.1999999999998</c:v>
                </c:pt>
                <c:pt idx="7">
                  <c:v>2453.1999999999998</c:v>
                </c:pt>
                <c:pt idx="8">
                  <c:v>1360.48</c:v>
                </c:pt>
                <c:pt idx="9">
                  <c:v>1358.3000000000002</c:v>
                </c:pt>
                <c:pt idx="10">
                  <c:v>875.2</c:v>
                </c:pt>
                <c:pt idx="11">
                  <c:v>782</c:v>
                </c:pt>
              </c:numCache>
            </c:numRef>
          </c:val>
        </c:ser>
        <c:ser>
          <c:idx val="1"/>
          <c:order val="1"/>
          <c:tx>
            <c:v>PV power production for 2016</c:v>
          </c:tx>
          <c:invertIfNegative val="0"/>
          <c:cat>
            <c:strRef>
              <c:f>'Renewable Energy'!$F$2:$F$13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Energy'!$H$2:$H$13</c:f>
              <c:numCache>
                <c:formatCode>General</c:formatCode>
                <c:ptCount val="12"/>
                <c:pt idx="0">
                  <c:v>782</c:v>
                </c:pt>
                <c:pt idx="1">
                  <c:v>782</c:v>
                </c:pt>
                <c:pt idx="2">
                  <c:v>1765.4</c:v>
                </c:pt>
                <c:pt idx="3">
                  <c:v>2586.1</c:v>
                </c:pt>
                <c:pt idx="4">
                  <c:v>2558.1999999999998</c:v>
                </c:pt>
                <c:pt idx="5">
                  <c:v>2388.8000000000002</c:v>
                </c:pt>
                <c:pt idx="6">
                  <c:v>2304.3500000000004</c:v>
                </c:pt>
                <c:pt idx="7">
                  <c:v>2304.6999999999998</c:v>
                </c:pt>
                <c:pt idx="8">
                  <c:v>2163.6</c:v>
                </c:pt>
                <c:pt idx="9">
                  <c:v>1605.1999999999998</c:v>
                </c:pt>
                <c:pt idx="10">
                  <c:v>665.90000000000009</c:v>
                </c:pt>
                <c:pt idx="11">
                  <c:v>738.5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463296"/>
        <c:axId val="49464832"/>
      </c:barChart>
      <c:catAx>
        <c:axId val="4946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464832"/>
        <c:crosses val="autoZero"/>
        <c:auto val="1"/>
        <c:lblAlgn val="ctr"/>
        <c:lblOffset val="100"/>
        <c:noMultiLvlLbl val="0"/>
      </c:catAx>
      <c:valAx>
        <c:axId val="49464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463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hourly cumulus of monthly sun radiation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hourly cumulus of monthly sun radiation for 2015</c:v>
          </c:tx>
          <c:invertIfNegative val="0"/>
          <c:cat>
            <c:strRef>
              <c:f>'Renewable Energy'!$A$17:$A$28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Energy'!$B$17:$B$28</c:f>
              <c:numCache>
                <c:formatCode>General</c:formatCode>
                <c:ptCount val="12"/>
                <c:pt idx="0">
                  <c:v>44</c:v>
                </c:pt>
                <c:pt idx="1">
                  <c:v>104.1</c:v>
                </c:pt>
                <c:pt idx="2">
                  <c:v>161.1</c:v>
                </c:pt>
                <c:pt idx="3">
                  <c:v>242.2</c:v>
                </c:pt>
                <c:pt idx="4">
                  <c:v>217.6</c:v>
                </c:pt>
                <c:pt idx="5">
                  <c:v>283.5</c:v>
                </c:pt>
                <c:pt idx="6">
                  <c:v>254.9</c:v>
                </c:pt>
                <c:pt idx="7">
                  <c:v>246.7</c:v>
                </c:pt>
                <c:pt idx="8">
                  <c:v>192.9</c:v>
                </c:pt>
                <c:pt idx="9">
                  <c:v>82.2</c:v>
                </c:pt>
                <c:pt idx="10">
                  <c:v>90</c:v>
                </c:pt>
                <c:pt idx="11">
                  <c:v>112.6</c:v>
                </c:pt>
              </c:numCache>
            </c:numRef>
          </c:val>
        </c:ser>
        <c:ser>
          <c:idx val="1"/>
          <c:order val="1"/>
          <c:tx>
            <c:v>hourly cumulus of monthly sun radiation for 2016</c:v>
          </c:tx>
          <c:invertIfNegative val="0"/>
          <c:cat>
            <c:strRef>
              <c:f>'Renewable Energy'!$A$17:$A$28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Energy'!$C$17:$C$28</c:f>
              <c:numCache>
                <c:formatCode>General</c:formatCode>
                <c:ptCount val="12"/>
                <c:pt idx="0">
                  <c:v>60.9</c:v>
                </c:pt>
                <c:pt idx="1">
                  <c:v>65.400000000000006</c:v>
                </c:pt>
                <c:pt idx="2">
                  <c:v>111.1</c:v>
                </c:pt>
                <c:pt idx="3">
                  <c:v>159.5</c:v>
                </c:pt>
                <c:pt idx="4">
                  <c:v>160.30000000000001</c:v>
                </c:pt>
                <c:pt idx="5">
                  <c:v>123.4</c:v>
                </c:pt>
                <c:pt idx="6">
                  <c:v>232.1</c:v>
                </c:pt>
                <c:pt idx="7">
                  <c:v>267.8</c:v>
                </c:pt>
                <c:pt idx="8">
                  <c:v>210.3</c:v>
                </c:pt>
                <c:pt idx="9">
                  <c:v>162.19999999999999</c:v>
                </c:pt>
                <c:pt idx="10">
                  <c:v>58.4</c:v>
                </c:pt>
                <c:pt idx="11">
                  <c:v>105.3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225088"/>
        <c:axId val="47230976"/>
      </c:barChart>
      <c:catAx>
        <c:axId val="4722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230976"/>
        <c:crosses val="autoZero"/>
        <c:auto val="1"/>
        <c:lblAlgn val="ctr"/>
        <c:lblOffset val="100"/>
        <c:noMultiLvlLbl val="0"/>
      </c:catAx>
      <c:valAx>
        <c:axId val="47230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722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fr-FR" sz="1050"/>
              <a:t>Total</a:t>
            </a:r>
            <a:r>
              <a:rPr lang="fr-FR" sz="1050" baseline="0"/>
              <a:t> power consumption versus PV power production for 2015</a:t>
            </a:r>
            <a:endParaRPr lang="fr-FR" sz="105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balance'!$B$2</c:f>
              <c:strCache>
                <c:ptCount val="1"/>
                <c:pt idx="0">
                  <c:v>Conso 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balance'!$B$3:$B$14</c:f>
              <c:numCache>
                <c:formatCode>General</c:formatCode>
                <c:ptCount val="12"/>
                <c:pt idx="0">
                  <c:v>10560</c:v>
                </c:pt>
                <c:pt idx="1">
                  <c:v>10946</c:v>
                </c:pt>
                <c:pt idx="2">
                  <c:v>10013</c:v>
                </c:pt>
                <c:pt idx="3">
                  <c:v>11272</c:v>
                </c:pt>
                <c:pt idx="4">
                  <c:v>10461</c:v>
                </c:pt>
                <c:pt idx="5">
                  <c:v>11272</c:v>
                </c:pt>
                <c:pt idx="6">
                  <c:v>7668</c:v>
                </c:pt>
                <c:pt idx="7">
                  <c:v>5514</c:v>
                </c:pt>
                <c:pt idx="8">
                  <c:v>6558</c:v>
                </c:pt>
                <c:pt idx="9">
                  <c:v>10617</c:v>
                </c:pt>
                <c:pt idx="10">
                  <c:v>11935</c:v>
                </c:pt>
                <c:pt idx="11">
                  <c:v>14431</c:v>
                </c:pt>
              </c:numCache>
            </c:numRef>
          </c:val>
        </c:ser>
        <c:ser>
          <c:idx val="1"/>
          <c:order val="1"/>
          <c:tx>
            <c:strRef>
              <c:f>'Power Energy balance'!$C$2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balance'!$C$3:$C$14</c:f>
              <c:numCache>
                <c:formatCode>General</c:formatCode>
                <c:ptCount val="12"/>
                <c:pt idx="0">
                  <c:v>514.79999999999995</c:v>
                </c:pt>
                <c:pt idx="1">
                  <c:v>201</c:v>
                </c:pt>
                <c:pt idx="2">
                  <c:v>1751.6</c:v>
                </c:pt>
                <c:pt idx="3">
                  <c:v>2824.8</c:v>
                </c:pt>
                <c:pt idx="4">
                  <c:v>2790.4</c:v>
                </c:pt>
                <c:pt idx="5">
                  <c:v>3442.6</c:v>
                </c:pt>
                <c:pt idx="6">
                  <c:v>2453.1999999999998</c:v>
                </c:pt>
                <c:pt idx="7">
                  <c:v>2453.1999999999998</c:v>
                </c:pt>
                <c:pt idx="8">
                  <c:v>1360.48</c:v>
                </c:pt>
                <c:pt idx="9">
                  <c:v>1358.3000000000002</c:v>
                </c:pt>
                <c:pt idx="10">
                  <c:v>875.2</c:v>
                </c:pt>
                <c:pt idx="11">
                  <c:v>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218688"/>
        <c:axId val="49220224"/>
      </c:barChart>
      <c:catAx>
        <c:axId val="4921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220224"/>
        <c:crosses val="autoZero"/>
        <c:auto val="1"/>
        <c:lblAlgn val="ctr"/>
        <c:lblOffset val="100"/>
        <c:noMultiLvlLbl val="0"/>
      </c:catAx>
      <c:valAx>
        <c:axId val="49220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21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fr-FR" sz="1050"/>
              <a:t>Total</a:t>
            </a:r>
            <a:r>
              <a:rPr lang="fr-FR" sz="1050" baseline="0"/>
              <a:t> power consumption versus PV power production for 2016</a:t>
            </a:r>
            <a:endParaRPr lang="fr-FR" sz="105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balance'!$B$2</c:f>
              <c:strCache>
                <c:ptCount val="1"/>
                <c:pt idx="0">
                  <c:v>Conso 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balance'!$B$3:$B$14</c:f>
              <c:numCache>
                <c:formatCode>General</c:formatCode>
                <c:ptCount val="12"/>
                <c:pt idx="0">
                  <c:v>10560</c:v>
                </c:pt>
                <c:pt idx="1">
                  <c:v>10946</c:v>
                </c:pt>
                <c:pt idx="2">
                  <c:v>10013</c:v>
                </c:pt>
                <c:pt idx="3">
                  <c:v>11272</c:v>
                </c:pt>
                <c:pt idx="4">
                  <c:v>10461</c:v>
                </c:pt>
                <c:pt idx="5">
                  <c:v>11272</c:v>
                </c:pt>
                <c:pt idx="6">
                  <c:v>7668</c:v>
                </c:pt>
                <c:pt idx="7">
                  <c:v>5514</c:v>
                </c:pt>
                <c:pt idx="8">
                  <c:v>6558</c:v>
                </c:pt>
                <c:pt idx="9">
                  <c:v>10617</c:v>
                </c:pt>
                <c:pt idx="10">
                  <c:v>11935</c:v>
                </c:pt>
                <c:pt idx="11">
                  <c:v>14431</c:v>
                </c:pt>
              </c:numCache>
            </c:numRef>
          </c:val>
        </c:ser>
        <c:ser>
          <c:idx val="1"/>
          <c:order val="1"/>
          <c:tx>
            <c:strRef>
              <c:f>'Power Energy balance'!$C$2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balance'!$C$3:$C$14</c:f>
              <c:numCache>
                <c:formatCode>General</c:formatCode>
                <c:ptCount val="12"/>
                <c:pt idx="0">
                  <c:v>514.79999999999995</c:v>
                </c:pt>
                <c:pt idx="1">
                  <c:v>201</c:v>
                </c:pt>
                <c:pt idx="2">
                  <c:v>1751.6</c:v>
                </c:pt>
                <c:pt idx="3">
                  <c:v>2824.8</c:v>
                </c:pt>
                <c:pt idx="4">
                  <c:v>2790.4</c:v>
                </c:pt>
                <c:pt idx="5">
                  <c:v>3442.6</c:v>
                </c:pt>
                <c:pt idx="6">
                  <c:v>2453.1999999999998</c:v>
                </c:pt>
                <c:pt idx="7">
                  <c:v>2453.1999999999998</c:v>
                </c:pt>
                <c:pt idx="8">
                  <c:v>1360.48</c:v>
                </c:pt>
                <c:pt idx="9">
                  <c:v>1358.3000000000002</c:v>
                </c:pt>
                <c:pt idx="10">
                  <c:v>875.2</c:v>
                </c:pt>
                <c:pt idx="11">
                  <c:v>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253760"/>
        <c:axId val="49259648"/>
      </c:barChart>
      <c:catAx>
        <c:axId val="4925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259648"/>
        <c:crosses val="autoZero"/>
        <c:auto val="1"/>
        <c:lblAlgn val="ctr"/>
        <c:lblOffset val="100"/>
        <c:noMultiLvlLbl val="0"/>
      </c:catAx>
      <c:valAx>
        <c:axId val="49259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253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two-years of monthly total energy saving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balance'!$D$2</c:f>
              <c:strCache>
                <c:ptCount val="1"/>
                <c:pt idx="0">
                  <c:v>2015's Energy saving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balance'!$D$3:$D$14</c:f>
              <c:numCache>
                <c:formatCode>0%</c:formatCode>
                <c:ptCount val="12"/>
                <c:pt idx="0">
                  <c:v>4.8749999999999995E-2</c:v>
                </c:pt>
                <c:pt idx="1">
                  <c:v>1.8362872282112187E-2</c:v>
                </c:pt>
                <c:pt idx="2">
                  <c:v>0.17493258763607308</c:v>
                </c:pt>
                <c:pt idx="3">
                  <c:v>0.25060326472675659</c:v>
                </c:pt>
                <c:pt idx="4">
                  <c:v>0.26674314119109072</c:v>
                </c:pt>
                <c:pt idx="5">
                  <c:v>0.30541163946061034</c:v>
                </c:pt>
                <c:pt idx="6">
                  <c:v>0.31992696922274383</c:v>
                </c:pt>
                <c:pt idx="7">
                  <c:v>0.44490388103010514</c:v>
                </c:pt>
                <c:pt idx="8">
                  <c:v>0.20745349191826776</c:v>
                </c:pt>
                <c:pt idx="9">
                  <c:v>0.12793632852971651</c:v>
                </c:pt>
                <c:pt idx="10">
                  <c:v>7.3330540427314628E-2</c:v>
                </c:pt>
                <c:pt idx="11">
                  <c:v>5.4188898898205252E-2</c:v>
                </c:pt>
              </c:numCache>
            </c:numRef>
          </c:val>
        </c:ser>
        <c:ser>
          <c:idx val="1"/>
          <c:order val="1"/>
          <c:tx>
            <c:strRef>
              <c:f>'Power Energy balance'!$G$2</c:f>
              <c:strCache>
                <c:ptCount val="1"/>
                <c:pt idx="0">
                  <c:v>2016's Energy saving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balance'!$G$3:$G$14</c:f>
              <c:numCache>
                <c:formatCode>0%</c:formatCode>
                <c:ptCount val="12"/>
                <c:pt idx="0">
                  <c:v>8.7393831023692442E-2</c:v>
                </c:pt>
                <c:pt idx="1">
                  <c:v>6.6170248773058049E-2</c:v>
                </c:pt>
                <c:pt idx="2">
                  <c:v>0.15237355428965993</c:v>
                </c:pt>
                <c:pt idx="3">
                  <c:v>0.20346970889063729</c:v>
                </c:pt>
                <c:pt idx="4">
                  <c:v>0.21816476206720106</c:v>
                </c:pt>
                <c:pt idx="5">
                  <c:v>0.18390946185233661</c:v>
                </c:pt>
                <c:pt idx="6">
                  <c:v>0.24874244386873925</c:v>
                </c:pt>
                <c:pt idx="7">
                  <c:v>0.49971812662619253</c:v>
                </c:pt>
                <c:pt idx="8">
                  <c:v>0.34667521230572024</c:v>
                </c:pt>
                <c:pt idx="9">
                  <c:v>0.18172761236273066</c:v>
                </c:pt>
                <c:pt idx="10">
                  <c:v>6.6783672650687007E-2</c:v>
                </c:pt>
                <c:pt idx="11">
                  <c:v>5.8797770700636943E-2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354624"/>
        <c:axId val="49356160"/>
      </c:barChart>
      <c:catAx>
        <c:axId val="4935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9356160"/>
        <c:crosses val="autoZero"/>
        <c:auto val="1"/>
        <c:lblAlgn val="ctr"/>
        <c:lblOffset val="100"/>
        <c:noMultiLvlLbl val="0"/>
      </c:catAx>
      <c:valAx>
        <c:axId val="493561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49354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2015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summary!$A$3:$A$6</c:f>
              <c:strCache>
                <c:ptCount val="4"/>
                <c:pt idx="0">
                  <c:v>Heating  (kWh/yr)</c:v>
                </c:pt>
                <c:pt idx="1">
                  <c:v>ventilation  (kWh/yr)</c:v>
                </c:pt>
                <c:pt idx="2">
                  <c:v>Lighting  (kWh/yr)</c:v>
                </c:pt>
                <c:pt idx="3">
                  <c:v>Dwelling&amp;Auxilary  (kWh/yr)</c:v>
                </c:pt>
              </c:strCache>
            </c:strRef>
          </c:cat>
          <c:val>
            <c:numRef>
              <c:f>summary!$D$3:$D$6</c:f>
              <c:numCache>
                <c:formatCode>0%</c:formatCode>
                <c:ptCount val="4"/>
                <c:pt idx="0">
                  <c:v>0.3652097060218385</c:v>
                </c:pt>
                <c:pt idx="1">
                  <c:v>0.32978436453772014</c:v>
                </c:pt>
                <c:pt idx="2">
                  <c:v>0.11743800695672318</c:v>
                </c:pt>
                <c:pt idx="3">
                  <c:v>0.2328008401910151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2016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summary!$A$3:$A$6</c:f>
              <c:strCache>
                <c:ptCount val="4"/>
                <c:pt idx="0">
                  <c:v>Heating  (kWh/yr)</c:v>
                </c:pt>
                <c:pt idx="1">
                  <c:v>ventilation  (kWh/yr)</c:v>
                </c:pt>
                <c:pt idx="2">
                  <c:v>Lighting  (kWh/yr)</c:v>
                </c:pt>
                <c:pt idx="3">
                  <c:v>Dwelling&amp;Auxilary  (kWh/yr)</c:v>
                </c:pt>
              </c:strCache>
            </c:strRef>
          </c:cat>
          <c:val>
            <c:numRef>
              <c:f>summary!$G$3:$G$6</c:f>
              <c:numCache>
                <c:formatCode>0%</c:formatCode>
                <c:ptCount val="4"/>
                <c:pt idx="0">
                  <c:v>0.369660175602821</c:v>
                </c:pt>
                <c:pt idx="1">
                  <c:v>0.33573997150622437</c:v>
                </c:pt>
                <c:pt idx="2">
                  <c:v>0.14746645257325311</c:v>
                </c:pt>
                <c:pt idx="3">
                  <c:v>0.19166854218439353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Two-years</a:t>
            </a:r>
            <a:r>
              <a:rPr lang="fr-FR" sz="1400" baseline="0"/>
              <a:t> monthly heating demand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Heating for 2015 (kWh)</c:v>
          </c:tx>
          <c:invertIfNegative val="0"/>
          <c:cat>
            <c:strRef>
              <c:f>'Heating 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'!$D$3:$D$14</c:f>
              <c:numCache>
                <c:formatCode>General</c:formatCode>
                <c:ptCount val="12"/>
                <c:pt idx="0">
                  <c:v>35000</c:v>
                </c:pt>
                <c:pt idx="1">
                  <c:v>33000</c:v>
                </c:pt>
                <c:pt idx="2">
                  <c:v>24000</c:v>
                </c:pt>
                <c:pt idx="3">
                  <c:v>13000</c:v>
                </c:pt>
                <c:pt idx="4">
                  <c:v>7000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4000</c:v>
                </c:pt>
                <c:pt idx="9">
                  <c:v>12000</c:v>
                </c:pt>
                <c:pt idx="10">
                  <c:v>19000</c:v>
                </c:pt>
                <c:pt idx="11">
                  <c:v>17000</c:v>
                </c:pt>
              </c:numCache>
            </c:numRef>
          </c:val>
        </c:ser>
        <c:ser>
          <c:idx val="1"/>
          <c:order val="1"/>
          <c:tx>
            <c:v>Heating for 2016 (kWh)</c:v>
          </c:tx>
          <c:spPr>
            <a:solidFill>
              <a:srgbClr val="FF0000"/>
            </a:solidFill>
          </c:spPr>
          <c:invertIfNegative val="0"/>
          <c:cat>
            <c:strRef>
              <c:f>'Heating 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'!$E$3:$E$14</c:f>
              <c:numCache>
                <c:formatCode>General</c:formatCode>
                <c:ptCount val="12"/>
                <c:pt idx="0">
                  <c:v>28000</c:v>
                </c:pt>
                <c:pt idx="1">
                  <c:v>28000</c:v>
                </c:pt>
                <c:pt idx="2">
                  <c:v>26000</c:v>
                </c:pt>
                <c:pt idx="3">
                  <c:v>15000</c:v>
                </c:pt>
                <c:pt idx="4">
                  <c:v>9000</c:v>
                </c:pt>
                <c:pt idx="5">
                  <c:v>2000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10520</c:v>
                </c:pt>
                <c:pt idx="10">
                  <c:v>23840</c:v>
                </c:pt>
                <c:pt idx="11">
                  <c:v>29000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558464"/>
        <c:axId val="48560000"/>
      </c:barChart>
      <c:catAx>
        <c:axId val="48558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8560000"/>
        <c:crosses val="autoZero"/>
        <c:auto val="1"/>
        <c:lblAlgn val="ctr"/>
        <c:lblOffset val="100"/>
        <c:noMultiLvlLbl val="0"/>
      </c:catAx>
      <c:valAx>
        <c:axId val="48560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558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930052493438323"/>
          <c:y val="0.91628280839895015"/>
          <c:w val="0.708065616797900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monthly outdoor average temperature (°C)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</c:v>
          </c:tx>
          <c:xVal>
            <c:strRef>
              <c:f>'Heating 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'Heating '!$B$20:$B$31</c:f>
              <c:numCache>
                <c:formatCode>General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6.7</c:v>
                </c:pt>
                <c:pt idx="3">
                  <c:v>10.8</c:v>
                </c:pt>
                <c:pt idx="4">
                  <c:v>13.7</c:v>
                </c:pt>
                <c:pt idx="5">
                  <c:v>18</c:v>
                </c:pt>
                <c:pt idx="6">
                  <c:v>21.7</c:v>
                </c:pt>
                <c:pt idx="7">
                  <c:v>20.9</c:v>
                </c:pt>
                <c:pt idx="8">
                  <c:v>14.8</c:v>
                </c:pt>
                <c:pt idx="9">
                  <c:v>10.8</c:v>
                </c:pt>
                <c:pt idx="10">
                  <c:v>9.6999999999999993</c:v>
                </c:pt>
                <c:pt idx="11">
                  <c:v>8.3000000000000007</c:v>
                </c:pt>
              </c:numCache>
            </c:numRef>
          </c:yVal>
          <c:smooth val="0"/>
        </c:ser>
        <c:ser>
          <c:idx val="1"/>
          <c:order val="1"/>
          <c:tx>
            <c:v>2016</c:v>
          </c:tx>
          <c:marker>
            <c:spPr>
              <a:solidFill>
                <a:srgbClr val="FF0000"/>
              </a:solidFill>
            </c:spPr>
          </c:marker>
          <c:xVal>
            <c:strRef>
              <c:f>'Heating 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'Heating '!$C$20:$C$31</c:f>
              <c:numCache>
                <c:formatCode>General</c:formatCode>
                <c:ptCount val="12"/>
                <c:pt idx="0">
                  <c:v>4.8</c:v>
                </c:pt>
                <c:pt idx="1">
                  <c:v>5.6</c:v>
                </c:pt>
                <c:pt idx="2">
                  <c:v>5.5</c:v>
                </c:pt>
                <c:pt idx="3">
                  <c:v>9.4</c:v>
                </c:pt>
                <c:pt idx="4">
                  <c:v>13.7</c:v>
                </c:pt>
                <c:pt idx="5">
                  <c:v>17.7</c:v>
                </c:pt>
                <c:pt idx="6">
                  <c:v>20</c:v>
                </c:pt>
                <c:pt idx="7">
                  <c:v>20</c:v>
                </c:pt>
                <c:pt idx="8">
                  <c:v>17.899999999999999</c:v>
                </c:pt>
                <c:pt idx="9">
                  <c:v>10.4</c:v>
                </c:pt>
                <c:pt idx="10">
                  <c:v>6.8</c:v>
                </c:pt>
                <c:pt idx="11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368"/>
        <c:axId val="48988544"/>
      </c:scatterChart>
      <c:valAx>
        <c:axId val="489863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8988544"/>
        <c:crosses val="autoZero"/>
        <c:crossBetween val="midCat"/>
      </c:valAx>
      <c:valAx>
        <c:axId val="48988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986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2015's power</a:t>
            </a:r>
            <a:r>
              <a:rPr lang="fr-FR" baseline="0"/>
              <a:t> consumption 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Air Ventilation system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Electricity!$B$3:$B$14</c:f>
              <c:numCache>
                <c:formatCode>General</c:formatCode>
                <c:ptCount val="12"/>
                <c:pt idx="0">
                  <c:v>5923</c:v>
                </c:pt>
                <c:pt idx="1">
                  <c:v>5869</c:v>
                </c:pt>
                <c:pt idx="2">
                  <c:v>3392</c:v>
                </c:pt>
                <c:pt idx="3">
                  <c:v>4407</c:v>
                </c:pt>
                <c:pt idx="4">
                  <c:v>5694</c:v>
                </c:pt>
                <c:pt idx="5">
                  <c:v>4407</c:v>
                </c:pt>
                <c:pt idx="6">
                  <c:v>3440</c:v>
                </c:pt>
                <c:pt idx="7">
                  <c:v>2295</c:v>
                </c:pt>
                <c:pt idx="8">
                  <c:v>3999</c:v>
                </c:pt>
                <c:pt idx="9">
                  <c:v>7398</c:v>
                </c:pt>
                <c:pt idx="10">
                  <c:v>7150</c:v>
                </c:pt>
                <c:pt idx="11">
                  <c:v>4826</c:v>
                </c:pt>
              </c:numCache>
            </c:numRef>
          </c:val>
        </c:ser>
        <c:ser>
          <c:idx val="1"/>
          <c:order val="1"/>
          <c:tx>
            <c:strRef>
              <c:f>Electricity!$D$1</c:f>
              <c:strCache>
                <c:ptCount val="1"/>
                <c:pt idx="0">
                  <c:v>Lighting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Electricity!$D$3:$D$14</c:f>
              <c:numCache>
                <c:formatCode>General</c:formatCode>
                <c:ptCount val="12"/>
                <c:pt idx="0">
                  <c:v>1870</c:v>
                </c:pt>
                <c:pt idx="1">
                  <c:v>1693</c:v>
                </c:pt>
                <c:pt idx="2">
                  <c:v>2290</c:v>
                </c:pt>
                <c:pt idx="3">
                  <c:v>1598</c:v>
                </c:pt>
                <c:pt idx="4">
                  <c:v>1717</c:v>
                </c:pt>
                <c:pt idx="5">
                  <c:v>1598</c:v>
                </c:pt>
                <c:pt idx="6">
                  <c:v>1084</c:v>
                </c:pt>
                <c:pt idx="7">
                  <c:v>724</c:v>
                </c:pt>
                <c:pt idx="8">
                  <c:v>1619</c:v>
                </c:pt>
                <c:pt idx="9">
                  <c:v>2274</c:v>
                </c:pt>
                <c:pt idx="10">
                  <c:v>2648</c:v>
                </c:pt>
                <c:pt idx="11">
                  <c:v>1824</c:v>
                </c:pt>
              </c:numCache>
            </c:numRef>
          </c:val>
        </c:ser>
        <c:ser>
          <c:idx val="2"/>
          <c:order val="2"/>
          <c:tx>
            <c:strRef>
              <c:f>Electricity!$F$1</c:f>
              <c:strCache>
                <c:ptCount val="1"/>
                <c:pt idx="0">
                  <c:v>Dwellings and Aux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Electricity!$F$3:$F$14</c:f>
              <c:numCache>
                <c:formatCode>General</c:formatCode>
                <c:ptCount val="12"/>
                <c:pt idx="0">
                  <c:v>2767</c:v>
                </c:pt>
                <c:pt idx="1">
                  <c:v>3384</c:v>
                </c:pt>
                <c:pt idx="2">
                  <c:v>4331</c:v>
                </c:pt>
                <c:pt idx="3">
                  <c:v>5267</c:v>
                </c:pt>
                <c:pt idx="4">
                  <c:v>3050</c:v>
                </c:pt>
                <c:pt idx="5">
                  <c:v>5267</c:v>
                </c:pt>
                <c:pt idx="6">
                  <c:v>3144</c:v>
                </c:pt>
                <c:pt idx="7">
                  <c:v>2495</c:v>
                </c:pt>
                <c:pt idx="8">
                  <c:v>940</c:v>
                </c:pt>
                <c:pt idx="9">
                  <c:v>945</c:v>
                </c:pt>
                <c:pt idx="10">
                  <c:v>2137</c:v>
                </c:pt>
                <c:pt idx="11">
                  <c:v>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777472"/>
        <c:axId val="48779264"/>
      </c:barChart>
      <c:catAx>
        <c:axId val="4877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8779264"/>
        <c:crosses val="autoZero"/>
        <c:auto val="1"/>
        <c:lblAlgn val="ctr"/>
        <c:lblOffset val="100"/>
        <c:noMultiLvlLbl val="0"/>
      </c:catAx>
      <c:valAx>
        <c:axId val="48779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77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2016's power consumption 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Air Ventilation system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Electricity!$C$3:$C$14</c:f>
              <c:numCache>
                <c:formatCode>General</c:formatCode>
                <c:ptCount val="12"/>
                <c:pt idx="0">
                  <c:v>5723</c:v>
                </c:pt>
                <c:pt idx="1">
                  <c:v>6412</c:v>
                </c:pt>
                <c:pt idx="2">
                  <c:v>7297</c:v>
                </c:pt>
                <c:pt idx="3">
                  <c:v>6976</c:v>
                </c:pt>
                <c:pt idx="4">
                  <c:v>6904</c:v>
                </c:pt>
                <c:pt idx="5">
                  <c:v>6000</c:v>
                </c:pt>
                <c:pt idx="6">
                  <c:v>1498</c:v>
                </c:pt>
                <c:pt idx="7">
                  <c:v>1498</c:v>
                </c:pt>
                <c:pt idx="8">
                  <c:v>3167</c:v>
                </c:pt>
                <c:pt idx="9">
                  <c:v>4069</c:v>
                </c:pt>
                <c:pt idx="10">
                  <c:v>5332</c:v>
                </c:pt>
                <c:pt idx="11">
                  <c:v>5448</c:v>
                </c:pt>
              </c:numCache>
            </c:numRef>
          </c:val>
        </c:ser>
        <c:ser>
          <c:idx val="1"/>
          <c:order val="1"/>
          <c:tx>
            <c:strRef>
              <c:f>Electricity!$D$1</c:f>
              <c:strCache>
                <c:ptCount val="1"/>
                <c:pt idx="0">
                  <c:v>Lighting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Electricity!$E$3:$E$14</c:f>
              <c:numCache>
                <c:formatCode>General</c:formatCode>
                <c:ptCount val="12"/>
                <c:pt idx="0">
                  <c:v>2145</c:v>
                </c:pt>
                <c:pt idx="1">
                  <c:v>2068</c:v>
                </c:pt>
                <c:pt idx="2">
                  <c:v>2658</c:v>
                </c:pt>
                <c:pt idx="3">
                  <c:v>2283</c:v>
                </c:pt>
                <c:pt idx="4">
                  <c:v>2391</c:v>
                </c:pt>
                <c:pt idx="5">
                  <c:v>2310</c:v>
                </c:pt>
                <c:pt idx="6">
                  <c:v>1097</c:v>
                </c:pt>
                <c:pt idx="7">
                  <c:v>1097</c:v>
                </c:pt>
                <c:pt idx="8">
                  <c:v>2256</c:v>
                </c:pt>
                <c:pt idx="9">
                  <c:v>2676</c:v>
                </c:pt>
                <c:pt idx="10">
                  <c:v>3179</c:v>
                </c:pt>
                <c:pt idx="11">
                  <c:v>2336</c:v>
                </c:pt>
              </c:numCache>
            </c:numRef>
          </c:val>
        </c:ser>
        <c:ser>
          <c:idx val="2"/>
          <c:order val="2"/>
          <c:tx>
            <c:strRef>
              <c:f>Electricity!$F$1</c:f>
              <c:strCache>
                <c:ptCount val="1"/>
                <c:pt idx="0">
                  <c:v>Dwellings and Aux (kWh)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Electricity!$G$3:$G$14</c:f>
              <c:numCache>
                <c:formatCode>General</c:formatCode>
                <c:ptCount val="12"/>
                <c:pt idx="0">
                  <c:v>1080</c:v>
                </c:pt>
                <c:pt idx="1">
                  <c:v>3338</c:v>
                </c:pt>
                <c:pt idx="2">
                  <c:v>1631</c:v>
                </c:pt>
                <c:pt idx="3">
                  <c:v>3451</c:v>
                </c:pt>
                <c:pt idx="4">
                  <c:v>2431</c:v>
                </c:pt>
                <c:pt idx="5">
                  <c:v>4679</c:v>
                </c:pt>
                <c:pt idx="6">
                  <c:v>6669</c:v>
                </c:pt>
                <c:pt idx="7">
                  <c:v>2017</c:v>
                </c:pt>
                <c:pt idx="8">
                  <c:v>818</c:v>
                </c:pt>
                <c:pt idx="9">
                  <c:v>2088</c:v>
                </c:pt>
                <c:pt idx="10">
                  <c:v>1460</c:v>
                </c:pt>
                <c:pt idx="11">
                  <c:v>4776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813568"/>
        <c:axId val="48815104"/>
      </c:barChart>
      <c:catAx>
        <c:axId val="4881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815104"/>
        <c:crosses val="autoZero"/>
        <c:auto val="1"/>
        <c:lblAlgn val="ctr"/>
        <c:lblOffset val="100"/>
        <c:noMultiLvlLbl val="0"/>
      </c:catAx>
      <c:valAx>
        <c:axId val="48815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813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Air</a:t>
            </a:r>
            <a:r>
              <a:rPr lang="fr-FR" sz="1200" baseline="0"/>
              <a:t> ventilation system consumption rate for 2015</a:t>
            </a:r>
            <a:endParaRPr lang="fr-FR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Electricity!$B$20</c:f>
              <c:strCache>
                <c:ptCount val="1"/>
                <c:pt idx="0">
                  <c:v>CTA RDC</c:v>
                </c:pt>
              </c:strCache>
            </c:strRef>
          </c:tx>
          <c:invertIfNegative val="0"/>
          <c:cat>
            <c:strRef>
              <c:f>Electricity!$A$21:$A$32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Electricity!$B$21:$B$32</c:f>
              <c:numCache>
                <c:formatCode>General</c:formatCode>
                <c:ptCount val="12"/>
                <c:pt idx="0">
                  <c:v>1097</c:v>
                </c:pt>
                <c:pt idx="1">
                  <c:v>1054</c:v>
                </c:pt>
                <c:pt idx="2">
                  <c:v>1134</c:v>
                </c:pt>
                <c:pt idx="3">
                  <c:v>503</c:v>
                </c:pt>
                <c:pt idx="4">
                  <c:v>1036</c:v>
                </c:pt>
                <c:pt idx="5">
                  <c:v>503</c:v>
                </c:pt>
                <c:pt idx="6">
                  <c:v>138</c:v>
                </c:pt>
                <c:pt idx="7">
                  <c:v>92</c:v>
                </c:pt>
                <c:pt idx="8">
                  <c:v>197</c:v>
                </c:pt>
                <c:pt idx="9">
                  <c:v>1545</c:v>
                </c:pt>
                <c:pt idx="10">
                  <c:v>1478</c:v>
                </c:pt>
                <c:pt idx="11">
                  <c:v>946</c:v>
                </c:pt>
              </c:numCache>
            </c:numRef>
          </c:val>
        </c:ser>
        <c:ser>
          <c:idx val="1"/>
          <c:order val="1"/>
          <c:tx>
            <c:strRef>
              <c:f>Electricity!$C$20</c:f>
              <c:strCache>
                <c:ptCount val="1"/>
                <c:pt idx="0">
                  <c:v>CTA R+1 / R+2</c:v>
                </c:pt>
              </c:strCache>
            </c:strRef>
          </c:tx>
          <c:invertIfNegative val="0"/>
          <c:cat>
            <c:strRef>
              <c:f>Electricity!$A$21:$A$32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Electricity!$C$21:$C$32</c:f>
              <c:numCache>
                <c:formatCode>General</c:formatCode>
                <c:ptCount val="12"/>
                <c:pt idx="0">
                  <c:v>3083</c:v>
                </c:pt>
                <c:pt idx="1">
                  <c:v>3089</c:v>
                </c:pt>
                <c:pt idx="2">
                  <c:v>347</c:v>
                </c:pt>
                <c:pt idx="3">
                  <c:v>2344</c:v>
                </c:pt>
                <c:pt idx="4">
                  <c:v>3012</c:v>
                </c:pt>
                <c:pt idx="5">
                  <c:v>2344</c:v>
                </c:pt>
                <c:pt idx="6">
                  <c:v>1811</c:v>
                </c:pt>
                <c:pt idx="7">
                  <c:v>1208</c:v>
                </c:pt>
                <c:pt idx="8">
                  <c:v>2392</c:v>
                </c:pt>
                <c:pt idx="9">
                  <c:v>4155</c:v>
                </c:pt>
                <c:pt idx="10">
                  <c:v>3914</c:v>
                </c:pt>
                <c:pt idx="11">
                  <c:v>2402</c:v>
                </c:pt>
              </c:numCache>
            </c:numRef>
          </c:val>
        </c:ser>
        <c:ser>
          <c:idx val="2"/>
          <c:order val="2"/>
          <c:tx>
            <c:strRef>
              <c:f>Electricity!$D$20</c:f>
              <c:strCache>
                <c:ptCount val="1"/>
                <c:pt idx="0">
                  <c:v>CTA AMPHI</c:v>
                </c:pt>
              </c:strCache>
            </c:strRef>
          </c:tx>
          <c:invertIfNegative val="0"/>
          <c:cat>
            <c:strRef>
              <c:f>Electricity!$A$21:$A$32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Electricity!$D$21:$D$32</c:f>
              <c:numCache>
                <c:formatCode>General</c:formatCode>
                <c:ptCount val="12"/>
                <c:pt idx="0">
                  <c:v>993</c:v>
                </c:pt>
                <c:pt idx="1">
                  <c:v>971</c:v>
                </c:pt>
                <c:pt idx="2">
                  <c:v>1084</c:v>
                </c:pt>
                <c:pt idx="3">
                  <c:v>890</c:v>
                </c:pt>
                <c:pt idx="4">
                  <c:v>925</c:v>
                </c:pt>
                <c:pt idx="5">
                  <c:v>890</c:v>
                </c:pt>
                <c:pt idx="6">
                  <c:v>1104</c:v>
                </c:pt>
                <c:pt idx="7">
                  <c:v>737</c:v>
                </c:pt>
                <c:pt idx="8">
                  <c:v>886</c:v>
                </c:pt>
                <c:pt idx="9">
                  <c:v>1120</c:v>
                </c:pt>
                <c:pt idx="10">
                  <c:v>1100</c:v>
                </c:pt>
                <c:pt idx="11">
                  <c:v>1025</c:v>
                </c:pt>
              </c:numCache>
            </c:numRef>
          </c:val>
        </c:ser>
        <c:ser>
          <c:idx val="3"/>
          <c:order val="3"/>
          <c:tx>
            <c:strRef>
              <c:f>Electricity!$E$20</c:f>
              <c:strCache>
                <c:ptCount val="1"/>
                <c:pt idx="0">
                  <c:v>CTA SOUS STATION</c:v>
                </c:pt>
              </c:strCache>
            </c:strRef>
          </c:tx>
          <c:invertIfNegative val="0"/>
          <c:cat>
            <c:strRef>
              <c:f>Electricity!$A$21:$A$32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Electricity!$E$21:$E$32</c:f>
              <c:numCache>
                <c:formatCode>General</c:formatCode>
                <c:ptCount val="12"/>
                <c:pt idx="0">
                  <c:v>750</c:v>
                </c:pt>
                <c:pt idx="1">
                  <c:v>755</c:v>
                </c:pt>
                <c:pt idx="2">
                  <c:v>827</c:v>
                </c:pt>
                <c:pt idx="3">
                  <c:v>670</c:v>
                </c:pt>
                <c:pt idx="4">
                  <c:v>721</c:v>
                </c:pt>
                <c:pt idx="5">
                  <c:v>670</c:v>
                </c:pt>
                <c:pt idx="6">
                  <c:v>387</c:v>
                </c:pt>
                <c:pt idx="7">
                  <c:v>258</c:v>
                </c:pt>
                <c:pt idx="8">
                  <c:v>524</c:v>
                </c:pt>
                <c:pt idx="9">
                  <c:v>578</c:v>
                </c:pt>
                <c:pt idx="10">
                  <c:v>658</c:v>
                </c:pt>
                <c:pt idx="11">
                  <c:v>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725376"/>
        <c:axId val="48731264"/>
      </c:barChart>
      <c:catAx>
        <c:axId val="4872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8731264"/>
        <c:crosses val="autoZero"/>
        <c:auto val="1"/>
        <c:lblAlgn val="ctr"/>
        <c:lblOffset val="100"/>
        <c:noMultiLvlLbl val="0"/>
      </c:catAx>
      <c:valAx>
        <c:axId val="4873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725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 b="1" i="0" baseline="0">
                <a:effectLst/>
              </a:rPr>
              <a:t>Air ventilation system consumption rate for 2016</a:t>
            </a:r>
            <a:endParaRPr lang="fr-FR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Electricity!$B$34</c:f>
              <c:strCache>
                <c:ptCount val="1"/>
                <c:pt idx="0">
                  <c:v>CTA RDC</c:v>
                </c:pt>
              </c:strCache>
            </c:strRef>
          </c:tx>
          <c:invertIfNegative val="0"/>
          <c:cat>
            <c:strRef>
              <c:f>Electricity!$A$35:$A$46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Electricity!$B$35:$B$46</c:f>
              <c:numCache>
                <c:formatCode>General</c:formatCode>
                <c:ptCount val="12"/>
                <c:pt idx="0">
                  <c:v>1146</c:v>
                </c:pt>
                <c:pt idx="1">
                  <c:v>1322</c:v>
                </c:pt>
                <c:pt idx="2">
                  <c:v>1481</c:v>
                </c:pt>
                <c:pt idx="3">
                  <c:v>1215</c:v>
                </c:pt>
                <c:pt idx="4">
                  <c:v>1385</c:v>
                </c:pt>
                <c:pt idx="5">
                  <c:v>1183</c:v>
                </c:pt>
                <c:pt idx="6">
                  <c:v>67</c:v>
                </c:pt>
                <c:pt idx="7">
                  <c:v>67</c:v>
                </c:pt>
                <c:pt idx="8">
                  <c:v>1431</c:v>
                </c:pt>
                <c:pt idx="9">
                  <c:v>1697</c:v>
                </c:pt>
                <c:pt idx="10">
                  <c:v>1525</c:v>
                </c:pt>
                <c:pt idx="11">
                  <c:v>1002</c:v>
                </c:pt>
              </c:numCache>
            </c:numRef>
          </c:val>
        </c:ser>
        <c:ser>
          <c:idx val="1"/>
          <c:order val="1"/>
          <c:tx>
            <c:strRef>
              <c:f>Electricity!$C$34</c:f>
              <c:strCache>
                <c:ptCount val="1"/>
                <c:pt idx="0">
                  <c:v>CTA R+1 / R+2</c:v>
                </c:pt>
              </c:strCache>
            </c:strRef>
          </c:tx>
          <c:invertIfNegative val="0"/>
          <c:cat>
            <c:strRef>
              <c:f>Electricity!$A$35:$A$46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Electricity!$C$35:$C$46</c:f>
              <c:numCache>
                <c:formatCode>General</c:formatCode>
                <c:ptCount val="12"/>
                <c:pt idx="0">
                  <c:v>2812</c:v>
                </c:pt>
                <c:pt idx="1">
                  <c:v>3252</c:v>
                </c:pt>
                <c:pt idx="2">
                  <c:v>3713</c:v>
                </c:pt>
                <c:pt idx="3">
                  <c:v>3785</c:v>
                </c:pt>
                <c:pt idx="4">
                  <c:v>3647</c:v>
                </c:pt>
                <c:pt idx="5">
                  <c:v>3677</c:v>
                </c:pt>
                <c:pt idx="6">
                  <c:v>467</c:v>
                </c:pt>
                <c:pt idx="7">
                  <c:v>467</c:v>
                </c:pt>
                <c:pt idx="8">
                  <c:v>545</c:v>
                </c:pt>
                <c:pt idx="9">
                  <c:v>655</c:v>
                </c:pt>
                <c:pt idx="10">
                  <c:v>1857</c:v>
                </c:pt>
                <c:pt idx="11">
                  <c:v>2371</c:v>
                </c:pt>
              </c:numCache>
            </c:numRef>
          </c:val>
        </c:ser>
        <c:ser>
          <c:idx val="2"/>
          <c:order val="2"/>
          <c:tx>
            <c:strRef>
              <c:f>Electricity!$D$34</c:f>
              <c:strCache>
                <c:ptCount val="1"/>
                <c:pt idx="0">
                  <c:v>CTA AMPHI</c:v>
                </c:pt>
              </c:strCache>
            </c:strRef>
          </c:tx>
          <c:invertIfNegative val="0"/>
          <c:cat>
            <c:strRef>
              <c:f>Electricity!$A$35:$A$46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Electricity!$D$35:$D$46</c:f>
              <c:numCache>
                <c:formatCode>General</c:formatCode>
                <c:ptCount val="12"/>
                <c:pt idx="0">
                  <c:v>1117</c:v>
                </c:pt>
                <c:pt idx="1">
                  <c:v>1095</c:v>
                </c:pt>
                <c:pt idx="2">
                  <c:v>1269</c:v>
                </c:pt>
                <c:pt idx="3">
                  <c:v>1128</c:v>
                </c:pt>
                <c:pt idx="4">
                  <c:v>1069</c:v>
                </c:pt>
                <c:pt idx="5">
                  <c:v>881</c:v>
                </c:pt>
                <c:pt idx="6">
                  <c:v>844</c:v>
                </c:pt>
                <c:pt idx="7">
                  <c:v>844</c:v>
                </c:pt>
                <c:pt idx="8">
                  <c:v>1055</c:v>
                </c:pt>
                <c:pt idx="9">
                  <c:v>1108</c:v>
                </c:pt>
                <c:pt idx="10">
                  <c:v>1217</c:v>
                </c:pt>
                <c:pt idx="11">
                  <c:v>1241</c:v>
                </c:pt>
              </c:numCache>
            </c:numRef>
          </c:val>
        </c:ser>
        <c:ser>
          <c:idx val="3"/>
          <c:order val="3"/>
          <c:tx>
            <c:strRef>
              <c:f>Electricity!$E$34</c:f>
              <c:strCache>
                <c:ptCount val="1"/>
                <c:pt idx="0">
                  <c:v>CTA SOUS STATION</c:v>
                </c:pt>
              </c:strCache>
            </c:strRef>
          </c:tx>
          <c:invertIfNegative val="0"/>
          <c:cat>
            <c:strRef>
              <c:f>Electricity!$A$35:$A$46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Electricity!$E$35:$E$46</c:f>
              <c:numCache>
                <c:formatCode>General</c:formatCode>
                <c:ptCount val="12"/>
                <c:pt idx="0">
                  <c:v>648</c:v>
                </c:pt>
                <c:pt idx="1">
                  <c:v>743</c:v>
                </c:pt>
                <c:pt idx="2">
                  <c:v>834</c:v>
                </c:pt>
                <c:pt idx="3">
                  <c:v>848</c:v>
                </c:pt>
                <c:pt idx="4">
                  <c:v>803</c:v>
                </c:pt>
                <c:pt idx="5">
                  <c:v>259</c:v>
                </c:pt>
                <c:pt idx="6">
                  <c:v>120</c:v>
                </c:pt>
                <c:pt idx="7">
                  <c:v>120</c:v>
                </c:pt>
                <c:pt idx="8">
                  <c:v>136</c:v>
                </c:pt>
                <c:pt idx="9">
                  <c:v>609</c:v>
                </c:pt>
                <c:pt idx="10">
                  <c:v>733</c:v>
                </c:pt>
                <c:pt idx="11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829952"/>
        <c:axId val="48831488"/>
      </c:barChart>
      <c:catAx>
        <c:axId val="4882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8831488"/>
        <c:crosses val="autoZero"/>
        <c:auto val="1"/>
        <c:lblAlgn val="ctr"/>
        <c:lblOffset val="100"/>
        <c:noMultiLvlLbl val="0"/>
      </c:catAx>
      <c:valAx>
        <c:axId val="4883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829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Lighting</a:t>
            </a:r>
            <a:r>
              <a:rPr lang="fr-FR" baseline="0"/>
              <a:t> for 2015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Electricity!$B$50</c:f>
              <c:strCache>
                <c:ptCount val="1"/>
                <c:pt idx="0">
                  <c:v> RDC</c:v>
                </c:pt>
              </c:strCache>
            </c:strRef>
          </c:tx>
          <c:invertIfNegative val="0"/>
          <c:cat>
            <c:strRef>
              <c:f>Electricity!$A$51:$A$62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Electricity!$B$51:$B$62</c:f>
              <c:numCache>
                <c:formatCode>General</c:formatCode>
                <c:ptCount val="12"/>
                <c:pt idx="0">
                  <c:v>527</c:v>
                </c:pt>
                <c:pt idx="1">
                  <c:v>560</c:v>
                </c:pt>
                <c:pt idx="2">
                  <c:v>780</c:v>
                </c:pt>
                <c:pt idx="3">
                  <c:v>539</c:v>
                </c:pt>
                <c:pt idx="4">
                  <c:v>512</c:v>
                </c:pt>
                <c:pt idx="5">
                  <c:v>539</c:v>
                </c:pt>
                <c:pt idx="6">
                  <c:v>217</c:v>
                </c:pt>
                <c:pt idx="7">
                  <c:v>145</c:v>
                </c:pt>
                <c:pt idx="8">
                  <c:v>474</c:v>
                </c:pt>
                <c:pt idx="9">
                  <c:v>653</c:v>
                </c:pt>
                <c:pt idx="10">
                  <c:v>839</c:v>
                </c:pt>
                <c:pt idx="11">
                  <c:v>496</c:v>
                </c:pt>
              </c:numCache>
            </c:numRef>
          </c:val>
        </c:ser>
        <c:ser>
          <c:idx val="1"/>
          <c:order val="1"/>
          <c:tx>
            <c:strRef>
              <c:f>Electricity!$C$50</c:f>
              <c:strCache>
                <c:ptCount val="1"/>
                <c:pt idx="0">
                  <c:v> EXTERIEUR</c:v>
                </c:pt>
              </c:strCache>
            </c:strRef>
          </c:tx>
          <c:invertIfNegative val="0"/>
          <c:cat>
            <c:strRef>
              <c:f>Electricity!$A$51:$A$62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Electricity!$C$51:$C$62</c:f>
              <c:numCache>
                <c:formatCode>General</c:formatCode>
                <c:ptCount val="12"/>
                <c:pt idx="0">
                  <c:v>227</c:v>
                </c:pt>
                <c:pt idx="1">
                  <c:v>41</c:v>
                </c:pt>
                <c:pt idx="2">
                  <c:v>245</c:v>
                </c:pt>
                <c:pt idx="3">
                  <c:v>8</c:v>
                </c:pt>
                <c:pt idx="4">
                  <c:v>112</c:v>
                </c:pt>
                <c:pt idx="5">
                  <c:v>8</c:v>
                </c:pt>
                <c:pt idx="6">
                  <c:v>128</c:v>
                </c:pt>
                <c:pt idx="7">
                  <c:v>85</c:v>
                </c:pt>
                <c:pt idx="8">
                  <c:v>161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</c:numCache>
            </c:numRef>
          </c:val>
        </c:ser>
        <c:ser>
          <c:idx val="2"/>
          <c:order val="2"/>
          <c:tx>
            <c:strRef>
              <c:f>Electricity!$D$50</c:f>
              <c:strCache>
                <c:ptCount val="1"/>
                <c:pt idx="0">
                  <c:v> R+1</c:v>
                </c:pt>
              </c:strCache>
            </c:strRef>
          </c:tx>
          <c:invertIfNegative val="0"/>
          <c:cat>
            <c:strRef>
              <c:f>Electricity!$A$51:$A$62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Electricity!$D$51:$D$62</c:f>
              <c:numCache>
                <c:formatCode>General</c:formatCode>
                <c:ptCount val="12"/>
                <c:pt idx="0">
                  <c:v>413</c:v>
                </c:pt>
                <c:pt idx="1">
                  <c:v>447</c:v>
                </c:pt>
                <c:pt idx="2">
                  <c:v>539</c:v>
                </c:pt>
                <c:pt idx="3">
                  <c:v>452</c:v>
                </c:pt>
                <c:pt idx="4">
                  <c:v>401</c:v>
                </c:pt>
                <c:pt idx="5">
                  <c:v>452</c:v>
                </c:pt>
                <c:pt idx="6">
                  <c:v>409</c:v>
                </c:pt>
                <c:pt idx="7">
                  <c:v>274</c:v>
                </c:pt>
                <c:pt idx="8">
                  <c:v>411</c:v>
                </c:pt>
                <c:pt idx="9">
                  <c:v>579</c:v>
                </c:pt>
                <c:pt idx="10">
                  <c:v>565</c:v>
                </c:pt>
                <c:pt idx="11">
                  <c:v>404</c:v>
                </c:pt>
              </c:numCache>
            </c:numRef>
          </c:val>
        </c:ser>
        <c:ser>
          <c:idx val="3"/>
          <c:order val="3"/>
          <c:tx>
            <c:strRef>
              <c:f>Electricity!$E$50</c:f>
              <c:strCache>
                <c:ptCount val="1"/>
                <c:pt idx="0">
                  <c:v> R+2</c:v>
                </c:pt>
              </c:strCache>
            </c:strRef>
          </c:tx>
          <c:invertIfNegative val="0"/>
          <c:cat>
            <c:strRef>
              <c:f>Electricity!$A$51:$A$62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Electricity!$E$51:$E$62</c:f>
              <c:numCache>
                <c:formatCode>General</c:formatCode>
                <c:ptCount val="12"/>
                <c:pt idx="0">
                  <c:v>703</c:v>
                </c:pt>
                <c:pt idx="1">
                  <c:v>645</c:v>
                </c:pt>
                <c:pt idx="2">
                  <c:v>726</c:v>
                </c:pt>
                <c:pt idx="3">
                  <c:v>599</c:v>
                </c:pt>
                <c:pt idx="4">
                  <c:v>692</c:v>
                </c:pt>
                <c:pt idx="5">
                  <c:v>599</c:v>
                </c:pt>
                <c:pt idx="6">
                  <c:v>330</c:v>
                </c:pt>
                <c:pt idx="7">
                  <c:v>220</c:v>
                </c:pt>
                <c:pt idx="8">
                  <c:v>573</c:v>
                </c:pt>
                <c:pt idx="9">
                  <c:v>821</c:v>
                </c:pt>
                <c:pt idx="10">
                  <c:v>1009</c:v>
                </c:pt>
                <c:pt idx="11">
                  <c:v>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882816"/>
        <c:axId val="48884352"/>
      </c:barChart>
      <c:catAx>
        <c:axId val="4888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8884352"/>
        <c:crosses val="autoZero"/>
        <c:auto val="1"/>
        <c:lblAlgn val="ctr"/>
        <c:lblOffset val="100"/>
        <c:noMultiLvlLbl val="0"/>
      </c:catAx>
      <c:valAx>
        <c:axId val="48884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8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Lighting for</a:t>
            </a:r>
            <a:r>
              <a:rPr lang="fr-FR" baseline="0"/>
              <a:t> 2016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Electricity!$B$64</c:f>
              <c:strCache>
                <c:ptCount val="1"/>
                <c:pt idx="0">
                  <c:v> RDC</c:v>
                </c:pt>
              </c:strCache>
            </c:strRef>
          </c:tx>
          <c:invertIfNegative val="0"/>
          <c:cat>
            <c:strRef>
              <c:f>Electricity!$A$65:$A$76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Electricity!$B$65:$B$76</c:f>
              <c:numCache>
                <c:formatCode>General</c:formatCode>
                <c:ptCount val="12"/>
                <c:pt idx="0">
                  <c:v>624</c:v>
                </c:pt>
                <c:pt idx="1">
                  <c:v>569</c:v>
                </c:pt>
                <c:pt idx="2">
                  <c:v>859</c:v>
                </c:pt>
                <c:pt idx="3">
                  <c:v>738</c:v>
                </c:pt>
                <c:pt idx="4">
                  <c:v>787</c:v>
                </c:pt>
                <c:pt idx="5">
                  <c:v>594</c:v>
                </c:pt>
                <c:pt idx="6">
                  <c:v>225.5</c:v>
                </c:pt>
                <c:pt idx="7">
                  <c:v>225.5</c:v>
                </c:pt>
                <c:pt idx="8">
                  <c:v>692</c:v>
                </c:pt>
                <c:pt idx="9">
                  <c:v>702</c:v>
                </c:pt>
                <c:pt idx="10">
                  <c:v>1004</c:v>
                </c:pt>
                <c:pt idx="11">
                  <c:v>659</c:v>
                </c:pt>
              </c:numCache>
            </c:numRef>
          </c:val>
        </c:ser>
        <c:ser>
          <c:idx val="1"/>
          <c:order val="1"/>
          <c:tx>
            <c:strRef>
              <c:f>Electricity!$C$64</c:f>
              <c:strCache>
                <c:ptCount val="1"/>
                <c:pt idx="0">
                  <c:v> EXTERIEUR</c:v>
                </c:pt>
              </c:strCache>
            </c:strRef>
          </c:tx>
          <c:invertIfNegative val="0"/>
          <c:cat>
            <c:strRef>
              <c:f>Electricity!$A$65:$A$76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Electricity!$C$65:$C$76</c:f>
              <c:numCache>
                <c:formatCode>General</c:formatCode>
                <c:ptCount val="12"/>
                <c:pt idx="0">
                  <c:v>216</c:v>
                </c:pt>
                <c:pt idx="1">
                  <c:v>199</c:v>
                </c:pt>
                <c:pt idx="2">
                  <c:v>191</c:v>
                </c:pt>
                <c:pt idx="3">
                  <c:v>168</c:v>
                </c:pt>
                <c:pt idx="4">
                  <c:v>131</c:v>
                </c:pt>
                <c:pt idx="5">
                  <c:v>120</c:v>
                </c:pt>
                <c:pt idx="6">
                  <c:v>138.5</c:v>
                </c:pt>
                <c:pt idx="7">
                  <c:v>138.5</c:v>
                </c:pt>
                <c:pt idx="8">
                  <c:v>167</c:v>
                </c:pt>
                <c:pt idx="9">
                  <c:v>222</c:v>
                </c:pt>
                <c:pt idx="10">
                  <c:v>228</c:v>
                </c:pt>
                <c:pt idx="11">
                  <c:v>247</c:v>
                </c:pt>
              </c:numCache>
            </c:numRef>
          </c:val>
        </c:ser>
        <c:ser>
          <c:idx val="2"/>
          <c:order val="2"/>
          <c:tx>
            <c:strRef>
              <c:f>Electricity!$D$64</c:f>
              <c:strCache>
                <c:ptCount val="1"/>
                <c:pt idx="0">
                  <c:v> R+1</c:v>
                </c:pt>
              </c:strCache>
            </c:strRef>
          </c:tx>
          <c:invertIfNegative val="0"/>
          <c:cat>
            <c:strRef>
              <c:f>Electricity!$A$65:$A$76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Electricity!$D$65:$D$76</c:f>
              <c:numCache>
                <c:formatCode>General</c:formatCode>
                <c:ptCount val="12"/>
                <c:pt idx="0">
                  <c:v>499</c:v>
                </c:pt>
                <c:pt idx="1">
                  <c:v>507</c:v>
                </c:pt>
                <c:pt idx="2">
                  <c:v>597</c:v>
                </c:pt>
                <c:pt idx="3">
                  <c:v>570</c:v>
                </c:pt>
                <c:pt idx="4">
                  <c:v>559</c:v>
                </c:pt>
                <c:pt idx="5">
                  <c:v>594</c:v>
                </c:pt>
                <c:pt idx="6">
                  <c:v>336</c:v>
                </c:pt>
                <c:pt idx="7">
                  <c:v>336</c:v>
                </c:pt>
                <c:pt idx="8">
                  <c:v>512</c:v>
                </c:pt>
                <c:pt idx="9">
                  <c:v>583</c:v>
                </c:pt>
                <c:pt idx="10">
                  <c:v>595</c:v>
                </c:pt>
                <c:pt idx="11">
                  <c:v>478</c:v>
                </c:pt>
              </c:numCache>
            </c:numRef>
          </c:val>
        </c:ser>
        <c:ser>
          <c:idx val="3"/>
          <c:order val="3"/>
          <c:tx>
            <c:strRef>
              <c:f>Electricity!$E$64</c:f>
              <c:strCache>
                <c:ptCount val="1"/>
                <c:pt idx="0">
                  <c:v> R+2</c:v>
                </c:pt>
              </c:strCache>
            </c:strRef>
          </c:tx>
          <c:invertIfNegative val="0"/>
          <c:cat>
            <c:strRef>
              <c:f>Electricity!$A$65:$A$76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Electricity!$E$65:$E$76</c:f>
              <c:numCache>
                <c:formatCode>General</c:formatCode>
                <c:ptCount val="12"/>
                <c:pt idx="0">
                  <c:v>806</c:v>
                </c:pt>
                <c:pt idx="1">
                  <c:v>793</c:v>
                </c:pt>
                <c:pt idx="2">
                  <c:v>1011</c:v>
                </c:pt>
                <c:pt idx="3">
                  <c:v>807</c:v>
                </c:pt>
                <c:pt idx="4">
                  <c:v>914</c:v>
                </c:pt>
                <c:pt idx="5">
                  <c:v>1002</c:v>
                </c:pt>
                <c:pt idx="6">
                  <c:v>397</c:v>
                </c:pt>
                <c:pt idx="7">
                  <c:v>397</c:v>
                </c:pt>
                <c:pt idx="8">
                  <c:v>885</c:v>
                </c:pt>
                <c:pt idx="9">
                  <c:v>1169</c:v>
                </c:pt>
                <c:pt idx="10">
                  <c:v>1352</c:v>
                </c:pt>
                <c:pt idx="11">
                  <c:v>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931968"/>
        <c:axId val="48933504"/>
      </c:barChart>
      <c:catAx>
        <c:axId val="4893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933504"/>
        <c:crosses val="autoZero"/>
        <c:auto val="1"/>
        <c:lblAlgn val="ctr"/>
        <c:lblOffset val="100"/>
        <c:noMultiLvlLbl val="0"/>
      </c:catAx>
      <c:valAx>
        <c:axId val="4893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931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38100</xdr:rowOff>
    </xdr:from>
    <xdr:to>
      <xdr:col>20</xdr:col>
      <xdr:colOff>371475</xdr:colOff>
      <xdr:row>14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0</xdr:row>
      <xdr:rowOff>66675</xdr:rowOff>
    </xdr:from>
    <xdr:to>
      <xdr:col>12</xdr:col>
      <xdr:colOff>514350</xdr:colOff>
      <xdr:row>14</xdr:row>
      <xdr:rowOff>133350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152400</xdr:rowOff>
    </xdr:from>
    <xdr:to>
      <xdr:col>13</xdr:col>
      <xdr:colOff>247650</xdr:colOff>
      <xdr:row>31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171450</xdr:rowOff>
    </xdr:from>
    <xdr:to>
      <xdr:col>14</xdr:col>
      <xdr:colOff>352425</xdr:colOff>
      <xdr:row>15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0</xdr:row>
      <xdr:rowOff>171450</xdr:rowOff>
    </xdr:from>
    <xdr:to>
      <xdr:col>22</xdr:col>
      <xdr:colOff>171450</xdr:colOff>
      <xdr:row>15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306917</xdr:colOff>
      <xdr:row>25</xdr:row>
      <xdr:rowOff>78316</xdr:rowOff>
    </xdr:from>
    <xdr:to>
      <xdr:col>12</xdr:col>
      <xdr:colOff>603250</xdr:colOff>
      <xdr:row>41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95248</xdr:colOff>
      <xdr:row>25</xdr:row>
      <xdr:rowOff>67732</xdr:rowOff>
    </xdr:from>
    <xdr:to>
      <xdr:col>20</xdr:col>
      <xdr:colOff>476249</xdr:colOff>
      <xdr:row>41</xdr:row>
      <xdr:rowOff>63500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380999</xdr:colOff>
      <xdr:row>55</xdr:row>
      <xdr:rowOff>128587</xdr:rowOff>
    </xdr:from>
    <xdr:to>
      <xdr:col>12</xdr:col>
      <xdr:colOff>452436</xdr:colOff>
      <xdr:row>71</xdr:row>
      <xdr:rowOff>14287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226220</xdr:colOff>
      <xdr:row>55</xdr:row>
      <xdr:rowOff>92869</xdr:rowOff>
    </xdr:from>
    <xdr:to>
      <xdr:col>20</xdr:col>
      <xdr:colOff>547688</xdr:colOff>
      <xdr:row>70</xdr:row>
      <xdr:rowOff>169069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</xdr:row>
      <xdr:rowOff>38100</xdr:rowOff>
    </xdr:from>
    <xdr:to>
      <xdr:col>14</xdr:col>
      <xdr:colOff>628650</xdr:colOff>
      <xdr:row>12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14</xdr:row>
      <xdr:rowOff>161925</xdr:rowOff>
    </xdr:from>
    <xdr:to>
      <xdr:col>10</xdr:col>
      <xdr:colOff>685800</xdr:colOff>
      <xdr:row>29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180975</xdr:rowOff>
    </xdr:from>
    <xdr:to>
      <xdr:col>15</xdr:col>
      <xdr:colOff>733425</xdr:colOff>
      <xdr:row>15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15</xdr:row>
      <xdr:rowOff>161925</xdr:rowOff>
    </xdr:from>
    <xdr:to>
      <xdr:col>15</xdr:col>
      <xdr:colOff>742950</xdr:colOff>
      <xdr:row>30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15</xdr:row>
      <xdr:rowOff>95250</xdr:rowOff>
    </xdr:from>
    <xdr:to>
      <xdr:col>7</xdr:col>
      <xdr:colOff>142875</xdr:colOff>
      <xdr:row>29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10</xdr:row>
      <xdr:rowOff>19050</xdr:rowOff>
    </xdr:from>
    <xdr:to>
      <xdr:col>1</xdr:col>
      <xdr:colOff>733426</xdr:colOff>
      <xdr:row>20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10</xdr:row>
      <xdr:rowOff>9524</xdr:rowOff>
    </xdr:from>
    <xdr:to>
      <xdr:col>6</xdr:col>
      <xdr:colOff>161925</xdr:colOff>
      <xdr:row>19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F133"/>
  <sheetViews>
    <sheetView topLeftCell="E2" zoomScale="55" zoomScaleNormal="55" workbookViewId="0">
      <selection activeCell="AJ20" sqref="AI20:AJ20"/>
    </sheetView>
  </sheetViews>
  <sheetFormatPr baseColWidth="10" defaultColWidth="9.140625" defaultRowHeight="18.75" x14ac:dyDescent="0.3"/>
  <cols>
    <col min="1" max="1" width="7" customWidth="1"/>
    <col min="2" max="2" width="12" customWidth="1"/>
    <col min="3" max="3" width="22.7109375" style="2" customWidth="1"/>
    <col min="4" max="4" width="19.140625" style="128" customWidth="1"/>
    <col min="5" max="8" width="13.7109375" style="137" customWidth="1"/>
    <col min="9" max="9" width="15.140625" style="138" customWidth="1"/>
    <col min="10" max="13" width="13.7109375" style="137" customWidth="1"/>
    <col min="14" max="14" width="15.28515625" style="139" customWidth="1"/>
    <col min="15" max="15" width="13.7109375" style="137" customWidth="1"/>
    <col min="16" max="16" width="13.7109375" style="140" customWidth="1"/>
    <col min="17" max="18" width="13.7109375" style="137" customWidth="1"/>
    <col min="19" max="19" width="16" style="139" customWidth="1"/>
    <col min="20" max="20" width="19.85546875" style="137" customWidth="1"/>
    <col min="21" max="24" width="13.7109375" style="141" hidden="1" customWidth="1"/>
    <col min="25" max="26" width="13.7109375" style="142" customWidth="1"/>
    <col min="27" max="27" width="13.7109375" style="143" customWidth="1"/>
    <col min="28" max="28" width="15.140625" style="143" customWidth="1"/>
    <col min="29" max="33" width="0" hidden="1" customWidth="1"/>
    <col min="34" max="34" width="15.140625" customWidth="1"/>
  </cols>
  <sheetData>
    <row r="3" spans="2:28" ht="21" customHeight="1" thickBot="1" x14ac:dyDescent="0.35"/>
    <row r="4" spans="2:28" ht="29.25" customHeight="1" x14ac:dyDescent="0.25">
      <c r="B4" s="278"/>
      <c r="C4" s="279"/>
      <c r="D4" s="285" t="s">
        <v>5</v>
      </c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7"/>
      <c r="U4" s="307" t="s">
        <v>0</v>
      </c>
      <c r="V4" s="307" t="s">
        <v>1</v>
      </c>
      <c r="W4" s="307" t="s">
        <v>2</v>
      </c>
      <c r="X4" s="307" t="s">
        <v>3</v>
      </c>
      <c r="Y4" s="310" t="s">
        <v>4</v>
      </c>
      <c r="Z4" s="311"/>
      <c r="AA4" s="293" t="s">
        <v>26</v>
      </c>
      <c r="AB4" s="294"/>
    </row>
    <row r="5" spans="2:28" ht="25.5" customHeight="1" thickBot="1" x14ac:dyDescent="0.3">
      <c r="B5" s="278"/>
      <c r="C5" s="279"/>
      <c r="D5" s="288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90"/>
      <c r="U5" s="308"/>
      <c r="V5" s="308"/>
      <c r="W5" s="308"/>
      <c r="X5" s="308"/>
      <c r="Y5" s="312"/>
      <c r="Z5" s="313"/>
      <c r="AA5" s="295"/>
      <c r="AB5" s="296"/>
    </row>
    <row r="6" spans="2:28" ht="46.5" customHeight="1" thickBot="1" x14ac:dyDescent="0.3">
      <c r="B6" s="278"/>
      <c r="C6" s="279"/>
      <c r="D6" s="304" t="s">
        <v>13</v>
      </c>
      <c r="E6" s="305"/>
      <c r="F6" s="305"/>
      <c r="G6" s="305"/>
      <c r="H6" s="305"/>
      <c r="I6" s="306"/>
      <c r="J6" s="316" t="s">
        <v>6</v>
      </c>
      <c r="K6" s="317"/>
      <c r="L6" s="317"/>
      <c r="M6" s="318"/>
      <c r="N6" s="319" t="s">
        <v>7</v>
      </c>
      <c r="O6" s="321" t="s">
        <v>8</v>
      </c>
      <c r="P6" s="322"/>
      <c r="Q6" s="322"/>
      <c r="R6" s="323"/>
      <c r="S6" s="324" t="s">
        <v>9</v>
      </c>
      <c r="T6" s="291" t="s">
        <v>25</v>
      </c>
      <c r="U6" s="309"/>
      <c r="V6" s="309"/>
      <c r="W6" s="309"/>
      <c r="X6" s="309"/>
      <c r="Y6" s="314"/>
      <c r="Z6" s="315"/>
      <c r="AA6" s="297"/>
      <c r="AB6" s="298"/>
    </row>
    <row r="7" spans="2:28" ht="52.5" customHeight="1" thickBot="1" x14ac:dyDescent="0.3">
      <c r="B7" s="280"/>
      <c r="C7" s="281"/>
      <c r="D7" s="61" t="s">
        <v>31</v>
      </c>
      <c r="E7" s="62" t="s">
        <v>20</v>
      </c>
      <c r="F7" s="62" t="s">
        <v>21</v>
      </c>
      <c r="G7" s="62" t="s">
        <v>22</v>
      </c>
      <c r="H7" s="62" t="s">
        <v>23</v>
      </c>
      <c r="I7" s="92" t="s">
        <v>19</v>
      </c>
      <c r="J7" s="64" t="s">
        <v>15</v>
      </c>
      <c r="K7" s="65" t="s">
        <v>27</v>
      </c>
      <c r="L7" s="65" t="s">
        <v>28</v>
      </c>
      <c r="M7" s="66" t="s">
        <v>24</v>
      </c>
      <c r="N7" s="320"/>
      <c r="O7" s="98" t="s">
        <v>14</v>
      </c>
      <c r="P7" s="99" t="s">
        <v>16</v>
      </c>
      <c r="Q7" s="99" t="s">
        <v>17</v>
      </c>
      <c r="R7" s="100" t="s">
        <v>18</v>
      </c>
      <c r="S7" s="325"/>
      <c r="T7" s="292"/>
      <c r="U7" s="9" t="s">
        <v>10</v>
      </c>
      <c r="V7" s="9" t="s">
        <v>10</v>
      </c>
      <c r="W7" s="9" t="s">
        <v>10</v>
      </c>
      <c r="X7" s="9" t="s">
        <v>10</v>
      </c>
      <c r="Y7" s="109" t="s">
        <v>11</v>
      </c>
      <c r="Z7" s="109" t="s">
        <v>12</v>
      </c>
      <c r="AA7" s="74" t="s">
        <v>29</v>
      </c>
      <c r="AB7" s="74" t="s">
        <v>19</v>
      </c>
    </row>
    <row r="8" spans="2:28" ht="30" customHeight="1" thickBot="1" x14ac:dyDescent="0.3">
      <c r="B8" s="282">
        <v>2015</v>
      </c>
      <c r="C8" s="3">
        <v>42005</v>
      </c>
      <c r="D8" s="10">
        <v>10560</v>
      </c>
      <c r="E8" s="11">
        <v>7536</v>
      </c>
      <c r="F8" s="11">
        <v>3024</v>
      </c>
      <c r="G8" s="11"/>
      <c r="H8" s="11"/>
      <c r="I8" s="93">
        <v>1657.01</v>
      </c>
      <c r="J8" s="10">
        <v>1097</v>
      </c>
      <c r="K8" s="11">
        <v>3083</v>
      </c>
      <c r="L8" s="11">
        <v>993</v>
      </c>
      <c r="M8" s="12">
        <v>750</v>
      </c>
      <c r="N8" s="67">
        <f>SUM(J8:M8)</f>
        <v>5923</v>
      </c>
      <c r="O8" s="10">
        <v>527</v>
      </c>
      <c r="P8" s="27">
        <v>227</v>
      </c>
      <c r="Q8" s="11">
        <v>413</v>
      </c>
      <c r="R8" s="12">
        <v>703</v>
      </c>
      <c r="S8" s="48">
        <f>SUM(O8:R8)</f>
        <v>1870</v>
      </c>
      <c r="T8" s="13">
        <f>D8-N8-S8</f>
        <v>2767</v>
      </c>
      <c r="U8" s="6"/>
      <c r="V8" s="7"/>
      <c r="W8" s="7"/>
      <c r="X8" s="24"/>
      <c r="Y8" s="110">
        <v>257.7</v>
      </c>
      <c r="Z8" s="111">
        <v>257.10000000000002</v>
      </c>
      <c r="AA8" s="82">
        <v>35000</v>
      </c>
      <c r="AB8" s="85">
        <v>2683.98</v>
      </c>
    </row>
    <row r="9" spans="2:28" ht="30" customHeight="1" thickBot="1" x14ac:dyDescent="0.3">
      <c r="B9" s="283"/>
      <c r="C9" s="4">
        <v>42036</v>
      </c>
      <c r="D9" s="16">
        <v>10946</v>
      </c>
      <c r="E9" s="1">
        <v>7853</v>
      </c>
      <c r="F9" s="1">
        <v>3093</v>
      </c>
      <c r="G9" s="1"/>
      <c r="H9" s="1"/>
      <c r="I9" s="94">
        <v>2068.42</v>
      </c>
      <c r="J9" s="16">
        <v>1054</v>
      </c>
      <c r="K9" s="1">
        <v>3089</v>
      </c>
      <c r="L9" s="1">
        <v>971</v>
      </c>
      <c r="M9" s="17">
        <v>755</v>
      </c>
      <c r="N9" s="67">
        <f t="shared" ref="N9:N28" si="0">SUM(J9:M9)</f>
        <v>5869</v>
      </c>
      <c r="O9" s="16">
        <v>560</v>
      </c>
      <c r="P9" s="28">
        <v>41</v>
      </c>
      <c r="Q9" s="1">
        <v>447</v>
      </c>
      <c r="R9" s="17">
        <v>645</v>
      </c>
      <c r="S9" s="48">
        <f t="shared" ref="S9:S28" si="1">SUM(O9:R9)</f>
        <v>1693</v>
      </c>
      <c r="T9" s="13">
        <f>D9-N9-S9</f>
        <v>3384</v>
      </c>
      <c r="U9" s="6"/>
      <c r="V9" s="7"/>
      <c r="W9" s="7"/>
      <c r="X9" s="24"/>
      <c r="Y9" s="112">
        <v>99.9</v>
      </c>
      <c r="Z9" s="113">
        <v>101.1</v>
      </c>
      <c r="AA9" s="83">
        <v>33000</v>
      </c>
      <c r="AB9" s="86">
        <v>2555.65</v>
      </c>
    </row>
    <row r="10" spans="2:28" ht="30" customHeight="1" thickBot="1" x14ac:dyDescent="0.3">
      <c r="B10" s="283"/>
      <c r="C10" s="4">
        <v>42064</v>
      </c>
      <c r="D10" s="16">
        <v>10013</v>
      </c>
      <c r="E10" s="1">
        <v>7286</v>
      </c>
      <c r="F10" s="1">
        <v>2727</v>
      </c>
      <c r="G10" s="1"/>
      <c r="H10" s="1"/>
      <c r="I10" s="94">
        <v>1935</v>
      </c>
      <c r="J10" s="16">
        <v>1134</v>
      </c>
      <c r="K10" s="1">
        <v>347</v>
      </c>
      <c r="L10" s="1">
        <v>1084</v>
      </c>
      <c r="M10" s="17">
        <v>827</v>
      </c>
      <c r="N10" s="67">
        <f t="shared" si="0"/>
        <v>3392</v>
      </c>
      <c r="O10" s="16">
        <v>780</v>
      </c>
      <c r="P10" s="28">
        <v>245</v>
      </c>
      <c r="Q10" s="1">
        <v>539</v>
      </c>
      <c r="R10" s="17">
        <v>726</v>
      </c>
      <c r="S10" s="48">
        <f t="shared" si="1"/>
        <v>2290</v>
      </c>
      <c r="T10" s="13">
        <f t="shared" ref="T10:T31" si="2">D10-N10-S10</f>
        <v>4331</v>
      </c>
      <c r="U10" s="6"/>
      <c r="V10" s="7"/>
      <c r="W10" s="7"/>
      <c r="X10" s="24"/>
      <c r="Y10" s="301" t="s">
        <v>30</v>
      </c>
      <c r="Z10" s="113">
        <v>875.8</v>
      </c>
      <c r="AA10" s="83">
        <v>24000</v>
      </c>
      <c r="AB10" s="86">
        <v>2277.91</v>
      </c>
    </row>
    <row r="11" spans="2:28" ht="30" customHeight="1" thickBot="1" x14ac:dyDescent="0.3">
      <c r="B11" s="283"/>
      <c r="C11" s="4">
        <v>42095</v>
      </c>
      <c r="D11" s="16">
        <v>11272</v>
      </c>
      <c r="E11" s="1">
        <v>5528</v>
      </c>
      <c r="F11" s="1">
        <v>2091</v>
      </c>
      <c r="G11" s="1">
        <v>2630</v>
      </c>
      <c r="H11" s="1">
        <v>1023</v>
      </c>
      <c r="I11" s="94">
        <v>1818.95</v>
      </c>
      <c r="J11" s="16">
        <v>503</v>
      </c>
      <c r="K11" s="1">
        <v>2344</v>
      </c>
      <c r="L11" s="1">
        <v>890</v>
      </c>
      <c r="M11" s="17">
        <v>670</v>
      </c>
      <c r="N11" s="67">
        <f t="shared" si="0"/>
        <v>4407</v>
      </c>
      <c r="O11" s="16">
        <v>539</v>
      </c>
      <c r="P11" s="28">
        <v>8</v>
      </c>
      <c r="Q11" s="1">
        <v>452</v>
      </c>
      <c r="R11" s="17">
        <v>599</v>
      </c>
      <c r="S11" s="48">
        <f t="shared" si="1"/>
        <v>1598</v>
      </c>
      <c r="T11" s="13">
        <f t="shared" si="2"/>
        <v>5267</v>
      </c>
      <c r="U11" s="6"/>
      <c r="V11" s="7"/>
      <c r="W11" s="7"/>
      <c r="X11" s="24"/>
      <c r="Y11" s="302"/>
      <c r="Z11" s="113">
        <v>1412.4</v>
      </c>
      <c r="AA11" s="83">
        <v>13000</v>
      </c>
      <c r="AB11" s="86">
        <v>1262.21</v>
      </c>
    </row>
    <row r="12" spans="2:28" ht="30" customHeight="1" thickBot="1" x14ac:dyDescent="0.3">
      <c r="B12" s="283"/>
      <c r="C12" s="4">
        <v>42125</v>
      </c>
      <c r="D12" s="16">
        <v>10461</v>
      </c>
      <c r="E12" s="1"/>
      <c r="F12" s="1"/>
      <c r="G12" s="1">
        <v>7515</v>
      </c>
      <c r="H12" s="1">
        <v>2946</v>
      </c>
      <c r="I12" s="94">
        <v>1522.83</v>
      </c>
      <c r="J12" s="16">
        <v>1036</v>
      </c>
      <c r="K12" s="1">
        <v>3012</v>
      </c>
      <c r="L12" s="1">
        <v>925</v>
      </c>
      <c r="M12" s="17">
        <v>721</v>
      </c>
      <c r="N12" s="67">
        <f t="shared" si="0"/>
        <v>5694</v>
      </c>
      <c r="O12" s="16">
        <v>512</v>
      </c>
      <c r="P12" s="28">
        <v>112</v>
      </c>
      <c r="Q12" s="1">
        <v>401</v>
      </c>
      <c r="R12" s="17">
        <v>692</v>
      </c>
      <c r="S12" s="48">
        <f t="shared" si="1"/>
        <v>1717</v>
      </c>
      <c r="T12" s="13">
        <f t="shared" si="2"/>
        <v>3050</v>
      </c>
      <c r="U12" s="6"/>
      <c r="V12" s="7"/>
      <c r="W12" s="7"/>
      <c r="X12" s="24"/>
      <c r="Y12" s="302"/>
      <c r="Z12" s="113">
        <v>1395.2</v>
      </c>
      <c r="AA12" s="83">
        <v>7000</v>
      </c>
      <c r="AB12" s="86">
        <v>882.11</v>
      </c>
    </row>
    <row r="13" spans="2:28" ht="30" customHeight="1" thickBot="1" x14ac:dyDescent="0.3">
      <c r="B13" s="283"/>
      <c r="C13" s="4">
        <v>42156</v>
      </c>
      <c r="D13" s="16">
        <v>11272</v>
      </c>
      <c r="E13" s="1"/>
      <c r="F13" s="1"/>
      <c r="G13" s="1">
        <v>8130</v>
      </c>
      <c r="H13" s="1">
        <v>3142</v>
      </c>
      <c r="I13" s="94">
        <v>1496.6</v>
      </c>
      <c r="J13" s="16">
        <v>503</v>
      </c>
      <c r="K13" s="1">
        <v>2344</v>
      </c>
      <c r="L13" s="1">
        <v>890</v>
      </c>
      <c r="M13" s="17">
        <v>670</v>
      </c>
      <c r="N13" s="67">
        <f t="shared" si="0"/>
        <v>4407</v>
      </c>
      <c r="O13" s="16">
        <v>539</v>
      </c>
      <c r="P13" s="28">
        <v>8</v>
      </c>
      <c r="Q13" s="1">
        <v>452</v>
      </c>
      <c r="R13" s="17">
        <v>599</v>
      </c>
      <c r="S13" s="48">
        <f t="shared" si="1"/>
        <v>1598</v>
      </c>
      <c r="T13" s="13">
        <f t="shared" si="2"/>
        <v>5267</v>
      </c>
      <c r="U13" s="6"/>
      <c r="V13" s="7"/>
      <c r="W13" s="7"/>
      <c r="X13" s="24"/>
      <c r="Y13" s="302"/>
      <c r="Z13" s="113">
        <v>1721.3</v>
      </c>
      <c r="AA13" s="83">
        <v>2000</v>
      </c>
      <c r="AB13" s="86">
        <v>126.83</v>
      </c>
    </row>
    <row r="14" spans="2:28" ht="30" customHeight="1" thickBot="1" x14ac:dyDescent="0.3">
      <c r="B14" s="283"/>
      <c r="C14" s="4">
        <v>42186</v>
      </c>
      <c r="D14" s="16">
        <v>7668</v>
      </c>
      <c r="E14" s="1"/>
      <c r="F14" s="1"/>
      <c r="G14" s="1">
        <v>5535</v>
      </c>
      <c r="H14" s="1">
        <v>2133</v>
      </c>
      <c r="I14" s="94">
        <v>1198.0899999999999</v>
      </c>
      <c r="J14" s="16">
        <v>138</v>
      </c>
      <c r="K14" s="1">
        <v>1811</v>
      </c>
      <c r="L14" s="1">
        <v>1104</v>
      </c>
      <c r="M14" s="17">
        <v>387</v>
      </c>
      <c r="N14" s="67">
        <f t="shared" si="0"/>
        <v>3440</v>
      </c>
      <c r="O14" s="16">
        <v>217</v>
      </c>
      <c r="P14" s="28">
        <v>128</v>
      </c>
      <c r="Q14" s="1">
        <v>409</v>
      </c>
      <c r="R14" s="17">
        <v>330</v>
      </c>
      <c r="S14" s="48">
        <f t="shared" si="1"/>
        <v>1084</v>
      </c>
      <c r="T14" s="13">
        <f t="shared" si="2"/>
        <v>3144</v>
      </c>
      <c r="U14" s="6"/>
      <c r="V14" s="7"/>
      <c r="W14" s="7"/>
      <c r="X14" s="24"/>
      <c r="Y14" s="302"/>
      <c r="Z14" s="299">
        <v>1226.5999999999999</v>
      </c>
      <c r="AA14" s="83">
        <v>1000</v>
      </c>
      <c r="AB14" s="86">
        <v>319.17</v>
      </c>
    </row>
    <row r="15" spans="2:28" ht="30" customHeight="1" thickBot="1" x14ac:dyDescent="0.3">
      <c r="B15" s="283"/>
      <c r="C15" s="4">
        <v>42217</v>
      </c>
      <c r="D15" s="16">
        <v>5514</v>
      </c>
      <c r="E15" s="1"/>
      <c r="F15" s="1"/>
      <c r="G15" s="1">
        <v>3715</v>
      </c>
      <c r="H15" s="1">
        <v>1799</v>
      </c>
      <c r="I15" s="94">
        <v>1023.46</v>
      </c>
      <c r="J15" s="16">
        <v>92</v>
      </c>
      <c r="K15" s="1">
        <v>1208</v>
      </c>
      <c r="L15" s="1">
        <v>737</v>
      </c>
      <c r="M15" s="17">
        <v>258</v>
      </c>
      <c r="N15" s="67">
        <f t="shared" si="0"/>
        <v>2295</v>
      </c>
      <c r="O15" s="16">
        <v>145</v>
      </c>
      <c r="P15" s="28">
        <v>85</v>
      </c>
      <c r="Q15" s="1">
        <v>274</v>
      </c>
      <c r="R15" s="17">
        <v>220</v>
      </c>
      <c r="S15" s="48">
        <f t="shared" si="1"/>
        <v>724</v>
      </c>
      <c r="T15" s="13">
        <f t="shared" si="2"/>
        <v>2495</v>
      </c>
      <c r="U15" s="6"/>
      <c r="V15" s="7"/>
      <c r="W15" s="7"/>
      <c r="X15" s="24"/>
      <c r="Y15" s="303"/>
      <c r="Z15" s="300"/>
      <c r="AA15" s="83">
        <v>1000</v>
      </c>
      <c r="AB15" s="86">
        <v>319.17</v>
      </c>
    </row>
    <row r="16" spans="2:28" ht="30" customHeight="1" thickBot="1" x14ac:dyDescent="0.3">
      <c r="B16" s="283"/>
      <c r="C16" s="4">
        <v>42248</v>
      </c>
      <c r="D16" s="16">
        <v>6558</v>
      </c>
      <c r="E16" s="1"/>
      <c r="F16" s="1"/>
      <c r="G16" s="1">
        <v>4637</v>
      </c>
      <c r="H16" s="1">
        <v>1921</v>
      </c>
      <c r="I16" s="94">
        <v>1114.4000000000001</v>
      </c>
      <c r="J16" s="16">
        <v>197</v>
      </c>
      <c r="K16" s="1">
        <v>2392</v>
      </c>
      <c r="L16" s="1">
        <v>886</v>
      </c>
      <c r="M16" s="17">
        <v>524</v>
      </c>
      <c r="N16" s="67">
        <f t="shared" si="0"/>
        <v>3999</v>
      </c>
      <c r="O16" s="16">
        <v>474</v>
      </c>
      <c r="P16" s="28">
        <v>161</v>
      </c>
      <c r="Q16" s="1"/>
      <c r="R16" s="17">
        <v>573</v>
      </c>
      <c r="S16" s="48">
        <f t="shared" si="1"/>
        <v>1208</v>
      </c>
      <c r="T16" s="13">
        <f t="shared" si="2"/>
        <v>1351</v>
      </c>
      <c r="U16" s="6"/>
      <c r="V16" s="7"/>
      <c r="W16" s="7"/>
      <c r="X16" s="24"/>
      <c r="Y16" s="112">
        <v>543.78</v>
      </c>
      <c r="Z16" s="113">
        <v>816.7</v>
      </c>
      <c r="AA16" s="83">
        <v>4000</v>
      </c>
      <c r="AB16" s="86">
        <v>501.7</v>
      </c>
    </row>
    <row r="17" spans="2:32" ht="30" customHeight="1" thickBot="1" x14ac:dyDescent="0.3">
      <c r="B17" s="283"/>
      <c r="C17" s="4">
        <v>42278</v>
      </c>
      <c r="D17" s="16">
        <v>10617</v>
      </c>
      <c r="E17" s="1"/>
      <c r="F17" s="1"/>
      <c r="G17" s="1">
        <v>7628</v>
      </c>
      <c r="H17" s="1">
        <v>2989</v>
      </c>
      <c r="I17" s="94">
        <v>1447.21</v>
      </c>
      <c r="J17" s="16">
        <v>1545</v>
      </c>
      <c r="K17" s="1">
        <v>4155</v>
      </c>
      <c r="L17" s="1">
        <v>1120</v>
      </c>
      <c r="M17" s="17">
        <v>578</v>
      </c>
      <c r="N17" s="67">
        <f t="shared" si="0"/>
        <v>7398</v>
      </c>
      <c r="O17" s="16">
        <v>653</v>
      </c>
      <c r="P17" s="28">
        <v>221</v>
      </c>
      <c r="Q17" s="1">
        <v>579</v>
      </c>
      <c r="R17" s="17">
        <v>821</v>
      </c>
      <c r="S17" s="48">
        <f t="shared" si="1"/>
        <v>2274</v>
      </c>
      <c r="T17" s="13">
        <f t="shared" si="2"/>
        <v>945</v>
      </c>
      <c r="U17" s="6"/>
      <c r="V17" s="7"/>
      <c r="W17" s="7"/>
      <c r="X17" s="24"/>
      <c r="Y17" s="112">
        <v>685.1</v>
      </c>
      <c r="Z17" s="113">
        <v>673.2</v>
      </c>
      <c r="AA17" s="83">
        <v>12000</v>
      </c>
      <c r="AB17" s="86">
        <v>988.43</v>
      </c>
    </row>
    <row r="18" spans="2:32" ht="30" customHeight="1" thickBot="1" x14ac:dyDescent="0.3">
      <c r="B18" s="283"/>
      <c r="C18" s="4">
        <v>42309</v>
      </c>
      <c r="D18" s="16">
        <v>11935</v>
      </c>
      <c r="E18" s="1">
        <v>2859</v>
      </c>
      <c r="F18" s="1">
        <v>1077</v>
      </c>
      <c r="G18" s="1">
        <v>5756</v>
      </c>
      <c r="H18" s="1">
        <v>2243</v>
      </c>
      <c r="I18" s="94">
        <v>1481.37</v>
      </c>
      <c r="J18" s="16">
        <v>1478</v>
      </c>
      <c r="K18" s="1">
        <v>3914</v>
      </c>
      <c r="L18" s="1">
        <v>1100</v>
      </c>
      <c r="M18" s="17">
        <v>658</v>
      </c>
      <c r="N18" s="67">
        <f t="shared" si="0"/>
        <v>7150</v>
      </c>
      <c r="O18" s="16">
        <v>839</v>
      </c>
      <c r="P18" s="28">
        <v>235</v>
      </c>
      <c r="Q18" s="1">
        <v>565</v>
      </c>
      <c r="R18" s="17">
        <v>1009</v>
      </c>
      <c r="S18" s="48">
        <f t="shared" si="1"/>
        <v>2648</v>
      </c>
      <c r="T18" s="13">
        <f t="shared" si="2"/>
        <v>2137</v>
      </c>
      <c r="U18" s="6"/>
      <c r="V18" s="7"/>
      <c r="W18" s="7"/>
      <c r="X18" s="24"/>
      <c r="Y18" s="114">
        <v>440.6</v>
      </c>
      <c r="Z18" s="130">
        <v>434.6</v>
      </c>
      <c r="AA18" s="84">
        <v>19000</v>
      </c>
      <c r="AB18" s="87">
        <v>1414.33</v>
      </c>
    </row>
    <row r="19" spans="2:32" ht="30" customHeight="1" thickBot="1" x14ac:dyDescent="0.3">
      <c r="B19" s="284"/>
      <c r="C19" s="5">
        <v>42339</v>
      </c>
      <c r="D19" s="19">
        <v>14431</v>
      </c>
      <c r="E19" s="20"/>
      <c r="F19" s="20"/>
      <c r="G19" s="20"/>
      <c r="H19" s="20"/>
      <c r="I19" s="95">
        <v>3154.44</v>
      </c>
      <c r="J19" s="19">
        <v>946</v>
      </c>
      <c r="K19" s="20">
        <v>2402</v>
      </c>
      <c r="L19" s="20">
        <v>1025</v>
      </c>
      <c r="M19" s="21">
        <v>453</v>
      </c>
      <c r="N19" s="67">
        <f t="shared" si="0"/>
        <v>4826</v>
      </c>
      <c r="O19" s="19">
        <v>496</v>
      </c>
      <c r="P19" s="29">
        <v>253</v>
      </c>
      <c r="Q19" s="20">
        <v>404</v>
      </c>
      <c r="R19" s="21">
        <v>671</v>
      </c>
      <c r="S19" s="48">
        <f t="shared" si="1"/>
        <v>1824</v>
      </c>
      <c r="T19" s="13">
        <f t="shared" si="2"/>
        <v>7781</v>
      </c>
      <c r="U19" s="22"/>
      <c r="V19" s="23"/>
      <c r="W19" s="23"/>
      <c r="X19" s="25"/>
      <c r="Y19" s="115">
        <v>391</v>
      </c>
      <c r="Z19" s="116">
        <v>391</v>
      </c>
      <c r="AA19" s="77">
        <v>17000</v>
      </c>
      <c r="AB19" s="88">
        <v>1292.6400000000001</v>
      </c>
      <c r="AC19" s="45"/>
      <c r="AD19" s="266" t="s">
        <v>32</v>
      </c>
      <c r="AE19" s="267"/>
      <c r="AF19" s="268"/>
    </row>
    <row r="20" spans="2:32" ht="30" customHeight="1" thickBot="1" x14ac:dyDescent="0.3">
      <c r="B20" s="282">
        <v>2016</v>
      </c>
      <c r="C20" s="3">
        <v>42370</v>
      </c>
      <c r="D20" s="10">
        <v>8948</v>
      </c>
      <c r="E20" s="11">
        <v>6449</v>
      </c>
      <c r="F20" s="11">
        <v>2049</v>
      </c>
      <c r="G20" s="11"/>
      <c r="H20" s="11"/>
      <c r="I20" s="93">
        <v>1619.41</v>
      </c>
      <c r="J20" s="53">
        <v>1146</v>
      </c>
      <c r="K20" s="11">
        <v>2812</v>
      </c>
      <c r="L20" s="11">
        <v>1117</v>
      </c>
      <c r="M20" s="49">
        <v>648</v>
      </c>
      <c r="N20" s="67">
        <f>SUM(J20:M20)</f>
        <v>5723</v>
      </c>
      <c r="O20" s="53">
        <v>624</v>
      </c>
      <c r="P20" s="27">
        <v>216</v>
      </c>
      <c r="Q20" s="11">
        <v>499</v>
      </c>
      <c r="R20" s="12">
        <v>806</v>
      </c>
      <c r="S20" s="48">
        <f t="shared" si="1"/>
        <v>2145</v>
      </c>
      <c r="T20" s="13">
        <f>D20-N20-S20</f>
        <v>1080</v>
      </c>
      <c r="U20" s="14"/>
      <c r="V20" s="15"/>
      <c r="W20" s="15"/>
      <c r="X20" s="43"/>
      <c r="Y20" s="117">
        <v>391</v>
      </c>
      <c r="Z20" s="118">
        <v>391</v>
      </c>
      <c r="AA20" s="75">
        <v>28000</v>
      </c>
      <c r="AB20" s="85">
        <v>1961.9</v>
      </c>
      <c r="AC20" s="35"/>
      <c r="AD20" s="269"/>
      <c r="AE20" s="270"/>
      <c r="AF20" s="271"/>
    </row>
    <row r="21" spans="2:32" s="26" customFormat="1" ht="30" customHeight="1" thickBot="1" x14ac:dyDescent="0.3">
      <c r="B21" s="283"/>
      <c r="C21" s="30">
        <v>42401</v>
      </c>
      <c r="D21" s="31">
        <v>11818</v>
      </c>
      <c r="E21" s="28">
        <v>8637</v>
      </c>
      <c r="F21" s="28">
        <v>3181</v>
      </c>
      <c r="G21" s="28"/>
      <c r="H21" s="28"/>
      <c r="I21" s="94">
        <v>2132.89</v>
      </c>
      <c r="J21" s="54">
        <v>1322</v>
      </c>
      <c r="K21" s="28">
        <v>3252</v>
      </c>
      <c r="L21" s="28">
        <v>1095</v>
      </c>
      <c r="M21" s="50">
        <v>743</v>
      </c>
      <c r="N21" s="67">
        <f t="shared" si="0"/>
        <v>6412</v>
      </c>
      <c r="O21" s="54">
        <v>569</v>
      </c>
      <c r="P21" s="28">
        <v>199</v>
      </c>
      <c r="Q21" s="28">
        <v>507</v>
      </c>
      <c r="R21" s="32">
        <v>793</v>
      </c>
      <c r="S21" s="48">
        <f t="shared" si="1"/>
        <v>2068</v>
      </c>
      <c r="T21" s="13">
        <f>D21-N21-S21</f>
        <v>3338</v>
      </c>
      <c r="U21" s="33"/>
      <c r="V21" s="34"/>
      <c r="W21" s="34"/>
      <c r="X21" s="44"/>
      <c r="Y21" s="115">
        <v>391</v>
      </c>
      <c r="Z21" s="116">
        <v>391</v>
      </c>
      <c r="AA21" s="76">
        <v>28000</v>
      </c>
      <c r="AB21" s="86">
        <v>1961.9</v>
      </c>
      <c r="AC21" s="46"/>
      <c r="AD21" s="272"/>
      <c r="AE21" s="273"/>
      <c r="AF21" s="274"/>
    </row>
    <row r="22" spans="2:32" s="26" customFormat="1" ht="30" customHeight="1" thickBot="1" x14ac:dyDescent="0.3">
      <c r="B22" s="283"/>
      <c r="C22" s="30">
        <v>42430</v>
      </c>
      <c r="D22" s="31">
        <v>11586</v>
      </c>
      <c r="E22" s="28">
        <v>8370</v>
      </c>
      <c r="F22" s="28">
        <v>3216</v>
      </c>
      <c r="G22" s="28"/>
      <c r="H22" s="28"/>
      <c r="I22" s="94">
        <v>1620.41</v>
      </c>
      <c r="J22" s="54">
        <v>1481</v>
      </c>
      <c r="K22" s="28">
        <v>3713</v>
      </c>
      <c r="L22" s="28">
        <v>1269</v>
      </c>
      <c r="M22" s="50">
        <v>834</v>
      </c>
      <c r="N22" s="67">
        <f t="shared" si="0"/>
        <v>7297</v>
      </c>
      <c r="O22" s="54">
        <v>859</v>
      </c>
      <c r="P22" s="28">
        <v>191</v>
      </c>
      <c r="Q22" s="28">
        <v>597</v>
      </c>
      <c r="R22" s="32">
        <v>1011</v>
      </c>
      <c r="S22" s="48">
        <f t="shared" si="1"/>
        <v>2658</v>
      </c>
      <c r="T22" s="13">
        <f t="shared" si="2"/>
        <v>1631</v>
      </c>
      <c r="U22" s="33"/>
      <c r="V22" s="34"/>
      <c r="W22" s="34"/>
      <c r="X22" s="44"/>
      <c r="Y22" s="119">
        <v>887.2</v>
      </c>
      <c r="Z22" s="131">
        <v>878.2</v>
      </c>
      <c r="AA22" s="78">
        <v>26000</v>
      </c>
      <c r="AB22" s="89">
        <v>1840.22</v>
      </c>
    </row>
    <row r="23" spans="2:32" s="26" customFormat="1" ht="30" customHeight="1" thickBot="1" x14ac:dyDescent="0.3">
      <c r="B23" s="283"/>
      <c r="C23" s="30">
        <v>42461</v>
      </c>
      <c r="D23" s="31">
        <v>12710</v>
      </c>
      <c r="E23" s="28">
        <v>5241</v>
      </c>
      <c r="F23" s="28">
        <v>1887</v>
      </c>
      <c r="G23" s="28">
        <v>2961</v>
      </c>
      <c r="H23" s="28">
        <v>1188</v>
      </c>
      <c r="I23" s="94">
        <v>1962.53</v>
      </c>
      <c r="J23" s="54">
        <v>1215</v>
      </c>
      <c r="K23" s="28">
        <v>3785</v>
      </c>
      <c r="L23" s="28">
        <v>1128</v>
      </c>
      <c r="M23" s="50">
        <v>848</v>
      </c>
      <c r="N23" s="67">
        <f t="shared" si="0"/>
        <v>6976</v>
      </c>
      <c r="O23" s="54">
        <v>738</v>
      </c>
      <c r="P23" s="28">
        <v>168</v>
      </c>
      <c r="Q23" s="28">
        <v>570</v>
      </c>
      <c r="R23" s="32">
        <v>807</v>
      </c>
      <c r="S23" s="48">
        <f t="shared" si="1"/>
        <v>2283</v>
      </c>
      <c r="T23" s="13">
        <f t="shared" si="2"/>
        <v>3451</v>
      </c>
      <c r="U23" s="33"/>
      <c r="V23" s="34"/>
      <c r="W23" s="34"/>
      <c r="X23" s="44"/>
      <c r="Y23" s="112">
        <v>1298.8</v>
      </c>
      <c r="Z23" s="113">
        <v>1287.3</v>
      </c>
      <c r="AA23" s="76">
        <v>15000</v>
      </c>
      <c r="AB23" s="86">
        <v>1171.46</v>
      </c>
    </row>
    <row r="24" spans="2:32" s="26" customFormat="1" ht="30" customHeight="1" thickBot="1" x14ac:dyDescent="0.3">
      <c r="B24" s="283"/>
      <c r="C24" s="30">
        <v>42491</v>
      </c>
      <c r="D24" s="31">
        <v>11726</v>
      </c>
      <c r="E24" s="28"/>
      <c r="F24" s="28"/>
      <c r="G24" s="28">
        <v>8419</v>
      </c>
      <c r="H24" s="28">
        <v>3307</v>
      </c>
      <c r="I24" s="94">
        <v>1519.66</v>
      </c>
      <c r="J24" s="54">
        <v>1385</v>
      </c>
      <c r="K24" s="28">
        <v>3647</v>
      </c>
      <c r="L24" s="28">
        <v>1069</v>
      </c>
      <c r="M24" s="50">
        <v>803</v>
      </c>
      <c r="N24" s="67">
        <f t="shared" si="0"/>
        <v>6904</v>
      </c>
      <c r="O24" s="54">
        <v>787</v>
      </c>
      <c r="P24" s="28">
        <v>131</v>
      </c>
      <c r="Q24" s="28">
        <v>559</v>
      </c>
      <c r="R24" s="32">
        <v>914</v>
      </c>
      <c r="S24" s="48">
        <f t="shared" si="1"/>
        <v>2391</v>
      </c>
      <c r="T24" s="13">
        <f t="shared" si="2"/>
        <v>2431</v>
      </c>
      <c r="U24" s="33"/>
      <c r="V24" s="34"/>
      <c r="W24" s="34"/>
      <c r="X24" s="44"/>
      <c r="Y24" s="112">
        <v>1287.5</v>
      </c>
      <c r="Z24" s="113">
        <v>1270.7</v>
      </c>
      <c r="AA24" s="76">
        <v>9000</v>
      </c>
      <c r="AB24" s="86">
        <v>806.41</v>
      </c>
    </row>
    <row r="25" spans="2:32" ht="30" customHeight="1" thickBot="1" x14ac:dyDescent="0.3">
      <c r="B25" s="283"/>
      <c r="C25" s="4">
        <v>42522</v>
      </c>
      <c r="D25" s="16">
        <v>12989</v>
      </c>
      <c r="E25" s="1"/>
      <c r="F25" s="1"/>
      <c r="G25" s="1">
        <v>9510</v>
      </c>
      <c r="H25" s="1">
        <v>3479</v>
      </c>
      <c r="I25" s="94">
        <v>1662.77</v>
      </c>
      <c r="J25" s="55">
        <v>1183</v>
      </c>
      <c r="K25" s="1">
        <v>3677</v>
      </c>
      <c r="L25" s="1">
        <v>881</v>
      </c>
      <c r="M25" s="51">
        <v>259</v>
      </c>
      <c r="N25" s="67">
        <f t="shared" si="0"/>
        <v>6000</v>
      </c>
      <c r="O25" s="55">
        <v>594</v>
      </c>
      <c r="P25" s="28">
        <v>120</v>
      </c>
      <c r="Q25" s="1">
        <v>594</v>
      </c>
      <c r="R25" s="17">
        <v>1002</v>
      </c>
      <c r="S25" s="101">
        <f t="shared" si="1"/>
        <v>2310</v>
      </c>
      <c r="T25" s="13">
        <f t="shared" si="2"/>
        <v>4679</v>
      </c>
      <c r="U25" s="18"/>
      <c r="V25" s="7"/>
      <c r="W25" s="7"/>
      <c r="X25" s="24"/>
      <c r="Y25" s="112">
        <v>1202.9000000000001</v>
      </c>
      <c r="Z25" s="113">
        <v>1185.9000000000001</v>
      </c>
      <c r="AA25" s="76">
        <v>2000</v>
      </c>
      <c r="AB25" s="86">
        <v>258.83</v>
      </c>
    </row>
    <row r="26" spans="2:32" ht="30" customHeight="1" thickBot="1" x14ac:dyDescent="0.3">
      <c r="B26" s="283"/>
      <c r="C26" s="30">
        <v>42552</v>
      </c>
      <c r="D26" s="31">
        <v>9264</v>
      </c>
      <c r="E26" s="28"/>
      <c r="F26" s="28"/>
      <c r="G26" s="28">
        <v>6634</v>
      </c>
      <c r="H26" s="28">
        <v>2630</v>
      </c>
      <c r="I26" s="94">
        <v>1263.5999999999999</v>
      </c>
      <c r="J26" s="103">
        <v>67</v>
      </c>
      <c r="K26" s="104">
        <v>467</v>
      </c>
      <c r="L26" s="132">
        <v>844</v>
      </c>
      <c r="M26" s="106">
        <v>120</v>
      </c>
      <c r="N26" s="68">
        <f>SUM(J26:M26)</f>
        <v>1498</v>
      </c>
      <c r="O26" s="132">
        <v>225.5</v>
      </c>
      <c r="P26" s="104">
        <v>138.5</v>
      </c>
      <c r="Q26" s="104">
        <v>336</v>
      </c>
      <c r="R26" s="132">
        <v>397</v>
      </c>
      <c r="S26" s="47">
        <f t="shared" si="1"/>
        <v>1097</v>
      </c>
      <c r="T26" s="13">
        <f t="shared" si="2"/>
        <v>6669</v>
      </c>
      <c r="U26" s="133"/>
      <c r="V26" s="133"/>
      <c r="W26" s="133"/>
      <c r="X26" s="133"/>
      <c r="Y26" s="112">
        <v>1160.2</v>
      </c>
      <c r="Z26" s="113">
        <v>1144.1500000000001</v>
      </c>
      <c r="AA26" s="79">
        <v>0</v>
      </c>
      <c r="AB26" s="90">
        <v>420.26</v>
      </c>
    </row>
    <row r="27" spans="2:32" ht="30" customHeight="1" thickBot="1" x14ac:dyDescent="0.3">
      <c r="B27" s="283"/>
      <c r="C27" s="30" t="s">
        <v>33</v>
      </c>
      <c r="D27" s="31">
        <v>4612</v>
      </c>
      <c r="E27" s="28"/>
      <c r="F27" s="28"/>
      <c r="G27" s="28">
        <v>3123</v>
      </c>
      <c r="H27" s="28">
        <v>1489</v>
      </c>
      <c r="I27" s="96">
        <v>790.49</v>
      </c>
      <c r="J27" s="54">
        <v>67</v>
      </c>
      <c r="K27" s="28">
        <v>467</v>
      </c>
      <c r="L27" s="107">
        <v>844</v>
      </c>
      <c r="M27" s="50">
        <v>120</v>
      </c>
      <c r="N27" s="69">
        <f>SUM(J27:M27)</f>
        <v>1498</v>
      </c>
      <c r="O27" s="107">
        <v>225.5</v>
      </c>
      <c r="P27" s="28">
        <v>138.5</v>
      </c>
      <c r="Q27" s="28">
        <v>336</v>
      </c>
      <c r="R27" s="108">
        <v>397</v>
      </c>
      <c r="S27" s="47">
        <f>SUM(O27:R27)</f>
        <v>1097</v>
      </c>
      <c r="T27" s="13">
        <f t="shared" si="2"/>
        <v>2017</v>
      </c>
      <c r="U27" s="33"/>
      <c r="V27" s="34"/>
      <c r="W27" s="34"/>
      <c r="X27" s="44"/>
      <c r="Y27" s="112">
        <v>1160.2</v>
      </c>
      <c r="Z27" s="113">
        <v>1144.5</v>
      </c>
      <c r="AA27" s="79">
        <v>0</v>
      </c>
      <c r="AB27" s="90">
        <v>420.3</v>
      </c>
    </row>
    <row r="28" spans="2:32" ht="30" hidden="1" customHeight="1" thickBot="1" x14ac:dyDescent="0.3">
      <c r="B28" s="283"/>
      <c r="C28" s="4">
        <v>42583</v>
      </c>
      <c r="D28" s="16">
        <v>4612</v>
      </c>
      <c r="E28" s="1"/>
      <c r="F28" s="1"/>
      <c r="G28" s="1">
        <v>3123</v>
      </c>
      <c r="H28" s="1">
        <v>1489</v>
      </c>
      <c r="I28" s="94">
        <v>790.49</v>
      </c>
      <c r="J28" s="55"/>
      <c r="K28" s="1"/>
      <c r="L28" s="1"/>
      <c r="M28" s="51"/>
      <c r="N28" s="70">
        <f t="shared" si="0"/>
        <v>0</v>
      </c>
      <c r="O28" s="55"/>
      <c r="P28" s="28"/>
      <c r="Q28" s="1"/>
      <c r="R28" s="17"/>
      <c r="S28" s="101">
        <f t="shared" si="1"/>
        <v>0</v>
      </c>
      <c r="T28" s="13">
        <f t="shared" si="2"/>
        <v>4612</v>
      </c>
      <c r="U28" s="18"/>
      <c r="V28" s="7"/>
      <c r="W28" s="7"/>
      <c r="X28" s="24"/>
      <c r="Y28" s="112"/>
      <c r="Z28" s="113"/>
      <c r="AA28" s="79"/>
      <c r="AB28" s="90"/>
    </row>
    <row r="29" spans="2:32" ht="30" customHeight="1" thickBot="1" x14ac:dyDescent="0.3">
      <c r="B29" s="283"/>
      <c r="C29" s="4">
        <v>42614</v>
      </c>
      <c r="D29" s="16">
        <f>H29+G29+E29+F29</f>
        <v>6241</v>
      </c>
      <c r="E29" s="1"/>
      <c r="F29" s="1"/>
      <c r="G29" s="1">
        <v>4463</v>
      </c>
      <c r="H29" s="1">
        <v>1778</v>
      </c>
      <c r="I29" s="94">
        <v>963</v>
      </c>
      <c r="J29" s="55">
        <v>1431</v>
      </c>
      <c r="K29" s="1">
        <v>545</v>
      </c>
      <c r="L29" s="1">
        <v>1055</v>
      </c>
      <c r="M29" s="51">
        <v>136</v>
      </c>
      <c r="N29" s="69">
        <f>SUM(J29:M29)</f>
        <v>3167</v>
      </c>
      <c r="O29" s="55">
        <v>692</v>
      </c>
      <c r="P29" s="28">
        <v>167</v>
      </c>
      <c r="Q29" s="1">
        <v>512</v>
      </c>
      <c r="R29" s="17">
        <v>885</v>
      </c>
      <c r="S29" s="47">
        <f>SUM(O29:R29)</f>
        <v>2256</v>
      </c>
      <c r="T29" s="13">
        <f t="shared" si="2"/>
        <v>818</v>
      </c>
      <c r="U29" s="18"/>
      <c r="V29" s="7"/>
      <c r="W29" s="7"/>
      <c r="X29" s="24"/>
      <c r="Y29" s="112">
        <v>1091.5</v>
      </c>
      <c r="Z29" s="113">
        <v>1072.0999999999999</v>
      </c>
      <c r="AA29" s="79">
        <v>0</v>
      </c>
      <c r="AB29" s="90">
        <v>456.22</v>
      </c>
    </row>
    <row r="30" spans="2:32" s="26" customFormat="1" ht="30" customHeight="1" thickBot="1" x14ac:dyDescent="0.3">
      <c r="B30" s="283"/>
      <c r="C30" s="30">
        <v>42644</v>
      </c>
      <c r="D30" s="31">
        <f>H30+G30+E30+F30</f>
        <v>8833</v>
      </c>
      <c r="E30" s="28"/>
      <c r="F30" s="28"/>
      <c r="G30" s="28">
        <v>6484</v>
      </c>
      <c r="H30" s="28">
        <v>2349</v>
      </c>
      <c r="I30" s="94">
        <v>1572.91</v>
      </c>
      <c r="J30" s="54">
        <v>1697</v>
      </c>
      <c r="K30" s="28">
        <v>655</v>
      </c>
      <c r="L30" s="28">
        <v>1108</v>
      </c>
      <c r="M30" s="50">
        <v>609</v>
      </c>
      <c r="N30" s="71">
        <f>SUM(J30:M30)</f>
        <v>4069</v>
      </c>
      <c r="O30" s="54">
        <v>702</v>
      </c>
      <c r="P30" s="28">
        <v>222</v>
      </c>
      <c r="Q30" s="28">
        <v>583</v>
      </c>
      <c r="R30" s="32">
        <v>1169</v>
      </c>
      <c r="S30" s="47">
        <f>SUM(O30:R30)</f>
        <v>2676</v>
      </c>
      <c r="T30" s="13">
        <f t="shared" si="2"/>
        <v>2088</v>
      </c>
      <c r="U30" s="33"/>
      <c r="V30" s="34"/>
      <c r="W30" s="34"/>
      <c r="X30" s="44"/>
      <c r="Y30" s="112">
        <v>807.9</v>
      </c>
      <c r="Z30" s="113">
        <v>797.3</v>
      </c>
      <c r="AA30" s="76">
        <v>10520</v>
      </c>
      <c r="AB30" s="86">
        <v>746.99</v>
      </c>
    </row>
    <row r="31" spans="2:32" s="26" customFormat="1" ht="30" customHeight="1" thickBot="1" x14ac:dyDescent="0.3">
      <c r="B31" s="283"/>
      <c r="C31" s="30">
        <v>42675</v>
      </c>
      <c r="D31" s="36">
        <v>9971</v>
      </c>
      <c r="E31" s="28">
        <v>2718</v>
      </c>
      <c r="F31" s="28">
        <v>922</v>
      </c>
      <c r="G31" s="28">
        <v>4550</v>
      </c>
      <c r="H31" s="28">
        <v>1781</v>
      </c>
      <c r="I31" s="94">
        <v>1362.52</v>
      </c>
      <c r="J31" s="54">
        <v>1525</v>
      </c>
      <c r="K31" s="28">
        <v>1857</v>
      </c>
      <c r="L31" s="28">
        <v>1217</v>
      </c>
      <c r="M31" s="50">
        <v>733</v>
      </c>
      <c r="N31" s="72">
        <f>SUM(J31:M31)</f>
        <v>5332</v>
      </c>
      <c r="O31" s="54">
        <v>1004</v>
      </c>
      <c r="P31" s="28">
        <v>228</v>
      </c>
      <c r="Q31" s="28">
        <v>595</v>
      </c>
      <c r="R31" s="32">
        <v>1352</v>
      </c>
      <c r="S31" s="57">
        <f>SUM(O31:R31)</f>
        <v>3179</v>
      </c>
      <c r="T31" s="13">
        <f t="shared" si="2"/>
        <v>1460</v>
      </c>
      <c r="U31" s="33"/>
      <c r="V31" s="34"/>
      <c r="W31" s="34"/>
      <c r="X31" s="44"/>
      <c r="Y31" s="112">
        <v>334.6</v>
      </c>
      <c r="Z31" s="113">
        <v>331.3</v>
      </c>
      <c r="AA31" s="76">
        <v>23840</v>
      </c>
      <c r="AB31" s="86">
        <v>1292.31</v>
      </c>
    </row>
    <row r="32" spans="2:32" s="26" customFormat="1" ht="30" customHeight="1" thickBot="1" x14ac:dyDescent="0.3">
      <c r="B32" s="284"/>
      <c r="C32" s="37">
        <v>42705</v>
      </c>
      <c r="D32" s="38">
        <v>12560</v>
      </c>
      <c r="E32" s="29">
        <v>9119</v>
      </c>
      <c r="F32" s="29">
        <v>3441</v>
      </c>
      <c r="G32" s="29"/>
      <c r="H32" s="29"/>
      <c r="I32" s="95">
        <v>1919.43</v>
      </c>
      <c r="J32" s="56">
        <v>1002</v>
      </c>
      <c r="K32" s="29">
        <v>2371</v>
      </c>
      <c r="L32" s="29">
        <v>1241</v>
      </c>
      <c r="M32" s="52">
        <v>834</v>
      </c>
      <c r="N32" s="73">
        <f>SUM(J32:M32)</f>
        <v>5448</v>
      </c>
      <c r="O32" s="56">
        <v>659</v>
      </c>
      <c r="P32" s="29">
        <v>247</v>
      </c>
      <c r="Q32" s="29">
        <v>478</v>
      </c>
      <c r="R32" s="39">
        <v>952</v>
      </c>
      <c r="S32" s="47">
        <f>SUM(O32:R32)</f>
        <v>2336</v>
      </c>
      <c r="T32" s="40">
        <f>D32-N32-S32</f>
        <v>4776</v>
      </c>
      <c r="U32" s="41"/>
      <c r="V32" s="42"/>
      <c r="W32" s="42"/>
      <c r="X32" s="81"/>
      <c r="Y32" s="120">
        <v>372.8</v>
      </c>
      <c r="Z32" s="121">
        <v>365.7</v>
      </c>
      <c r="AA32" s="126">
        <v>29000</v>
      </c>
      <c r="AB32" s="88">
        <v>1537.82</v>
      </c>
    </row>
    <row r="33" spans="2:28" ht="30" customHeight="1" thickBot="1" x14ac:dyDescent="0.3">
      <c r="B33" s="326">
        <v>2017</v>
      </c>
      <c r="C33" s="3">
        <v>42736</v>
      </c>
      <c r="D33" s="53">
        <v>11725</v>
      </c>
      <c r="E33" s="11">
        <v>8276</v>
      </c>
      <c r="F33" s="11">
        <v>3449</v>
      </c>
      <c r="G33" s="11"/>
      <c r="H33" s="11"/>
      <c r="I33" s="95">
        <v>1820.63</v>
      </c>
      <c r="J33" s="173">
        <v>1742</v>
      </c>
      <c r="K33" s="170">
        <v>5156</v>
      </c>
      <c r="L33" s="175">
        <v>1321</v>
      </c>
      <c r="M33" s="176">
        <v>834</v>
      </c>
      <c r="N33" s="154">
        <f t="shared" ref="N33:N44" si="3">SUM(J33:M33)</f>
        <v>9053</v>
      </c>
      <c r="O33" s="176">
        <v>915</v>
      </c>
      <c r="P33" s="177">
        <v>232</v>
      </c>
      <c r="Q33" s="176">
        <v>590</v>
      </c>
      <c r="R33" s="176">
        <v>1202</v>
      </c>
      <c r="S33" s="155">
        <f t="shared" ref="S33:S44" si="4">SUM(O33:R33)</f>
        <v>2939</v>
      </c>
      <c r="T33" s="156">
        <f t="shared" ref="T33:T44" si="5">D33-N33-S33</f>
        <v>-267</v>
      </c>
      <c r="U33" s="15"/>
      <c r="V33" s="15"/>
      <c r="W33" s="15"/>
      <c r="X33" s="15"/>
      <c r="Y33" s="157">
        <v>358</v>
      </c>
      <c r="Z33" s="158">
        <v>350</v>
      </c>
      <c r="AA33" s="75">
        <v>40000</v>
      </c>
      <c r="AB33" s="85">
        <v>1961.98</v>
      </c>
    </row>
    <row r="34" spans="2:28" ht="30" customHeight="1" thickBot="1" x14ac:dyDescent="0.3">
      <c r="B34" s="327"/>
      <c r="C34" s="4">
        <v>42767</v>
      </c>
      <c r="D34" s="55">
        <v>15593</v>
      </c>
      <c r="E34" s="1">
        <v>11363</v>
      </c>
      <c r="F34" s="1">
        <v>4230</v>
      </c>
      <c r="G34" s="1"/>
      <c r="H34" s="1"/>
      <c r="I34" s="95">
        <v>2416.5100000000002</v>
      </c>
      <c r="J34" s="174">
        <v>1161</v>
      </c>
      <c r="K34" s="171">
        <v>1592</v>
      </c>
      <c r="L34" s="178">
        <v>1030</v>
      </c>
      <c r="M34" s="179">
        <v>829</v>
      </c>
      <c r="N34" s="154">
        <f t="shared" si="3"/>
        <v>4612</v>
      </c>
      <c r="O34" s="179">
        <v>784</v>
      </c>
      <c r="P34" s="180">
        <v>198</v>
      </c>
      <c r="Q34" s="179">
        <v>512</v>
      </c>
      <c r="R34" s="179">
        <v>961</v>
      </c>
      <c r="S34" s="155">
        <f t="shared" si="4"/>
        <v>2455</v>
      </c>
      <c r="T34" s="156">
        <f t="shared" si="5"/>
        <v>8526</v>
      </c>
      <c r="U34" s="7"/>
      <c r="V34" s="7"/>
      <c r="W34" s="7"/>
      <c r="X34" s="7"/>
      <c r="Y34" s="122">
        <v>455</v>
      </c>
      <c r="Z34" s="159">
        <v>446.3</v>
      </c>
      <c r="AA34" s="76">
        <v>24000</v>
      </c>
      <c r="AB34" s="86">
        <v>1376.87</v>
      </c>
    </row>
    <row r="35" spans="2:28" ht="30" customHeight="1" thickBot="1" x14ac:dyDescent="0.3">
      <c r="B35" s="327"/>
      <c r="C35" s="4">
        <v>42795</v>
      </c>
      <c r="D35" s="55">
        <v>9459</v>
      </c>
      <c r="E35" s="1">
        <v>6825</v>
      </c>
      <c r="F35" s="1">
        <v>2634</v>
      </c>
      <c r="G35" s="1"/>
      <c r="H35" s="1"/>
      <c r="I35" s="95">
        <v>1528.37</v>
      </c>
      <c r="J35" s="174">
        <v>1707</v>
      </c>
      <c r="K35" s="172"/>
      <c r="L35" s="178">
        <v>1215</v>
      </c>
      <c r="M35" s="179">
        <v>831</v>
      </c>
      <c r="N35" s="154">
        <f t="shared" si="3"/>
        <v>3753</v>
      </c>
      <c r="O35" s="179">
        <v>995</v>
      </c>
      <c r="P35" s="180">
        <v>186</v>
      </c>
      <c r="Q35" s="179">
        <v>596</v>
      </c>
      <c r="R35" s="179">
        <v>1231</v>
      </c>
      <c r="S35" s="155">
        <f t="shared" si="4"/>
        <v>3008</v>
      </c>
      <c r="T35" s="156">
        <f t="shared" si="5"/>
        <v>2698</v>
      </c>
      <c r="U35" s="7"/>
      <c r="V35" s="7"/>
      <c r="W35" s="7"/>
      <c r="X35" s="7"/>
      <c r="Y35" s="122">
        <v>738.4</v>
      </c>
      <c r="Z35" s="159">
        <v>727</v>
      </c>
      <c r="AA35" s="168">
        <v>14780</v>
      </c>
      <c r="AB35" s="86"/>
    </row>
    <row r="36" spans="2:28" ht="30" customHeight="1" thickBot="1" x14ac:dyDescent="0.3">
      <c r="B36" s="327"/>
      <c r="C36" s="4">
        <v>42826</v>
      </c>
      <c r="D36" s="55"/>
      <c r="E36" s="1"/>
      <c r="F36" s="1"/>
      <c r="G36" s="1"/>
      <c r="H36" s="1"/>
      <c r="I36" s="95"/>
      <c r="J36" s="1"/>
      <c r="K36" s="169"/>
      <c r="L36" s="1"/>
      <c r="M36" s="1"/>
      <c r="N36" s="73">
        <f t="shared" si="3"/>
        <v>0</v>
      </c>
      <c r="O36" s="1"/>
      <c r="P36" s="28"/>
      <c r="Q36" s="1"/>
      <c r="R36" s="1"/>
      <c r="S36" s="47">
        <f t="shared" si="4"/>
        <v>0</v>
      </c>
      <c r="T36" s="40">
        <f t="shared" si="5"/>
        <v>0</v>
      </c>
      <c r="U36" s="7"/>
      <c r="V36" s="7"/>
      <c r="W36" s="7"/>
      <c r="X36" s="7"/>
      <c r="Y36" s="122"/>
      <c r="Z36" s="159"/>
      <c r="AA36" s="76"/>
      <c r="AB36" s="86"/>
    </row>
    <row r="37" spans="2:28" ht="30" customHeight="1" thickBot="1" x14ac:dyDescent="0.3">
      <c r="B37" s="327"/>
      <c r="C37" s="4">
        <v>42856</v>
      </c>
      <c r="D37" s="55"/>
      <c r="E37" s="1"/>
      <c r="F37" s="1"/>
      <c r="G37" s="1"/>
      <c r="H37" s="1"/>
      <c r="I37" s="95"/>
      <c r="J37" s="1"/>
      <c r="K37" s="1"/>
      <c r="L37" s="1"/>
      <c r="M37" s="1"/>
      <c r="N37" s="73">
        <f t="shared" si="3"/>
        <v>0</v>
      </c>
      <c r="O37" s="1"/>
      <c r="P37" s="28"/>
      <c r="Q37" s="1"/>
      <c r="R37" s="1"/>
      <c r="S37" s="47">
        <f t="shared" si="4"/>
        <v>0</v>
      </c>
      <c r="T37" s="40">
        <f t="shared" si="5"/>
        <v>0</v>
      </c>
      <c r="U37" s="7"/>
      <c r="V37" s="7"/>
      <c r="W37" s="7"/>
      <c r="X37" s="7"/>
      <c r="Y37" s="122"/>
      <c r="Z37" s="159"/>
      <c r="AA37" s="76"/>
      <c r="AB37" s="86"/>
    </row>
    <row r="38" spans="2:28" ht="30" customHeight="1" thickBot="1" x14ac:dyDescent="0.3">
      <c r="B38" s="327"/>
      <c r="C38" s="4">
        <v>42887</v>
      </c>
      <c r="D38" s="55"/>
      <c r="E38" s="1"/>
      <c r="F38" s="1"/>
      <c r="G38" s="1"/>
      <c r="H38" s="1"/>
      <c r="I38" s="95"/>
      <c r="J38" s="1"/>
      <c r="K38" s="1"/>
      <c r="L38" s="1"/>
      <c r="M38" s="1"/>
      <c r="N38" s="73">
        <f t="shared" si="3"/>
        <v>0</v>
      </c>
      <c r="O38" s="1"/>
      <c r="P38" s="28"/>
      <c r="Q38" s="1"/>
      <c r="R38" s="1"/>
      <c r="S38" s="47">
        <f t="shared" si="4"/>
        <v>0</v>
      </c>
      <c r="T38" s="40">
        <f t="shared" si="5"/>
        <v>0</v>
      </c>
      <c r="U38" s="7"/>
      <c r="V38" s="7"/>
      <c r="W38" s="7"/>
      <c r="X38" s="7"/>
      <c r="Y38" s="122"/>
      <c r="Z38" s="159"/>
      <c r="AA38" s="76"/>
      <c r="AB38" s="86"/>
    </row>
    <row r="39" spans="2:28" ht="30" customHeight="1" thickBot="1" x14ac:dyDescent="0.3">
      <c r="B39" s="327"/>
      <c r="C39" s="4">
        <v>42917</v>
      </c>
      <c r="D39" s="55"/>
      <c r="E39" s="1"/>
      <c r="F39" s="1"/>
      <c r="G39" s="1"/>
      <c r="H39" s="1"/>
      <c r="I39" s="95"/>
      <c r="J39" s="1"/>
      <c r="K39" s="1"/>
      <c r="L39" s="1"/>
      <c r="M39" s="1"/>
      <c r="N39" s="73">
        <f t="shared" si="3"/>
        <v>0</v>
      </c>
      <c r="O39" s="1"/>
      <c r="P39" s="28"/>
      <c r="Q39" s="1"/>
      <c r="R39" s="1"/>
      <c r="S39" s="47">
        <f t="shared" si="4"/>
        <v>0</v>
      </c>
      <c r="T39" s="40">
        <f t="shared" si="5"/>
        <v>0</v>
      </c>
      <c r="U39" s="7"/>
      <c r="V39" s="7"/>
      <c r="W39" s="7"/>
      <c r="X39" s="7"/>
      <c r="Y39" s="122"/>
      <c r="Z39" s="159"/>
      <c r="AA39" s="76"/>
      <c r="AB39" s="86"/>
    </row>
    <row r="40" spans="2:28" ht="30" customHeight="1" thickBot="1" x14ac:dyDescent="0.3">
      <c r="B40" s="327"/>
      <c r="C40" s="4">
        <v>42948</v>
      </c>
      <c r="D40" s="55"/>
      <c r="E40" s="1"/>
      <c r="F40" s="1"/>
      <c r="G40" s="1"/>
      <c r="H40" s="1"/>
      <c r="I40" s="95"/>
      <c r="J40" s="1"/>
      <c r="K40" s="1"/>
      <c r="L40" s="1"/>
      <c r="M40" s="1"/>
      <c r="N40" s="73">
        <f t="shared" si="3"/>
        <v>0</v>
      </c>
      <c r="O40" s="1"/>
      <c r="P40" s="28"/>
      <c r="Q40" s="1"/>
      <c r="R40" s="1"/>
      <c r="S40" s="47">
        <f t="shared" si="4"/>
        <v>0</v>
      </c>
      <c r="T40" s="40">
        <f t="shared" si="5"/>
        <v>0</v>
      </c>
      <c r="U40" s="7"/>
      <c r="V40" s="7"/>
      <c r="W40" s="7"/>
      <c r="X40" s="7"/>
      <c r="Y40" s="122"/>
      <c r="Z40" s="159"/>
      <c r="AA40" s="76"/>
      <c r="AB40" s="86"/>
    </row>
    <row r="41" spans="2:28" ht="30" customHeight="1" thickBot="1" x14ac:dyDescent="0.3">
      <c r="B41" s="327"/>
      <c r="C41" s="4">
        <v>42979</v>
      </c>
      <c r="D41" s="55"/>
      <c r="E41" s="1"/>
      <c r="F41" s="1"/>
      <c r="G41" s="1"/>
      <c r="H41" s="1"/>
      <c r="I41" s="95"/>
      <c r="J41" s="1"/>
      <c r="K41" s="1"/>
      <c r="L41" s="1"/>
      <c r="M41" s="1"/>
      <c r="N41" s="73">
        <f t="shared" si="3"/>
        <v>0</v>
      </c>
      <c r="O41" s="1"/>
      <c r="P41" s="28"/>
      <c r="Q41" s="1"/>
      <c r="R41" s="1"/>
      <c r="S41" s="47">
        <f t="shared" si="4"/>
        <v>0</v>
      </c>
      <c r="T41" s="40">
        <f t="shared" si="5"/>
        <v>0</v>
      </c>
      <c r="U41" s="7"/>
      <c r="V41" s="7"/>
      <c r="W41" s="7"/>
      <c r="X41" s="7"/>
      <c r="Y41" s="122"/>
      <c r="Z41" s="159"/>
      <c r="AA41" s="76"/>
      <c r="AB41" s="86"/>
    </row>
    <row r="42" spans="2:28" ht="30" customHeight="1" thickBot="1" x14ac:dyDescent="0.3">
      <c r="B42" s="327"/>
      <c r="C42" s="4">
        <v>43009</v>
      </c>
      <c r="D42" s="55"/>
      <c r="E42" s="1"/>
      <c r="F42" s="1"/>
      <c r="G42" s="1"/>
      <c r="H42" s="1"/>
      <c r="I42" s="95"/>
      <c r="J42" s="1"/>
      <c r="K42" s="1"/>
      <c r="L42" s="1"/>
      <c r="M42" s="1"/>
      <c r="N42" s="73">
        <f t="shared" si="3"/>
        <v>0</v>
      </c>
      <c r="O42" s="1"/>
      <c r="P42" s="28"/>
      <c r="Q42" s="1"/>
      <c r="R42" s="1"/>
      <c r="S42" s="47">
        <f t="shared" si="4"/>
        <v>0</v>
      </c>
      <c r="T42" s="40">
        <f t="shared" si="5"/>
        <v>0</v>
      </c>
      <c r="U42" s="7"/>
      <c r="V42" s="7"/>
      <c r="W42" s="7"/>
      <c r="X42" s="7"/>
      <c r="Y42" s="122"/>
      <c r="Z42" s="159"/>
      <c r="AA42" s="76"/>
      <c r="AB42" s="86"/>
    </row>
    <row r="43" spans="2:28" ht="30" customHeight="1" thickBot="1" x14ac:dyDescent="0.3">
      <c r="B43" s="327"/>
      <c r="C43" s="4">
        <v>43040</v>
      </c>
      <c r="D43" s="55"/>
      <c r="E43" s="1"/>
      <c r="F43" s="1"/>
      <c r="G43" s="1"/>
      <c r="H43" s="1"/>
      <c r="I43" s="95"/>
      <c r="J43" s="1"/>
      <c r="K43" s="1"/>
      <c r="L43" s="1"/>
      <c r="M43" s="1"/>
      <c r="N43" s="73">
        <f t="shared" si="3"/>
        <v>0</v>
      </c>
      <c r="O43" s="1"/>
      <c r="P43" s="28"/>
      <c r="Q43" s="1"/>
      <c r="R43" s="1"/>
      <c r="S43" s="47">
        <f t="shared" si="4"/>
        <v>0</v>
      </c>
      <c r="T43" s="40">
        <f t="shared" si="5"/>
        <v>0</v>
      </c>
      <c r="U43" s="7"/>
      <c r="V43" s="7"/>
      <c r="W43" s="7"/>
      <c r="X43" s="7"/>
      <c r="Y43" s="122"/>
      <c r="Z43" s="159"/>
      <c r="AA43" s="76"/>
      <c r="AB43" s="86"/>
    </row>
    <row r="44" spans="2:28" ht="30" customHeight="1" thickBot="1" x14ac:dyDescent="0.3">
      <c r="B44" s="328"/>
      <c r="C44" s="5">
        <v>43070</v>
      </c>
      <c r="D44" s="134"/>
      <c r="E44" s="20"/>
      <c r="F44" s="20"/>
      <c r="G44" s="20"/>
      <c r="H44" s="20"/>
      <c r="I44" s="95"/>
      <c r="J44" s="20"/>
      <c r="K44" s="20"/>
      <c r="L44" s="20"/>
      <c r="M44" s="20"/>
      <c r="N44" s="73">
        <f t="shared" si="3"/>
        <v>0</v>
      </c>
      <c r="O44" s="20"/>
      <c r="P44" s="29"/>
      <c r="Q44" s="20"/>
      <c r="R44" s="20"/>
      <c r="S44" s="47">
        <f t="shared" si="4"/>
        <v>0</v>
      </c>
      <c r="T44" s="40">
        <f t="shared" si="5"/>
        <v>0</v>
      </c>
      <c r="U44" s="160"/>
      <c r="V44" s="160"/>
      <c r="W44" s="160"/>
      <c r="X44" s="160"/>
      <c r="Y44" s="161"/>
      <c r="Z44" s="162"/>
      <c r="AA44" s="126"/>
      <c r="AB44" s="88"/>
    </row>
    <row r="45" spans="2:28" x14ac:dyDescent="0.25">
      <c r="E45" s="128"/>
      <c r="F45" s="128"/>
      <c r="G45" s="128"/>
      <c r="H45" s="128"/>
      <c r="I45" s="127"/>
      <c r="J45" s="128"/>
      <c r="K45" s="128"/>
      <c r="L45" s="128"/>
      <c r="M45" s="128"/>
      <c r="N45" s="58"/>
      <c r="O45" s="128"/>
      <c r="P45" s="105"/>
      <c r="Q45" s="128"/>
      <c r="R45" s="128"/>
      <c r="S45" s="163"/>
      <c r="T45" s="128"/>
      <c r="U45" s="164"/>
      <c r="V45" s="164"/>
      <c r="W45" s="164"/>
      <c r="X45" s="164"/>
      <c r="Y45" s="165"/>
      <c r="Z45" s="165"/>
      <c r="AA45" s="166"/>
      <c r="AB45" s="167"/>
    </row>
    <row r="46" spans="2:28" s="58" customFormat="1" ht="29.25" customHeight="1" x14ac:dyDescent="0.25">
      <c r="B46" s="275" t="s">
        <v>34</v>
      </c>
      <c r="C46" s="275"/>
      <c r="D46" s="60"/>
      <c r="E46" s="129"/>
      <c r="F46" s="129"/>
      <c r="G46" s="129"/>
      <c r="H46" s="129"/>
      <c r="I46" s="97"/>
      <c r="J46" s="129"/>
      <c r="K46" s="129"/>
      <c r="L46" s="129"/>
      <c r="M46" s="129"/>
      <c r="N46" s="63"/>
      <c r="O46" s="129"/>
      <c r="P46" s="59"/>
      <c r="Q46" s="129"/>
      <c r="R46" s="129"/>
      <c r="S46" s="102"/>
      <c r="T46" s="129"/>
      <c r="U46" s="7"/>
      <c r="V46" s="7"/>
      <c r="W46" s="7"/>
      <c r="X46" s="7"/>
      <c r="Y46" s="122"/>
      <c r="Z46" s="122"/>
      <c r="AA46" s="80"/>
      <c r="AB46" s="91"/>
    </row>
    <row r="50" spans="2:12" ht="36.75" hidden="1" customHeight="1" thickBot="1" x14ac:dyDescent="0.35">
      <c r="B50" s="276">
        <f>I46+AB46</f>
        <v>0</v>
      </c>
      <c r="C50" s="277"/>
      <c r="D50" s="277"/>
      <c r="E50" s="277"/>
      <c r="F50" s="277"/>
      <c r="G50" s="277"/>
      <c r="H50" s="277"/>
      <c r="I50" s="277"/>
    </row>
    <row r="51" spans="2:12" ht="42.75" hidden="1" customHeight="1" thickBot="1" x14ac:dyDescent="0.35">
      <c r="D51" s="329" t="s">
        <v>37</v>
      </c>
      <c r="E51" s="330"/>
      <c r="F51" s="330"/>
      <c r="G51" s="330">
        <f>D46+AA46</f>
        <v>0</v>
      </c>
      <c r="H51" s="335"/>
      <c r="I51" s="124"/>
      <c r="J51" s="337">
        <f>G51/3000</f>
        <v>0</v>
      </c>
      <c r="K51" s="337"/>
      <c r="L51" s="144" t="s">
        <v>36</v>
      </c>
    </row>
    <row r="52" spans="2:12" ht="19.5" hidden="1" thickBot="1" x14ac:dyDescent="0.35"/>
    <row r="53" spans="2:12" ht="42.75" hidden="1" customHeight="1" thickBot="1" x14ac:dyDescent="0.35">
      <c r="C53" s="123"/>
      <c r="D53" s="329" t="s">
        <v>38</v>
      </c>
      <c r="E53" s="330"/>
      <c r="F53" s="330"/>
      <c r="G53" s="334">
        <f>I46+AB46</f>
        <v>0</v>
      </c>
      <c r="H53" s="335"/>
      <c r="I53" s="124"/>
      <c r="J53" s="336">
        <f>G53/3000</f>
        <v>0</v>
      </c>
      <c r="K53" s="337"/>
      <c r="L53" s="128" t="s">
        <v>35</v>
      </c>
    </row>
    <row r="54" spans="2:12" ht="19.5" hidden="1" thickBot="1" x14ac:dyDescent="0.35"/>
    <row r="55" spans="2:12" ht="42.75" hidden="1" customHeight="1" thickBot="1" x14ac:dyDescent="0.35">
      <c r="C55" s="123"/>
      <c r="D55" s="329" t="s">
        <v>40</v>
      </c>
      <c r="E55" s="330"/>
      <c r="F55" s="330"/>
      <c r="G55" s="331">
        <f>N46+AA46</f>
        <v>0</v>
      </c>
      <c r="H55" s="332"/>
      <c r="I55" s="125"/>
      <c r="J55" s="333">
        <f>G55/3000</f>
        <v>0</v>
      </c>
      <c r="K55" s="333"/>
      <c r="L55" s="128" t="s">
        <v>41</v>
      </c>
    </row>
    <row r="56" spans="2:12" ht="19.5" hidden="1" thickBot="1" x14ac:dyDescent="0.35"/>
    <row r="57" spans="2:12" ht="42.75" hidden="1" customHeight="1" thickBot="1" x14ac:dyDescent="0.35">
      <c r="C57" s="123"/>
      <c r="D57" s="329" t="s">
        <v>39</v>
      </c>
      <c r="E57" s="330"/>
      <c r="F57" s="330"/>
      <c r="G57" s="334"/>
      <c r="H57" s="335"/>
      <c r="I57" s="124"/>
      <c r="J57" s="336"/>
      <c r="K57" s="337"/>
      <c r="L57" s="128" t="s">
        <v>35</v>
      </c>
    </row>
    <row r="58" spans="2:12" ht="23.25" hidden="1" customHeight="1" x14ac:dyDescent="0.3">
      <c r="C58" s="123"/>
    </row>
    <row r="59" spans="2:12" ht="23.25" hidden="1" customHeight="1" x14ac:dyDescent="0.3">
      <c r="C59" s="123"/>
    </row>
    <row r="60" spans="2:12" ht="23.25" customHeight="1" x14ac:dyDescent="0.3">
      <c r="C60" s="123"/>
    </row>
    <row r="61" spans="2:12" ht="23.25" customHeight="1" x14ac:dyDescent="0.3">
      <c r="C61" s="123"/>
    </row>
    <row r="62" spans="2:12" ht="23.25" customHeight="1" x14ac:dyDescent="0.3">
      <c r="C62" s="123"/>
    </row>
    <row r="63" spans="2:12" ht="23.25" customHeight="1" x14ac:dyDescent="0.3">
      <c r="C63" s="123"/>
    </row>
    <row r="64" spans="2:12" ht="23.25" customHeight="1" x14ac:dyDescent="0.3">
      <c r="C64" s="123"/>
    </row>
    <row r="112" spans="3:16" x14ac:dyDescent="0.3">
      <c r="C112"/>
      <c r="E112" s="128"/>
      <c r="F112" s="128"/>
      <c r="G112" s="145"/>
      <c r="I112" s="137"/>
      <c r="N112" s="137"/>
      <c r="P112" s="137"/>
    </row>
    <row r="113" spans="3:16" x14ac:dyDescent="0.3">
      <c r="C113"/>
      <c r="E113" s="128"/>
      <c r="F113" s="128"/>
      <c r="G113" s="145"/>
      <c r="I113" s="137"/>
      <c r="N113" s="137"/>
      <c r="P113" s="137"/>
    </row>
    <row r="114" spans="3:16" x14ac:dyDescent="0.3">
      <c r="C114"/>
      <c r="D114" s="135"/>
      <c r="E114" s="135"/>
      <c r="F114" s="135"/>
      <c r="G114" s="146"/>
      <c r="H114" s="147"/>
      <c r="I114" s="137"/>
      <c r="N114" s="137"/>
      <c r="P114" s="137"/>
    </row>
    <row r="115" spans="3:16" x14ac:dyDescent="0.3">
      <c r="C115"/>
      <c r="D115" s="135"/>
      <c r="E115" s="148"/>
      <c r="F115" s="149"/>
      <c r="G115" s="150"/>
      <c r="H115" s="151"/>
      <c r="I115" s="137"/>
      <c r="N115" s="137"/>
      <c r="P115" s="137"/>
    </row>
    <row r="116" spans="3:16" x14ac:dyDescent="0.3">
      <c r="C116"/>
      <c r="D116" s="136"/>
      <c r="E116" s="152"/>
      <c r="F116" s="149"/>
      <c r="G116" s="150"/>
      <c r="H116" s="151"/>
      <c r="I116" s="137"/>
      <c r="N116" s="137"/>
      <c r="P116" s="137"/>
    </row>
    <row r="117" spans="3:16" x14ac:dyDescent="0.3">
      <c r="C117"/>
      <c r="D117" s="136"/>
      <c r="E117" s="152"/>
      <c r="F117" s="149"/>
      <c r="G117" s="150"/>
      <c r="H117" s="151"/>
      <c r="I117" s="137"/>
      <c r="N117" s="137"/>
      <c r="P117" s="137"/>
    </row>
    <row r="118" spans="3:16" x14ac:dyDescent="0.3">
      <c r="C118"/>
      <c r="D118" s="136"/>
      <c r="E118" s="152"/>
      <c r="F118" s="149"/>
      <c r="G118" s="153"/>
      <c r="H118" s="151"/>
      <c r="I118" s="137"/>
      <c r="N118" s="137"/>
      <c r="P118" s="137"/>
    </row>
    <row r="119" spans="3:16" x14ac:dyDescent="0.3">
      <c r="C119"/>
      <c r="D119" s="136"/>
      <c r="E119" s="152"/>
      <c r="F119" s="149"/>
      <c r="G119" s="153"/>
      <c r="H119" s="151"/>
      <c r="I119" s="137"/>
      <c r="N119" s="137"/>
      <c r="P119" s="137"/>
    </row>
    <row r="120" spans="3:16" x14ac:dyDescent="0.3">
      <c r="C120"/>
      <c r="D120" s="136"/>
      <c r="E120" s="152"/>
      <c r="F120" s="149"/>
      <c r="G120" s="153"/>
      <c r="H120" s="151"/>
      <c r="I120" s="137"/>
      <c r="N120" s="137"/>
      <c r="P120" s="137"/>
    </row>
    <row r="121" spans="3:16" x14ac:dyDescent="0.3">
      <c r="C121"/>
      <c r="D121" s="136"/>
      <c r="E121" s="152"/>
      <c r="F121" s="149"/>
      <c r="G121" s="153"/>
      <c r="H121" s="151"/>
      <c r="I121" s="137"/>
      <c r="N121" s="137"/>
      <c r="P121" s="137"/>
    </row>
    <row r="122" spans="3:16" x14ac:dyDescent="0.3">
      <c r="C122"/>
      <c r="D122" s="136"/>
      <c r="E122" s="152"/>
      <c r="F122" s="149"/>
      <c r="G122" s="153"/>
      <c r="H122" s="151"/>
      <c r="I122" s="137"/>
      <c r="N122" s="137"/>
      <c r="P122" s="137"/>
    </row>
    <row r="123" spans="3:16" x14ac:dyDescent="0.3">
      <c r="C123"/>
      <c r="D123" s="136"/>
      <c r="E123" s="152"/>
      <c r="F123" s="149"/>
      <c r="G123" s="153"/>
      <c r="H123" s="151"/>
      <c r="I123" s="137"/>
      <c r="N123" s="137"/>
      <c r="P123" s="137"/>
    </row>
    <row r="124" spans="3:16" x14ac:dyDescent="0.3">
      <c r="C124"/>
      <c r="D124" s="136"/>
      <c r="E124" s="152"/>
      <c r="F124" s="149"/>
      <c r="G124" s="150"/>
      <c r="H124" s="151"/>
      <c r="I124" s="137"/>
      <c r="N124" s="137"/>
      <c r="P124" s="137"/>
    </row>
    <row r="125" spans="3:16" x14ac:dyDescent="0.3">
      <c r="C125"/>
      <c r="D125" s="136"/>
      <c r="E125" s="152"/>
      <c r="F125" s="149"/>
      <c r="G125" s="150"/>
      <c r="H125" s="151"/>
      <c r="I125" s="137"/>
      <c r="N125" s="137"/>
      <c r="P125" s="137"/>
    </row>
    <row r="126" spans="3:16" x14ac:dyDescent="0.3">
      <c r="C126"/>
      <c r="D126" s="136"/>
      <c r="E126" s="152"/>
      <c r="F126" s="149"/>
      <c r="G126" s="150"/>
      <c r="H126" s="151"/>
      <c r="I126" s="137"/>
      <c r="N126" s="137"/>
      <c r="P126" s="137"/>
    </row>
    <row r="127" spans="3:16" x14ac:dyDescent="0.3">
      <c r="C127"/>
      <c r="D127" s="136"/>
      <c r="E127" s="152"/>
      <c r="F127" s="149"/>
      <c r="G127" s="150"/>
      <c r="H127" s="151"/>
      <c r="I127" s="137"/>
      <c r="N127" s="137"/>
      <c r="P127" s="137"/>
    </row>
    <row r="128" spans="3:16" x14ac:dyDescent="0.3">
      <c r="C128"/>
      <c r="D128" s="135"/>
      <c r="E128" s="148"/>
      <c r="F128" s="149"/>
      <c r="G128" s="150"/>
      <c r="H128" s="151"/>
      <c r="I128" s="137"/>
      <c r="N128" s="137"/>
      <c r="P128" s="137"/>
    </row>
    <row r="129" spans="3:28" x14ac:dyDescent="0.3">
      <c r="C129"/>
      <c r="D129" s="135"/>
      <c r="E129" s="152"/>
      <c r="F129" s="149"/>
      <c r="G129" s="150"/>
      <c r="H129" s="151"/>
      <c r="I129" s="137"/>
      <c r="N129" s="137"/>
      <c r="P129" s="137"/>
    </row>
    <row r="130" spans="3:28" x14ac:dyDescent="0.3">
      <c r="C130"/>
      <c r="D130" s="135"/>
      <c r="E130" s="135"/>
      <c r="F130" s="135"/>
      <c r="G130" s="146"/>
      <c r="H130" s="147"/>
      <c r="I130" s="137"/>
      <c r="N130" s="137"/>
      <c r="P130" s="137"/>
    </row>
    <row r="131" spans="3:28" x14ac:dyDescent="0.3">
      <c r="C131"/>
      <c r="D131" s="135"/>
      <c r="E131" s="135"/>
      <c r="F131" s="135"/>
      <c r="G131" s="146"/>
      <c r="H131" s="147"/>
      <c r="I131" s="137"/>
      <c r="N131" s="137"/>
      <c r="P131" s="137"/>
    </row>
    <row r="132" spans="3:28" x14ac:dyDescent="0.3">
      <c r="C132" s="8"/>
      <c r="E132" s="140"/>
      <c r="H132" s="139"/>
      <c r="I132" s="137"/>
      <c r="J132" s="141"/>
      <c r="K132" s="141"/>
      <c r="L132" s="141"/>
      <c r="M132" s="141"/>
      <c r="N132" s="142"/>
      <c r="O132" s="142"/>
      <c r="P132" s="143"/>
      <c r="Q132" s="143"/>
      <c r="S132" s="137"/>
      <c r="U132" s="137"/>
      <c r="V132" s="137"/>
      <c r="W132" s="137"/>
      <c r="X132" s="137"/>
      <c r="Y132" s="137"/>
      <c r="Z132" s="137"/>
      <c r="AA132" s="137"/>
      <c r="AB132" s="137"/>
    </row>
    <row r="133" spans="3:28" x14ac:dyDescent="0.3">
      <c r="C133" s="8"/>
      <c r="E133" s="140"/>
      <c r="H133" s="139"/>
      <c r="I133" s="137"/>
      <c r="J133" s="141"/>
      <c r="K133" s="141"/>
      <c r="L133" s="141"/>
      <c r="M133" s="141"/>
      <c r="N133" s="142"/>
      <c r="O133" s="142"/>
      <c r="P133" s="143"/>
      <c r="Q133" s="143"/>
      <c r="S133" s="137"/>
      <c r="U133" s="137"/>
      <c r="V133" s="137"/>
      <c r="W133" s="137"/>
      <c r="X133" s="137"/>
      <c r="Y133" s="137"/>
      <c r="Z133" s="137"/>
      <c r="AA133" s="137"/>
      <c r="AB133" s="137"/>
    </row>
  </sheetData>
  <mergeCells count="34">
    <mergeCell ref="B33:B44"/>
    <mergeCell ref="D55:F55"/>
    <mergeCell ref="G55:H55"/>
    <mergeCell ref="J55:K55"/>
    <mergeCell ref="D57:F57"/>
    <mergeCell ref="G57:H57"/>
    <mergeCell ref="J57:K57"/>
    <mergeCell ref="D51:F51"/>
    <mergeCell ref="G51:H51"/>
    <mergeCell ref="D53:F53"/>
    <mergeCell ref="G53:H53"/>
    <mergeCell ref="J51:K51"/>
    <mergeCell ref="J53:K53"/>
    <mergeCell ref="Y4:Z6"/>
    <mergeCell ref="J6:M6"/>
    <mergeCell ref="N6:N7"/>
    <mergeCell ref="O6:R6"/>
    <mergeCell ref="S6:S7"/>
    <mergeCell ref="AD19:AF21"/>
    <mergeCell ref="B46:C46"/>
    <mergeCell ref="B50:I50"/>
    <mergeCell ref="B4:C7"/>
    <mergeCell ref="B8:B19"/>
    <mergeCell ref="B20:B32"/>
    <mergeCell ref="D4:T5"/>
    <mergeCell ref="T6:T7"/>
    <mergeCell ref="AA4:AB6"/>
    <mergeCell ref="Z14:Z15"/>
    <mergeCell ref="Y10:Y15"/>
    <mergeCell ref="D6:I6"/>
    <mergeCell ref="U4:U6"/>
    <mergeCell ref="V4:V6"/>
    <mergeCell ref="W4:W6"/>
    <mergeCell ref="X4:X6"/>
  </mergeCells>
  <pageMargins left="0.7" right="0.7" top="0.75" bottom="0.75" header="0.3" footer="0.3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0" zoomScaleNormal="80" workbookViewId="0">
      <selection activeCell="E36" sqref="D36:E36"/>
    </sheetView>
  </sheetViews>
  <sheetFormatPr baseColWidth="10" defaultColWidth="9.140625" defaultRowHeight="15" x14ac:dyDescent="0.25"/>
  <cols>
    <col min="1" max="1" width="10.7109375" bestFit="1" customWidth="1"/>
    <col min="2" max="2" width="12.85546875" customWidth="1"/>
    <col min="3" max="3" width="13.85546875" customWidth="1"/>
  </cols>
  <sheetData>
    <row r="1" spans="1:5" x14ac:dyDescent="0.25">
      <c r="A1" s="189"/>
      <c r="B1" s="338" t="s">
        <v>43</v>
      </c>
      <c r="C1" s="339"/>
      <c r="D1" s="340" t="s">
        <v>45</v>
      </c>
      <c r="E1" s="341"/>
    </row>
    <row r="2" spans="1:5" x14ac:dyDescent="0.25">
      <c r="A2" s="185"/>
      <c r="B2" s="184">
        <v>2015</v>
      </c>
      <c r="C2" s="203">
        <v>2016</v>
      </c>
      <c r="D2" s="185">
        <v>2015</v>
      </c>
      <c r="E2" s="186">
        <v>2016</v>
      </c>
    </row>
    <row r="3" spans="1:5" x14ac:dyDescent="0.25">
      <c r="A3" s="190" t="s">
        <v>46</v>
      </c>
      <c r="B3" s="182">
        <v>444.8</v>
      </c>
      <c r="C3" s="204">
        <v>408.9</v>
      </c>
      <c r="D3" s="194">
        <v>35000</v>
      </c>
      <c r="E3" s="198">
        <v>28000</v>
      </c>
    </row>
    <row r="4" spans="1:5" x14ac:dyDescent="0.25">
      <c r="A4" s="190" t="s">
        <v>47</v>
      </c>
      <c r="B4" s="182">
        <v>412</v>
      </c>
      <c r="C4" s="204">
        <v>361.4</v>
      </c>
      <c r="D4" s="193">
        <v>33000</v>
      </c>
      <c r="E4" s="197">
        <v>28000</v>
      </c>
    </row>
    <row r="5" spans="1:5" x14ac:dyDescent="0.25">
      <c r="A5" s="190" t="s">
        <v>48</v>
      </c>
      <c r="B5" s="182">
        <v>351.4</v>
      </c>
      <c r="C5" s="204">
        <v>387.1</v>
      </c>
      <c r="D5" s="193">
        <v>24000</v>
      </c>
      <c r="E5" s="198">
        <v>26000</v>
      </c>
    </row>
    <row r="6" spans="1:5" x14ac:dyDescent="0.25">
      <c r="A6" s="190" t="s">
        <v>49</v>
      </c>
      <c r="B6" s="182">
        <v>226.4</v>
      </c>
      <c r="C6" s="204">
        <v>259.2</v>
      </c>
      <c r="D6" s="193">
        <v>13000</v>
      </c>
      <c r="E6" s="197">
        <v>15000</v>
      </c>
    </row>
    <row r="7" spans="1:5" x14ac:dyDescent="0.25">
      <c r="A7" s="190" t="s">
        <v>50</v>
      </c>
      <c r="B7" s="182">
        <v>149.1</v>
      </c>
      <c r="C7" s="204">
        <v>150.69999999999999</v>
      </c>
      <c r="D7" s="193">
        <v>7000</v>
      </c>
      <c r="E7" s="197">
        <v>9000</v>
      </c>
    </row>
    <row r="8" spans="1:5" x14ac:dyDescent="0.25">
      <c r="A8" s="190" t="s">
        <v>51</v>
      </c>
      <c r="B8" s="182">
        <v>70.099999999999994</v>
      </c>
      <c r="C8" s="204">
        <v>53.5</v>
      </c>
      <c r="D8" s="193">
        <v>2000</v>
      </c>
      <c r="E8" s="197">
        <v>2000</v>
      </c>
    </row>
    <row r="9" spans="1:5" x14ac:dyDescent="0.25">
      <c r="A9" s="190" t="s">
        <v>52</v>
      </c>
      <c r="B9" s="182">
        <v>34.5</v>
      </c>
      <c r="C9" s="204">
        <v>35.700000000000003</v>
      </c>
      <c r="D9" s="193">
        <v>1000</v>
      </c>
      <c r="E9" s="199">
        <v>0</v>
      </c>
    </row>
    <row r="10" spans="1:5" x14ac:dyDescent="0.25">
      <c r="A10" s="190" t="s">
        <v>53</v>
      </c>
      <c r="B10" s="182">
        <v>33.299999999999997</v>
      </c>
      <c r="C10" s="204">
        <v>44</v>
      </c>
      <c r="D10" s="193">
        <v>1000</v>
      </c>
      <c r="E10" s="199">
        <v>0</v>
      </c>
    </row>
    <row r="11" spans="1:5" x14ac:dyDescent="0.25">
      <c r="A11" s="190" t="s">
        <v>44</v>
      </c>
      <c r="B11" s="182">
        <v>110.5</v>
      </c>
      <c r="C11" s="204">
        <v>70.3</v>
      </c>
      <c r="D11" s="193">
        <v>4000</v>
      </c>
      <c r="E11" s="199">
        <v>0</v>
      </c>
    </row>
    <row r="12" spans="1:5" x14ac:dyDescent="0.25">
      <c r="A12" s="190" t="s">
        <v>54</v>
      </c>
      <c r="B12" s="182">
        <v>226.9</v>
      </c>
      <c r="C12" s="204">
        <v>237</v>
      </c>
      <c r="D12" s="193">
        <v>12000</v>
      </c>
      <c r="E12" s="197">
        <v>10520</v>
      </c>
    </row>
    <row r="13" spans="1:5" x14ac:dyDescent="0.25">
      <c r="A13" s="190" t="s">
        <v>55</v>
      </c>
      <c r="B13" s="182">
        <v>251.2</v>
      </c>
      <c r="C13" s="204">
        <v>338.3</v>
      </c>
      <c r="D13" s="200">
        <v>19000</v>
      </c>
      <c r="E13" s="197">
        <v>23840</v>
      </c>
    </row>
    <row r="14" spans="1:5" ht="15.75" thickBot="1" x14ac:dyDescent="0.3">
      <c r="A14" s="190" t="s">
        <v>56</v>
      </c>
      <c r="B14" s="182">
        <v>301.39999999999998</v>
      </c>
      <c r="C14" s="204">
        <v>464</v>
      </c>
      <c r="D14" s="195">
        <v>17000</v>
      </c>
      <c r="E14" s="201">
        <v>29000</v>
      </c>
    </row>
    <row r="15" spans="1:5" ht="15.75" thickBot="1" x14ac:dyDescent="0.3">
      <c r="A15" s="191" t="s">
        <v>42</v>
      </c>
      <c r="B15" s="192">
        <f>SUM(B3:B14)</f>
        <v>2611.5999999999995</v>
      </c>
      <c r="C15" s="205">
        <f>SUM(C3:C14)</f>
        <v>2810.1000000000004</v>
      </c>
      <c r="D15" s="202">
        <f>SUM(D3:D14)</f>
        <v>168000</v>
      </c>
      <c r="E15" s="187">
        <f t="shared" ref="E15" si="0">SUM(E3:E14)</f>
        <v>171360</v>
      </c>
    </row>
    <row r="16" spans="1:5" x14ac:dyDescent="0.25">
      <c r="A16" s="181"/>
    </row>
    <row r="17" spans="1:3" x14ac:dyDescent="0.25">
      <c r="A17" s="181"/>
    </row>
    <row r="18" spans="1:3" x14ac:dyDescent="0.25">
      <c r="A18" s="182"/>
      <c r="B18" s="342" t="s">
        <v>65</v>
      </c>
      <c r="C18" s="342"/>
    </row>
    <row r="19" spans="1:3" x14ac:dyDescent="0.25">
      <c r="A19" s="182"/>
      <c r="B19" s="184">
        <v>2015</v>
      </c>
      <c r="C19" s="184">
        <v>2016</v>
      </c>
    </row>
    <row r="20" spans="1:3" x14ac:dyDescent="0.25">
      <c r="A20" s="188" t="s">
        <v>46</v>
      </c>
      <c r="B20" s="182">
        <v>3.7</v>
      </c>
      <c r="C20" s="182">
        <v>4.8</v>
      </c>
    </row>
    <row r="21" spans="1:3" x14ac:dyDescent="0.25">
      <c r="A21" s="188" t="s">
        <v>47</v>
      </c>
      <c r="B21" s="182">
        <v>3.3</v>
      </c>
      <c r="C21" s="182">
        <v>5.6</v>
      </c>
    </row>
    <row r="22" spans="1:3" x14ac:dyDescent="0.25">
      <c r="A22" s="188" t="s">
        <v>48</v>
      </c>
      <c r="B22" s="182">
        <v>6.7</v>
      </c>
      <c r="C22" s="182">
        <v>5.5</v>
      </c>
    </row>
    <row r="23" spans="1:3" x14ac:dyDescent="0.25">
      <c r="A23" s="188" t="s">
        <v>49</v>
      </c>
      <c r="B23" s="182">
        <v>10.8</v>
      </c>
      <c r="C23" s="182">
        <v>9.4</v>
      </c>
    </row>
    <row r="24" spans="1:3" x14ac:dyDescent="0.25">
      <c r="A24" s="188" t="s">
        <v>50</v>
      </c>
      <c r="B24" s="182">
        <v>13.7</v>
      </c>
      <c r="C24" s="182">
        <v>13.7</v>
      </c>
    </row>
    <row r="25" spans="1:3" x14ac:dyDescent="0.25">
      <c r="A25" s="188" t="s">
        <v>51</v>
      </c>
      <c r="B25" s="182">
        <v>18</v>
      </c>
      <c r="C25" s="182">
        <v>17.7</v>
      </c>
    </row>
    <row r="26" spans="1:3" x14ac:dyDescent="0.25">
      <c r="A26" s="188" t="s">
        <v>52</v>
      </c>
      <c r="B26" s="182">
        <v>21.7</v>
      </c>
      <c r="C26" s="182">
        <v>20</v>
      </c>
    </row>
    <row r="27" spans="1:3" x14ac:dyDescent="0.25">
      <c r="A27" s="188" t="s">
        <v>53</v>
      </c>
      <c r="B27" s="182">
        <v>20.9</v>
      </c>
      <c r="C27" s="182">
        <v>20</v>
      </c>
    </row>
    <row r="28" spans="1:3" x14ac:dyDescent="0.25">
      <c r="A28" s="188" t="s">
        <v>44</v>
      </c>
      <c r="B28" s="182">
        <v>14.8</v>
      </c>
      <c r="C28" s="182">
        <v>17.899999999999999</v>
      </c>
    </row>
    <row r="29" spans="1:3" x14ac:dyDescent="0.25">
      <c r="A29" s="188" t="s">
        <v>54</v>
      </c>
      <c r="B29" s="182">
        <v>10.8</v>
      </c>
      <c r="C29" s="182">
        <v>10.4</v>
      </c>
    </row>
    <row r="30" spans="1:3" x14ac:dyDescent="0.25">
      <c r="A30" s="188" t="s">
        <v>55</v>
      </c>
      <c r="B30" s="182">
        <v>9.6999999999999993</v>
      </c>
      <c r="C30" s="182">
        <v>6.8</v>
      </c>
    </row>
    <row r="31" spans="1:3" x14ac:dyDescent="0.25">
      <c r="A31" s="188" t="s">
        <v>56</v>
      </c>
      <c r="B31" s="182">
        <v>8.3000000000000007</v>
      </c>
      <c r="C31" s="182">
        <v>3.1</v>
      </c>
    </row>
    <row r="32" spans="1:3" x14ac:dyDescent="0.25">
      <c r="A32" s="188" t="s">
        <v>66</v>
      </c>
      <c r="B32" s="182">
        <v>11.9</v>
      </c>
      <c r="C32" s="182">
        <v>11.2</v>
      </c>
    </row>
  </sheetData>
  <mergeCells count="3">
    <mergeCell ref="B1:C1"/>
    <mergeCell ref="D1:E1"/>
    <mergeCell ref="B18:C1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="80" zoomScaleNormal="80" workbookViewId="0">
      <selection activeCell="M21" sqref="M21"/>
    </sheetView>
  </sheetViews>
  <sheetFormatPr baseColWidth="10" defaultColWidth="9.140625" defaultRowHeight="15" x14ac:dyDescent="0.25"/>
  <cols>
    <col min="1" max="1" width="11.7109375" bestFit="1" customWidth="1"/>
    <col min="2" max="2" width="12.5703125" customWidth="1"/>
    <col min="3" max="3" width="13.7109375" customWidth="1"/>
    <col min="4" max="4" width="10.5703125" customWidth="1"/>
    <col min="5" max="5" width="15.5703125" customWidth="1"/>
    <col min="6" max="6" width="8" customWidth="1"/>
    <col min="7" max="7" width="14" customWidth="1"/>
  </cols>
  <sheetData>
    <row r="1" spans="1:7" x14ac:dyDescent="0.25">
      <c r="A1" s="223"/>
      <c r="B1" s="343" t="s">
        <v>57</v>
      </c>
      <c r="C1" s="343"/>
      <c r="D1" s="343" t="s">
        <v>58</v>
      </c>
      <c r="E1" s="343"/>
      <c r="F1" s="343" t="s">
        <v>59</v>
      </c>
      <c r="G1" s="344"/>
    </row>
    <row r="2" spans="1:7" x14ac:dyDescent="0.25">
      <c r="A2" s="224"/>
      <c r="B2" s="225">
        <v>2015</v>
      </c>
      <c r="C2" s="225">
        <v>2016</v>
      </c>
      <c r="D2" s="225">
        <v>2015</v>
      </c>
      <c r="E2" s="225">
        <v>2016</v>
      </c>
      <c r="F2" s="225">
        <v>2015</v>
      </c>
      <c r="G2" s="226">
        <v>2016</v>
      </c>
    </row>
    <row r="3" spans="1:7" x14ac:dyDescent="0.25">
      <c r="A3" s="209" t="s">
        <v>46</v>
      </c>
      <c r="B3" s="207">
        <v>5923</v>
      </c>
      <c r="C3" s="207">
        <v>5723</v>
      </c>
      <c r="D3" s="207">
        <v>1870</v>
      </c>
      <c r="E3" s="207">
        <v>2145</v>
      </c>
      <c r="F3" s="207">
        <v>2767</v>
      </c>
      <c r="G3" s="210">
        <v>1080</v>
      </c>
    </row>
    <row r="4" spans="1:7" x14ac:dyDescent="0.25">
      <c r="A4" s="209" t="s">
        <v>47</v>
      </c>
      <c r="B4" s="207">
        <v>5869</v>
      </c>
      <c r="C4" s="207">
        <v>6412</v>
      </c>
      <c r="D4" s="207">
        <v>1693</v>
      </c>
      <c r="E4" s="207">
        <v>2068</v>
      </c>
      <c r="F4" s="207">
        <v>3384</v>
      </c>
      <c r="G4" s="210">
        <v>3338</v>
      </c>
    </row>
    <row r="5" spans="1:7" x14ac:dyDescent="0.25">
      <c r="A5" s="209" t="s">
        <v>48</v>
      </c>
      <c r="B5" s="207">
        <v>3392</v>
      </c>
      <c r="C5" s="207">
        <v>7297</v>
      </c>
      <c r="D5" s="207">
        <v>2290</v>
      </c>
      <c r="E5" s="207">
        <v>2658</v>
      </c>
      <c r="F5" s="207">
        <v>4331</v>
      </c>
      <c r="G5" s="210">
        <v>1631</v>
      </c>
    </row>
    <row r="6" spans="1:7" x14ac:dyDescent="0.25">
      <c r="A6" s="209" t="s">
        <v>49</v>
      </c>
      <c r="B6" s="207">
        <v>4407</v>
      </c>
      <c r="C6" s="207">
        <v>6976</v>
      </c>
      <c r="D6" s="207">
        <v>1598</v>
      </c>
      <c r="E6" s="207">
        <v>2283</v>
      </c>
      <c r="F6" s="207">
        <v>5267</v>
      </c>
      <c r="G6" s="210">
        <v>3451</v>
      </c>
    </row>
    <row r="7" spans="1:7" x14ac:dyDescent="0.25">
      <c r="A7" s="209" t="s">
        <v>50</v>
      </c>
      <c r="B7" s="207">
        <v>5694</v>
      </c>
      <c r="C7" s="207">
        <v>6904</v>
      </c>
      <c r="D7" s="207">
        <v>1717</v>
      </c>
      <c r="E7" s="207">
        <v>2391</v>
      </c>
      <c r="F7" s="207">
        <v>3050</v>
      </c>
      <c r="G7" s="210">
        <v>2431</v>
      </c>
    </row>
    <row r="8" spans="1:7" x14ac:dyDescent="0.25">
      <c r="A8" s="209" t="s">
        <v>51</v>
      </c>
      <c r="B8" s="207">
        <v>4407</v>
      </c>
      <c r="C8" s="207">
        <v>6000</v>
      </c>
      <c r="D8" s="207">
        <v>1598</v>
      </c>
      <c r="E8" s="207">
        <v>2310</v>
      </c>
      <c r="F8" s="207">
        <v>5267</v>
      </c>
      <c r="G8" s="210">
        <v>4679</v>
      </c>
    </row>
    <row r="9" spans="1:7" x14ac:dyDescent="0.25">
      <c r="A9" s="209" t="s">
        <v>52</v>
      </c>
      <c r="B9" s="207">
        <v>3440</v>
      </c>
      <c r="C9" s="207">
        <v>1498</v>
      </c>
      <c r="D9" s="207">
        <v>1084</v>
      </c>
      <c r="E9" s="207">
        <v>1097</v>
      </c>
      <c r="F9" s="207">
        <v>3144</v>
      </c>
      <c r="G9" s="210">
        <v>6669</v>
      </c>
    </row>
    <row r="10" spans="1:7" x14ac:dyDescent="0.25">
      <c r="A10" s="209" t="s">
        <v>53</v>
      </c>
      <c r="B10" s="207">
        <v>2295</v>
      </c>
      <c r="C10" s="207">
        <v>1498</v>
      </c>
      <c r="D10" s="207">
        <v>724</v>
      </c>
      <c r="E10" s="207">
        <v>1097</v>
      </c>
      <c r="F10" s="207">
        <v>2495</v>
      </c>
      <c r="G10" s="210">
        <v>2017</v>
      </c>
    </row>
    <row r="11" spans="1:7" x14ac:dyDescent="0.25">
      <c r="A11" s="209" t="s">
        <v>44</v>
      </c>
      <c r="B11" s="207">
        <v>3999</v>
      </c>
      <c r="C11" s="207">
        <v>3167</v>
      </c>
      <c r="D11" s="207">
        <v>1619</v>
      </c>
      <c r="E11" s="207">
        <v>2256</v>
      </c>
      <c r="F11" s="207">
        <v>940</v>
      </c>
      <c r="G11" s="210">
        <v>818</v>
      </c>
    </row>
    <row r="12" spans="1:7" x14ac:dyDescent="0.25">
      <c r="A12" s="209" t="s">
        <v>54</v>
      </c>
      <c r="B12" s="207">
        <v>7398</v>
      </c>
      <c r="C12" s="207">
        <v>4069</v>
      </c>
      <c r="D12" s="207">
        <v>2274</v>
      </c>
      <c r="E12" s="207">
        <v>2676</v>
      </c>
      <c r="F12" s="207">
        <v>945</v>
      </c>
      <c r="G12" s="210">
        <v>2088</v>
      </c>
    </row>
    <row r="13" spans="1:7" x14ac:dyDescent="0.25">
      <c r="A13" s="209" t="s">
        <v>55</v>
      </c>
      <c r="B13" s="207">
        <v>7150</v>
      </c>
      <c r="C13" s="207">
        <v>5332</v>
      </c>
      <c r="D13" s="207">
        <v>2648</v>
      </c>
      <c r="E13" s="207">
        <v>3179</v>
      </c>
      <c r="F13" s="207">
        <v>2137</v>
      </c>
      <c r="G13" s="210">
        <v>1460</v>
      </c>
    </row>
    <row r="14" spans="1:7" x14ac:dyDescent="0.25">
      <c r="A14" s="209" t="s">
        <v>56</v>
      </c>
      <c r="B14" s="207">
        <v>4826</v>
      </c>
      <c r="C14" s="213">
        <f>5448</f>
        <v>5448</v>
      </c>
      <c r="D14" s="207">
        <v>1824</v>
      </c>
      <c r="E14" s="208">
        <v>2336</v>
      </c>
      <c r="F14" s="208">
        <v>7781</v>
      </c>
      <c r="G14" s="210">
        <v>4776</v>
      </c>
    </row>
    <row r="15" spans="1:7" ht="15.75" thickBot="1" x14ac:dyDescent="0.3">
      <c r="A15" s="211" t="s">
        <v>42</v>
      </c>
      <c r="B15" s="212">
        <f>SUM(B3:B14)</f>
        <v>58800</v>
      </c>
      <c r="C15" s="212">
        <f t="shared" ref="C15:G15" si="0">SUM(C3:C14)</f>
        <v>60324</v>
      </c>
      <c r="D15" s="212">
        <f t="shared" si="0"/>
        <v>20939</v>
      </c>
      <c r="E15" s="212">
        <f t="shared" si="0"/>
        <v>26496</v>
      </c>
      <c r="F15" s="212">
        <f t="shared" si="0"/>
        <v>41508</v>
      </c>
      <c r="G15" s="212">
        <f t="shared" si="0"/>
        <v>34438</v>
      </c>
    </row>
    <row r="20" spans="1:5" ht="16.5" customHeight="1" x14ac:dyDescent="0.25">
      <c r="A20" s="184">
        <v>2015</v>
      </c>
      <c r="B20" s="221" t="s">
        <v>63</v>
      </c>
      <c r="C20" s="221" t="s">
        <v>60</v>
      </c>
      <c r="D20" s="221" t="s">
        <v>61</v>
      </c>
      <c r="E20" s="221" t="s">
        <v>62</v>
      </c>
    </row>
    <row r="21" spans="1:5" x14ac:dyDescent="0.25">
      <c r="A21" s="219" t="s">
        <v>46</v>
      </c>
      <c r="B21" s="216">
        <v>1097</v>
      </c>
      <c r="C21" s="216">
        <v>3083</v>
      </c>
      <c r="D21" s="216">
        <v>993</v>
      </c>
      <c r="E21" s="216">
        <v>750</v>
      </c>
    </row>
    <row r="22" spans="1:5" x14ac:dyDescent="0.25">
      <c r="A22" s="219" t="s">
        <v>47</v>
      </c>
      <c r="B22" s="216">
        <v>1054</v>
      </c>
      <c r="C22" s="216">
        <v>3089</v>
      </c>
      <c r="D22" s="216">
        <v>971</v>
      </c>
      <c r="E22" s="216">
        <v>755</v>
      </c>
    </row>
    <row r="23" spans="1:5" x14ac:dyDescent="0.25">
      <c r="A23" s="219" t="s">
        <v>48</v>
      </c>
      <c r="B23" s="216">
        <v>1134</v>
      </c>
      <c r="C23" s="216">
        <v>347</v>
      </c>
      <c r="D23" s="216">
        <v>1084</v>
      </c>
      <c r="E23" s="216">
        <v>827</v>
      </c>
    </row>
    <row r="24" spans="1:5" x14ac:dyDescent="0.25">
      <c r="A24" s="219" t="s">
        <v>49</v>
      </c>
      <c r="B24" s="216">
        <v>503</v>
      </c>
      <c r="C24" s="216">
        <v>2344</v>
      </c>
      <c r="D24" s="216">
        <v>890</v>
      </c>
      <c r="E24" s="216">
        <v>670</v>
      </c>
    </row>
    <row r="25" spans="1:5" x14ac:dyDescent="0.25">
      <c r="A25" s="219" t="s">
        <v>50</v>
      </c>
      <c r="B25" s="216">
        <v>1036</v>
      </c>
      <c r="C25" s="216">
        <v>3012</v>
      </c>
      <c r="D25" s="216">
        <v>925</v>
      </c>
      <c r="E25" s="216">
        <v>721</v>
      </c>
    </row>
    <row r="26" spans="1:5" x14ac:dyDescent="0.25">
      <c r="A26" s="219" t="s">
        <v>51</v>
      </c>
      <c r="B26" s="216">
        <v>503</v>
      </c>
      <c r="C26" s="216">
        <v>2344</v>
      </c>
      <c r="D26" s="216">
        <v>890</v>
      </c>
      <c r="E26" s="216">
        <v>670</v>
      </c>
    </row>
    <row r="27" spans="1:5" x14ac:dyDescent="0.25">
      <c r="A27" s="219" t="s">
        <v>52</v>
      </c>
      <c r="B27" s="216">
        <v>138</v>
      </c>
      <c r="C27" s="216">
        <v>1811</v>
      </c>
      <c r="D27" s="216">
        <v>1104</v>
      </c>
      <c r="E27" s="216">
        <v>387</v>
      </c>
    </row>
    <row r="28" spans="1:5" x14ac:dyDescent="0.25">
      <c r="A28" s="219" t="s">
        <v>53</v>
      </c>
      <c r="B28" s="216">
        <v>92</v>
      </c>
      <c r="C28" s="216">
        <v>1208</v>
      </c>
      <c r="D28" s="216">
        <v>737</v>
      </c>
      <c r="E28" s="216">
        <v>258</v>
      </c>
    </row>
    <row r="29" spans="1:5" x14ac:dyDescent="0.25">
      <c r="A29" s="219" t="s">
        <v>44</v>
      </c>
      <c r="B29" s="216">
        <v>197</v>
      </c>
      <c r="C29" s="216">
        <v>2392</v>
      </c>
      <c r="D29" s="216">
        <v>886</v>
      </c>
      <c r="E29" s="216">
        <v>524</v>
      </c>
    </row>
    <row r="30" spans="1:5" x14ac:dyDescent="0.25">
      <c r="A30" s="219" t="s">
        <v>54</v>
      </c>
      <c r="B30" s="216">
        <v>1545</v>
      </c>
      <c r="C30" s="216">
        <v>4155</v>
      </c>
      <c r="D30" s="216">
        <v>1120</v>
      </c>
      <c r="E30" s="216">
        <v>578</v>
      </c>
    </row>
    <row r="31" spans="1:5" x14ac:dyDescent="0.25">
      <c r="A31" s="219" t="s">
        <v>55</v>
      </c>
      <c r="B31" s="216">
        <v>1478</v>
      </c>
      <c r="C31" s="216">
        <v>3914</v>
      </c>
      <c r="D31" s="216">
        <v>1100</v>
      </c>
      <c r="E31" s="216">
        <v>658</v>
      </c>
    </row>
    <row r="32" spans="1:5" x14ac:dyDescent="0.25">
      <c r="A32" s="219" t="s">
        <v>56</v>
      </c>
      <c r="B32" s="216">
        <v>946</v>
      </c>
      <c r="C32" s="216">
        <v>2402</v>
      </c>
      <c r="D32" s="216">
        <v>1025</v>
      </c>
      <c r="E32" s="216">
        <v>453</v>
      </c>
    </row>
    <row r="33" spans="1:5" x14ac:dyDescent="0.25">
      <c r="A33" s="250" t="s">
        <v>42</v>
      </c>
      <c r="B33" s="251">
        <f>SUM(B21:B32)</f>
        <v>9723</v>
      </c>
      <c r="C33" s="251">
        <f t="shared" ref="C33:E33" si="1">SUM(C21:C32)</f>
        <v>30101</v>
      </c>
      <c r="D33" s="251">
        <f t="shared" si="1"/>
        <v>11725</v>
      </c>
      <c r="E33" s="251">
        <f t="shared" si="1"/>
        <v>7251</v>
      </c>
    </row>
    <row r="34" spans="1:5" x14ac:dyDescent="0.25">
      <c r="A34" s="222">
        <v>2016</v>
      </c>
      <c r="B34" s="221" t="s">
        <v>63</v>
      </c>
      <c r="C34" s="221" t="s">
        <v>60</v>
      </c>
      <c r="D34" s="221" t="s">
        <v>61</v>
      </c>
      <c r="E34" s="221" t="s">
        <v>62</v>
      </c>
    </row>
    <row r="35" spans="1:5" x14ac:dyDescent="0.25">
      <c r="A35" s="219" t="s">
        <v>46</v>
      </c>
      <c r="B35" s="216">
        <v>1146</v>
      </c>
      <c r="C35" s="216">
        <v>2812</v>
      </c>
      <c r="D35" s="216">
        <v>1117</v>
      </c>
      <c r="E35" s="216">
        <v>648</v>
      </c>
    </row>
    <row r="36" spans="1:5" x14ac:dyDescent="0.25">
      <c r="A36" s="219" t="s">
        <v>47</v>
      </c>
      <c r="B36" s="207">
        <v>1322</v>
      </c>
      <c r="C36" s="207">
        <v>3252</v>
      </c>
      <c r="D36" s="207">
        <v>1095</v>
      </c>
      <c r="E36" s="207">
        <v>743</v>
      </c>
    </row>
    <row r="37" spans="1:5" x14ac:dyDescent="0.25">
      <c r="A37" s="219" t="s">
        <v>48</v>
      </c>
      <c r="B37" s="207">
        <v>1481</v>
      </c>
      <c r="C37" s="207">
        <v>3713</v>
      </c>
      <c r="D37" s="207">
        <v>1269</v>
      </c>
      <c r="E37" s="207">
        <v>834</v>
      </c>
    </row>
    <row r="38" spans="1:5" x14ac:dyDescent="0.25">
      <c r="A38" s="219" t="s">
        <v>49</v>
      </c>
      <c r="B38" s="207">
        <v>1215</v>
      </c>
      <c r="C38" s="207">
        <v>3785</v>
      </c>
      <c r="D38" s="207">
        <v>1128</v>
      </c>
      <c r="E38" s="207">
        <v>848</v>
      </c>
    </row>
    <row r="39" spans="1:5" x14ac:dyDescent="0.25">
      <c r="A39" s="219" t="s">
        <v>50</v>
      </c>
      <c r="B39" s="207">
        <v>1385</v>
      </c>
      <c r="C39" s="207">
        <v>3647</v>
      </c>
      <c r="D39" s="207">
        <v>1069</v>
      </c>
      <c r="E39" s="207">
        <v>803</v>
      </c>
    </row>
    <row r="40" spans="1:5" x14ac:dyDescent="0.25">
      <c r="A40" s="219" t="s">
        <v>51</v>
      </c>
      <c r="B40" s="216">
        <v>1183</v>
      </c>
      <c r="C40" s="216">
        <v>3677</v>
      </c>
      <c r="D40" s="216">
        <v>881</v>
      </c>
      <c r="E40" s="216">
        <v>259</v>
      </c>
    </row>
    <row r="41" spans="1:5" x14ac:dyDescent="0.25">
      <c r="A41" s="219" t="s">
        <v>52</v>
      </c>
      <c r="B41" s="207">
        <v>67</v>
      </c>
      <c r="C41" s="207">
        <v>467</v>
      </c>
      <c r="D41" s="207">
        <v>844</v>
      </c>
      <c r="E41" s="207">
        <v>120</v>
      </c>
    </row>
    <row r="42" spans="1:5" x14ac:dyDescent="0.25">
      <c r="A42" s="219" t="s">
        <v>53</v>
      </c>
      <c r="B42" s="207">
        <v>67</v>
      </c>
      <c r="C42" s="207">
        <v>467</v>
      </c>
      <c r="D42" s="207">
        <v>844</v>
      </c>
      <c r="E42" s="207">
        <v>120</v>
      </c>
    </row>
    <row r="43" spans="1:5" x14ac:dyDescent="0.25">
      <c r="A43" s="219" t="s">
        <v>44</v>
      </c>
      <c r="B43" s="216">
        <v>1431</v>
      </c>
      <c r="C43" s="216">
        <v>545</v>
      </c>
      <c r="D43" s="216">
        <v>1055</v>
      </c>
      <c r="E43" s="216">
        <v>136</v>
      </c>
    </row>
    <row r="44" spans="1:5" x14ac:dyDescent="0.25">
      <c r="A44" s="219" t="s">
        <v>54</v>
      </c>
      <c r="B44" s="207">
        <v>1697</v>
      </c>
      <c r="C44" s="207">
        <v>655</v>
      </c>
      <c r="D44" s="207">
        <v>1108</v>
      </c>
      <c r="E44" s="207">
        <v>609</v>
      </c>
    </row>
    <row r="45" spans="1:5" x14ac:dyDescent="0.25">
      <c r="A45" s="219" t="s">
        <v>55</v>
      </c>
      <c r="B45" s="207">
        <v>1525</v>
      </c>
      <c r="C45" s="207">
        <v>1857</v>
      </c>
      <c r="D45" s="207">
        <v>1217</v>
      </c>
      <c r="E45" s="207">
        <v>733</v>
      </c>
    </row>
    <row r="46" spans="1:5" x14ac:dyDescent="0.25">
      <c r="A46" s="219" t="s">
        <v>56</v>
      </c>
      <c r="B46" s="207">
        <v>1002</v>
      </c>
      <c r="C46" s="207">
        <v>2371</v>
      </c>
      <c r="D46" s="207">
        <v>1241</v>
      </c>
      <c r="E46" s="207">
        <v>834</v>
      </c>
    </row>
    <row r="47" spans="1:5" x14ac:dyDescent="0.25">
      <c r="A47" s="184" t="s">
        <v>42</v>
      </c>
      <c r="B47" s="184">
        <f>SUM(B35:B46)</f>
        <v>13521</v>
      </c>
      <c r="C47" s="184">
        <f t="shared" ref="C47:E47" si="2">SUM(C35:C46)</f>
        <v>27248</v>
      </c>
      <c r="D47" s="184">
        <f t="shared" si="2"/>
        <v>12868</v>
      </c>
      <c r="E47" s="238">
        <f t="shared" si="2"/>
        <v>6687</v>
      </c>
    </row>
    <row r="50" spans="1:5" x14ac:dyDescent="0.25">
      <c r="A50" s="184">
        <v>2015</v>
      </c>
      <c r="B50" s="227" t="s">
        <v>14</v>
      </c>
      <c r="C50" s="227" t="s">
        <v>16</v>
      </c>
      <c r="D50" s="227" t="s">
        <v>17</v>
      </c>
      <c r="E50" s="227" t="s">
        <v>18</v>
      </c>
    </row>
    <row r="51" spans="1:5" x14ac:dyDescent="0.25">
      <c r="A51" s="219" t="s">
        <v>46</v>
      </c>
      <c r="B51" s="216">
        <v>527</v>
      </c>
      <c r="C51" s="207">
        <v>227</v>
      </c>
      <c r="D51" s="216">
        <v>413</v>
      </c>
      <c r="E51" s="216">
        <v>703</v>
      </c>
    </row>
    <row r="52" spans="1:5" x14ac:dyDescent="0.25">
      <c r="A52" s="219" t="s">
        <v>47</v>
      </c>
      <c r="B52" s="216">
        <v>560</v>
      </c>
      <c r="C52" s="207">
        <v>41</v>
      </c>
      <c r="D52" s="216">
        <v>447</v>
      </c>
      <c r="E52" s="216">
        <v>645</v>
      </c>
    </row>
    <row r="53" spans="1:5" x14ac:dyDescent="0.25">
      <c r="A53" s="219" t="s">
        <v>48</v>
      </c>
      <c r="B53" s="216">
        <v>780</v>
      </c>
      <c r="C53" s="207">
        <v>245</v>
      </c>
      <c r="D53" s="216">
        <v>539</v>
      </c>
      <c r="E53" s="216">
        <v>726</v>
      </c>
    </row>
    <row r="54" spans="1:5" x14ac:dyDescent="0.25">
      <c r="A54" s="219" t="s">
        <v>49</v>
      </c>
      <c r="B54" s="216">
        <v>539</v>
      </c>
      <c r="C54" s="207">
        <v>8</v>
      </c>
      <c r="D54" s="216">
        <v>452</v>
      </c>
      <c r="E54" s="216">
        <v>599</v>
      </c>
    </row>
    <row r="55" spans="1:5" x14ac:dyDescent="0.25">
      <c r="A55" s="219" t="s">
        <v>50</v>
      </c>
      <c r="B55" s="216">
        <v>512</v>
      </c>
      <c r="C55" s="207">
        <v>112</v>
      </c>
      <c r="D55" s="216">
        <v>401</v>
      </c>
      <c r="E55" s="216">
        <v>692</v>
      </c>
    </row>
    <row r="56" spans="1:5" x14ac:dyDescent="0.25">
      <c r="A56" s="219" t="s">
        <v>51</v>
      </c>
      <c r="B56" s="216">
        <v>539</v>
      </c>
      <c r="C56" s="207">
        <v>8</v>
      </c>
      <c r="D56" s="216">
        <v>452</v>
      </c>
      <c r="E56" s="216">
        <v>599</v>
      </c>
    </row>
    <row r="57" spans="1:5" x14ac:dyDescent="0.25">
      <c r="A57" s="219" t="s">
        <v>52</v>
      </c>
      <c r="B57" s="216">
        <v>217</v>
      </c>
      <c r="C57" s="207">
        <v>128</v>
      </c>
      <c r="D57" s="216">
        <v>409</v>
      </c>
      <c r="E57" s="216">
        <v>330</v>
      </c>
    </row>
    <row r="58" spans="1:5" x14ac:dyDescent="0.25">
      <c r="A58" s="219" t="s">
        <v>53</v>
      </c>
      <c r="B58" s="216">
        <v>145</v>
      </c>
      <c r="C58" s="207">
        <v>85</v>
      </c>
      <c r="D58" s="216">
        <v>274</v>
      </c>
      <c r="E58" s="216">
        <v>220</v>
      </c>
    </row>
    <row r="59" spans="1:5" x14ac:dyDescent="0.25">
      <c r="A59" s="219" t="s">
        <v>44</v>
      </c>
      <c r="B59" s="216">
        <v>474</v>
      </c>
      <c r="C59" s="207">
        <v>161</v>
      </c>
      <c r="D59" s="216">
        <v>411</v>
      </c>
      <c r="E59" s="216">
        <v>573</v>
      </c>
    </row>
    <row r="60" spans="1:5" x14ac:dyDescent="0.25">
      <c r="A60" s="219" t="s">
        <v>54</v>
      </c>
      <c r="B60" s="216">
        <v>653</v>
      </c>
      <c r="C60" s="207">
        <v>221</v>
      </c>
      <c r="D60" s="216">
        <v>579</v>
      </c>
      <c r="E60" s="216">
        <v>821</v>
      </c>
    </row>
    <row r="61" spans="1:5" x14ac:dyDescent="0.25">
      <c r="A61" s="219" t="s">
        <v>55</v>
      </c>
      <c r="B61" s="216">
        <v>839</v>
      </c>
      <c r="C61" s="207">
        <v>235</v>
      </c>
      <c r="D61" s="216">
        <v>565</v>
      </c>
      <c r="E61" s="216">
        <v>1009</v>
      </c>
    </row>
    <row r="62" spans="1:5" x14ac:dyDescent="0.25">
      <c r="A62" s="219" t="s">
        <v>56</v>
      </c>
      <c r="B62" s="216">
        <v>496</v>
      </c>
      <c r="C62" s="207">
        <v>253</v>
      </c>
      <c r="D62" s="216">
        <v>404</v>
      </c>
      <c r="E62" s="216">
        <v>671</v>
      </c>
    </row>
    <row r="63" spans="1:5" x14ac:dyDescent="0.25">
      <c r="A63" s="250" t="s">
        <v>42</v>
      </c>
      <c r="B63" s="251">
        <f>SUM(B51:B62)</f>
        <v>6281</v>
      </c>
      <c r="C63" s="251">
        <f t="shared" ref="C63:E63" si="3">SUM(C51:C62)</f>
        <v>1724</v>
      </c>
      <c r="D63" s="251">
        <f t="shared" si="3"/>
        <v>5346</v>
      </c>
      <c r="E63" s="251">
        <f t="shared" si="3"/>
        <v>7588</v>
      </c>
    </row>
    <row r="64" spans="1:5" x14ac:dyDescent="0.25">
      <c r="A64" s="222">
        <v>2016</v>
      </c>
      <c r="B64" s="227" t="s">
        <v>14</v>
      </c>
      <c r="C64" s="227" t="s">
        <v>16</v>
      </c>
      <c r="D64" s="227" t="s">
        <v>17</v>
      </c>
      <c r="E64" s="227" t="s">
        <v>18</v>
      </c>
    </row>
    <row r="65" spans="1:5" x14ac:dyDescent="0.25">
      <c r="A65" s="219" t="s">
        <v>46</v>
      </c>
      <c r="B65" s="216">
        <v>624</v>
      </c>
      <c r="C65" s="207">
        <v>216</v>
      </c>
      <c r="D65" s="216">
        <v>499</v>
      </c>
      <c r="E65" s="216">
        <v>806</v>
      </c>
    </row>
    <row r="66" spans="1:5" x14ac:dyDescent="0.25">
      <c r="A66" s="219" t="s">
        <v>47</v>
      </c>
      <c r="B66" s="207">
        <v>569</v>
      </c>
      <c r="C66" s="207">
        <v>199</v>
      </c>
      <c r="D66" s="207">
        <v>507</v>
      </c>
      <c r="E66" s="207">
        <v>793</v>
      </c>
    </row>
    <row r="67" spans="1:5" x14ac:dyDescent="0.25">
      <c r="A67" s="219" t="s">
        <v>48</v>
      </c>
      <c r="B67" s="207">
        <v>859</v>
      </c>
      <c r="C67" s="207">
        <v>191</v>
      </c>
      <c r="D67" s="207">
        <v>597</v>
      </c>
      <c r="E67" s="207">
        <v>1011</v>
      </c>
    </row>
    <row r="68" spans="1:5" x14ac:dyDescent="0.25">
      <c r="A68" s="219" t="s">
        <v>49</v>
      </c>
      <c r="B68" s="207">
        <v>738</v>
      </c>
      <c r="C68" s="207">
        <v>168</v>
      </c>
      <c r="D68" s="207">
        <v>570</v>
      </c>
      <c r="E68" s="207">
        <v>807</v>
      </c>
    </row>
    <row r="69" spans="1:5" x14ac:dyDescent="0.25">
      <c r="A69" s="219" t="s">
        <v>50</v>
      </c>
      <c r="B69" s="207">
        <v>787</v>
      </c>
      <c r="C69" s="207">
        <v>131</v>
      </c>
      <c r="D69" s="207">
        <v>559</v>
      </c>
      <c r="E69" s="207">
        <v>914</v>
      </c>
    </row>
    <row r="70" spans="1:5" x14ac:dyDescent="0.25">
      <c r="A70" s="219" t="s">
        <v>51</v>
      </c>
      <c r="B70" s="216">
        <v>594</v>
      </c>
      <c r="C70" s="207">
        <v>120</v>
      </c>
      <c r="D70" s="216">
        <v>594</v>
      </c>
      <c r="E70" s="216">
        <v>1002</v>
      </c>
    </row>
    <row r="71" spans="1:5" x14ac:dyDescent="0.25">
      <c r="A71" s="219" t="s">
        <v>52</v>
      </c>
      <c r="B71" s="207">
        <v>225.5</v>
      </c>
      <c r="C71" s="207">
        <v>138.5</v>
      </c>
      <c r="D71" s="207">
        <v>336</v>
      </c>
      <c r="E71" s="207">
        <v>397</v>
      </c>
    </row>
    <row r="72" spans="1:5" x14ac:dyDescent="0.25">
      <c r="A72" s="219" t="s">
        <v>53</v>
      </c>
      <c r="B72" s="207">
        <v>225.5</v>
      </c>
      <c r="C72" s="207">
        <v>138.5</v>
      </c>
      <c r="D72" s="207">
        <v>336</v>
      </c>
      <c r="E72" s="207">
        <v>397</v>
      </c>
    </row>
    <row r="73" spans="1:5" x14ac:dyDescent="0.25">
      <c r="A73" s="219" t="s">
        <v>44</v>
      </c>
      <c r="B73" s="216">
        <v>692</v>
      </c>
      <c r="C73" s="207">
        <v>167</v>
      </c>
      <c r="D73" s="216">
        <v>512</v>
      </c>
      <c r="E73" s="216">
        <v>885</v>
      </c>
    </row>
    <row r="74" spans="1:5" x14ac:dyDescent="0.25">
      <c r="A74" s="219" t="s">
        <v>54</v>
      </c>
      <c r="B74" s="207">
        <v>702</v>
      </c>
      <c r="C74" s="207">
        <v>222</v>
      </c>
      <c r="D74" s="207">
        <v>583</v>
      </c>
      <c r="E74" s="207">
        <v>1169</v>
      </c>
    </row>
    <row r="75" spans="1:5" x14ac:dyDescent="0.25">
      <c r="A75" s="219" t="s">
        <v>55</v>
      </c>
      <c r="B75" s="207">
        <v>1004</v>
      </c>
      <c r="C75" s="207">
        <v>228</v>
      </c>
      <c r="D75" s="207">
        <v>595</v>
      </c>
      <c r="E75" s="207">
        <v>1352</v>
      </c>
    </row>
    <row r="76" spans="1:5" x14ac:dyDescent="0.25">
      <c r="A76" s="219" t="s">
        <v>56</v>
      </c>
      <c r="B76" s="207">
        <v>659</v>
      </c>
      <c r="C76" s="207">
        <v>247</v>
      </c>
      <c r="D76" s="207">
        <v>478</v>
      </c>
      <c r="E76" s="207">
        <v>952</v>
      </c>
    </row>
    <row r="77" spans="1:5" x14ac:dyDescent="0.25">
      <c r="A77" s="250" t="s">
        <v>42</v>
      </c>
      <c r="B77" s="184">
        <f>SUM(B65:B76)</f>
        <v>7679</v>
      </c>
      <c r="C77" s="184">
        <f t="shared" ref="C77:E77" si="4">SUM(C65:C76)</f>
        <v>2166</v>
      </c>
      <c r="D77" s="184">
        <f t="shared" si="4"/>
        <v>6166</v>
      </c>
      <c r="E77" s="184">
        <f t="shared" si="4"/>
        <v>10485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21" sqref="E21"/>
    </sheetView>
  </sheetViews>
  <sheetFormatPr baseColWidth="10" defaultRowHeight="15" x14ac:dyDescent="0.25"/>
  <cols>
    <col min="3" max="3" width="16" customWidth="1"/>
  </cols>
  <sheetData>
    <row r="1" spans="1:8" ht="15.75" thickBot="1" x14ac:dyDescent="0.3">
      <c r="A1" s="233"/>
      <c r="B1" s="233"/>
      <c r="C1" s="233"/>
      <c r="D1" s="233"/>
      <c r="E1" s="233"/>
      <c r="F1" s="189"/>
      <c r="G1" s="231">
        <v>2015</v>
      </c>
      <c r="H1" s="232">
        <v>2016</v>
      </c>
    </row>
    <row r="2" spans="1:8" ht="18.75" x14ac:dyDescent="0.25">
      <c r="A2" s="233"/>
      <c r="B2" s="233">
        <v>257.7</v>
      </c>
      <c r="C2" s="233">
        <v>257.10000000000002</v>
      </c>
      <c r="D2" s="117">
        <v>391</v>
      </c>
      <c r="E2" s="228">
        <v>391</v>
      </c>
      <c r="F2" s="214" t="s">
        <v>46</v>
      </c>
      <c r="G2" s="182">
        <f t="shared" ref="G2:G12" si="0">SUM(B2:C2)</f>
        <v>514.79999999999995</v>
      </c>
      <c r="H2" s="186">
        <f t="shared" ref="H2:H12" si="1">SUM(D2:E2)</f>
        <v>782</v>
      </c>
    </row>
    <row r="3" spans="1:8" ht="19.5" thickBot="1" x14ac:dyDescent="0.3">
      <c r="A3" s="233"/>
      <c r="B3" s="233">
        <v>99.9</v>
      </c>
      <c r="C3" s="233">
        <v>101.1</v>
      </c>
      <c r="D3" s="115">
        <v>391</v>
      </c>
      <c r="E3" s="229">
        <v>391</v>
      </c>
      <c r="F3" s="214" t="s">
        <v>47</v>
      </c>
      <c r="G3" s="182">
        <f t="shared" si="0"/>
        <v>201</v>
      </c>
      <c r="H3" s="186">
        <f t="shared" si="1"/>
        <v>782</v>
      </c>
    </row>
    <row r="4" spans="1:8" ht="18.75" x14ac:dyDescent="0.25">
      <c r="A4" s="233"/>
      <c r="B4" s="237">
        <f>C4</f>
        <v>875.8</v>
      </c>
      <c r="C4" s="233">
        <v>875.8</v>
      </c>
      <c r="D4" s="119">
        <v>887.2</v>
      </c>
      <c r="E4" s="230">
        <v>878.2</v>
      </c>
      <c r="F4" s="214" t="s">
        <v>48</v>
      </c>
      <c r="G4" s="182">
        <f t="shared" si="0"/>
        <v>1751.6</v>
      </c>
      <c r="H4" s="186">
        <f t="shared" si="1"/>
        <v>1765.4</v>
      </c>
    </row>
    <row r="5" spans="1:8" ht="18.75" x14ac:dyDescent="0.25">
      <c r="A5" s="233"/>
      <c r="B5" s="237">
        <f t="shared" ref="B5:B9" si="2">C5</f>
        <v>1412.4</v>
      </c>
      <c r="C5" s="233">
        <v>1412.4</v>
      </c>
      <c r="D5" s="112">
        <v>1298.8</v>
      </c>
      <c r="E5" s="159">
        <v>1287.3</v>
      </c>
      <c r="F5" s="214" t="s">
        <v>49</v>
      </c>
      <c r="G5" s="182">
        <f t="shared" si="0"/>
        <v>2824.8</v>
      </c>
      <c r="H5" s="186">
        <f t="shared" si="1"/>
        <v>2586.1</v>
      </c>
    </row>
    <row r="6" spans="1:8" ht="18.75" x14ac:dyDescent="0.25">
      <c r="A6" s="233"/>
      <c r="B6" s="237">
        <f t="shared" si="2"/>
        <v>1395.2</v>
      </c>
      <c r="C6" s="233">
        <v>1395.2</v>
      </c>
      <c r="D6" s="112">
        <v>1287.5</v>
      </c>
      <c r="E6" s="159">
        <v>1270.7</v>
      </c>
      <c r="F6" s="214" t="s">
        <v>50</v>
      </c>
      <c r="G6" s="182">
        <f t="shared" si="0"/>
        <v>2790.4</v>
      </c>
      <c r="H6" s="186">
        <f t="shared" si="1"/>
        <v>2558.1999999999998</v>
      </c>
    </row>
    <row r="7" spans="1:8" ht="18.75" x14ac:dyDescent="0.25">
      <c r="A7" s="233"/>
      <c r="B7" s="237">
        <f t="shared" si="2"/>
        <v>1721.3</v>
      </c>
      <c r="C7" s="233">
        <v>1721.3</v>
      </c>
      <c r="D7" s="112">
        <v>1202.9000000000001</v>
      </c>
      <c r="E7" s="159">
        <v>1185.9000000000001</v>
      </c>
      <c r="F7" s="214" t="s">
        <v>51</v>
      </c>
      <c r="G7" s="182">
        <f t="shared" si="0"/>
        <v>3442.6</v>
      </c>
      <c r="H7" s="186">
        <f t="shared" si="1"/>
        <v>2388.8000000000002</v>
      </c>
    </row>
    <row r="8" spans="1:8" ht="18.75" x14ac:dyDescent="0.25">
      <c r="A8" s="233"/>
      <c r="B8" s="237">
        <f t="shared" si="2"/>
        <v>1226.5999999999999</v>
      </c>
      <c r="C8" s="233">
        <v>1226.5999999999999</v>
      </c>
      <c r="D8" s="112">
        <v>1160.2</v>
      </c>
      <c r="E8" s="159">
        <v>1144.1500000000001</v>
      </c>
      <c r="F8" s="214" t="s">
        <v>52</v>
      </c>
      <c r="G8" s="182">
        <f t="shared" si="0"/>
        <v>2453.1999999999998</v>
      </c>
      <c r="H8" s="186">
        <f t="shared" si="1"/>
        <v>2304.3500000000004</v>
      </c>
    </row>
    <row r="9" spans="1:8" ht="18.75" x14ac:dyDescent="0.25">
      <c r="A9" s="233"/>
      <c r="B9" s="237">
        <f t="shared" si="2"/>
        <v>1226.5999999999999</v>
      </c>
      <c r="C9" s="233">
        <v>1226.5999999999999</v>
      </c>
      <c r="D9" s="112">
        <v>1160.2</v>
      </c>
      <c r="E9" s="159">
        <v>1144.5</v>
      </c>
      <c r="F9" s="214" t="s">
        <v>53</v>
      </c>
      <c r="G9" s="182">
        <f t="shared" si="0"/>
        <v>2453.1999999999998</v>
      </c>
      <c r="H9" s="186">
        <f t="shared" si="1"/>
        <v>2304.6999999999998</v>
      </c>
    </row>
    <row r="10" spans="1:8" ht="18.75" x14ac:dyDescent="0.25">
      <c r="A10" s="233"/>
      <c r="B10" s="233">
        <v>543.78</v>
      </c>
      <c r="C10" s="233">
        <v>816.7</v>
      </c>
      <c r="D10" s="112">
        <v>1091.5</v>
      </c>
      <c r="E10" s="159">
        <v>1072.0999999999999</v>
      </c>
      <c r="F10" s="214" t="s">
        <v>44</v>
      </c>
      <c r="G10" s="182">
        <f t="shared" si="0"/>
        <v>1360.48</v>
      </c>
      <c r="H10" s="186">
        <f t="shared" si="1"/>
        <v>2163.6</v>
      </c>
    </row>
    <row r="11" spans="1:8" ht="18.75" x14ac:dyDescent="0.25">
      <c r="A11" s="233"/>
      <c r="B11" s="233">
        <v>685.1</v>
      </c>
      <c r="C11" s="233">
        <v>673.2</v>
      </c>
      <c r="D11" s="112">
        <v>807.9</v>
      </c>
      <c r="E11" s="159">
        <v>797.3</v>
      </c>
      <c r="F11" s="214" t="s">
        <v>54</v>
      </c>
      <c r="G11" s="182">
        <f t="shared" si="0"/>
        <v>1358.3000000000002</v>
      </c>
      <c r="H11" s="186">
        <f t="shared" si="1"/>
        <v>1605.1999999999998</v>
      </c>
    </row>
    <row r="12" spans="1:8" ht="18.75" x14ac:dyDescent="0.25">
      <c r="A12" s="233"/>
      <c r="B12" s="233">
        <v>440.6</v>
      </c>
      <c r="C12" s="233">
        <v>434.6</v>
      </c>
      <c r="D12" s="112">
        <v>334.6</v>
      </c>
      <c r="E12" s="159">
        <v>331.3</v>
      </c>
      <c r="F12" s="214" t="s">
        <v>55</v>
      </c>
      <c r="G12" s="182">
        <f t="shared" si="0"/>
        <v>875.2</v>
      </c>
      <c r="H12" s="186">
        <f t="shared" si="1"/>
        <v>665.90000000000009</v>
      </c>
    </row>
    <row r="13" spans="1:8" ht="19.5" thickBot="1" x14ac:dyDescent="0.3">
      <c r="A13" s="233"/>
      <c r="B13" s="233">
        <v>391</v>
      </c>
      <c r="C13" s="233">
        <v>391</v>
      </c>
      <c r="D13" s="120">
        <v>372.8</v>
      </c>
      <c r="E13" s="162">
        <v>365.7</v>
      </c>
      <c r="F13" s="252" t="s">
        <v>56</v>
      </c>
      <c r="G13" s="253">
        <f t="shared" ref="G13" si="3">SUM(B13:C13)</f>
        <v>782</v>
      </c>
      <c r="H13" s="254">
        <f t="shared" ref="H13" si="4">SUM(D13:E13)</f>
        <v>738.5</v>
      </c>
    </row>
    <row r="14" spans="1:8" x14ac:dyDescent="0.25">
      <c r="F14" s="250" t="s">
        <v>42</v>
      </c>
      <c r="G14" s="255">
        <f>SUM(G2:G13)</f>
        <v>20807.580000000002</v>
      </c>
      <c r="H14" s="255">
        <f>SUM(H2:H13)</f>
        <v>20644.75</v>
      </c>
    </row>
    <row r="15" spans="1:8" x14ac:dyDescent="0.25">
      <c r="A15" s="345" t="s">
        <v>64</v>
      </c>
      <c r="B15" s="346"/>
      <c r="C15" s="347"/>
    </row>
    <row r="16" spans="1:8" x14ac:dyDescent="0.25">
      <c r="A16" s="234"/>
      <c r="B16" s="234">
        <v>2015</v>
      </c>
      <c r="C16" s="235">
        <v>2016</v>
      </c>
      <c r="D16" s="233"/>
      <c r="E16" s="233"/>
      <c r="F16" s="233"/>
      <c r="G16" s="233"/>
    </row>
    <row r="17" spans="1:7" x14ac:dyDescent="0.25">
      <c r="A17" s="236" t="s">
        <v>46</v>
      </c>
      <c r="B17" s="234">
        <v>44</v>
      </c>
      <c r="C17" s="234">
        <v>60.9</v>
      </c>
      <c r="D17" s="233"/>
      <c r="E17" s="233"/>
      <c r="F17" s="233"/>
      <c r="G17" s="233"/>
    </row>
    <row r="18" spans="1:7" x14ac:dyDescent="0.25">
      <c r="A18" s="236" t="s">
        <v>47</v>
      </c>
      <c r="B18" s="234">
        <v>104.1</v>
      </c>
      <c r="C18" s="234">
        <v>65.400000000000006</v>
      </c>
      <c r="D18" s="233"/>
      <c r="E18" s="233"/>
      <c r="F18" s="233"/>
      <c r="G18" s="233"/>
    </row>
    <row r="19" spans="1:7" x14ac:dyDescent="0.25">
      <c r="A19" s="236" t="s">
        <v>48</v>
      </c>
      <c r="B19" s="234">
        <v>161.1</v>
      </c>
      <c r="C19" s="234">
        <v>111.1</v>
      </c>
      <c r="D19" s="233"/>
      <c r="E19" s="233"/>
      <c r="F19" s="233"/>
      <c r="G19" s="233"/>
    </row>
    <row r="20" spans="1:7" x14ac:dyDescent="0.25">
      <c r="A20" s="236" t="s">
        <v>49</v>
      </c>
      <c r="B20" s="234">
        <v>242.2</v>
      </c>
      <c r="C20" s="234">
        <v>159.5</v>
      </c>
      <c r="D20" s="233"/>
      <c r="E20" s="233"/>
      <c r="F20" s="233"/>
      <c r="G20" s="233"/>
    </row>
    <row r="21" spans="1:7" x14ac:dyDescent="0.25">
      <c r="A21" s="236" t="s">
        <v>50</v>
      </c>
      <c r="B21" s="234">
        <v>217.6</v>
      </c>
      <c r="C21" s="234">
        <v>160.30000000000001</v>
      </c>
      <c r="D21" s="233"/>
      <c r="E21" s="233"/>
      <c r="F21" s="233"/>
      <c r="G21" s="233"/>
    </row>
    <row r="22" spans="1:7" x14ac:dyDescent="0.25">
      <c r="A22" s="236" t="s">
        <v>51</v>
      </c>
      <c r="B22" s="234">
        <v>283.5</v>
      </c>
      <c r="C22" s="234">
        <v>123.4</v>
      </c>
      <c r="D22" s="233"/>
      <c r="E22" s="233"/>
      <c r="F22" s="233"/>
      <c r="G22" s="233"/>
    </row>
    <row r="23" spans="1:7" x14ac:dyDescent="0.25">
      <c r="A23" s="236" t="s">
        <v>52</v>
      </c>
      <c r="B23" s="234">
        <v>254.9</v>
      </c>
      <c r="C23" s="234">
        <v>232.1</v>
      </c>
      <c r="D23" s="233"/>
      <c r="E23" s="233"/>
      <c r="F23" s="233"/>
      <c r="G23" s="233"/>
    </row>
    <row r="24" spans="1:7" x14ac:dyDescent="0.25">
      <c r="A24" s="236" t="s">
        <v>53</v>
      </c>
      <c r="B24" s="234">
        <v>246.7</v>
      </c>
      <c r="C24" s="234">
        <v>267.8</v>
      </c>
      <c r="D24" s="233"/>
      <c r="E24" s="233"/>
      <c r="F24" s="233"/>
      <c r="G24" s="233"/>
    </row>
    <row r="25" spans="1:7" x14ac:dyDescent="0.25">
      <c r="A25" s="236" t="s">
        <v>44</v>
      </c>
      <c r="B25" s="234">
        <v>192.9</v>
      </c>
      <c r="C25" s="234">
        <v>210.3</v>
      </c>
      <c r="D25" s="233"/>
      <c r="E25" s="233"/>
      <c r="F25" s="233"/>
      <c r="G25" s="233"/>
    </row>
    <row r="26" spans="1:7" x14ac:dyDescent="0.25">
      <c r="A26" s="236" t="s">
        <v>54</v>
      </c>
      <c r="B26" s="234">
        <v>82.2</v>
      </c>
      <c r="C26" s="234">
        <v>162.19999999999999</v>
      </c>
      <c r="D26" s="233"/>
      <c r="E26" s="233"/>
      <c r="F26" s="233"/>
      <c r="G26" s="233"/>
    </row>
    <row r="27" spans="1:7" x14ac:dyDescent="0.25">
      <c r="A27" s="236" t="s">
        <v>55</v>
      </c>
      <c r="B27" s="234">
        <v>90</v>
      </c>
      <c r="C27" s="234">
        <v>58.4</v>
      </c>
      <c r="D27" s="233"/>
      <c r="E27" s="233"/>
      <c r="F27" s="233"/>
      <c r="G27" s="233"/>
    </row>
    <row r="28" spans="1:7" x14ac:dyDescent="0.25">
      <c r="A28" s="236" t="s">
        <v>56</v>
      </c>
      <c r="B28" s="234">
        <v>112.6</v>
      </c>
      <c r="C28" s="234">
        <v>105.3</v>
      </c>
      <c r="D28" s="233"/>
      <c r="E28" s="233"/>
      <c r="F28" s="233"/>
      <c r="G28" s="233"/>
    </row>
    <row r="29" spans="1:7" x14ac:dyDescent="0.25">
      <c r="A29" s="233"/>
      <c r="B29" s="233"/>
      <c r="C29" s="233"/>
      <c r="D29" s="233"/>
      <c r="E29" s="233"/>
      <c r="F29" s="233"/>
      <c r="G29" s="233"/>
    </row>
  </sheetData>
  <mergeCells count="1">
    <mergeCell ref="A15:C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I19" sqref="I19"/>
    </sheetView>
  </sheetViews>
  <sheetFormatPr baseColWidth="10" defaultRowHeight="15" x14ac:dyDescent="0.25"/>
  <cols>
    <col min="4" max="4" width="20" customWidth="1"/>
    <col min="7" max="7" width="18.42578125" customWidth="1"/>
  </cols>
  <sheetData>
    <row r="1" spans="1:7" x14ac:dyDescent="0.25">
      <c r="A1" s="206"/>
      <c r="B1" s="351">
        <v>2015</v>
      </c>
      <c r="C1" s="352"/>
      <c r="D1" s="353"/>
      <c r="E1" s="348">
        <v>2016</v>
      </c>
      <c r="F1" s="349"/>
      <c r="G1" s="350"/>
    </row>
    <row r="2" spans="1:7" ht="11.25" customHeight="1" x14ac:dyDescent="0.25">
      <c r="A2" s="196"/>
      <c r="B2" s="241" t="s">
        <v>68</v>
      </c>
      <c r="C2" s="218" t="s">
        <v>67</v>
      </c>
      <c r="D2" s="218" t="s">
        <v>71</v>
      </c>
      <c r="E2" s="218" t="s">
        <v>69</v>
      </c>
      <c r="F2" s="243" t="s">
        <v>70</v>
      </c>
      <c r="G2" s="186" t="s">
        <v>72</v>
      </c>
    </row>
    <row r="3" spans="1:7" x14ac:dyDescent="0.25">
      <c r="A3" s="190" t="s">
        <v>46</v>
      </c>
      <c r="B3" s="215">
        <v>10560</v>
      </c>
      <c r="C3" s="218">
        <v>514.79999999999995</v>
      </c>
      <c r="D3" s="245">
        <f>C3/B3</f>
        <v>4.8749999999999995E-2</v>
      </c>
      <c r="E3" s="216">
        <v>8948</v>
      </c>
      <c r="F3" s="242">
        <v>782</v>
      </c>
      <c r="G3" s="246">
        <f>F3/E3</f>
        <v>8.7393831023692442E-2</v>
      </c>
    </row>
    <row r="4" spans="1:7" x14ac:dyDescent="0.25">
      <c r="A4" s="190" t="s">
        <v>47</v>
      </c>
      <c r="B4" s="215">
        <v>10946</v>
      </c>
      <c r="C4" s="218">
        <v>201</v>
      </c>
      <c r="D4" s="245">
        <f t="shared" ref="D4:D14" si="0">C4/B4</f>
        <v>1.8362872282112187E-2</v>
      </c>
      <c r="E4" s="207">
        <v>11818</v>
      </c>
      <c r="F4" s="242">
        <v>782</v>
      </c>
      <c r="G4" s="246">
        <f t="shared" ref="G4:G14" si="1">F4/E4</f>
        <v>6.6170248773058049E-2</v>
      </c>
    </row>
    <row r="5" spans="1:7" x14ac:dyDescent="0.25">
      <c r="A5" s="190" t="s">
        <v>48</v>
      </c>
      <c r="B5" s="215">
        <v>10013</v>
      </c>
      <c r="C5" s="218">
        <v>1751.6</v>
      </c>
      <c r="D5" s="245">
        <f t="shared" si="0"/>
        <v>0.17493258763607308</v>
      </c>
      <c r="E5" s="207">
        <v>11586</v>
      </c>
      <c r="F5" s="242">
        <v>1765.4</v>
      </c>
      <c r="G5" s="246">
        <f t="shared" si="1"/>
        <v>0.15237355428965993</v>
      </c>
    </row>
    <row r="6" spans="1:7" x14ac:dyDescent="0.25">
      <c r="A6" s="190" t="s">
        <v>49</v>
      </c>
      <c r="B6" s="215">
        <v>11272</v>
      </c>
      <c r="C6" s="218">
        <v>2824.8</v>
      </c>
      <c r="D6" s="245">
        <f t="shared" si="0"/>
        <v>0.25060326472675659</v>
      </c>
      <c r="E6" s="207">
        <v>12710</v>
      </c>
      <c r="F6" s="242">
        <v>2586.1</v>
      </c>
      <c r="G6" s="246">
        <f t="shared" si="1"/>
        <v>0.20346970889063729</v>
      </c>
    </row>
    <row r="7" spans="1:7" x14ac:dyDescent="0.25">
      <c r="A7" s="190" t="s">
        <v>50</v>
      </c>
      <c r="B7" s="215">
        <v>10461</v>
      </c>
      <c r="C7" s="218">
        <v>2790.4</v>
      </c>
      <c r="D7" s="245">
        <f t="shared" si="0"/>
        <v>0.26674314119109072</v>
      </c>
      <c r="E7" s="207">
        <v>11726</v>
      </c>
      <c r="F7" s="242">
        <v>2558.1999999999998</v>
      </c>
      <c r="G7" s="246">
        <f t="shared" si="1"/>
        <v>0.21816476206720106</v>
      </c>
    </row>
    <row r="8" spans="1:7" x14ac:dyDescent="0.25">
      <c r="A8" s="190" t="s">
        <v>51</v>
      </c>
      <c r="B8" s="215">
        <v>11272</v>
      </c>
      <c r="C8" s="218">
        <v>3442.6</v>
      </c>
      <c r="D8" s="245">
        <f t="shared" si="0"/>
        <v>0.30541163946061034</v>
      </c>
      <c r="E8" s="216">
        <v>12989</v>
      </c>
      <c r="F8" s="242">
        <v>2388.8000000000002</v>
      </c>
      <c r="G8" s="246">
        <f t="shared" si="1"/>
        <v>0.18390946185233661</v>
      </c>
    </row>
    <row r="9" spans="1:7" x14ac:dyDescent="0.25">
      <c r="A9" s="190" t="s">
        <v>52</v>
      </c>
      <c r="B9" s="215">
        <v>7668</v>
      </c>
      <c r="C9" s="218">
        <v>2453.1999999999998</v>
      </c>
      <c r="D9" s="245">
        <f t="shared" si="0"/>
        <v>0.31992696922274383</v>
      </c>
      <c r="E9" s="207">
        <v>9264</v>
      </c>
      <c r="F9" s="242">
        <v>2304.3500000000004</v>
      </c>
      <c r="G9" s="246">
        <f t="shared" si="1"/>
        <v>0.24874244386873925</v>
      </c>
    </row>
    <row r="10" spans="1:7" x14ac:dyDescent="0.25">
      <c r="A10" s="190" t="s">
        <v>53</v>
      </c>
      <c r="B10" s="215">
        <v>5514</v>
      </c>
      <c r="C10" s="218">
        <v>2453.1999999999998</v>
      </c>
      <c r="D10" s="245">
        <f t="shared" si="0"/>
        <v>0.44490388103010514</v>
      </c>
      <c r="E10" s="207">
        <v>4612</v>
      </c>
      <c r="F10" s="242">
        <v>2304.6999999999998</v>
      </c>
      <c r="G10" s="246">
        <f t="shared" si="1"/>
        <v>0.49971812662619253</v>
      </c>
    </row>
    <row r="11" spans="1:7" x14ac:dyDescent="0.25">
      <c r="A11" s="190" t="s">
        <v>44</v>
      </c>
      <c r="B11" s="215">
        <v>6558</v>
      </c>
      <c r="C11" s="218">
        <v>1360.48</v>
      </c>
      <c r="D11" s="245">
        <f t="shared" si="0"/>
        <v>0.20745349191826776</v>
      </c>
      <c r="E11" s="216">
        <v>6241</v>
      </c>
      <c r="F11" s="242">
        <v>2163.6</v>
      </c>
      <c r="G11" s="246">
        <f t="shared" si="1"/>
        <v>0.34667521230572024</v>
      </c>
    </row>
    <row r="12" spans="1:7" x14ac:dyDescent="0.25">
      <c r="A12" s="190" t="s">
        <v>54</v>
      </c>
      <c r="B12" s="215">
        <v>10617</v>
      </c>
      <c r="C12" s="218">
        <v>1358.3000000000002</v>
      </c>
      <c r="D12" s="245">
        <f t="shared" si="0"/>
        <v>0.12793632852971651</v>
      </c>
      <c r="E12" s="207">
        <v>8833</v>
      </c>
      <c r="F12" s="242">
        <v>1605.1999999999998</v>
      </c>
      <c r="G12" s="246">
        <f t="shared" si="1"/>
        <v>0.18172761236273066</v>
      </c>
    </row>
    <row r="13" spans="1:7" x14ac:dyDescent="0.25">
      <c r="A13" s="190" t="s">
        <v>55</v>
      </c>
      <c r="B13" s="215">
        <v>11935</v>
      </c>
      <c r="C13" s="218">
        <v>875.2</v>
      </c>
      <c r="D13" s="245">
        <f t="shared" si="0"/>
        <v>7.3330540427314628E-2</v>
      </c>
      <c r="E13" s="240">
        <v>9971</v>
      </c>
      <c r="F13" s="242">
        <v>665.90000000000009</v>
      </c>
      <c r="G13" s="246">
        <f t="shared" si="1"/>
        <v>6.6783672650687007E-2</v>
      </c>
    </row>
    <row r="14" spans="1:7" ht="15.75" thickBot="1" x14ac:dyDescent="0.3">
      <c r="A14" s="191" t="s">
        <v>56</v>
      </c>
      <c r="B14" s="217">
        <v>14431</v>
      </c>
      <c r="C14" s="239">
        <v>782</v>
      </c>
      <c r="D14" s="247">
        <f t="shared" si="0"/>
        <v>5.4188898898205252E-2</v>
      </c>
      <c r="E14" s="220">
        <v>12560</v>
      </c>
      <c r="F14" s="244">
        <v>738.5</v>
      </c>
      <c r="G14" s="248">
        <f t="shared" si="1"/>
        <v>5.8797770700636943E-2</v>
      </c>
    </row>
  </sheetData>
  <mergeCells count="2">
    <mergeCell ref="E1:G1"/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0" sqref="J10"/>
    </sheetView>
  </sheetViews>
  <sheetFormatPr baseColWidth="10" defaultRowHeight="15" x14ac:dyDescent="0.25"/>
  <cols>
    <col min="1" max="1" width="26.85546875" bestFit="1" customWidth="1"/>
    <col min="2" max="2" width="11.85546875" bestFit="1" customWidth="1"/>
    <col min="3" max="3" width="14.42578125" bestFit="1" customWidth="1"/>
    <col min="4" max="4" width="8.28515625" bestFit="1" customWidth="1"/>
    <col min="5" max="5" width="11.85546875" bestFit="1" customWidth="1"/>
    <col min="6" max="6" width="14.85546875" bestFit="1" customWidth="1"/>
    <col min="7" max="7" width="8.28515625" bestFit="1" customWidth="1"/>
  </cols>
  <sheetData>
    <row r="1" spans="1:8" x14ac:dyDescent="0.25">
      <c r="A1" s="258"/>
      <c r="B1" s="356">
        <v>2015</v>
      </c>
      <c r="C1" s="357"/>
      <c r="D1" s="358"/>
      <c r="E1" s="356">
        <v>2016</v>
      </c>
      <c r="F1" s="357"/>
      <c r="G1" s="359"/>
    </row>
    <row r="2" spans="1:8" x14ac:dyDescent="0.25">
      <c r="A2" s="185"/>
      <c r="B2" s="249" t="s">
        <v>73</v>
      </c>
      <c r="C2" s="249" t="s">
        <v>74</v>
      </c>
      <c r="D2" s="260" t="s">
        <v>82</v>
      </c>
      <c r="E2" s="249" t="s">
        <v>73</v>
      </c>
      <c r="F2" s="183" t="s">
        <v>80</v>
      </c>
      <c r="G2" s="262" t="s">
        <v>82</v>
      </c>
    </row>
    <row r="3" spans="1:8" x14ac:dyDescent="0.25">
      <c r="A3" s="185" t="s">
        <v>75</v>
      </c>
      <c r="B3" s="354">
        <f>'Heating '!D15</f>
        <v>168000</v>
      </c>
      <c r="C3" s="354"/>
      <c r="D3" s="261">
        <f>(B3/3200)/$B$8</f>
        <v>0.3652097060218385</v>
      </c>
      <c r="E3" s="354">
        <f>'Heating '!E15</f>
        <v>171360</v>
      </c>
      <c r="F3" s="345"/>
      <c r="G3" s="263">
        <f>E3/($E$8*3200)</f>
        <v>0.369660175602821</v>
      </c>
    </row>
    <row r="4" spans="1:8" x14ac:dyDescent="0.25">
      <c r="A4" s="185" t="s">
        <v>76</v>
      </c>
      <c r="B4" s="249">
        <f>SUM(Electricity!B33:E33)</f>
        <v>58800</v>
      </c>
      <c r="C4" s="249">
        <f>B4*2.58</f>
        <v>151704</v>
      </c>
      <c r="D4" s="261">
        <f>(C4/3200)/$B$8</f>
        <v>0.32978436453772014</v>
      </c>
      <c r="E4" s="265">
        <f>SUM(Electricity!B47:E47)</f>
        <v>60324</v>
      </c>
      <c r="F4" s="362">
        <f>E4*2.58</f>
        <v>155635.92000000001</v>
      </c>
      <c r="G4" s="263">
        <f>F4/($E$8*3200)</f>
        <v>0.33573997150622437</v>
      </c>
    </row>
    <row r="5" spans="1:8" x14ac:dyDescent="0.25">
      <c r="A5" s="185" t="s">
        <v>77</v>
      </c>
      <c r="B5" s="249">
        <f>SUM(Electricity!B63:E63)</f>
        <v>20939</v>
      </c>
      <c r="C5" s="264">
        <f>B5*2.58</f>
        <v>54022.62</v>
      </c>
      <c r="D5" s="261">
        <f t="shared" ref="D5:D6" si="0">(C5/3200)/$B$8</f>
        <v>0.11743800695672318</v>
      </c>
      <c r="E5" s="265">
        <f>SUM(Electricity!B77:E77)</f>
        <v>26496</v>
      </c>
      <c r="F5" s="362">
        <f>E5*2.58</f>
        <v>68359.680000000008</v>
      </c>
      <c r="G5" s="263">
        <f>F5/($E$8*3200)</f>
        <v>0.14746645257325311</v>
      </c>
    </row>
    <row r="6" spans="1:8" x14ac:dyDescent="0.25">
      <c r="A6" s="185" t="s">
        <v>78</v>
      </c>
      <c r="B6" s="249">
        <f>Electricity!F15</f>
        <v>41508</v>
      </c>
      <c r="C6" s="264">
        <f>B6*2.58</f>
        <v>107090.64</v>
      </c>
      <c r="D6" s="261">
        <f t="shared" si="0"/>
        <v>0.2328008401910151</v>
      </c>
      <c r="E6" s="265">
        <f>Electricity!G15</f>
        <v>34438</v>
      </c>
      <c r="F6" s="362">
        <f>E6*2.58</f>
        <v>88850.040000000008</v>
      </c>
      <c r="G6" s="263">
        <f>F6/($E$8*3200)</f>
        <v>0.19166854218439353</v>
      </c>
    </row>
    <row r="7" spans="1:8" x14ac:dyDescent="0.25">
      <c r="A7" s="185" t="s">
        <v>79</v>
      </c>
      <c r="B7" s="355">
        <f>-'Renewable Energy'!G14</f>
        <v>-20807.580000000002</v>
      </c>
      <c r="C7" s="355"/>
      <c r="D7" s="261">
        <f>(B7/3200)/$B$8</f>
        <v>-4.5232917707296941E-2</v>
      </c>
      <c r="E7" s="355">
        <f>-'Renewable Energy'!H14</f>
        <v>-20644.75</v>
      </c>
      <c r="F7" s="363"/>
      <c r="G7" s="263">
        <f>E7/($E$8*3200)</f>
        <v>-4.4535141866691989E-2</v>
      </c>
    </row>
    <row r="8" spans="1:8" ht="15.75" thickBot="1" x14ac:dyDescent="0.3">
      <c r="A8" s="256" t="s">
        <v>81</v>
      </c>
      <c r="B8" s="360">
        <f>SUM(B3,C4:C6,B7)/3200</f>
        <v>143.75302500000001</v>
      </c>
      <c r="C8" s="361"/>
      <c r="D8" s="257">
        <f>SUM(D3:D7)</f>
        <v>1</v>
      </c>
      <c r="E8" s="360">
        <f>SUM(E3,F4:F6,E7)/3200</f>
        <v>144.86277812500001</v>
      </c>
      <c r="F8" s="361"/>
      <c r="G8" s="259">
        <f>SUM(G3:G7)</f>
        <v>1</v>
      </c>
    </row>
    <row r="12" spans="1:8" x14ac:dyDescent="0.25">
      <c r="H12" t="s">
        <v>88</v>
      </c>
    </row>
    <row r="13" spans="1:8" x14ac:dyDescent="0.25">
      <c r="H13" t="s">
        <v>83</v>
      </c>
    </row>
    <row r="14" spans="1:8" x14ac:dyDescent="0.25">
      <c r="H14" t="s">
        <v>84</v>
      </c>
    </row>
    <row r="15" spans="1:8" x14ac:dyDescent="0.25">
      <c r="H15" t="s">
        <v>85</v>
      </c>
    </row>
    <row r="16" spans="1:8" x14ac:dyDescent="0.25">
      <c r="H16" t="s">
        <v>86</v>
      </c>
    </row>
    <row r="17" spans="8:8" x14ac:dyDescent="0.25">
      <c r="H17" t="s">
        <v>87</v>
      </c>
    </row>
  </sheetData>
  <mergeCells count="8">
    <mergeCell ref="B1:D1"/>
    <mergeCell ref="E1:G1"/>
    <mergeCell ref="E8:F8"/>
    <mergeCell ref="B8:C8"/>
    <mergeCell ref="B3:C3"/>
    <mergeCell ref="E3:F3"/>
    <mergeCell ref="B7:C7"/>
    <mergeCell ref="E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Total Energy consumption</vt:lpstr>
      <vt:lpstr>Heating </vt:lpstr>
      <vt:lpstr>Electricity</vt:lpstr>
      <vt:lpstr>Renewable Energy</vt:lpstr>
      <vt:lpstr>Power Energy balance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2017-05-05T15:23:09Z</dcterms:modified>
</cp:coreProperties>
</file>