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hdi\Desktop\New folder\"/>
    </mc:Choice>
  </mc:AlternateContent>
  <xr:revisionPtr revIDLastSave="0" documentId="13_ncr:1_{C2F9CB4A-D4B4-48CE-9156-3C7DC87F2483}" xr6:coauthVersionLast="47" xr6:coauthVersionMax="47" xr10:uidLastSave="{00000000-0000-0000-0000-000000000000}"/>
  <bookViews>
    <workbookView xWindow="-108" yWindow="-108" windowWidth="41496" windowHeight="17496" activeTab="11" xr2:uid="{00000000-000D-0000-FFFF-FFFF00000000}"/>
  </bookViews>
  <sheets>
    <sheet name="Pivot_CategoryList" sheetId="22" r:id="rId1"/>
    <sheet name="Pivot_SupplierIDList" sheetId="23" r:id="rId2"/>
    <sheet name="Products" sheetId="1" r:id="rId3"/>
    <sheet name="Sales Orders" sheetId="2" r:id="rId4"/>
    <sheet name="Purchase Orders" sheetId="3" r:id="rId5"/>
    <sheet name="Customers" sheetId="4" r:id="rId6"/>
    <sheet name="Suppliers" sheetId="5" r:id="rId7"/>
    <sheet name="Inventory Ledger" sheetId="6" r:id="rId8"/>
    <sheet name="Inventory Summary" sheetId="17" r:id="rId9"/>
    <sheet name="Invoices" sheetId="18" r:id="rId10"/>
    <sheet name="Supplier Restocking Automation" sheetId="19" r:id="rId11"/>
    <sheet name="Dashboard" sheetId="20" r:id="rId12"/>
  </sheets>
  <definedNames>
    <definedName name="CategoryList">Pivot_CategoryList!$A$4:$A$8</definedName>
    <definedName name="FilteredProductData">Dashboard!$B$8:$G$12</definedName>
    <definedName name="SupplierIDList">Pivot_SupplierIDList!$A$4:$A$8</definedName>
  </definedNames>
  <calcPr calcId="191029"/>
  <pivotCaches>
    <pivotCache cacheId="22" r:id="rId13"/>
    <pivotCache cacheId="26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20" l="1"/>
  <c r="AA6" i="20" s="1"/>
  <c r="AA7" i="20" s="1"/>
  <c r="AA8" i="20" s="1"/>
  <c r="AA9" i="20" s="1"/>
  <c r="AA10" i="20" s="1"/>
  <c r="AA11" i="20" s="1"/>
  <c r="AA12" i="20" s="1"/>
  <c r="AA13" i="20" s="1"/>
  <c r="AA14" i="20" s="1"/>
  <c r="AA15" i="20" s="1"/>
  <c r="AA16" i="20" s="1"/>
  <c r="AB5" i="20"/>
  <c r="H31" i="2"/>
  <c r="J31" i="2" s="1"/>
  <c r="G31" i="2"/>
  <c r="F31" i="2"/>
  <c r="H30" i="2"/>
  <c r="J30" i="2" s="1"/>
  <c r="G30" i="2"/>
  <c r="F30" i="2"/>
  <c r="H29" i="2"/>
  <c r="J29" i="2" s="1"/>
  <c r="G29" i="2"/>
  <c r="F29" i="2"/>
  <c r="H28" i="2"/>
  <c r="J28" i="2" s="1"/>
  <c r="G28" i="2"/>
  <c r="F28" i="2"/>
  <c r="H27" i="2"/>
  <c r="J27" i="2" s="1"/>
  <c r="AD5" i="20" s="1" a="1"/>
  <c r="AD5" i="20" s="1"/>
  <c r="G27" i="2"/>
  <c r="F27" i="2"/>
  <c r="C21" i="20"/>
  <c r="C20" i="20" a="1"/>
  <c r="C20" i="20" s="1"/>
  <c r="C19" i="20" a="1"/>
  <c r="C19" i="20" s="1"/>
  <c r="B9" i="20" a="1"/>
  <c r="B9" i="20" s="1"/>
  <c r="G3" i="19" a="1"/>
  <c r="G3" i="19" s="1"/>
  <c r="H3" i="19" s="1"/>
  <c r="G4" i="19" a="1"/>
  <c r="G4" i="19" s="1"/>
  <c r="H4" i="19" s="1"/>
  <c r="G5" i="19" a="1"/>
  <c r="G5" i="19" s="1"/>
  <c r="H5" i="19" s="1"/>
  <c r="G6" i="19" a="1"/>
  <c r="G6" i="19" s="1"/>
  <c r="H6" i="19" s="1"/>
  <c r="G7" i="19" a="1"/>
  <c r="G7" i="19" s="1"/>
  <c r="H7" i="19" s="1"/>
  <c r="G8" i="19" a="1"/>
  <c r="G8" i="19" s="1"/>
  <c r="H8" i="19" s="1"/>
  <c r="G9" i="19" a="1"/>
  <c r="G9" i="19" s="1"/>
  <c r="H9" i="19" s="1"/>
  <c r="G10" i="19" a="1"/>
  <c r="G10" i="19" s="1"/>
  <c r="H10" i="19" s="1"/>
  <c r="G11" i="19" a="1"/>
  <c r="G11" i="19" s="1"/>
  <c r="H11" i="19" s="1"/>
  <c r="G12" i="19" a="1"/>
  <c r="G12" i="19" s="1"/>
  <c r="H12" i="19" s="1"/>
  <c r="G13" i="19" a="1"/>
  <c r="G13" i="19" s="1"/>
  <c r="H13" i="19" s="1"/>
  <c r="G14" i="19" a="1"/>
  <c r="G14" i="19" s="1"/>
  <c r="H14" i="19" s="1"/>
  <c r="G15" i="19" a="1"/>
  <c r="G15" i="19" s="1"/>
  <c r="H15" i="19" s="1"/>
  <c r="G16" i="19" a="1"/>
  <c r="G16" i="19" s="1"/>
  <c r="H16" i="19" s="1"/>
  <c r="G17" i="19" a="1"/>
  <c r="G17" i="19" s="1"/>
  <c r="H17" i="19" s="1"/>
  <c r="G18" i="19" a="1"/>
  <c r="G18" i="19" s="1"/>
  <c r="H18" i="19" s="1"/>
  <c r="G19" i="19" a="1"/>
  <c r="G19" i="19" s="1"/>
  <c r="H19" i="19" s="1"/>
  <c r="G20" i="19" a="1"/>
  <c r="G20" i="19" s="1"/>
  <c r="H20" i="19" s="1"/>
  <c r="G21" i="19" a="1"/>
  <c r="G21" i="19" s="1"/>
  <c r="H21" i="19" s="1"/>
  <c r="G22" i="19" a="1"/>
  <c r="G22" i="19" s="1"/>
  <c r="H22" i="19" s="1"/>
  <c r="G23" i="19" a="1"/>
  <c r="G23" i="19" s="1"/>
  <c r="H23" i="19" s="1"/>
  <c r="G24" i="19" a="1"/>
  <c r="G24" i="19" s="1"/>
  <c r="H24" i="19" s="1"/>
  <c r="G25" i="19" a="1"/>
  <c r="G25" i="19" s="1"/>
  <c r="H25" i="19" s="1"/>
  <c r="G26" i="19" a="1"/>
  <c r="G26" i="19" s="1"/>
  <c r="H26" i="19" s="1"/>
  <c r="G27" i="19" a="1"/>
  <c r="G27" i="19" s="1"/>
  <c r="H27" i="19" s="1"/>
  <c r="G2" i="19" a="1"/>
  <c r="G2" i="19" s="1"/>
  <c r="H2" i="19" s="1"/>
  <c r="D3" i="19" a="1"/>
  <c r="D3" i="19" s="1"/>
  <c r="D4" i="19" a="1"/>
  <c r="D4" i="19" s="1"/>
  <c r="D5" i="19" a="1"/>
  <c r="D5" i="19" s="1"/>
  <c r="D6" i="19" a="1"/>
  <c r="D6" i="19" s="1"/>
  <c r="D7" i="19" a="1"/>
  <c r="D7" i="19" s="1"/>
  <c r="D8" i="19" a="1"/>
  <c r="D8" i="19" s="1"/>
  <c r="D9" i="19" a="1"/>
  <c r="D9" i="19" s="1"/>
  <c r="D10" i="19" a="1"/>
  <c r="D10" i="19" s="1"/>
  <c r="D11" i="19" a="1"/>
  <c r="D11" i="19" s="1"/>
  <c r="D12" i="19" a="1"/>
  <c r="D12" i="19" s="1"/>
  <c r="D13" i="19" a="1"/>
  <c r="D13" i="19" s="1"/>
  <c r="D14" i="19" a="1"/>
  <c r="D14" i="19" s="1"/>
  <c r="D15" i="19" a="1"/>
  <c r="D15" i="19" s="1"/>
  <c r="D16" i="19" a="1"/>
  <c r="D16" i="19" s="1"/>
  <c r="D17" i="19" a="1"/>
  <c r="D17" i="19" s="1"/>
  <c r="D18" i="19" a="1"/>
  <c r="D18" i="19" s="1"/>
  <c r="D19" i="19" a="1"/>
  <c r="D19" i="19" s="1"/>
  <c r="D20" i="19" a="1"/>
  <c r="D20" i="19" s="1"/>
  <c r="D21" i="19" a="1"/>
  <c r="D21" i="19" s="1"/>
  <c r="D22" i="19" a="1"/>
  <c r="D22" i="19" s="1"/>
  <c r="D23" i="19" a="1"/>
  <c r="D23" i="19" s="1"/>
  <c r="D24" i="19" a="1"/>
  <c r="D24" i="19" s="1"/>
  <c r="D25" i="19" a="1"/>
  <c r="D25" i="19" s="1"/>
  <c r="D26" i="19" a="1"/>
  <c r="D26" i="19" s="1"/>
  <c r="D27" i="19" a="1"/>
  <c r="D27" i="19" s="1"/>
  <c r="D2" i="19" a="1"/>
  <c r="D2" i="19" s="1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" i="19"/>
  <c r="F3" i="18"/>
  <c r="G3" i="18" s="1"/>
  <c r="F4" i="18"/>
  <c r="G4" i="18" s="1"/>
  <c r="F5" i="18"/>
  <c r="G5" i="18" s="1"/>
  <c r="F6" i="18"/>
  <c r="G6" i="18" s="1"/>
  <c r="F7" i="18"/>
  <c r="G7" i="18" s="1"/>
  <c r="F8" i="18"/>
  <c r="G8" i="18" s="1"/>
  <c r="F9" i="18"/>
  <c r="G9" i="18" s="1"/>
  <c r="F10" i="18"/>
  <c r="G10" i="18" s="1"/>
  <c r="F11" i="18"/>
  <c r="G11" i="18" s="1"/>
  <c r="F12" i="18"/>
  <c r="G12" i="18" s="1"/>
  <c r="I12" i="18" s="1"/>
  <c r="F13" i="18"/>
  <c r="G13" i="18" s="1"/>
  <c r="I13" i="18" s="1"/>
  <c r="F14" i="18"/>
  <c r="G14" i="18" s="1"/>
  <c r="I14" i="18" s="1"/>
  <c r="F15" i="18"/>
  <c r="G15" i="18" s="1"/>
  <c r="I15" i="18" s="1"/>
  <c r="F16" i="18"/>
  <c r="G16" i="18" s="1"/>
  <c r="I16" i="18" s="1"/>
  <c r="F17" i="18"/>
  <c r="G17" i="18" s="1"/>
  <c r="I17" i="18" s="1"/>
  <c r="F18" i="18"/>
  <c r="G18" i="18" s="1"/>
  <c r="F19" i="18"/>
  <c r="F20" i="18"/>
  <c r="G20" i="18" s="1"/>
  <c r="F21" i="18"/>
  <c r="G21" i="18" s="1"/>
  <c r="F22" i="18"/>
  <c r="G22" i="18" s="1"/>
  <c r="F23" i="18"/>
  <c r="G23" i="18" s="1"/>
  <c r="F24" i="18"/>
  <c r="G24" i="18" s="1"/>
  <c r="F25" i="18"/>
  <c r="G25" i="18" s="1"/>
  <c r="F26" i="18"/>
  <c r="G26" i="18" s="1"/>
  <c r="F2" i="18"/>
  <c r="G2" i="18" s="1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" i="18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D2" i="18"/>
  <c r="C2" i="18"/>
  <c r="B2" i="18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3" i="18"/>
  <c r="A2" i="18"/>
  <c r="C3" i="17" a="1"/>
  <c r="C3" i="17" s="1"/>
  <c r="C3" i="19" s="1"/>
  <c r="C4" i="17" a="1"/>
  <c r="C4" i="17" s="1"/>
  <c r="C4" i="19" s="1"/>
  <c r="C5" i="17" a="1"/>
  <c r="C5" i="17" s="1"/>
  <c r="C5" i="19" s="1"/>
  <c r="C9" i="17" a="1"/>
  <c r="C9" i="17" s="1"/>
  <c r="C9" i="19" s="1"/>
  <c r="E9" i="19" s="1"/>
  <c r="F9" i="19" s="1"/>
  <c r="C10" i="17" a="1"/>
  <c r="C10" i="17" s="1"/>
  <c r="C10" i="19" s="1"/>
  <c r="C18" i="17" a="1"/>
  <c r="C18" i="17" s="1"/>
  <c r="C18" i="19" s="1"/>
  <c r="C25" i="17" a="1"/>
  <c r="C25" i="17" s="1"/>
  <c r="C25" i="19" s="1"/>
  <c r="E25" i="19" s="1"/>
  <c r="F25" i="19" s="1"/>
  <c r="C26" i="17" a="1"/>
  <c r="C26" i="17" s="1"/>
  <c r="C26" i="19" s="1"/>
  <c r="C2" i="17" a="1"/>
  <c r="C2" i="17" s="1"/>
  <c r="C2" i="19" s="1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" i="17"/>
  <c r="E5" i="6"/>
  <c r="E6" i="6"/>
  <c r="E7" i="6"/>
  <c r="E12" i="6"/>
  <c r="E16" i="6"/>
  <c r="E18" i="6"/>
  <c r="E19" i="6"/>
  <c r="C16" i="17" s="1" a="1"/>
  <c r="C16" i="17" s="1"/>
  <c r="C16" i="19" s="1"/>
  <c r="E20" i="6"/>
  <c r="E21" i="6"/>
  <c r="C17" i="17" s="1" a="1"/>
  <c r="C17" i="17" s="1"/>
  <c r="C17" i="19" s="1"/>
  <c r="E22" i="6"/>
  <c r="E23" i="6"/>
  <c r="E35" i="6"/>
  <c r="E36" i="6"/>
  <c r="E37" i="6"/>
  <c r="E38" i="6"/>
  <c r="E39" i="6"/>
  <c r="D2" i="6"/>
  <c r="E2" i="6" s="1"/>
  <c r="C6" i="17" s="1" a="1"/>
  <c r="C6" i="17" s="1"/>
  <c r="C6" i="19" s="1"/>
  <c r="D3" i="6"/>
  <c r="E3" i="6" s="1"/>
  <c r="C7" i="17" s="1" a="1"/>
  <c r="C7" i="17" s="1"/>
  <c r="C7" i="19" s="1"/>
  <c r="D4" i="6"/>
  <c r="E4" i="6" s="1"/>
  <c r="C8" i="17" s="1" a="1"/>
  <c r="C8" i="17" s="1"/>
  <c r="C8" i="19" s="1"/>
  <c r="D5" i="6"/>
  <c r="D6" i="6"/>
  <c r="D7" i="6"/>
  <c r="E9" i="6" s="1"/>
  <c r="C11" i="17" s="1" a="1"/>
  <c r="C11" i="17" s="1"/>
  <c r="C11" i="19" s="1"/>
  <c r="D8" i="6"/>
  <c r="E8" i="6" s="1"/>
  <c r="D10" i="6"/>
  <c r="E10" i="6" s="1"/>
  <c r="D12" i="6"/>
  <c r="D14" i="6"/>
  <c r="E14" i="6" s="1"/>
  <c r="D16" i="6"/>
  <c r="D18" i="6"/>
  <c r="D20" i="6"/>
  <c r="D22" i="6"/>
  <c r="E25" i="6" s="1"/>
  <c r="C19" i="17" s="1" a="1"/>
  <c r="C19" i="17" s="1"/>
  <c r="C19" i="19" s="1"/>
  <c r="D24" i="6"/>
  <c r="E24" i="6" s="1"/>
  <c r="D27" i="6"/>
  <c r="E27" i="6" s="1"/>
  <c r="D29" i="6"/>
  <c r="E29" i="6" s="1"/>
  <c r="D31" i="6"/>
  <c r="E31" i="6" s="1"/>
  <c r="D33" i="6"/>
  <c r="E34" i="6" s="1"/>
  <c r="C24" i="17" s="1" a="1"/>
  <c r="C24" i="17" s="1"/>
  <c r="C24" i="19" s="1"/>
  <c r="D35" i="6"/>
  <c r="D37" i="6"/>
  <c r="D39" i="6"/>
  <c r="E40" i="6" s="1"/>
  <c r="C27" i="17" s="1" a="1"/>
  <c r="C27" i="17" s="1"/>
  <c r="C27" i="19" s="1"/>
  <c r="D41" i="6"/>
  <c r="E41" i="6" s="1"/>
  <c r="D43" i="6"/>
  <c r="E43" i="6" s="1"/>
  <c r="D46" i="6"/>
  <c r="D11" i="6"/>
  <c r="D13" i="6"/>
  <c r="D15" i="6"/>
  <c r="E15" i="6" s="1"/>
  <c r="C14" i="17" s="1" a="1"/>
  <c r="C14" i="17" s="1"/>
  <c r="C14" i="19" s="1"/>
  <c r="D17" i="6"/>
  <c r="E17" i="6" s="1"/>
  <c r="C15" i="17" s="1" a="1"/>
  <c r="C15" i="17" s="1"/>
  <c r="C15" i="19" s="1"/>
  <c r="D19" i="6"/>
  <c r="D21" i="6"/>
  <c r="D23" i="6"/>
  <c r="D25" i="6"/>
  <c r="D26" i="6"/>
  <c r="D28" i="6"/>
  <c r="D30" i="6"/>
  <c r="D32" i="6"/>
  <c r="D34" i="6"/>
  <c r="D36" i="6"/>
  <c r="D38" i="6"/>
  <c r="D40" i="6"/>
  <c r="D42" i="6"/>
  <c r="D44" i="6"/>
  <c r="D45" i="6"/>
  <c r="E45" i="6" s="1"/>
  <c r="D47" i="6"/>
  <c r="E47" i="6" s="1"/>
  <c r="D48" i="6"/>
  <c r="E48" i="6" s="1"/>
  <c r="D49" i="6"/>
  <c r="E49" i="6" s="1"/>
  <c r="D50" i="6"/>
  <c r="E50" i="6" s="1"/>
  <c r="D51" i="6"/>
  <c r="E51" i="6" s="1"/>
  <c r="D9" i="6"/>
  <c r="I3" i="3"/>
  <c r="K3" i="3" s="1"/>
  <c r="I4" i="3"/>
  <c r="K4" i="3" s="1"/>
  <c r="I5" i="3"/>
  <c r="K5" i="3" s="1"/>
  <c r="I6" i="3"/>
  <c r="K6" i="3" s="1"/>
  <c r="I7" i="3"/>
  <c r="K7" i="3" s="1"/>
  <c r="I8" i="3"/>
  <c r="K8" i="3" s="1"/>
  <c r="I9" i="3"/>
  <c r="K9" i="3" s="1"/>
  <c r="I10" i="3"/>
  <c r="K10" i="3" s="1"/>
  <c r="I11" i="3"/>
  <c r="K11" i="3" s="1"/>
  <c r="I12" i="3"/>
  <c r="K12" i="3" s="1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 s="1"/>
  <c r="I19" i="3"/>
  <c r="K19" i="3" s="1"/>
  <c r="I20" i="3"/>
  <c r="K20" i="3" s="1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 s="1"/>
  <c r="I27" i="3"/>
  <c r="K27" i="3" s="1"/>
  <c r="I28" i="3"/>
  <c r="K28" i="3" s="1"/>
  <c r="I29" i="3"/>
  <c r="K29" i="3" s="1"/>
  <c r="I30" i="3"/>
  <c r="K30" i="3" s="1"/>
  <c r="I31" i="3"/>
  <c r="K31" i="3" s="1"/>
  <c r="I32" i="3"/>
  <c r="K32" i="3" s="1"/>
  <c r="I33" i="3"/>
  <c r="K33" i="3" s="1"/>
  <c r="I34" i="3"/>
  <c r="K34" i="3" s="1"/>
  <c r="I35" i="3"/>
  <c r="K35" i="3" s="1"/>
  <c r="I36" i="3"/>
  <c r="K36" i="3" s="1"/>
  <c r="I37" i="3"/>
  <c r="K37" i="3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I2" i="3"/>
  <c r="K2" i="3" s="1"/>
  <c r="H2" i="3"/>
  <c r="G2" i="3"/>
  <c r="H3" i="2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H26" i="2"/>
  <c r="J26" i="2" s="1"/>
  <c r="H32" i="2"/>
  <c r="H33" i="2"/>
  <c r="H34" i="2"/>
  <c r="H35" i="2"/>
  <c r="H36" i="2"/>
  <c r="H37" i="2"/>
  <c r="H38" i="2"/>
  <c r="H39" i="2"/>
  <c r="H4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32" i="2"/>
  <c r="G33" i="2"/>
  <c r="G34" i="2"/>
  <c r="G35" i="2"/>
  <c r="G36" i="2"/>
  <c r="G37" i="2"/>
  <c r="G38" i="2"/>
  <c r="G39" i="2"/>
  <c r="G4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2" i="2"/>
  <c r="F33" i="2"/>
  <c r="F34" i="2"/>
  <c r="F35" i="2"/>
  <c r="F36" i="2"/>
  <c r="F37" i="2"/>
  <c r="F38" i="2"/>
  <c r="F39" i="2"/>
  <c r="F40" i="2"/>
  <c r="F2" i="2"/>
  <c r="G2" i="2"/>
  <c r="H2" i="2"/>
  <c r="J2" i="2" s="1"/>
  <c r="E46" i="6" l="1"/>
  <c r="E30" i="6"/>
  <c r="C22" i="17" s="1" a="1"/>
  <c r="C22" i="17" s="1"/>
  <c r="C22" i="19" s="1"/>
  <c r="E22" i="19" s="1"/>
  <c r="F22" i="19" s="1"/>
  <c r="E13" i="6"/>
  <c r="C13" i="17" s="1" a="1"/>
  <c r="C13" i="17" s="1"/>
  <c r="C13" i="19" s="1"/>
  <c r="E13" i="19" s="1"/>
  <c r="F13" i="19" s="1"/>
  <c r="E14" i="19"/>
  <c r="F14" i="19" s="1"/>
  <c r="E33" i="6"/>
  <c r="E27" i="19"/>
  <c r="F27" i="19" s="1"/>
  <c r="E11" i="19"/>
  <c r="F11" i="19" s="1"/>
  <c r="E32" i="6"/>
  <c r="C23" i="17" s="1" a="1"/>
  <c r="C23" i="17" s="1"/>
  <c r="C23" i="19" s="1"/>
  <c r="E23" i="19" s="1"/>
  <c r="F23" i="19" s="1"/>
  <c r="E26" i="19"/>
  <c r="F26" i="19" s="1"/>
  <c r="E10" i="19"/>
  <c r="F10" i="19" s="1"/>
  <c r="E44" i="6"/>
  <c r="E28" i="6"/>
  <c r="C21" i="17" s="1" a="1"/>
  <c r="C21" i="17" s="1"/>
  <c r="C21" i="19" s="1"/>
  <c r="E21" i="19" s="1"/>
  <c r="F21" i="19" s="1"/>
  <c r="E11" i="6"/>
  <c r="C12" i="17" s="1" a="1"/>
  <c r="C12" i="17" s="1"/>
  <c r="C12" i="19" s="1"/>
  <c r="E12" i="19" s="1"/>
  <c r="F12" i="19" s="1"/>
  <c r="E42" i="6"/>
  <c r="E26" i="6"/>
  <c r="C20" i="17" s="1" a="1"/>
  <c r="C20" i="17" s="1"/>
  <c r="C20" i="19" s="1"/>
  <c r="E20" i="19" s="1"/>
  <c r="F20" i="19" s="1"/>
  <c r="E17" i="19"/>
  <c r="F17" i="19" s="1"/>
  <c r="E16" i="19"/>
  <c r="F16" i="19" s="1"/>
  <c r="E15" i="19"/>
  <c r="F15" i="19" s="1"/>
  <c r="AB6" i="20"/>
  <c r="AE20" i="20"/>
  <c r="AF18" i="20"/>
  <c r="AF16" i="20"/>
  <c r="AE21" i="20"/>
  <c r="AF19" i="20"/>
  <c r="AE17" i="20"/>
  <c r="AE15" i="20"/>
  <c r="AF15" i="20"/>
  <c r="AF21" i="20"/>
  <c r="AF17" i="20"/>
  <c r="AE14" i="20"/>
  <c r="AF14" i="20"/>
  <c r="AF20" i="20"/>
  <c r="AE19" i="20"/>
  <c r="AE18" i="20"/>
  <c r="AE16" i="20"/>
  <c r="AE13" i="20"/>
  <c r="AF13" i="20"/>
  <c r="AE12" i="20"/>
  <c r="AF12" i="20"/>
  <c r="AE11" i="20"/>
  <c r="AF11" i="20"/>
  <c r="AE10" i="20"/>
  <c r="AF10" i="20"/>
  <c r="AE9" i="20"/>
  <c r="AF9" i="20"/>
  <c r="AE8" i="20"/>
  <c r="AF8" i="20"/>
  <c r="AE7" i="20"/>
  <c r="AF7" i="20"/>
  <c r="AE6" i="20"/>
  <c r="AF6" i="20"/>
  <c r="AF5" i="20"/>
  <c r="AE5" i="20"/>
  <c r="E7" i="19"/>
  <c r="F7" i="19" s="1"/>
  <c r="E6" i="19"/>
  <c r="F6" i="19" s="1"/>
  <c r="I4" i="18"/>
  <c r="E24" i="19"/>
  <c r="F24" i="19" s="1"/>
  <c r="E8" i="19"/>
  <c r="F8" i="19" s="1"/>
  <c r="E5" i="19"/>
  <c r="F5" i="19" s="1"/>
  <c r="E3" i="19"/>
  <c r="F3" i="19" s="1"/>
  <c r="I3" i="18"/>
  <c r="E4" i="19"/>
  <c r="F4" i="19" s="1"/>
  <c r="E19" i="19"/>
  <c r="F19" i="19" s="1"/>
  <c r="E18" i="19"/>
  <c r="F18" i="19" s="1"/>
  <c r="I7" i="18"/>
  <c r="G19" i="18"/>
  <c r="I19" i="18" s="1"/>
  <c r="I6" i="18"/>
  <c r="I5" i="18"/>
  <c r="E2" i="19"/>
  <c r="I18" i="18"/>
  <c r="I23" i="18"/>
  <c r="I22" i="18"/>
  <c r="I21" i="18"/>
  <c r="I20" i="18"/>
  <c r="I2" i="18"/>
  <c r="I26" i="18"/>
  <c r="I10" i="18"/>
  <c r="I25" i="18"/>
  <c r="I9" i="18"/>
  <c r="I11" i="18"/>
  <c r="I24" i="18"/>
  <c r="I8" i="18"/>
  <c r="AB7" i="20" l="1"/>
  <c r="F2" i="19"/>
  <c r="AB8" i="20" l="1"/>
  <c r="AB9" i="20" l="1"/>
  <c r="AB10" i="20" l="1"/>
  <c r="AB11" i="20" l="1"/>
  <c r="AB12" i="20" l="1"/>
  <c r="AB13" i="20" l="1"/>
  <c r="AB14" i="20" l="1"/>
  <c r="AB15" i="20" l="1"/>
  <c r="AB16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<sst xmlns="http://schemas.openxmlformats.org/spreadsheetml/2006/main" count="507" uniqueCount="206">
  <si>
    <t>Product ID</t>
  </si>
  <si>
    <t>Name</t>
  </si>
  <si>
    <t>Category</t>
  </si>
  <si>
    <t>Unit Price</t>
  </si>
  <si>
    <t>Stock Qty</t>
  </si>
  <si>
    <t>P001</t>
  </si>
  <si>
    <t>P002</t>
  </si>
  <si>
    <t>P003</t>
  </si>
  <si>
    <t>Hardware</t>
  </si>
  <si>
    <t>Auto Parts</t>
  </si>
  <si>
    <t>Machinery</t>
  </si>
  <si>
    <t>Order ID</t>
  </si>
  <si>
    <t>Date</t>
  </si>
  <si>
    <t>Customer ID</t>
  </si>
  <si>
    <t>Qty</t>
  </si>
  <si>
    <t>Total</t>
  </si>
  <si>
    <t>SO001</t>
  </si>
  <si>
    <t>SO002</t>
  </si>
  <si>
    <t>C001</t>
  </si>
  <si>
    <t>C002</t>
  </si>
  <si>
    <t>PO ID</t>
  </si>
  <si>
    <t>Supplier ID</t>
  </si>
  <si>
    <t>S001</t>
  </si>
  <si>
    <t>S002</t>
  </si>
  <si>
    <t>Location</t>
  </si>
  <si>
    <t>Email</t>
  </si>
  <si>
    <t>Contact Person</t>
  </si>
  <si>
    <t>Type</t>
  </si>
  <si>
    <t>Qty Change</t>
  </si>
  <si>
    <t>Balance After</t>
  </si>
  <si>
    <t>P004</t>
  </si>
  <si>
    <t>Product Name</t>
  </si>
  <si>
    <t>Unite Price</t>
  </si>
  <si>
    <t>Grand Total</t>
  </si>
  <si>
    <t>Customer Name</t>
  </si>
  <si>
    <t>Supplier Name</t>
  </si>
  <si>
    <t>Purchase</t>
  </si>
  <si>
    <t>Current Stock</t>
  </si>
  <si>
    <t>Item D</t>
  </si>
  <si>
    <t>P005</t>
  </si>
  <si>
    <t>Item E</t>
  </si>
  <si>
    <t>P006</t>
  </si>
  <si>
    <t>Item F</t>
  </si>
  <si>
    <t>P007</t>
  </si>
  <si>
    <t>Item G</t>
  </si>
  <si>
    <t>Tools</t>
  </si>
  <si>
    <t>P008</t>
  </si>
  <si>
    <t>Item H</t>
  </si>
  <si>
    <t>Apparel</t>
  </si>
  <si>
    <t>P009</t>
  </si>
  <si>
    <t>Item I</t>
  </si>
  <si>
    <t>P010</t>
  </si>
  <si>
    <t>Item J</t>
  </si>
  <si>
    <t>P011</t>
  </si>
  <si>
    <t>Item K</t>
  </si>
  <si>
    <t>P012</t>
  </si>
  <si>
    <t>Item L</t>
  </si>
  <si>
    <t>P013</t>
  </si>
  <si>
    <t>Item M</t>
  </si>
  <si>
    <t>P014</t>
  </si>
  <si>
    <t>Item N</t>
  </si>
  <si>
    <t>P015</t>
  </si>
  <si>
    <t>Item O</t>
  </si>
  <si>
    <t>P016</t>
  </si>
  <si>
    <t>Item P</t>
  </si>
  <si>
    <t>P017</t>
  </si>
  <si>
    <t>Item Q</t>
  </si>
  <si>
    <t>P018</t>
  </si>
  <si>
    <t>Item R</t>
  </si>
  <si>
    <t>P019</t>
  </si>
  <si>
    <t>Item S</t>
  </si>
  <si>
    <t>P020</t>
  </si>
  <si>
    <t>Item T</t>
  </si>
  <si>
    <t>P021</t>
  </si>
  <si>
    <t>Item U</t>
  </si>
  <si>
    <t>P022</t>
  </si>
  <si>
    <t>Item V</t>
  </si>
  <si>
    <t>P023</t>
  </si>
  <si>
    <t>Item W</t>
  </si>
  <si>
    <t>P024</t>
  </si>
  <si>
    <t>Item X</t>
  </si>
  <si>
    <t>P025</t>
  </si>
  <si>
    <t>Item Y</t>
  </si>
  <si>
    <t>P026</t>
  </si>
  <si>
    <t>Item Z</t>
  </si>
  <si>
    <t>P027</t>
  </si>
  <si>
    <t>P028</t>
  </si>
  <si>
    <t>P029</t>
  </si>
  <si>
    <t>P030</t>
  </si>
  <si>
    <t>P031</t>
  </si>
  <si>
    <t>P032</t>
  </si>
  <si>
    <t>P033</t>
  </si>
  <si>
    <t>Item A</t>
  </si>
  <si>
    <t>Item B</t>
  </si>
  <si>
    <t>Item C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</si>
  <si>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</si>
  <si>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</si>
  <si>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</si>
  <si>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</si>
  <si>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</si>
  <si>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</si>
  <si>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</si>
  <si>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</si>
  <si>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</si>
  <si>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</si>
  <si>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</si>
  <si>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</si>
  <si>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</si>
  <si>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</si>
  <si>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</si>
  <si>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Sale</t>
  </si>
  <si>
    <t>Invoice ID</t>
  </si>
  <si>
    <t>QTY</t>
  </si>
  <si>
    <t>Status</t>
  </si>
  <si>
    <t>SO003</t>
  </si>
  <si>
    <t>SO004</t>
  </si>
  <si>
    <t>SO005</t>
  </si>
  <si>
    <t>SO006</t>
  </si>
  <si>
    <t>SO007</t>
  </si>
  <si>
    <t>SO008</t>
  </si>
  <si>
    <t>SO009</t>
  </si>
  <si>
    <t>SO010</t>
  </si>
  <si>
    <t>SO011</t>
  </si>
  <si>
    <t>SO012</t>
  </si>
  <si>
    <t>SO013</t>
  </si>
  <si>
    <t>SO014</t>
  </si>
  <si>
    <t>SO015</t>
  </si>
  <si>
    <t>SO016</t>
  </si>
  <si>
    <t>SO017</t>
  </si>
  <si>
    <t>SO018</t>
  </si>
  <si>
    <t>SO019</t>
  </si>
  <si>
    <t>SO020</t>
  </si>
  <si>
    <t>SO021</t>
  </si>
  <si>
    <t>SO022</t>
  </si>
  <si>
    <t>SO023</t>
  </si>
  <si>
    <t>SO024</t>
  </si>
  <si>
    <t>SO025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</si>
  <si>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</si>
  <si>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</si>
  <si>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</si>
  <si>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</si>
  <si>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</si>
  <si>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</si>
  <si>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</si>
  <si>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</si>
  <si>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</si>
  <si>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</si>
  <si>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</si>
  <si>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</si>
  <si>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</si>
  <si>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</si>
  <si>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</si>
  <si>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</si>
  <si>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</si>
  <si>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</si>
  <si>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</si>
  <si>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</si>
  <si>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</si>
  <si>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</si>
  <si>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</si>
  <si>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 xml:space="preserve">Product ID  </t>
  </si>
  <si>
    <t xml:space="preserve">Product Name </t>
  </si>
  <si>
    <t xml:space="preserve">Current Stock </t>
  </si>
  <si>
    <t xml:space="preserve">Minimum Stock Level </t>
  </si>
  <si>
    <t>Reorder Needed?</t>
  </si>
  <si>
    <t>Suggested Reorder Qty</t>
  </si>
  <si>
    <t>Primary Supplier</t>
  </si>
  <si>
    <t>Supplier Contact</t>
  </si>
  <si>
    <t>Core Hardware Co</t>
  </si>
  <si>
    <t>Ella Davis</t>
  </si>
  <si>
    <t>ella@corehardware.com</t>
  </si>
  <si>
    <t>Machinery Hub</t>
  </si>
  <si>
    <t>Tom Sanchez</t>
  </si>
  <si>
    <t>tom@machineryhub.net</t>
  </si>
  <si>
    <t>S003</t>
  </si>
  <si>
    <t>AutoFast Supply</t>
  </si>
  <si>
    <t>Mike Jordan</t>
  </si>
  <si>
    <t>mike@autofast.co</t>
  </si>
  <si>
    <t>S004</t>
  </si>
  <si>
    <t>Apparel Source</t>
  </si>
  <si>
    <t>Lila Thompson</t>
  </si>
  <si>
    <t>lila@apparelsource.org</t>
  </si>
  <si>
    <t>S005</t>
  </si>
  <si>
    <t>ToolTime Ltd</t>
  </si>
  <si>
    <t>Carl Nguyen</t>
  </si>
  <si>
    <t>carl@tooltimeltd.com</t>
  </si>
  <si>
    <t>Total Products:</t>
  </si>
  <si>
    <t>Total Stock Value:</t>
  </si>
  <si>
    <t>Low Stock Products:</t>
  </si>
  <si>
    <t>Category:</t>
  </si>
  <si>
    <t>Supplier ID:</t>
  </si>
  <si>
    <t>Category List</t>
  </si>
  <si>
    <t>Supplier ID List</t>
  </si>
  <si>
    <r>
      <t>Summary Metrics:</t>
    </r>
    <r>
      <rPr>
        <sz val="11"/>
        <color theme="1"/>
        <rFont val="Calibri"/>
        <family val="2"/>
        <scheme val="minor"/>
      </rPr>
      <t xml:space="preserve"> </t>
    </r>
  </si>
  <si>
    <t>Month</t>
  </si>
  <si>
    <t>Total Sales</t>
  </si>
  <si>
    <t xml:space="preserve">Product ID	</t>
  </si>
  <si>
    <t>📊 ERP Dashboard – Product Insights</t>
  </si>
  <si>
    <t>🏆 Top Selling Products</t>
  </si>
  <si>
    <t>📦 Stock Quantity by Product</t>
  </si>
  <si>
    <t>📈 Total Sales Per Month</t>
  </si>
  <si>
    <t>S0026</t>
  </si>
  <si>
    <t>S0027</t>
  </si>
  <si>
    <t>S0028</t>
  </si>
  <si>
    <t>S0029</t>
  </si>
  <si>
    <t>S0030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</si>
</sst>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9">
    <dxf>
      <numFmt numFmtId="19" formatCode="m/d/yyyy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Stock Quantity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Dashboard!$F$8</c:f>
              <c:strCache>
                <c:ptCount val="1"/>
                <c:pt idx="0">
                  <c:v>Stock Qty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Dashboard!$A$9:$A$12</c:f>
              <c:numCache>
                <c:formatCode>General</c:formatCode>
                <c:ptCount val="4"/>
              </c:numCache>
            </c:numRef>
          </c:cat>
          <c:val>
            <c:numRef>
              <c:f>Dashboard!$F$9:$F$12</c:f>
              <c:numCache>
                <c:formatCode>General</c:formatCode>
                <c:ptCount val="4"/>
                <c:pt idx="0">
                  <c:v>8</c:v>
                </c:pt>
                <c:pt idx="1">
                  <c:v>11.75</c:v>
                </c:pt>
                <c:pt idx="2">
                  <c:v>15.5</c:v>
                </c:pt>
                <c:pt idx="3">
                  <c:v>19.25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E-46DC-8C4C-5C6F50252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4178431"/>
        <c:axId val="934183231"/>
      </c:barChart>
      <c:catAx>
        <c:axId val="9341784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Product IDs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183231"/>
        <c:crosses val="autoZero"/>
        <c:auto val="1"/>
        <c:lblAlgn val="ctr"/>
        <c:lblOffset val="100"/>
        <c:noMultiLvlLbl val="0"/>
      </c:catAx>
      <c:valAx>
        <c:axId val="934183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/>
                  <a:t>Stock Quantity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17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🧾 Total Sales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Dashboard!$AB$4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Dashboard!$AA$5:$AA$16</c:f>
              <c:numCache>
                <c:formatCode>m/d/yyyy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Dashboard!$AB$5:$AB$16</c:f>
              <c:numCache>
                <c:formatCode>General</c:formatCode>
                <c:ptCount val="12"/>
                <c:pt idx="0">
                  <c:v>114</c:v>
                </c:pt>
                <c:pt idx="1">
                  <c:v>184.5</c:v>
                </c:pt>
                <c:pt idx="2">
                  <c:v>2943.5</c:v>
                </c:pt>
                <c:pt idx="3">
                  <c:v>77</c:v>
                </c:pt>
                <c:pt idx="4">
                  <c:v>141</c:v>
                </c:pt>
                <c:pt idx="5">
                  <c:v>200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D-4E56-A8DF-1CD5864A9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4200031"/>
        <c:axId val="934190911"/>
      </c:barChart>
      <c:dateAx>
        <c:axId val="934200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190911"/>
        <c:crosses val="autoZero"/>
        <c:auto val="1"/>
        <c:lblOffset val="100"/>
        <c:baseTimeUnit val="months"/>
      </c:dateAx>
      <c:valAx>
        <c:axId val="9341909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20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Dashboard!$AD$5:$AE$21</c:f>
              <c:multiLvlStrCache>
                <c:ptCount val="17"/>
                <c:lvl>
                  <c:pt idx="0">
                    <c:v>Item J</c:v>
                  </c:pt>
                  <c:pt idx="1">
                    <c:v>Item K</c:v>
                  </c:pt>
                  <c:pt idx="2">
                    <c:v>Item L</c:v>
                  </c:pt>
                  <c:pt idx="3">
                    <c:v>Item M</c:v>
                  </c:pt>
                  <c:pt idx="4">
                    <c:v>Item N</c:v>
                  </c:pt>
                  <c:pt idx="5">
                    <c:v>Item O</c:v>
                  </c:pt>
                  <c:pt idx="6">
                    <c:v>Item P</c:v>
                  </c:pt>
                  <c:pt idx="7">
                    <c:v>Item Q</c:v>
                  </c:pt>
                  <c:pt idx="8">
                    <c:v>Item R</c:v>
                  </c:pt>
                  <c:pt idx="9">
                    <c:v>Item S</c:v>
                  </c:pt>
                  <c:pt idx="10">
                    <c:v>Item T</c:v>
                  </c:pt>
                  <c:pt idx="11">
                    <c:v>Item U</c:v>
                  </c:pt>
                  <c:pt idx="12">
                    <c:v>Item V</c:v>
                  </c:pt>
                  <c:pt idx="13">
                    <c:v>Item W</c:v>
                  </c:pt>
                  <c:pt idx="14">
                    <c:v>Item X</c:v>
                  </c:pt>
                  <c:pt idx="15">
                    <c:v>Item Y</c:v>
                  </c:pt>
                  <c:pt idx="16">
                    <c:v>Item Z</c:v>
                  </c:pt>
                </c:lvl>
                <c:lvl>
                  <c:pt idx="0">
                    <c:v>P010</c:v>
                  </c:pt>
                  <c:pt idx="1">
                    <c:v>P011</c:v>
                  </c:pt>
                  <c:pt idx="2">
                    <c:v>P012</c:v>
                  </c:pt>
                  <c:pt idx="3">
                    <c:v>P013</c:v>
                  </c:pt>
                  <c:pt idx="4">
                    <c:v>P014</c:v>
                  </c:pt>
                  <c:pt idx="5">
                    <c:v>P015</c:v>
                  </c:pt>
                  <c:pt idx="6">
                    <c:v>P016</c:v>
                  </c:pt>
                  <c:pt idx="7">
                    <c:v>P017</c:v>
                  </c:pt>
                  <c:pt idx="8">
                    <c:v>P018</c:v>
                  </c:pt>
                  <c:pt idx="9">
                    <c:v>P019</c:v>
                  </c:pt>
                  <c:pt idx="10">
                    <c:v>P020</c:v>
                  </c:pt>
                  <c:pt idx="11">
                    <c:v>P021</c:v>
                  </c:pt>
                  <c:pt idx="12">
                    <c:v>P022</c:v>
                  </c:pt>
                  <c:pt idx="13">
                    <c:v>P023</c:v>
                  </c:pt>
                  <c:pt idx="14">
                    <c:v>P024</c:v>
                  </c:pt>
                  <c:pt idx="15">
                    <c:v>P025</c:v>
                  </c:pt>
                  <c:pt idx="16">
                    <c:v>P026</c:v>
                  </c:pt>
                </c:lvl>
              </c:multiLvlStrCache>
            </c:multiLvlStrRef>
          </c:cat>
          <c:val>
            <c:numRef>
              <c:f>Dashboard!$AF$5:$AF$21</c:f>
              <c:numCache>
                <c:formatCode>General</c:formatCode>
                <c:ptCount val="17"/>
                <c:pt idx="0">
                  <c:v>228</c:v>
                </c:pt>
                <c:pt idx="1">
                  <c:v>369</c:v>
                </c:pt>
                <c:pt idx="2">
                  <c:v>154</c:v>
                </c:pt>
                <c:pt idx="3">
                  <c:v>282</c:v>
                </c:pt>
                <c:pt idx="4">
                  <c:v>400</c:v>
                </c:pt>
                <c:pt idx="5">
                  <c:v>132.5</c:v>
                </c:pt>
                <c:pt idx="6">
                  <c:v>196</c:v>
                </c:pt>
                <c:pt idx="7">
                  <c:v>132.75</c:v>
                </c:pt>
                <c:pt idx="8">
                  <c:v>77.5</c:v>
                </c:pt>
                <c:pt idx="9">
                  <c:v>146.25</c:v>
                </c:pt>
                <c:pt idx="10">
                  <c:v>17</c:v>
                </c:pt>
                <c:pt idx="11">
                  <c:v>266.25</c:v>
                </c:pt>
                <c:pt idx="12">
                  <c:v>111</c:v>
                </c:pt>
                <c:pt idx="13">
                  <c:v>250.25</c:v>
                </c:pt>
                <c:pt idx="14">
                  <c:v>180</c:v>
                </c:pt>
                <c:pt idx="15">
                  <c:v>373.5</c:v>
                </c:pt>
                <c:pt idx="16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3-4A57-802E-3636C8D7C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4992575"/>
        <c:axId val="1104982975"/>
      </c:barChart>
      <c:catAx>
        <c:axId val="110499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82975"/>
        <c:crosses val="autoZero"/>
        <c:auto val="1"/>
        <c:lblAlgn val="ctr"/>
        <c:lblOffset val="100"/>
        <c:noMultiLvlLbl val="0"/>
      </c:catAx>
      <c:valAx>
        <c:axId val="1104982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9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hyperlink" Target="#'Inventory Summary'!A1"/><Relationship Id="rId7" Type="http://schemas.openxmlformats.org/officeDocument/2006/relationships/hyperlink" Target="#Customers!A1"/><Relationship Id="rId2" Type="http://schemas.openxmlformats.org/officeDocument/2006/relationships/hyperlink" Target="#'Supplier Restocking Automation'!A1"/><Relationship Id="rId1" Type="http://schemas.openxmlformats.org/officeDocument/2006/relationships/hyperlink" Target="#Suppliers!A1"/><Relationship Id="rId6" Type="http://schemas.openxmlformats.org/officeDocument/2006/relationships/hyperlink" Target="#Invoices!A1"/><Relationship Id="rId5" Type="http://schemas.openxmlformats.org/officeDocument/2006/relationships/hyperlink" Target="#'Sales Orders'!A1"/><Relationship Id="rId10" Type="http://schemas.openxmlformats.org/officeDocument/2006/relationships/chart" Target="../charts/chart3.xml"/><Relationship Id="rId4" Type="http://schemas.openxmlformats.org/officeDocument/2006/relationships/hyperlink" Target="#'Purchase Orders'!A1"/><Relationship Id="rId9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518160</xdr:colOff>
      <xdr:row>8</xdr:row>
      <xdr:rowOff>7620</xdr:rowOff>
    </xdr:from>
    <xdr:to>
      <xdr:col>23</xdr:col>
      <xdr:colOff>419100</xdr:colOff>
      <xdr:row>11</xdr:row>
      <xdr:rowOff>99060</xdr:rowOff>
    </xdr:to>
    <xdr:sp macro="" textlink="">
      <xdr:nvSpPr>
        <xdr:cNvPr id="10" name="Rectangl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4A09A-7EF3-4BA5-A20B-E132BD65DD2C}"/>
            </a:ext>
          </a:extLst>
        </xdr:cNvPr>
        <xdr:cNvSpPr/>
      </xdr:nvSpPr>
      <xdr:spPr>
        <a:xfrm>
          <a:off x="17221200" y="1645920"/>
          <a:ext cx="1120140" cy="6400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🏭 Go to Suppliers</a:t>
          </a:r>
        </a:p>
      </xdr:txBody>
    </xdr:sp>
    <xdr:clientData/>
  </xdr:twoCellAnchor>
  <xdr:twoCellAnchor>
    <xdr:from>
      <xdr:col>17</xdr:col>
      <xdr:colOff>441960</xdr:colOff>
      <xdr:row>8</xdr:row>
      <xdr:rowOff>7620</xdr:rowOff>
    </xdr:from>
    <xdr:to>
      <xdr:col>19</xdr:col>
      <xdr:colOff>342900</xdr:colOff>
      <xdr:row>11</xdr:row>
      <xdr:rowOff>106680</xdr:rowOff>
    </xdr:to>
    <xdr:sp macro="" textlink="">
      <xdr:nvSpPr>
        <xdr:cNvPr id="20" name="Rectangle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A26606-EF5B-98F6-6B07-9B1DAF8527F9}"/>
            </a:ext>
          </a:extLst>
        </xdr:cNvPr>
        <xdr:cNvSpPr/>
      </xdr:nvSpPr>
      <xdr:spPr>
        <a:xfrm>
          <a:off x="14706600" y="1645920"/>
          <a:ext cx="1120140" cy="6477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🔄 Go to Supplier Restocking</a:t>
          </a:r>
        </a:p>
      </xdr:txBody>
    </xdr:sp>
    <xdr:clientData/>
  </xdr:twoCellAnchor>
  <xdr:twoCellAnchor>
    <xdr:from>
      <xdr:col>15</xdr:col>
      <xdr:colOff>381000</xdr:colOff>
      <xdr:row>8</xdr:row>
      <xdr:rowOff>7620</xdr:rowOff>
    </xdr:from>
    <xdr:to>
      <xdr:col>17</xdr:col>
      <xdr:colOff>281940</xdr:colOff>
      <xdr:row>11</xdr:row>
      <xdr:rowOff>30480</xdr:rowOff>
    </xdr:to>
    <xdr:sp macro="" textlink="">
      <xdr:nvSpPr>
        <xdr:cNvPr id="21" name="Rectangle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770B93-1971-FF07-5828-ED0857535831}"/>
            </a:ext>
          </a:extLst>
        </xdr:cNvPr>
        <xdr:cNvSpPr/>
      </xdr:nvSpPr>
      <xdr:spPr>
        <a:xfrm>
          <a:off x="13426440" y="1645920"/>
          <a:ext cx="1120140" cy="5715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📊 Go to Inventory Summary</a:t>
          </a:r>
        </a:p>
      </xdr:txBody>
    </xdr:sp>
    <xdr:clientData/>
  </xdr:twoCellAnchor>
  <xdr:twoCellAnchor>
    <xdr:from>
      <xdr:col>19</xdr:col>
      <xdr:colOff>480060</xdr:colOff>
      <xdr:row>8</xdr:row>
      <xdr:rowOff>7620</xdr:rowOff>
    </xdr:from>
    <xdr:to>
      <xdr:col>21</xdr:col>
      <xdr:colOff>381000</xdr:colOff>
      <xdr:row>11</xdr:row>
      <xdr:rowOff>99060</xdr:rowOff>
    </xdr:to>
    <xdr:sp macro="" textlink="">
      <xdr:nvSpPr>
        <xdr:cNvPr id="22" name="Rectangle 2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FD7061-6D1D-684B-7445-F4A5C0FD36BF}"/>
            </a:ext>
          </a:extLst>
        </xdr:cNvPr>
        <xdr:cNvSpPr/>
      </xdr:nvSpPr>
      <xdr:spPr>
        <a:xfrm>
          <a:off x="15963900" y="1645920"/>
          <a:ext cx="1120140" cy="6400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📦 Go to Products</a:t>
          </a:r>
        </a:p>
      </xdr:txBody>
    </xdr:sp>
    <xdr:clientData/>
  </xdr:twoCellAnchor>
  <xdr:twoCellAnchor>
    <xdr:from>
      <xdr:col>10</xdr:col>
      <xdr:colOff>76200</xdr:colOff>
      <xdr:row>7</xdr:row>
      <xdr:rowOff>175260</xdr:rowOff>
    </xdr:from>
    <xdr:to>
      <xdr:col>11</xdr:col>
      <xdr:colOff>586740</xdr:colOff>
      <xdr:row>11</xdr:row>
      <xdr:rowOff>13950</xdr:rowOff>
    </xdr:to>
    <xdr:sp macro="" textlink="">
      <xdr:nvSpPr>
        <xdr:cNvPr id="23" name="Rectangle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B3951F-4D02-C36B-006C-5CC3879F1A28}"/>
            </a:ext>
          </a:extLst>
        </xdr:cNvPr>
        <xdr:cNvSpPr/>
      </xdr:nvSpPr>
      <xdr:spPr>
        <a:xfrm>
          <a:off x="9662160" y="1630680"/>
          <a:ext cx="1120140" cy="57021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🧾 Go to Purchase Orders</a:t>
          </a:r>
        </a:p>
      </xdr:txBody>
    </xdr:sp>
    <xdr:clientData/>
  </xdr:twoCellAnchor>
  <xdr:twoCellAnchor>
    <xdr:from>
      <xdr:col>8</xdr:col>
      <xdr:colOff>15240</xdr:colOff>
      <xdr:row>7</xdr:row>
      <xdr:rowOff>175259</xdr:rowOff>
    </xdr:from>
    <xdr:to>
      <xdr:col>9</xdr:col>
      <xdr:colOff>525780</xdr:colOff>
      <xdr:row>11</xdr:row>
      <xdr:rowOff>15240</xdr:rowOff>
    </xdr:to>
    <xdr:sp macro="" textlink="">
      <xdr:nvSpPr>
        <xdr:cNvPr id="24" name="Rectangle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946DF84-E1E3-27A9-4E05-396D5CD985C9}"/>
            </a:ext>
          </a:extLst>
        </xdr:cNvPr>
        <xdr:cNvSpPr/>
      </xdr:nvSpPr>
      <xdr:spPr>
        <a:xfrm>
          <a:off x="8382000" y="1630679"/>
          <a:ext cx="1120140" cy="571501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/>
            <a:t>📑 Go to Sales Orders</a:t>
          </a:r>
          <a:endParaRPr lang="en-US" sz="1100"/>
        </a:p>
      </xdr:txBody>
    </xdr:sp>
    <xdr:clientData/>
  </xdr:twoCellAnchor>
  <xdr:twoCellAnchor>
    <xdr:from>
      <xdr:col>11</xdr:col>
      <xdr:colOff>723900</xdr:colOff>
      <xdr:row>7</xdr:row>
      <xdr:rowOff>175260</xdr:rowOff>
    </xdr:from>
    <xdr:to>
      <xdr:col>13</xdr:col>
      <xdr:colOff>213360</xdr:colOff>
      <xdr:row>11</xdr:row>
      <xdr:rowOff>22860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4A6380B-4115-D06B-13F3-A07CEB4F3A1F}"/>
            </a:ext>
          </a:extLst>
        </xdr:cNvPr>
        <xdr:cNvSpPr/>
      </xdr:nvSpPr>
      <xdr:spPr>
        <a:xfrm>
          <a:off x="10919460" y="1630680"/>
          <a:ext cx="1120140" cy="5791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💰 Go to Invoices</a:t>
          </a:r>
        </a:p>
      </xdr:txBody>
    </xdr:sp>
    <xdr:clientData/>
  </xdr:twoCellAnchor>
  <xdr:twoCellAnchor>
    <xdr:from>
      <xdr:col>13</xdr:col>
      <xdr:colOff>342900</xdr:colOff>
      <xdr:row>7</xdr:row>
      <xdr:rowOff>175260</xdr:rowOff>
    </xdr:from>
    <xdr:to>
      <xdr:col>15</xdr:col>
      <xdr:colOff>243840</xdr:colOff>
      <xdr:row>11</xdr:row>
      <xdr:rowOff>22860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AF5B72A-4D5E-0595-40F9-E1EC9A7A24DA}"/>
            </a:ext>
          </a:extLst>
        </xdr:cNvPr>
        <xdr:cNvSpPr/>
      </xdr:nvSpPr>
      <xdr:spPr>
        <a:xfrm>
          <a:off x="12169140" y="1630680"/>
          <a:ext cx="1120140" cy="5791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👥 Go to Customers</a:t>
          </a:r>
        </a:p>
      </xdr:txBody>
    </xdr:sp>
    <xdr:clientData/>
  </xdr:twoCellAnchor>
  <xdr:twoCellAnchor>
    <xdr:from>
      <xdr:col>2</xdr:col>
      <xdr:colOff>7620</xdr:colOff>
      <xdr:row>24</xdr:row>
      <xdr:rowOff>175260</xdr:rowOff>
    </xdr:from>
    <xdr:to>
      <xdr:col>7</xdr:col>
      <xdr:colOff>601980</xdr:colOff>
      <xdr:row>40</xdr:row>
      <xdr:rowOff>15240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36DF33C2-4F1F-7E4C-C7F3-6A8286B11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7620</xdr:colOff>
      <xdr:row>25</xdr:row>
      <xdr:rowOff>7620</xdr:rowOff>
    </xdr:from>
    <xdr:to>
      <xdr:col>30</xdr:col>
      <xdr:colOff>22860</xdr:colOff>
      <xdr:row>39</xdr:row>
      <xdr:rowOff>22860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D3971C8-43DC-BCE2-04C2-5CA2F58A3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7620</xdr:colOff>
      <xdr:row>23</xdr:row>
      <xdr:rowOff>0</xdr:rowOff>
    </xdr:from>
    <xdr:to>
      <xdr:col>23</xdr:col>
      <xdr:colOff>22860</xdr:colOff>
      <xdr:row>43</xdr:row>
      <xdr:rowOff>15240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A5734DA-C1B8-D3D5-8354-E120C8820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zaffari Mehdi" refreshedDate="45767.602756250002" createdVersion="8" refreshedVersion="8" minRefreshableVersion="3" recordCount="28" xr:uid="{A0EB6A51-F305-4FA6-89D2-7FA47B1A5F18}">
  <cacheSource type="worksheet">
    <worksheetSource ref="A1:F1048576" sheet="Products"/>
  </cacheSource>
  <cacheFields count="5">
    <cacheField name="Product ID" numFmtId="0">
      <sharedItems containsBlank="1"/>
    </cacheField>
    <cacheField name="Name" numFmtId="0">
      <sharedItems containsBlank="1"/>
    </cacheField>
    <cacheField name="Category" numFmtId="0">
      <sharedItems containsBlank="1" count="6">
        <s v="Hardware"/>
        <s v="Auto Parts"/>
        <s v="Machinery"/>
        <s v="Tools"/>
        <s v="Apparel"/>
        <m/>
      </sharedItems>
    </cacheField>
    <cacheField name="Unit Price" numFmtId="0">
      <sharedItems containsString="0" containsBlank="1" containsNumber="1" minValue="5" maxValue="45"/>
    </cacheField>
    <cacheField name="Stock Qty" numFmtId="0">
      <sharedItems containsString="0" containsBlank="1" containsNumber="1" containsInteger="1" minValue="56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zaffari Mehdi" refreshedDate="45767.605096990737" createdVersion="8" refreshedVersion="8" minRefreshableVersion="3" recordCount="5" xr:uid="{58402E2E-F490-4D77-9D8D-A93E0E229E66}">
  <cacheSource type="worksheet">
    <worksheetSource ref="A1:D6" sheet="Suppliers"/>
  </cacheSource>
  <cacheFields count="4">
    <cacheField name="Supplier ID" numFmtId="0">
      <sharedItems count="5">
        <s v="S001"/>
        <s v="S002"/>
        <s v="S003"/>
        <s v="S004"/>
        <s v="S005"/>
      </sharedItems>
    </cacheField>
    <cacheField name="Name" numFmtId="0">
      <sharedItems/>
    </cacheField>
    <cacheField name="Contact Person" numFmtId="0">
      <sharedItems/>
    </cacheField>
    <cacheField name="Em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P001"/>
    <s v="Item A"/>
    <x v="0"/>
    <n v="25"/>
    <n v="120"/>
  </r>
  <r>
    <s v="P002"/>
    <s v="Item B"/>
    <x v="1"/>
    <n v="12.5"/>
    <n v="75"/>
  </r>
  <r>
    <s v="P003"/>
    <s v="Item C"/>
    <x v="2"/>
    <n v="45"/>
    <n v="60"/>
  </r>
  <r>
    <s v="P004"/>
    <s v="Item D"/>
    <x v="0"/>
    <n v="5"/>
    <n v="100"/>
  </r>
  <r>
    <s v="P005"/>
    <s v="Item E"/>
    <x v="1"/>
    <n v="5.75"/>
    <n v="98"/>
  </r>
  <r>
    <s v="P006"/>
    <s v="Item F"/>
    <x v="2"/>
    <n v="6.5"/>
    <n v="96"/>
  </r>
  <r>
    <s v="P007"/>
    <s v="Item G"/>
    <x v="3"/>
    <n v="7.25"/>
    <n v="94"/>
  </r>
  <r>
    <s v="P008"/>
    <s v="Item H"/>
    <x v="4"/>
    <n v="8"/>
    <n v="92"/>
  </r>
  <r>
    <s v="P009"/>
    <s v="Item I"/>
    <x v="0"/>
    <n v="8.75"/>
    <n v="90"/>
  </r>
  <r>
    <s v="P010"/>
    <s v="Item J"/>
    <x v="1"/>
    <n v="9.5"/>
    <n v="88"/>
  </r>
  <r>
    <s v="P011"/>
    <s v="Item K"/>
    <x v="2"/>
    <n v="10.25"/>
    <n v="86"/>
  </r>
  <r>
    <s v="P012"/>
    <s v="Item L"/>
    <x v="3"/>
    <n v="11"/>
    <n v="84"/>
  </r>
  <r>
    <s v="P013"/>
    <s v="Item M"/>
    <x v="4"/>
    <n v="11.75"/>
    <n v="82"/>
  </r>
  <r>
    <s v="P014"/>
    <s v="Item N"/>
    <x v="0"/>
    <n v="12.5"/>
    <n v="80"/>
  </r>
  <r>
    <s v="P015"/>
    <s v="Item O"/>
    <x v="1"/>
    <n v="13.25"/>
    <n v="78"/>
  </r>
  <r>
    <s v="P016"/>
    <s v="Item P"/>
    <x v="2"/>
    <n v="14"/>
    <n v="76"/>
  </r>
  <r>
    <s v="P017"/>
    <s v="Item Q"/>
    <x v="3"/>
    <n v="14.75"/>
    <n v="74"/>
  </r>
  <r>
    <s v="P018"/>
    <s v="Item R"/>
    <x v="4"/>
    <n v="15.5"/>
    <n v="72"/>
  </r>
  <r>
    <s v="P019"/>
    <s v="Item S"/>
    <x v="0"/>
    <n v="16.25"/>
    <n v="70"/>
  </r>
  <r>
    <s v="P020"/>
    <s v="Item T"/>
    <x v="1"/>
    <n v="17"/>
    <n v="68"/>
  </r>
  <r>
    <s v="P021"/>
    <s v="Item U"/>
    <x v="2"/>
    <n v="17.75"/>
    <n v="66"/>
  </r>
  <r>
    <s v="P022"/>
    <s v="Item V"/>
    <x v="3"/>
    <n v="18.5"/>
    <n v="64"/>
  </r>
  <r>
    <s v="P023"/>
    <s v="Item W"/>
    <x v="4"/>
    <n v="19.25"/>
    <n v="62"/>
  </r>
  <r>
    <s v="P024"/>
    <s v="Item X"/>
    <x v="0"/>
    <n v="20"/>
    <n v="60"/>
  </r>
  <r>
    <s v="P025"/>
    <s v="Item Y"/>
    <x v="1"/>
    <n v="20.75"/>
    <n v="58"/>
  </r>
  <r>
    <s v="P026"/>
    <s v="Item Z"/>
    <x v="2"/>
    <n v="21.5"/>
    <n v="56"/>
  </r>
  <r>
    <m/>
    <m/>
    <x v="5"/>
    <m/>
    <m/>
  </r>
  <r>
    <m/>
    <m/>
    <x v="5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s v="Core Hardware Co"/>
    <s v="Ella Davis"/>
    <s v="ella@corehardware.com"/>
  </r>
  <r>
    <x v="1"/>
    <s v="Machinery Hub"/>
    <s v="Tom Sanchez"/>
    <s v="tom@machineryhub.net"/>
  </r>
  <r>
    <x v="2"/>
    <s v="AutoFast Supply"/>
    <s v="Mike Jordan"/>
    <s v="mike@autofast.co"/>
  </r>
  <r>
    <x v="3"/>
    <s v="Apparel Source"/>
    <s v="Lila Thompson"/>
    <s v="lila@apparelsource.org"/>
  </r>
  <r>
    <x v="4"/>
    <s v="ToolTime Ltd"/>
    <s v="Carl Nguyen"/>
    <s v="carl@tooltimeltd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A3350-95A1-44C5-B997-6F87D412C3E3}" name="PivotTable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Category List">
  <location ref="A3:A9" firstHeaderRow="1" firstDataRow="1" firstDataCol="1"/>
  <pivotFields count="5">
    <pivotField showAll="0"/>
    <pivotField showAll="0"/>
    <pivotField axis="axisRow" showAll="0">
      <items count="7">
        <item x="4"/>
        <item x="1"/>
        <item x="0"/>
        <item x="2"/>
        <item x="3"/>
        <item h="1" x="5"/>
        <item t="default"/>
      </items>
    </pivotField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8776A-299D-4091-94F3-61851CDAF41D}" name="PivotTable6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Supplier ID List">
  <location ref="A3:A9" firstHeaderRow="1" firstDataRow="1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16AF2-708C-48D6-AF01-8BC27D801E52}" name="Table1" displayName="Table1" ref="AA4:AB16" totalsRowShown="0">
  <autoFilter ref="AA4:AB16" xr:uid="{63D16AF2-708C-48D6-AF01-8BC27D801E52}"/>
  <tableColumns count="2">
    <tableColumn id="1" xr3:uid="{2BF9E5FF-22DB-4FCD-83FA-3671E0596D9A}" name="Month" dataDxfId="0">
      <calculatedColumnFormula>EDATE(AA4,1)</calculatedColumnFormula>
    </tableColumn>
    <tableColumn id="2" xr3:uid="{F6D91B10-3B64-4B36-B179-22FFB894929F}" name="Total Sales">
      <calculatedColumnFormula>SUMIFS('Sales Orders'!J:J, 'Sales Orders'!B:B, "&gt;=" &amp; AA5, 'Sales Orders'!B:B, "&lt;" &amp; EDATE(AA5,1))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6A2A-897F-4DBC-AD02-8AAA19BC0634}">
  <dimension ref="A3:A9"/>
  <sheetViews>
    <sheetView workbookViewId="0">
      <selection activeCell="A4" sqref="A4:A8"/>
    </sheetView>
  </sheetViews>
  <sheetFormatPr defaultRowHeight="14.4" x14ac:dyDescent="0.3"/>
  <cols>
    <col min="1" max="1" width="16.6640625" customWidth="1"/>
  </cols>
  <sheetData>
    <row r="3" spans="1:1" x14ac:dyDescent="0.3">
      <c r="A3" s="2" t="s">
        <v>191</v>
      </c>
    </row>
    <row r="4" spans="1:1" x14ac:dyDescent="0.3">
      <c r="A4" s="3" t="s">
        <v>48</v>
      </c>
    </row>
    <row r="5" spans="1:1" x14ac:dyDescent="0.3">
      <c r="A5" s="3" t="s">
        <v>9</v>
      </c>
    </row>
    <row r="6" spans="1:1" x14ac:dyDescent="0.3">
      <c r="A6" s="3" t="s">
        <v>8</v>
      </c>
    </row>
    <row r="7" spans="1:1" x14ac:dyDescent="0.3">
      <c r="A7" s="3" t="s">
        <v>10</v>
      </c>
    </row>
    <row r="8" spans="1:1" x14ac:dyDescent="0.3">
      <c r="A8" s="3" t="s">
        <v>45</v>
      </c>
    </row>
    <row r="9" spans="1:1" x14ac:dyDescent="0.3">
      <c r="A9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7DF6-6CB2-4A90-8776-B8D006EABD46}">
  <dimension ref="A3:A9"/>
  <sheetViews>
    <sheetView workbookViewId="0">
      <selection activeCell="A4" sqref="A4:A8"/>
    </sheetView>
  </sheetViews>
  <sheetFormatPr defaultRowHeight="14.4" x14ac:dyDescent="0.3"/>
  <cols>
    <col min="1" max="1" width="15.5546875" customWidth="1"/>
  </cols>
  <sheetData>
    <row r="3" spans="1:1" x14ac:dyDescent="0.3">
      <c r="A3" s="2" t="s">
        <v>192</v>
      </c>
    </row>
    <row r="4" spans="1:1" x14ac:dyDescent="0.3">
      <c r="A4" s="3" t="s">
        <v>22</v>
      </c>
    </row>
    <row r="5" spans="1:1" x14ac:dyDescent="0.3">
      <c r="A5" s="3" t="s">
        <v>23</v>
      </c>
    </row>
    <row r="6" spans="1:1" x14ac:dyDescent="0.3">
      <c r="A6" s="3" t="s">
        <v>174</v>
      </c>
    </row>
    <row r="7" spans="1:1" x14ac:dyDescent="0.3">
      <c r="A7" s="3" t="s">
        <v>178</v>
      </c>
    </row>
    <row r="8" spans="1:1" x14ac:dyDescent="0.3">
      <c r="A8" s="3" t="s">
        <v>182</v>
      </c>
    </row>
    <row r="9" spans="1:1" x14ac:dyDescent="0.3">
      <c r="A9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M20" sqref="M20"/>
    </sheetView>
  </sheetViews>
  <sheetFormatPr defaultRowHeight="14.4" x14ac:dyDescent="0.3"/>
  <cols>
    <col min="1" max="1" width="21.44140625" customWidth="1"/>
    <col min="2" max="2" width="27.33203125" customWidth="1"/>
    <col min="3" max="4" width="19.88671875" customWidth="1"/>
    <col min="5" max="5" width="22.21875" customWidth="1"/>
    <col min="6" max="6" width="24.44140625" customWidth="1"/>
    <col min="9" max="10" width="8.88671875" customWidth="1"/>
    <col min="12" max="12" width="16.88671875" customWidth="1"/>
    <col min="13" max="13" width="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</row>
    <row r="2" spans="1:6" x14ac:dyDescent="0.3">
      <c r="A2" t="s">
        <v>5</v>
      </c>
      <c r="B2" t="s">
        <v>92</v>
      </c>
      <c r="C2" t="s">
        <v>8</v>
      </c>
      <c r="D2" s="6" t="s">
        <v>22</v>
      </c>
      <c r="E2">
        <v>25</v>
      </c>
      <c r="F2">
        <v>120</v>
      </c>
    </row>
    <row r="3" spans="1:6" x14ac:dyDescent="0.3">
      <c r="A3" t="s">
        <v>6</v>
      </c>
      <c r="B3" t="s">
        <v>93</v>
      </c>
      <c r="C3" t="s">
        <v>9</v>
      </c>
      <c r="D3" s="6" t="s">
        <v>174</v>
      </c>
      <c r="E3">
        <v>12.5</v>
      </c>
      <c r="F3">
        <v>75</v>
      </c>
    </row>
    <row r="4" spans="1:6" x14ac:dyDescent="0.3">
      <c r="A4" t="s">
        <v>7</v>
      </c>
      <c r="B4" t="s">
        <v>94</v>
      </c>
      <c r="C4" t="s">
        <v>10</v>
      </c>
      <c r="D4" s="6" t="s">
        <v>23</v>
      </c>
      <c r="E4">
        <v>45</v>
      </c>
      <c r="F4">
        <v>60</v>
      </c>
    </row>
    <row r="5" spans="1:6" x14ac:dyDescent="0.3">
      <c r="A5" t="s">
        <v>30</v>
      </c>
      <c r="B5" t="s">
        <v>38</v>
      </c>
      <c r="C5" t="s">
        <v>8</v>
      </c>
      <c r="D5" s="6" t="s">
        <v>22</v>
      </c>
      <c r="E5">
        <v>5</v>
      </c>
      <c r="F5">
        <v>100</v>
      </c>
    </row>
    <row r="6" spans="1:6" x14ac:dyDescent="0.3">
      <c r="A6" t="s">
        <v>39</v>
      </c>
      <c r="B6" t="s">
        <v>40</v>
      </c>
      <c r="C6" t="s">
        <v>9</v>
      </c>
      <c r="D6" s="6" t="s">
        <v>174</v>
      </c>
      <c r="E6">
        <v>5.75</v>
      </c>
      <c r="F6">
        <v>98</v>
      </c>
    </row>
    <row r="7" spans="1:6" x14ac:dyDescent="0.3">
      <c r="A7" t="s">
        <v>41</v>
      </c>
      <c r="B7" t="s">
        <v>42</v>
      </c>
      <c r="C7" t="s">
        <v>10</v>
      </c>
      <c r="D7" s="6" t="s">
        <v>23</v>
      </c>
      <c r="E7">
        <v>6.5</v>
      </c>
      <c r="F7">
        <v>96</v>
      </c>
    </row>
    <row r="8" spans="1:6" x14ac:dyDescent="0.3">
      <c r="A8" t="s">
        <v>43</v>
      </c>
      <c r="B8" t="s">
        <v>44</v>
      </c>
      <c r="C8" t="s">
        <v>45</v>
      </c>
      <c r="D8" s="6" t="s">
        <v>182</v>
      </c>
      <c r="E8">
        <v>7.25</v>
      </c>
      <c r="F8">
        <v>94</v>
      </c>
    </row>
    <row r="9" spans="1:6" x14ac:dyDescent="0.3">
      <c r="A9" t="s">
        <v>46</v>
      </c>
      <c r="B9" t="s">
        <v>47</v>
      </c>
      <c r="C9" t="s">
        <v>48</v>
      </c>
      <c r="D9" s="6" t="s">
        <v>178</v>
      </c>
      <c r="E9">
        <v>8</v>
      </c>
      <c r="F9">
        <v>92</v>
      </c>
    </row>
    <row r="10" spans="1:6" x14ac:dyDescent="0.3">
      <c r="A10" t="s">
        <v>49</v>
      </c>
      <c r="B10" t="s">
        <v>50</v>
      </c>
      <c r="C10" t="s">
        <v>8</v>
      </c>
      <c r="D10" s="6" t="s">
        <v>22</v>
      </c>
      <c r="E10">
        <v>8.75</v>
      </c>
      <c r="F10">
        <v>90</v>
      </c>
    </row>
    <row r="11" spans="1:6" x14ac:dyDescent="0.3">
      <c r="A11" t="s">
        <v>51</v>
      </c>
      <c r="B11" t="s">
        <v>52</v>
      </c>
      <c r="C11" t="s">
        <v>9</v>
      </c>
      <c r="D11" s="6" t="s">
        <v>174</v>
      </c>
      <c r="E11">
        <v>9.5</v>
      </c>
      <c r="F11">
        <v>88</v>
      </c>
    </row>
    <row r="12" spans="1:6" x14ac:dyDescent="0.3">
      <c r="A12" t="s">
        <v>53</v>
      </c>
      <c r="B12" t="s">
        <v>54</v>
      </c>
      <c r="C12" t="s">
        <v>10</v>
      </c>
      <c r="D12" s="6" t="s">
        <v>23</v>
      </c>
      <c r="E12">
        <v>10.25</v>
      </c>
      <c r="F12">
        <v>86</v>
      </c>
    </row>
    <row r="13" spans="1:6" x14ac:dyDescent="0.3">
      <c r="A13" t="s">
        <v>55</v>
      </c>
      <c r="B13" t="s">
        <v>56</v>
      </c>
      <c r="C13" t="s">
        <v>45</v>
      </c>
      <c r="D13" s="6" t="s">
        <v>182</v>
      </c>
      <c r="E13">
        <v>11</v>
      </c>
      <c r="F13">
        <v>84</v>
      </c>
    </row>
    <row r="14" spans="1:6" x14ac:dyDescent="0.3">
      <c r="A14" t="s">
        <v>57</v>
      </c>
      <c r="B14" t="s">
        <v>58</v>
      </c>
      <c r="C14" t="s">
        <v>48</v>
      </c>
      <c r="D14" s="6" t="s">
        <v>178</v>
      </c>
      <c r="E14">
        <v>11.75</v>
      </c>
      <c r="F14">
        <v>82</v>
      </c>
    </row>
    <row r="15" spans="1:6" x14ac:dyDescent="0.3">
      <c r="A15" t="s">
        <v>59</v>
      </c>
      <c r="B15" t="s">
        <v>60</v>
      </c>
      <c r="C15" t="s">
        <v>8</v>
      </c>
      <c r="D15" s="6" t="s">
        <v>22</v>
      </c>
      <c r="E15">
        <v>12.5</v>
      </c>
      <c r="F15">
        <v>80</v>
      </c>
    </row>
    <row r="16" spans="1:6" x14ac:dyDescent="0.3">
      <c r="A16" t="s">
        <v>61</v>
      </c>
      <c r="B16" t="s">
        <v>62</v>
      </c>
      <c r="C16" t="s">
        <v>9</v>
      </c>
      <c r="D16" s="6" t="s">
        <v>174</v>
      </c>
      <c r="E16">
        <v>13.25</v>
      </c>
      <c r="F16">
        <v>78</v>
      </c>
    </row>
    <row r="17" spans="1:6" x14ac:dyDescent="0.3">
      <c r="A17" t="s">
        <v>63</v>
      </c>
      <c r="B17" t="s">
        <v>64</v>
      </c>
      <c r="C17" t="s">
        <v>10</v>
      </c>
      <c r="D17" s="6" t="s">
        <v>23</v>
      </c>
      <c r="E17">
        <v>14</v>
      </c>
      <c r="F17">
        <v>76</v>
      </c>
    </row>
    <row r="18" spans="1:6" x14ac:dyDescent="0.3">
      <c r="A18" t="s">
        <v>65</v>
      </c>
      <c r="B18" t="s">
        <v>66</v>
      </c>
      <c r="C18" t="s">
        <v>45</v>
      </c>
      <c r="D18" s="6" t="s">
        <v>182</v>
      </c>
      <c r="E18">
        <v>14.75</v>
      </c>
      <c r="F18">
        <v>74</v>
      </c>
    </row>
    <row r="19" spans="1:6" x14ac:dyDescent="0.3">
      <c r="A19" t="s">
        <v>67</v>
      </c>
      <c r="B19" t="s">
        <v>68</v>
      </c>
      <c r="C19" t="s">
        <v>48</v>
      </c>
      <c r="D19" s="6" t="s">
        <v>178</v>
      </c>
      <c r="E19">
        <v>15.5</v>
      </c>
      <c r="F19">
        <v>72</v>
      </c>
    </row>
    <row r="20" spans="1:6" x14ac:dyDescent="0.3">
      <c r="A20" t="s">
        <v>69</v>
      </c>
      <c r="B20" t="s">
        <v>70</v>
      </c>
      <c r="C20" t="s">
        <v>8</v>
      </c>
      <c r="D20" s="6" t="s">
        <v>22</v>
      </c>
      <c r="E20">
        <v>16.25</v>
      </c>
      <c r="F20">
        <v>70</v>
      </c>
    </row>
    <row r="21" spans="1:6" x14ac:dyDescent="0.3">
      <c r="A21" t="s">
        <v>71</v>
      </c>
      <c r="B21" t="s">
        <v>72</v>
      </c>
      <c r="C21" t="s">
        <v>9</v>
      </c>
      <c r="D21" s="6" t="s">
        <v>174</v>
      </c>
      <c r="E21">
        <v>17</v>
      </c>
      <c r="F21">
        <v>68</v>
      </c>
    </row>
    <row r="22" spans="1:6" x14ac:dyDescent="0.3">
      <c r="A22" t="s">
        <v>73</v>
      </c>
      <c r="B22" t="s">
        <v>74</v>
      </c>
      <c r="C22" t="s">
        <v>10</v>
      </c>
      <c r="D22" s="6" t="s">
        <v>23</v>
      </c>
      <c r="E22">
        <v>17.75</v>
      </c>
      <c r="F22">
        <v>66</v>
      </c>
    </row>
    <row r="23" spans="1:6" x14ac:dyDescent="0.3">
      <c r="A23" t="s">
        <v>75</v>
      </c>
      <c r="B23" t="s">
        <v>76</v>
      </c>
      <c r="C23" t="s">
        <v>45</v>
      </c>
      <c r="D23" s="6" t="s">
        <v>182</v>
      </c>
      <c r="E23">
        <v>18.5</v>
      </c>
      <c r="F23">
        <v>64</v>
      </c>
    </row>
    <row r="24" spans="1:6" x14ac:dyDescent="0.3">
      <c r="A24" t="s">
        <v>77</v>
      </c>
      <c r="B24" t="s">
        <v>78</v>
      </c>
      <c r="C24" t="s">
        <v>48</v>
      </c>
      <c r="D24" s="6" t="s">
        <v>178</v>
      </c>
      <c r="E24">
        <v>19.25</v>
      </c>
      <c r="F24">
        <v>62</v>
      </c>
    </row>
    <row r="25" spans="1:6" x14ac:dyDescent="0.3">
      <c r="A25" t="s">
        <v>79</v>
      </c>
      <c r="B25" t="s">
        <v>80</v>
      </c>
      <c r="C25" t="s">
        <v>8</v>
      </c>
      <c r="D25" s="6" t="s">
        <v>22</v>
      </c>
      <c r="E25">
        <v>20</v>
      </c>
      <c r="F25">
        <v>60</v>
      </c>
    </row>
    <row r="26" spans="1:6" x14ac:dyDescent="0.3">
      <c r="A26" t="s">
        <v>81</v>
      </c>
      <c r="B26" t="s">
        <v>82</v>
      </c>
      <c r="C26" t="s">
        <v>9</v>
      </c>
      <c r="D26" s="6" t="s">
        <v>174</v>
      </c>
      <c r="E26">
        <v>20.75</v>
      </c>
      <c r="F26">
        <v>58</v>
      </c>
    </row>
    <row r="27" spans="1:6" x14ac:dyDescent="0.3">
      <c r="A27" t="s">
        <v>83</v>
      </c>
      <c r="B27" t="s">
        <v>84</v>
      </c>
      <c r="C27" t="s">
        <v>10</v>
      </c>
      <c r="D27" s="6" t="s">
        <v>23</v>
      </c>
      <c r="E27">
        <v>21.5</v>
      </c>
      <c r="F2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B31" sqref="B31"/>
    </sheetView>
  </sheetViews>
  <sheetFormatPr defaultRowHeight="14.4" x14ac:dyDescent="0.3"/>
  <cols>
    <col min="1" max="1" width="25.109375" customWidth="1"/>
    <col min="2" max="2" width="18.109375" customWidth="1"/>
    <col min="3" max="4" width="20.77734375" customWidth="1"/>
    <col min="5" max="8" width="18" customWidth="1"/>
    <col min="9" max="9" width="20.21875" customWidth="1"/>
    <col min="10" max="10" width="20.6640625" customWidth="1"/>
  </cols>
  <sheetData>
    <row r="1" spans="1:10" x14ac:dyDescent="0.3">
      <c r="A1" s="1" t="s">
        <v>11</v>
      </c>
      <c r="B1" s="1" t="s">
        <v>12</v>
      </c>
      <c r="C1" s="1" t="s">
        <v>13</v>
      </c>
      <c r="D1" s="1" t="s">
        <v>34</v>
      </c>
      <c r="E1" s="1" t="s">
        <v>0</v>
      </c>
      <c r="F1" s="1" t="s">
        <v>31</v>
      </c>
      <c r="G1" s="1" t="s">
        <v>2</v>
      </c>
      <c r="H1" s="1" t="s">
        <v>32</v>
      </c>
      <c r="I1" s="1" t="s">
        <v>14</v>
      </c>
      <c r="J1" s="1" t="s">
        <v>15</v>
      </c>
    </row>
    <row r="2" spans="1:10" x14ac:dyDescent="0.3">
      <c r="A2" t="s">
        <v>16</v>
      </c>
      <c r="B2" s="7">
        <v>45717</v>
      </c>
      <c r="C2" s="8" t="s">
        <v>18</v>
      </c>
      <c r="E2" t="s">
        <v>51</v>
      </c>
      <c r="F2" t="str">
        <f>_xlfn.XLOOKUP(E2, Products!A:A, Products!B:B, "Not Found")</f>
        <v>Item J</v>
      </c>
      <c r="G2" t="str">
        <f>_xlfn.XLOOKUP(E2, Products!A:A, Products!C:C, "Not Found")</f>
        <v>Auto Parts</v>
      </c>
      <c r="H2">
        <f>_xlfn.XLOOKUP(E2, Products!A:A, Products!E:E, 0)</f>
        <v>9.5</v>
      </c>
      <c r="I2">
        <v>12</v>
      </c>
      <c r="J2">
        <f>IF(OR(H2="", I2=""), "", H2 * I2)</f>
        <v>114</v>
      </c>
    </row>
    <row r="3" spans="1:10" x14ac:dyDescent="0.3">
      <c r="A3" t="s">
        <v>17</v>
      </c>
      <c r="B3" s="7">
        <v>45718</v>
      </c>
      <c r="C3" s="8" t="s">
        <v>19</v>
      </c>
      <c r="E3" t="s">
        <v>53</v>
      </c>
      <c r="F3" t="str">
        <f>_xlfn.XLOOKUP(E3, Products!A:A, Products!B:B, "Not Found")</f>
        <v>Item K</v>
      </c>
      <c r="G3" t="str">
        <f>_xlfn.XLOOKUP(E3, Products!A:A, Products!C:C, "Not Found")</f>
        <v>Machinery</v>
      </c>
      <c r="H3">
        <f>_xlfn.XLOOKUP(E3, Products!A:A, Products!E:E, 0)</f>
        <v>10.25</v>
      </c>
      <c r="I3">
        <v>18</v>
      </c>
      <c r="J3">
        <f t="shared" ref="J3:J26" si="0">IF(OR(H3="", I3=""), "", H3 * I3)</f>
        <v>184.5</v>
      </c>
    </row>
    <row r="4" spans="1:10" x14ac:dyDescent="0.3">
      <c r="A4" t="s">
        <v>114</v>
      </c>
      <c r="B4" s="7">
        <v>45720</v>
      </c>
      <c r="C4" s="8" t="s">
        <v>137</v>
      </c>
      <c r="E4" t="s">
        <v>55</v>
      </c>
      <c r="F4" t="str">
        <f>_xlfn.XLOOKUP(E4, Products!A:A, Products!B:B, "Not Found")</f>
        <v>Item L</v>
      </c>
      <c r="G4" t="str">
        <f>_xlfn.XLOOKUP(E4, Products!A:A, Products!C:C, "Not Found")</f>
        <v>Tools</v>
      </c>
      <c r="H4">
        <f>_xlfn.XLOOKUP(E4, Products!A:A, Products!E:E, 0)</f>
        <v>11</v>
      </c>
      <c r="I4">
        <v>7</v>
      </c>
      <c r="J4">
        <f t="shared" si="0"/>
        <v>77</v>
      </c>
    </row>
    <row r="5" spans="1:10" x14ac:dyDescent="0.3">
      <c r="A5" t="s">
        <v>115</v>
      </c>
      <c r="B5" s="7">
        <v>45722</v>
      </c>
      <c r="C5" s="8" t="s">
        <v>138</v>
      </c>
      <c r="E5" t="s">
        <v>57</v>
      </c>
      <c r="F5" t="str">
        <f>_xlfn.XLOOKUP(E5, Products!A:A, Products!B:B, "Not Found")</f>
        <v>Item M</v>
      </c>
      <c r="G5" t="str">
        <f>_xlfn.XLOOKUP(E5, Products!A:A, Products!C:C, "Not Found")</f>
        <v>Apparel</v>
      </c>
      <c r="H5">
        <f>_xlfn.XLOOKUP(E5, Products!A:A, Products!E:E, 0)</f>
        <v>11.75</v>
      </c>
      <c r="I5">
        <v>12</v>
      </c>
      <c r="J5">
        <f t="shared" si="0"/>
        <v>141</v>
      </c>
    </row>
    <row r="6" spans="1:10" x14ac:dyDescent="0.3">
      <c r="A6" t="s">
        <v>116</v>
      </c>
      <c r="B6" s="7">
        <v>45724</v>
      </c>
      <c r="C6" s="8" t="s">
        <v>139</v>
      </c>
      <c r="E6" t="s">
        <v>59</v>
      </c>
      <c r="F6" t="str">
        <f>_xlfn.XLOOKUP(E6, Products!A:A, Products!B:B, "Not Found")</f>
        <v>Item N</v>
      </c>
      <c r="G6" t="str">
        <f>_xlfn.XLOOKUP(E6, Products!A:A, Products!C:C, "Not Found")</f>
        <v>Hardware</v>
      </c>
      <c r="H6">
        <f>_xlfn.XLOOKUP(E6, Products!A:A, Products!E:E, 0)</f>
        <v>12.5</v>
      </c>
      <c r="I6">
        <v>16</v>
      </c>
      <c r="J6">
        <f t="shared" si="0"/>
        <v>200</v>
      </c>
    </row>
    <row r="7" spans="1:10" x14ac:dyDescent="0.3">
      <c r="A7" t="s">
        <v>117</v>
      </c>
      <c r="B7" s="7">
        <v>45726</v>
      </c>
      <c r="C7" s="8" t="s">
        <v>140</v>
      </c>
      <c r="E7" t="s">
        <v>61</v>
      </c>
      <c r="F7" t="str">
        <f>_xlfn.XLOOKUP(E7, Products!A:A, Products!B:B, "Not Found")</f>
        <v>Item O</v>
      </c>
      <c r="G7" t="str">
        <f>_xlfn.XLOOKUP(E7, Products!A:A, Products!C:C, "Not Found")</f>
        <v>Auto Parts</v>
      </c>
      <c r="H7">
        <f>_xlfn.XLOOKUP(E7, Products!A:A, Products!E:E, 0)</f>
        <v>13.25</v>
      </c>
      <c r="I7">
        <v>10</v>
      </c>
      <c r="J7">
        <f t="shared" si="0"/>
        <v>132.5</v>
      </c>
    </row>
    <row r="8" spans="1:10" x14ac:dyDescent="0.3">
      <c r="A8" t="s">
        <v>118</v>
      </c>
      <c r="B8" s="7">
        <v>45728</v>
      </c>
      <c r="C8" s="8" t="s">
        <v>141</v>
      </c>
      <c r="E8" t="s">
        <v>63</v>
      </c>
      <c r="F8" t="str">
        <f>_xlfn.XLOOKUP(E8, Products!A:A, Products!B:B, "Not Found")</f>
        <v>Item P</v>
      </c>
      <c r="G8" t="str">
        <f>_xlfn.XLOOKUP(E8, Products!A:A, Products!C:C, "Not Found")</f>
        <v>Machinery</v>
      </c>
      <c r="H8">
        <f>_xlfn.XLOOKUP(E8, Products!A:A, Products!E:E, 0)</f>
        <v>14</v>
      </c>
      <c r="I8">
        <v>14</v>
      </c>
      <c r="J8">
        <f t="shared" si="0"/>
        <v>196</v>
      </c>
    </row>
    <row r="9" spans="1:10" x14ac:dyDescent="0.3">
      <c r="A9" t="s">
        <v>119</v>
      </c>
      <c r="B9" s="7">
        <v>45730</v>
      </c>
      <c r="C9" s="8" t="s">
        <v>142</v>
      </c>
      <c r="E9" t="s">
        <v>65</v>
      </c>
      <c r="F9" t="str">
        <f>_xlfn.XLOOKUP(E9, Products!A:A, Products!B:B, "Not Found")</f>
        <v>Item Q</v>
      </c>
      <c r="G9" t="str">
        <f>_xlfn.XLOOKUP(E9, Products!A:A, Products!C:C, "Not Found")</f>
        <v>Tools</v>
      </c>
      <c r="H9">
        <f>_xlfn.XLOOKUP(E9, Products!A:A, Products!E:E, 0)</f>
        <v>14.75</v>
      </c>
      <c r="I9">
        <v>9</v>
      </c>
      <c r="J9">
        <f t="shared" si="0"/>
        <v>132.75</v>
      </c>
    </row>
    <row r="10" spans="1:10" x14ac:dyDescent="0.3">
      <c r="A10" t="s">
        <v>120</v>
      </c>
      <c r="B10" s="7">
        <v>45732</v>
      </c>
      <c r="C10" s="8" t="s">
        <v>143</v>
      </c>
      <c r="E10" t="s">
        <v>67</v>
      </c>
      <c r="F10" t="str">
        <f>_xlfn.XLOOKUP(E10, Products!A:A, Products!B:B, "Not Found")</f>
        <v>Item R</v>
      </c>
      <c r="G10" t="str">
        <f>_xlfn.XLOOKUP(E10, Products!A:A, Products!C:C, "Not Found")</f>
        <v>Apparel</v>
      </c>
      <c r="H10">
        <f>_xlfn.XLOOKUP(E10, Products!A:A, Products!E:E, 0)</f>
        <v>15.5</v>
      </c>
      <c r="I10">
        <v>5</v>
      </c>
      <c r="J10">
        <f t="shared" si="0"/>
        <v>77.5</v>
      </c>
    </row>
    <row r="11" spans="1:10" x14ac:dyDescent="0.3">
      <c r="A11" t="s">
        <v>121</v>
      </c>
      <c r="B11" s="7">
        <v>45733</v>
      </c>
      <c r="C11" s="8" t="s">
        <v>144</v>
      </c>
      <c r="E11" t="s">
        <v>69</v>
      </c>
      <c r="F11" t="str">
        <f>_xlfn.XLOOKUP(E11, Products!A:A, Products!B:B, "Not Found")</f>
        <v>Item S</v>
      </c>
      <c r="G11" t="str">
        <f>_xlfn.XLOOKUP(E11, Products!A:A, Products!C:C, "Not Found")</f>
        <v>Hardware</v>
      </c>
      <c r="H11">
        <f>_xlfn.XLOOKUP(E11, Products!A:A, Products!E:E, 0)</f>
        <v>16.25</v>
      </c>
      <c r="I11">
        <v>9</v>
      </c>
      <c r="J11">
        <f t="shared" si="0"/>
        <v>146.25</v>
      </c>
    </row>
    <row r="12" spans="1:10" x14ac:dyDescent="0.3">
      <c r="A12" t="s">
        <v>122</v>
      </c>
      <c r="B12" s="7">
        <v>45735</v>
      </c>
      <c r="C12" s="8" t="s">
        <v>145</v>
      </c>
      <c r="E12" t="s">
        <v>71</v>
      </c>
      <c r="F12" t="str">
        <f>_xlfn.XLOOKUP(E12, Products!A:A, Products!B:B, "Not Found")</f>
        <v>Item T</v>
      </c>
      <c r="G12" t="str">
        <f>_xlfn.XLOOKUP(E12, Products!A:A, Products!C:C, "Not Found")</f>
        <v>Auto Parts</v>
      </c>
      <c r="H12">
        <f>_xlfn.XLOOKUP(E12, Products!A:A, Products!E:E, 0)</f>
        <v>17</v>
      </c>
      <c r="I12">
        <v>1</v>
      </c>
      <c r="J12">
        <f t="shared" si="0"/>
        <v>17</v>
      </c>
    </row>
    <row r="13" spans="1:10" x14ac:dyDescent="0.3">
      <c r="A13" t="s">
        <v>123</v>
      </c>
      <c r="B13" s="7">
        <v>45737</v>
      </c>
      <c r="C13" s="8" t="s">
        <v>146</v>
      </c>
      <c r="E13" t="s">
        <v>73</v>
      </c>
      <c r="F13" t="str">
        <f>_xlfn.XLOOKUP(E13, Products!A:A, Products!B:B, "Not Found")</f>
        <v>Item U</v>
      </c>
      <c r="G13" t="str">
        <f>_xlfn.XLOOKUP(E13, Products!A:A, Products!C:C, "Not Found")</f>
        <v>Machinery</v>
      </c>
      <c r="H13">
        <f>_xlfn.XLOOKUP(E13, Products!A:A, Products!E:E, 0)</f>
        <v>17.75</v>
      </c>
      <c r="I13">
        <v>15</v>
      </c>
      <c r="J13">
        <f t="shared" si="0"/>
        <v>266.25</v>
      </c>
    </row>
    <row r="14" spans="1:10" x14ac:dyDescent="0.3">
      <c r="A14" t="s">
        <v>124</v>
      </c>
      <c r="B14" s="7">
        <v>45739</v>
      </c>
      <c r="C14" s="8" t="s">
        <v>147</v>
      </c>
      <c r="E14" t="s">
        <v>75</v>
      </c>
      <c r="F14" t="str">
        <f>_xlfn.XLOOKUP(E14, Products!A:A, Products!B:B, "Not Found")</f>
        <v>Item V</v>
      </c>
      <c r="G14" t="str">
        <f>_xlfn.XLOOKUP(E14, Products!A:A, Products!C:C, "Not Found")</f>
        <v>Tools</v>
      </c>
      <c r="H14">
        <f>_xlfn.XLOOKUP(E14, Products!A:A, Products!E:E, 0)</f>
        <v>18.5</v>
      </c>
      <c r="I14">
        <v>6</v>
      </c>
      <c r="J14">
        <f t="shared" si="0"/>
        <v>111</v>
      </c>
    </row>
    <row r="15" spans="1:10" x14ac:dyDescent="0.3">
      <c r="A15" t="s">
        <v>125</v>
      </c>
      <c r="B15" s="7">
        <v>45741</v>
      </c>
      <c r="C15" s="8" t="s">
        <v>148</v>
      </c>
      <c r="E15" t="s">
        <v>77</v>
      </c>
      <c r="F15" t="str">
        <f>_xlfn.XLOOKUP(E15, Products!A:A, Products!B:B, "Not Found")</f>
        <v>Item W</v>
      </c>
      <c r="G15" t="str">
        <f>_xlfn.XLOOKUP(E15, Products!A:A, Products!C:C, "Not Found")</f>
        <v>Apparel</v>
      </c>
      <c r="H15">
        <f>_xlfn.XLOOKUP(E15, Products!A:A, Products!E:E, 0)</f>
        <v>19.25</v>
      </c>
      <c r="I15">
        <v>13</v>
      </c>
      <c r="J15">
        <f t="shared" si="0"/>
        <v>250.25</v>
      </c>
    </row>
    <row r="16" spans="1:10" x14ac:dyDescent="0.3">
      <c r="A16" t="s">
        <v>126</v>
      </c>
      <c r="B16" s="7">
        <v>45743</v>
      </c>
      <c r="C16" s="8" t="s">
        <v>149</v>
      </c>
      <c r="E16" t="s">
        <v>79</v>
      </c>
      <c r="F16" t="str">
        <f>_xlfn.XLOOKUP(E16, Products!A:A, Products!B:B, "Not Found")</f>
        <v>Item X</v>
      </c>
      <c r="G16" t="str">
        <f>_xlfn.XLOOKUP(E16, Products!A:A, Products!C:C, "Not Found")</f>
        <v>Hardware</v>
      </c>
      <c r="H16">
        <f>_xlfn.XLOOKUP(E16, Products!A:A, Products!E:E, 0)</f>
        <v>20</v>
      </c>
      <c r="I16">
        <v>9</v>
      </c>
      <c r="J16">
        <f t="shared" si="0"/>
        <v>180</v>
      </c>
    </row>
    <row r="17" spans="1:10" x14ac:dyDescent="0.3">
      <c r="A17" t="s">
        <v>127</v>
      </c>
      <c r="B17" s="7">
        <v>45745</v>
      </c>
      <c r="C17" s="8" t="s">
        <v>150</v>
      </c>
      <c r="E17" t="s">
        <v>81</v>
      </c>
      <c r="F17" t="str">
        <f>_xlfn.XLOOKUP(E17, Products!A:A, Products!B:B, "Not Found")</f>
        <v>Item Y</v>
      </c>
      <c r="G17" t="str">
        <f>_xlfn.XLOOKUP(E17, Products!A:A, Products!C:C, "Not Found")</f>
        <v>Auto Parts</v>
      </c>
      <c r="H17">
        <f>_xlfn.XLOOKUP(E17, Products!A:A, Products!E:E, 0)</f>
        <v>20.75</v>
      </c>
      <c r="I17">
        <v>18</v>
      </c>
      <c r="J17">
        <f t="shared" si="0"/>
        <v>373.5</v>
      </c>
    </row>
    <row r="18" spans="1:10" x14ac:dyDescent="0.3">
      <c r="A18" t="s">
        <v>128</v>
      </c>
      <c r="B18" s="7">
        <v>45747</v>
      </c>
      <c r="C18" s="8" t="s">
        <v>151</v>
      </c>
      <c r="E18" t="s">
        <v>83</v>
      </c>
      <c r="F18" t="str">
        <f>_xlfn.XLOOKUP(E18, Products!A:A, Products!B:B, "Not Found")</f>
        <v>Item Z</v>
      </c>
      <c r="G18" t="str">
        <f>_xlfn.XLOOKUP(E18, Products!A:A, Products!C:C, "Not Found")</f>
        <v>Machinery</v>
      </c>
      <c r="H18">
        <f>_xlfn.XLOOKUP(E18, Products!A:A, Products!E:E, 0)</f>
        <v>21.5</v>
      </c>
      <c r="I18">
        <v>16</v>
      </c>
      <c r="J18">
        <f>IF(OR(H18="", I18=""), "", H18 * I18)</f>
        <v>344</v>
      </c>
    </row>
    <row r="19" spans="1:10" x14ac:dyDescent="0.3">
      <c r="A19" t="s">
        <v>129</v>
      </c>
      <c r="B19" s="7">
        <v>45748</v>
      </c>
      <c r="C19" s="8" t="s">
        <v>152</v>
      </c>
      <c r="E19" t="s">
        <v>85</v>
      </c>
      <c r="F19" t="str">
        <f>_xlfn.XLOOKUP(E19, Products!A:A, Products!B:B, "Not Found")</f>
        <v>Not Found</v>
      </c>
      <c r="G19" t="str">
        <f>_xlfn.XLOOKUP(E19, Products!A:A, Products!C:C, "Not Found")</f>
        <v>Not Found</v>
      </c>
      <c r="H19">
        <f>_xlfn.XLOOKUP(E19, Products!A:A, Products!E:E, 0)</f>
        <v>0</v>
      </c>
      <c r="I19">
        <v>9</v>
      </c>
      <c r="J19">
        <f t="shared" si="0"/>
        <v>0</v>
      </c>
    </row>
    <row r="20" spans="1:10" x14ac:dyDescent="0.3">
      <c r="A20" t="s">
        <v>130</v>
      </c>
      <c r="B20" s="7">
        <v>45750</v>
      </c>
      <c r="C20" s="8" t="s">
        <v>153</v>
      </c>
      <c r="E20" t="s">
        <v>86</v>
      </c>
      <c r="F20" t="str">
        <f>_xlfn.XLOOKUP(E20, Products!A:A, Products!B:B, "Not Found")</f>
        <v>Not Found</v>
      </c>
      <c r="G20" t="str">
        <f>_xlfn.XLOOKUP(E20, Products!A:A, Products!C:C, "Not Found")</f>
        <v>Not Found</v>
      </c>
      <c r="H20">
        <f>_xlfn.XLOOKUP(E20, Products!A:A, Products!E:E, 0)</f>
        <v>0</v>
      </c>
      <c r="I20">
        <v>3</v>
      </c>
      <c r="J20">
        <f t="shared" si="0"/>
        <v>0</v>
      </c>
    </row>
    <row r="21" spans="1:10" x14ac:dyDescent="0.3">
      <c r="A21" t="s">
        <v>131</v>
      </c>
      <c r="B21" s="7">
        <v>45752</v>
      </c>
      <c r="C21" s="8" t="s">
        <v>154</v>
      </c>
      <c r="E21" t="s">
        <v>87</v>
      </c>
      <c r="F21" t="str">
        <f>_xlfn.XLOOKUP(E21, Products!A:A, Products!B:B, "Not Found")</f>
        <v>Not Found</v>
      </c>
      <c r="G21" t="str">
        <f>_xlfn.XLOOKUP(E21, Products!A:A, Products!C:C, "Not Found")</f>
        <v>Not Found</v>
      </c>
      <c r="H21">
        <f>_xlfn.XLOOKUP(E21, Products!A:A, Products!E:E, 0)</f>
        <v>0</v>
      </c>
      <c r="I21">
        <v>13</v>
      </c>
      <c r="J21">
        <f t="shared" si="0"/>
        <v>0</v>
      </c>
    </row>
    <row r="22" spans="1:10" x14ac:dyDescent="0.3">
      <c r="A22" t="s">
        <v>132</v>
      </c>
      <c r="B22" s="7">
        <v>45754</v>
      </c>
      <c r="C22" s="8" t="s">
        <v>155</v>
      </c>
      <c r="E22" t="s">
        <v>88</v>
      </c>
      <c r="F22" t="str">
        <f>_xlfn.XLOOKUP(E22, Products!A:A, Products!B:B, "Not Found")</f>
        <v>Not Found</v>
      </c>
      <c r="G22" t="str">
        <f>_xlfn.XLOOKUP(E22, Products!A:A, Products!C:C, "Not Found")</f>
        <v>Not Found</v>
      </c>
      <c r="H22">
        <f>_xlfn.XLOOKUP(E22, Products!A:A, Products!E:E, 0)</f>
        <v>0</v>
      </c>
      <c r="I22">
        <v>9</v>
      </c>
      <c r="J22">
        <f t="shared" si="0"/>
        <v>0</v>
      </c>
    </row>
    <row r="23" spans="1:10" x14ac:dyDescent="0.3">
      <c r="A23" t="s">
        <v>133</v>
      </c>
      <c r="B23" s="7">
        <v>45756</v>
      </c>
      <c r="C23" s="8" t="s">
        <v>156</v>
      </c>
      <c r="E23" t="s">
        <v>89</v>
      </c>
      <c r="F23" t="str">
        <f>_xlfn.XLOOKUP(E23, Products!A:A, Products!B:B, "Not Found")</f>
        <v>Not Found</v>
      </c>
      <c r="G23" t="str">
        <f>_xlfn.XLOOKUP(E23, Products!A:A, Products!C:C, "Not Found")</f>
        <v>Not Found</v>
      </c>
      <c r="H23">
        <f>_xlfn.XLOOKUP(E23, Products!A:A, Products!E:E, 0)</f>
        <v>0</v>
      </c>
      <c r="I23">
        <v>11</v>
      </c>
      <c r="J23">
        <f t="shared" si="0"/>
        <v>0</v>
      </c>
    </row>
    <row r="24" spans="1:10" x14ac:dyDescent="0.3">
      <c r="A24" t="s">
        <v>134</v>
      </c>
      <c r="B24" s="7">
        <v>45758</v>
      </c>
      <c r="C24" s="8" t="s">
        <v>157</v>
      </c>
      <c r="E24" t="s">
        <v>90</v>
      </c>
      <c r="F24" t="str">
        <f>_xlfn.XLOOKUP(E24, Products!A:A, Products!B:B, "Not Found")</f>
        <v>Not Found</v>
      </c>
      <c r="G24" t="str">
        <f>_xlfn.XLOOKUP(E24, Products!A:A, Products!C:C, "Not Found")</f>
        <v>Not Found</v>
      </c>
      <c r="H24">
        <f>_xlfn.XLOOKUP(E24, Products!A:A, Products!E:E, 0)</f>
        <v>0</v>
      </c>
      <c r="I24">
        <v>13</v>
      </c>
      <c r="J24">
        <f t="shared" si="0"/>
        <v>0</v>
      </c>
    </row>
    <row r="25" spans="1:10" x14ac:dyDescent="0.3">
      <c r="A25" t="s">
        <v>135</v>
      </c>
      <c r="B25" s="7">
        <v>45760</v>
      </c>
      <c r="C25" s="8" t="s">
        <v>158</v>
      </c>
      <c r="E25" t="s">
        <v>91</v>
      </c>
      <c r="F25" t="str">
        <f>_xlfn.XLOOKUP(E25, Products!A:A, Products!B:B, "Not Found")</f>
        <v>Not Found</v>
      </c>
      <c r="G25" t="str">
        <f>_xlfn.XLOOKUP(E25, Products!A:A, Products!C:C, "Not Found")</f>
        <v>Not Found</v>
      </c>
      <c r="H25">
        <f>_xlfn.XLOOKUP(E25, Products!A:A, Products!E:E, 0)</f>
        <v>0</v>
      </c>
      <c r="I25">
        <v>12</v>
      </c>
      <c r="J25">
        <f t="shared" si="0"/>
        <v>0</v>
      </c>
    </row>
    <row r="26" spans="1:10" x14ac:dyDescent="0.3">
      <c r="A26" t="s">
        <v>136</v>
      </c>
      <c r="B26" s="7">
        <v>45762</v>
      </c>
      <c r="C26" s="8" t="s">
        <v>159</v>
      </c>
      <c r="E26" t="s">
        <v>95</v>
      </c>
      <c r="F26" t="str">
        <f>_xlfn.XLOOKUP(E26, Products!A:A, Products!B:B, "Not Found")</f>
        <v>Not Found</v>
      </c>
      <c r="G26" t="str">
        <f>_xlfn.XLOOKUP(E26, Products!A:A, Products!C:C, "Not Found")</f>
        <v>Not Found</v>
      </c>
      <c r="H26">
        <f>_xlfn.XLOOKUP(E26, Products!A:A, Products!E:E, 0)</f>
        <v>0</v>
      </c>
      <c r="I26">
        <v>1</v>
      </c>
      <c r="J26">
        <f t="shared" si="0"/>
        <v>0</v>
      </c>
    </row>
    <row r="27" spans="1:10" x14ac:dyDescent="0.3">
      <c r="A27" t="s">
        <v>201</v>
      </c>
      <c r="B27" s="7">
        <v>45672</v>
      </c>
      <c r="C27" s="8" t="s">
        <v>18</v>
      </c>
      <c r="E27" t="s">
        <v>51</v>
      </c>
      <c r="F27" t="str">
        <f>_xlfn.XLOOKUP(E27, Products!A:A, Products!B:B, "Not Found")</f>
        <v>Item J</v>
      </c>
      <c r="G27" t="str">
        <f>_xlfn.XLOOKUP(E27, Products!A:A, Products!C:C, "Not Found")</f>
        <v>Auto Parts</v>
      </c>
      <c r="H27">
        <f>_xlfn.XLOOKUP(E27, Products!A:A, Products!E:E, 0)</f>
        <v>9.5</v>
      </c>
      <c r="I27">
        <v>12</v>
      </c>
      <c r="J27">
        <f>IF(OR(H27="", I27=""), "", H27 * I27)</f>
        <v>114</v>
      </c>
    </row>
    <row r="28" spans="1:10" x14ac:dyDescent="0.3">
      <c r="A28" t="s">
        <v>202</v>
      </c>
      <c r="B28" s="7">
        <v>45698</v>
      </c>
      <c r="C28" s="8" t="s">
        <v>19</v>
      </c>
      <c r="E28" t="s">
        <v>53</v>
      </c>
      <c r="F28" t="str">
        <f>_xlfn.XLOOKUP(E28, Products!A:A, Products!B:B, "Not Found")</f>
        <v>Item K</v>
      </c>
      <c r="G28" t="str">
        <f>_xlfn.XLOOKUP(E28, Products!A:A, Products!C:C, "Not Found")</f>
        <v>Machinery</v>
      </c>
      <c r="H28">
        <f>_xlfn.XLOOKUP(E28, Products!A:A, Products!E:E, 0)</f>
        <v>10.25</v>
      </c>
      <c r="I28">
        <v>18</v>
      </c>
      <c r="J28">
        <f t="shared" ref="J28:J31" si="1">IF(OR(H28="", I28=""), "", H28 * I28)</f>
        <v>184.5</v>
      </c>
    </row>
    <row r="29" spans="1:10" x14ac:dyDescent="0.3">
      <c r="A29" t="s">
        <v>203</v>
      </c>
      <c r="B29" s="7">
        <v>45752</v>
      </c>
      <c r="C29" s="8" t="s">
        <v>137</v>
      </c>
      <c r="E29" t="s">
        <v>55</v>
      </c>
      <c r="F29" t="str">
        <f>_xlfn.XLOOKUP(E29, Products!A:A, Products!B:B, "Not Found")</f>
        <v>Item L</v>
      </c>
      <c r="G29" t="str">
        <f>_xlfn.XLOOKUP(E29, Products!A:A, Products!C:C, "Not Found")</f>
        <v>Tools</v>
      </c>
      <c r="H29">
        <f>_xlfn.XLOOKUP(E29, Products!A:A, Products!E:E, 0)</f>
        <v>11</v>
      </c>
      <c r="I29">
        <v>7</v>
      </c>
      <c r="J29">
        <f t="shared" si="1"/>
        <v>77</v>
      </c>
    </row>
    <row r="30" spans="1:10" x14ac:dyDescent="0.3">
      <c r="A30" t="s">
        <v>204</v>
      </c>
      <c r="B30" s="7">
        <v>45797</v>
      </c>
      <c r="C30" s="8" t="s">
        <v>138</v>
      </c>
      <c r="E30" t="s">
        <v>57</v>
      </c>
      <c r="F30" t="str">
        <f>_xlfn.XLOOKUP(E30, Products!A:A, Products!B:B, "Not Found")</f>
        <v>Item M</v>
      </c>
      <c r="G30" t="str">
        <f>_xlfn.XLOOKUP(E30, Products!A:A, Products!C:C, "Not Found")</f>
        <v>Apparel</v>
      </c>
      <c r="H30">
        <f>_xlfn.XLOOKUP(E30, Products!A:A, Products!E:E, 0)</f>
        <v>11.75</v>
      </c>
      <c r="I30">
        <v>12</v>
      </c>
      <c r="J30">
        <f t="shared" si="1"/>
        <v>141</v>
      </c>
    </row>
    <row r="31" spans="1:10" x14ac:dyDescent="0.3">
      <c r="A31" t="s">
        <v>205</v>
      </c>
      <c r="B31" s="7">
        <v>45815</v>
      </c>
      <c r="C31" s="8" t="s">
        <v>139</v>
      </c>
      <c r="E31" t="s">
        <v>59</v>
      </c>
      <c r="F31" t="str">
        <f>_xlfn.XLOOKUP(E31, Products!A:A, Products!B:B, "Not Found")</f>
        <v>Item N</v>
      </c>
      <c r="G31" t="str">
        <f>_xlfn.XLOOKUP(E31, Products!A:A, Products!C:C, "Not Found")</f>
        <v>Hardware</v>
      </c>
      <c r="H31">
        <f>_xlfn.XLOOKUP(E31, Products!A:A, Products!E:E, 0)</f>
        <v>12.5</v>
      </c>
      <c r="I31">
        <v>16</v>
      </c>
      <c r="J31">
        <f t="shared" si="1"/>
        <v>200</v>
      </c>
    </row>
    <row r="32" spans="1:10" x14ac:dyDescent="0.3">
      <c r="E32" t="s">
        <v>101</v>
      </c>
      <c r="F32" t="str">
        <f>_xlfn.XLOOKUP(E32, Products!A:A, Products!B:B, "Not Found")</f>
        <v>Not Found</v>
      </c>
      <c r="G32" t="str">
        <f>_xlfn.XLOOKUP(E32, Products!A:A, Products!C:C, "Not Found")</f>
        <v>Not Found</v>
      </c>
      <c r="H32">
        <f>_xlfn.XLOOKUP(E32, Products!A:A, Products!E:E, 0)</f>
        <v>0</v>
      </c>
    </row>
    <row r="33" spans="5:8" x14ac:dyDescent="0.3">
      <c r="E33" t="s">
        <v>102</v>
      </c>
      <c r="F33" t="str">
        <f>_xlfn.XLOOKUP(E33, Products!A:A, Products!B:B, "Not Found")</f>
        <v>Not Found</v>
      </c>
      <c r="G33" t="str">
        <f>_xlfn.XLOOKUP(E33, Products!A:A, Products!C:C, "Not Found")</f>
        <v>Not Found</v>
      </c>
      <c r="H33">
        <f>_xlfn.XLOOKUP(E33, Products!A:A, Products!E:E, 0)</f>
        <v>0</v>
      </c>
    </row>
    <row r="34" spans="5:8" x14ac:dyDescent="0.3">
      <c r="E34" t="s">
        <v>103</v>
      </c>
      <c r="F34" t="str">
        <f>_xlfn.XLOOKUP(E34, Products!A:A, Products!B:B, "Not Found")</f>
        <v>Not Found</v>
      </c>
      <c r="G34" t="str">
        <f>_xlfn.XLOOKUP(E34, Products!A:A, Products!C:C, "Not Found")</f>
        <v>Not Found</v>
      </c>
      <c r="H34">
        <f>_xlfn.XLOOKUP(E34, Products!A:A, Products!E:E, 0)</f>
        <v>0</v>
      </c>
    </row>
    <row r="35" spans="5:8" x14ac:dyDescent="0.3">
      <c r="E35" t="s">
        <v>104</v>
      </c>
      <c r="F35" t="str">
        <f>_xlfn.XLOOKUP(E35, Products!A:A, Products!B:B, "Not Found")</f>
        <v>Not Found</v>
      </c>
      <c r="G35" t="str">
        <f>_xlfn.XLOOKUP(E35, Products!A:A, Products!C:C, "Not Found")</f>
        <v>Not Found</v>
      </c>
      <c r="H35">
        <f>_xlfn.XLOOKUP(E35, Products!A:A, Products!E:E, 0)</f>
        <v>0</v>
      </c>
    </row>
    <row r="36" spans="5:8" x14ac:dyDescent="0.3">
      <c r="E36" t="s">
        <v>105</v>
      </c>
      <c r="F36" t="str">
        <f>_xlfn.XLOOKUP(E36, Products!A:A, Products!B:B, "Not Found")</f>
        <v>Not Found</v>
      </c>
      <c r="G36" t="str">
        <f>_xlfn.XLOOKUP(E36, Products!A:A, Products!C:C, "Not Found")</f>
        <v>Not Found</v>
      </c>
      <c r="H36">
        <f>_xlfn.XLOOKUP(E36, Products!A:A, Products!E:E, 0)</f>
        <v>0</v>
      </c>
    </row>
    <row r="37" spans="5:8" x14ac:dyDescent="0.3">
      <c r="E37" t="s">
        <v>106</v>
      </c>
      <c r="F37" t="str">
        <f>_xlfn.XLOOKUP(E37, Products!A:A, Products!B:B, "Not Found")</f>
        <v>Not Found</v>
      </c>
      <c r="G37" t="str">
        <f>_xlfn.XLOOKUP(E37, Products!A:A, Products!C:C, "Not Found")</f>
        <v>Not Found</v>
      </c>
      <c r="H37">
        <f>_xlfn.XLOOKUP(E37, Products!A:A, Products!E:E, 0)</f>
        <v>0</v>
      </c>
    </row>
    <row r="38" spans="5:8" x14ac:dyDescent="0.3">
      <c r="E38" t="s">
        <v>107</v>
      </c>
      <c r="F38" t="str">
        <f>_xlfn.XLOOKUP(E38, Products!A:A, Products!B:B, "Not Found")</f>
        <v>Not Found</v>
      </c>
      <c r="G38" t="str">
        <f>_xlfn.XLOOKUP(E38, Products!A:A, Products!C:C, "Not Found")</f>
        <v>Not Found</v>
      </c>
      <c r="H38">
        <f>_xlfn.XLOOKUP(E38, Products!A:A, Products!E:E, 0)</f>
        <v>0</v>
      </c>
    </row>
    <row r="39" spans="5:8" x14ac:dyDescent="0.3">
      <c r="E39" t="s">
        <v>108</v>
      </c>
      <c r="F39" t="str">
        <f>_xlfn.XLOOKUP(E39, Products!A:A, Products!B:B, "Not Found")</f>
        <v>Not Found</v>
      </c>
      <c r="G39" t="str">
        <f>_xlfn.XLOOKUP(E39, Products!A:A, Products!C:C, "Not Found")</f>
        <v>Not Found</v>
      </c>
      <c r="H39">
        <f>_xlfn.XLOOKUP(E39, Products!A:A, Products!E:E, 0)</f>
        <v>0</v>
      </c>
    </row>
    <row r="40" spans="5:8" x14ac:dyDescent="0.3">
      <c r="E40" t="s">
        <v>109</v>
      </c>
      <c r="F40" t="str">
        <f>_xlfn.XLOOKUP(E40, Products!A:A, Products!B:B, "Not Found")</f>
        <v>Not Found</v>
      </c>
      <c r="G40" t="str">
        <f>_xlfn.XLOOKUP(E40, Products!A:A, Products!C:C, "Not Found")</f>
        <v>Not Found</v>
      </c>
      <c r="H40">
        <f>_xlfn.XLOOKUP(E40, Products!A:A, Products!E:E, 0)</f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/>
  </sheetViews>
  <sheetFormatPr defaultRowHeight="14.4" x14ac:dyDescent="0.3"/>
  <cols>
    <col min="1" max="2" width="20.21875" customWidth="1"/>
    <col min="3" max="3" width="21.44140625" customWidth="1"/>
    <col min="4" max="5" width="24.44140625" customWidth="1"/>
    <col min="6" max="9" width="18" customWidth="1"/>
    <col min="10" max="10" width="19.5546875" customWidth="1"/>
    <col min="11" max="11" width="21.21875" customWidth="1"/>
  </cols>
  <sheetData>
    <row r="1" spans="1:11" x14ac:dyDescent="0.3">
      <c r="A1" s="1" t="s">
        <v>20</v>
      </c>
      <c r="B1" s="1" t="s">
        <v>27</v>
      </c>
      <c r="C1" s="1" t="s">
        <v>12</v>
      </c>
      <c r="D1" s="1" t="s">
        <v>21</v>
      </c>
      <c r="E1" s="1" t="s">
        <v>35</v>
      </c>
      <c r="F1" s="1" t="s">
        <v>0</v>
      </c>
      <c r="G1" s="1" t="s">
        <v>31</v>
      </c>
      <c r="H1" s="1" t="s">
        <v>2</v>
      </c>
      <c r="I1" s="1" t="s">
        <v>32</v>
      </c>
      <c r="J1" s="1" t="s">
        <v>14</v>
      </c>
      <c r="K1" s="1" t="s">
        <v>15</v>
      </c>
    </row>
    <row r="2" spans="1:11" x14ac:dyDescent="0.3">
      <c r="C2" s="7">
        <v>45703</v>
      </c>
      <c r="F2" t="s">
        <v>39</v>
      </c>
      <c r="G2" t="str">
        <f>IF(F2="", "", _xlfn.XLOOKUP(F2, Products!A:A, Products!B:B, "Not Found"))</f>
        <v>Item E</v>
      </c>
      <c r="H2" t="str">
        <f>IF(F2="", "", _xlfn.XLOOKUP(F2, Products!A:A, Products!C:C, "Not Found"))</f>
        <v>Auto Parts</v>
      </c>
      <c r="I2">
        <f>IF(F2="", "", _xlfn.XLOOKUP(F2, Products!A:A, Products!E:E, 0))</f>
        <v>5.75</v>
      </c>
      <c r="J2">
        <v>11</v>
      </c>
      <c r="K2">
        <f>IF(OR(I2="", J2=""), "", I2 * J2)</f>
        <v>63.25</v>
      </c>
    </row>
    <row r="3" spans="1:11" x14ac:dyDescent="0.3">
      <c r="C3" s="7">
        <v>45705</v>
      </c>
      <c r="F3" t="s">
        <v>41</v>
      </c>
      <c r="G3" t="str">
        <f>IF(F3="", "", _xlfn.XLOOKUP(F3, Products!A:A, Products!B:B, "Not Found"))</f>
        <v>Item F</v>
      </c>
      <c r="H3" t="str">
        <f>IF(F3="", "", _xlfn.XLOOKUP(F3, Products!A:A, Products!C:C, "Not Found"))</f>
        <v>Machinery</v>
      </c>
      <c r="I3">
        <f>IF(F3="", "", _xlfn.XLOOKUP(F3, Products!A:A, Products!E:E, 0))</f>
        <v>6.5</v>
      </c>
      <c r="J3">
        <v>24</v>
      </c>
      <c r="K3">
        <f t="shared" ref="K3:K37" si="0">IF(OR(I3="", J3=""), "", I3 * J3)</f>
        <v>156</v>
      </c>
    </row>
    <row r="4" spans="1:11" x14ac:dyDescent="0.3">
      <c r="C4" s="7">
        <v>45707</v>
      </c>
      <c r="F4" t="s">
        <v>43</v>
      </c>
      <c r="G4" t="str">
        <f>IF(F4="", "", _xlfn.XLOOKUP(F4, Products!A:A, Products!B:B, "Not Found"))</f>
        <v>Item G</v>
      </c>
      <c r="H4" t="str">
        <f>IF(F4="", "", _xlfn.XLOOKUP(F4, Products!A:A, Products!C:C, "Not Found"))</f>
        <v>Tools</v>
      </c>
      <c r="I4">
        <f>IF(F4="", "", _xlfn.XLOOKUP(F4, Products!A:A, Products!E:E, 0))</f>
        <v>7.25</v>
      </c>
      <c r="J4">
        <v>33</v>
      </c>
      <c r="K4">
        <f t="shared" si="0"/>
        <v>239.25</v>
      </c>
    </row>
    <row r="5" spans="1:11" x14ac:dyDescent="0.3">
      <c r="C5" s="7">
        <v>45709</v>
      </c>
      <c r="F5" t="s">
        <v>46</v>
      </c>
      <c r="G5" t="str">
        <f>IF(F5="", "", _xlfn.XLOOKUP(F5, Products!A:A, Products!B:B, "Not Found"))</f>
        <v>Item H</v>
      </c>
      <c r="H5" t="str">
        <f>IF(F5="", "", _xlfn.XLOOKUP(F5, Products!A:A, Products!C:C, "Not Found"))</f>
        <v>Apparel</v>
      </c>
      <c r="I5">
        <f>IF(F5="", "", _xlfn.XLOOKUP(F5, Products!A:A, Products!E:E, 0))</f>
        <v>8</v>
      </c>
      <c r="J5">
        <v>19</v>
      </c>
      <c r="K5">
        <f t="shared" si="0"/>
        <v>152</v>
      </c>
    </row>
    <row r="6" spans="1:11" x14ac:dyDescent="0.3">
      <c r="C6" s="7">
        <v>45711</v>
      </c>
      <c r="F6" t="s">
        <v>49</v>
      </c>
      <c r="G6" t="str">
        <f>IF(F6="", "", _xlfn.XLOOKUP(F6, Products!A:A, Products!B:B, "Not Found"))</f>
        <v>Item I</v>
      </c>
      <c r="H6" t="str">
        <f>IF(F6="", "", _xlfn.XLOOKUP(F6, Products!A:A, Products!C:C, "Not Found"))</f>
        <v>Hardware</v>
      </c>
      <c r="I6">
        <f>IF(F6="", "", _xlfn.XLOOKUP(F6, Products!A:A, Products!E:E, 0))</f>
        <v>8.75</v>
      </c>
      <c r="J6">
        <v>15</v>
      </c>
      <c r="K6">
        <f t="shared" si="0"/>
        <v>131.25</v>
      </c>
    </row>
    <row r="7" spans="1:11" x14ac:dyDescent="0.3">
      <c r="C7" s="7">
        <v>45713</v>
      </c>
      <c r="F7" t="s">
        <v>51</v>
      </c>
      <c r="G7" t="str">
        <f>IF(F7="", "", _xlfn.XLOOKUP(F7, Products!A:A, Products!B:B, "Not Found"))</f>
        <v>Item J</v>
      </c>
      <c r="H7" t="str">
        <f>IF(F7="", "", _xlfn.XLOOKUP(F7, Products!A:A, Products!C:C, "Not Found"))</f>
        <v>Auto Parts</v>
      </c>
      <c r="I7">
        <f>IF(F7="", "", _xlfn.XLOOKUP(F7, Products!A:A, Products!E:E, 0))</f>
        <v>9.5</v>
      </c>
      <c r="J7">
        <v>12</v>
      </c>
      <c r="K7">
        <f t="shared" si="0"/>
        <v>114</v>
      </c>
    </row>
    <row r="8" spans="1:11" x14ac:dyDescent="0.3">
      <c r="C8" s="7">
        <v>45715</v>
      </c>
      <c r="F8" t="s">
        <v>53</v>
      </c>
      <c r="G8" t="str">
        <f>IF(F8="", "", _xlfn.XLOOKUP(F8, Products!A:A, Products!B:B, "Not Found"))</f>
        <v>Item K</v>
      </c>
      <c r="H8" t="str">
        <f>IF(F8="", "", _xlfn.XLOOKUP(F8, Products!A:A, Products!C:C, "Not Found"))</f>
        <v>Machinery</v>
      </c>
      <c r="I8">
        <f>IF(F8="", "", _xlfn.XLOOKUP(F8, Products!A:A, Products!E:E, 0))</f>
        <v>10.25</v>
      </c>
      <c r="J8">
        <v>33</v>
      </c>
      <c r="K8">
        <f t="shared" si="0"/>
        <v>338.25</v>
      </c>
    </row>
    <row r="9" spans="1:11" x14ac:dyDescent="0.3">
      <c r="C9" s="7">
        <v>45717</v>
      </c>
      <c r="F9" t="s">
        <v>55</v>
      </c>
      <c r="G9" t="str">
        <f>IF(F9="", "", _xlfn.XLOOKUP(F9, Products!A:A, Products!B:B, "Not Found"))</f>
        <v>Item L</v>
      </c>
      <c r="H9" t="str">
        <f>IF(F9="", "", _xlfn.XLOOKUP(F9, Products!A:A, Products!C:C, "Not Found"))</f>
        <v>Tools</v>
      </c>
      <c r="I9">
        <f>IF(F9="", "", _xlfn.XLOOKUP(F9, Products!A:A, Products!E:E, 0))</f>
        <v>11</v>
      </c>
      <c r="J9">
        <v>25</v>
      </c>
      <c r="K9">
        <f t="shared" si="0"/>
        <v>275</v>
      </c>
    </row>
    <row r="10" spans="1:11" x14ac:dyDescent="0.3">
      <c r="C10" s="7">
        <v>45719</v>
      </c>
      <c r="F10" t="s">
        <v>57</v>
      </c>
      <c r="G10" t="str">
        <f>IF(F10="", "", _xlfn.XLOOKUP(F10, Products!A:A, Products!B:B, "Not Found"))</f>
        <v>Item M</v>
      </c>
      <c r="H10" t="str">
        <f>IF(F10="", "", _xlfn.XLOOKUP(F10, Products!A:A, Products!C:C, "Not Found"))</f>
        <v>Apparel</v>
      </c>
      <c r="I10">
        <f>IF(F10="", "", _xlfn.XLOOKUP(F10, Products!A:A, Products!E:E, 0))</f>
        <v>11.75</v>
      </c>
      <c r="J10">
        <v>11</v>
      </c>
      <c r="K10">
        <f t="shared" si="0"/>
        <v>129.25</v>
      </c>
    </row>
    <row r="11" spans="1:11" x14ac:dyDescent="0.3">
      <c r="C11" s="7">
        <v>45721</v>
      </c>
      <c r="F11" t="s">
        <v>59</v>
      </c>
      <c r="G11" t="str">
        <f>IF(F11="", "", _xlfn.XLOOKUP(F11, Products!A:A, Products!B:B, "Not Found"))</f>
        <v>Item N</v>
      </c>
      <c r="H11" t="str">
        <f>IF(F11="", "", _xlfn.XLOOKUP(F11, Products!A:A, Products!C:C, "Not Found"))</f>
        <v>Hardware</v>
      </c>
      <c r="I11">
        <f>IF(F11="", "", _xlfn.XLOOKUP(F11, Products!A:A, Products!E:E, 0))</f>
        <v>12.5</v>
      </c>
      <c r="J11">
        <v>30</v>
      </c>
      <c r="K11">
        <f t="shared" si="0"/>
        <v>375</v>
      </c>
    </row>
    <row r="12" spans="1:11" x14ac:dyDescent="0.3">
      <c r="C12" s="7">
        <v>45723</v>
      </c>
      <c r="F12" t="s">
        <v>61</v>
      </c>
      <c r="G12" t="str">
        <f>IF(F12="", "", _xlfn.XLOOKUP(F12, Products!A:A, Products!B:B, "Not Found"))</f>
        <v>Item O</v>
      </c>
      <c r="H12" t="str">
        <f>IF(F12="", "", _xlfn.XLOOKUP(F12, Products!A:A, Products!C:C, "Not Found"))</f>
        <v>Auto Parts</v>
      </c>
      <c r="I12">
        <f>IF(F12="", "", _xlfn.XLOOKUP(F12, Products!A:A, Products!E:E, 0))</f>
        <v>13.25</v>
      </c>
      <c r="J12">
        <v>23</v>
      </c>
      <c r="K12">
        <f t="shared" si="0"/>
        <v>304.75</v>
      </c>
    </row>
    <row r="13" spans="1:11" x14ac:dyDescent="0.3">
      <c r="C13" s="7">
        <v>45725</v>
      </c>
      <c r="F13" t="s">
        <v>63</v>
      </c>
      <c r="G13" t="str">
        <f>IF(F13="", "", _xlfn.XLOOKUP(F13, Products!A:A, Products!B:B, "Not Found"))</f>
        <v>Item P</v>
      </c>
      <c r="H13" t="str">
        <f>IF(F13="", "", _xlfn.XLOOKUP(F13, Products!A:A, Products!C:C, "Not Found"))</f>
        <v>Machinery</v>
      </c>
      <c r="I13">
        <f>IF(F13="", "", _xlfn.XLOOKUP(F13, Products!A:A, Products!E:E, 0))</f>
        <v>14</v>
      </c>
      <c r="J13">
        <v>27</v>
      </c>
      <c r="K13">
        <f t="shared" si="0"/>
        <v>378</v>
      </c>
    </row>
    <row r="14" spans="1:11" x14ac:dyDescent="0.3">
      <c r="C14" s="7">
        <v>45727</v>
      </c>
      <c r="F14" t="s">
        <v>65</v>
      </c>
      <c r="G14" t="str">
        <f>IF(F14="", "", _xlfn.XLOOKUP(F14, Products!A:A, Products!B:B, "Not Found"))</f>
        <v>Item Q</v>
      </c>
      <c r="H14" t="str">
        <f>IF(F14="", "", _xlfn.XLOOKUP(F14, Products!A:A, Products!C:C, "Not Found"))</f>
        <v>Tools</v>
      </c>
      <c r="I14">
        <f>IF(F14="", "", _xlfn.XLOOKUP(F14, Products!A:A, Products!E:E, 0))</f>
        <v>14.75</v>
      </c>
      <c r="J14">
        <v>15</v>
      </c>
      <c r="K14">
        <f t="shared" si="0"/>
        <v>221.25</v>
      </c>
    </row>
    <row r="15" spans="1:11" x14ac:dyDescent="0.3">
      <c r="C15" s="7">
        <v>45729</v>
      </c>
      <c r="F15" t="s">
        <v>67</v>
      </c>
      <c r="G15" t="str">
        <f>IF(F15="", "", _xlfn.XLOOKUP(F15, Products!A:A, Products!B:B, "Not Found"))</f>
        <v>Item R</v>
      </c>
      <c r="H15" t="str">
        <f>IF(F15="", "", _xlfn.XLOOKUP(F15, Products!A:A, Products!C:C, "Not Found"))</f>
        <v>Apparel</v>
      </c>
      <c r="I15">
        <f>IF(F15="", "", _xlfn.XLOOKUP(F15, Products!A:A, Products!E:E, 0))</f>
        <v>15.5</v>
      </c>
      <c r="J15">
        <v>15</v>
      </c>
      <c r="K15">
        <f t="shared" si="0"/>
        <v>232.5</v>
      </c>
    </row>
    <row r="16" spans="1:11" x14ac:dyDescent="0.3">
      <c r="C16" s="7">
        <v>45731</v>
      </c>
      <c r="F16" t="s">
        <v>69</v>
      </c>
      <c r="G16" t="str">
        <f>IF(F16="", "", _xlfn.XLOOKUP(F16, Products!A:A, Products!B:B, "Not Found"))</f>
        <v>Item S</v>
      </c>
      <c r="H16" t="str">
        <f>IF(F16="", "", _xlfn.XLOOKUP(F16, Products!A:A, Products!C:C, "Not Found"))</f>
        <v>Hardware</v>
      </c>
      <c r="I16">
        <f>IF(F16="", "", _xlfn.XLOOKUP(F16, Products!A:A, Products!E:E, 0))</f>
        <v>16.25</v>
      </c>
      <c r="J16">
        <v>28</v>
      </c>
      <c r="K16">
        <f t="shared" si="0"/>
        <v>455</v>
      </c>
    </row>
    <row r="17" spans="3:11" x14ac:dyDescent="0.3">
      <c r="C17" s="7">
        <v>45733</v>
      </c>
      <c r="F17" t="s">
        <v>71</v>
      </c>
      <c r="G17" t="str">
        <f>IF(F17="", "", _xlfn.XLOOKUP(F17, Products!A:A, Products!B:B, "Not Found"))</f>
        <v>Item T</v>
      </c>
      <c r="H17" t="str">
        <f>IF(F17="", "", _xlfn.XLOOKUP(F17, Products!A:A, Products!C:C, "Not Found"))</f>
        <v>Auto Parts</v>
      </c>
      <c r="I17">
        <f>IF(F17="", "", _xlfn.XLOOKUP(F17, Products!A:A, Products!E:E, 0))</f>
        <v>17</v>
      </c>
      <c r="J17">
        <v>25</v>
      </c>
      <c r="K17">
        <f t="shared" si="0"/>
        <v>425</v>
      </c>
    </row>
    <row r="18" spans="3:11" x14ac:dyDescent="0.3">
      <c r="C18" s="7">
        <v>45735</v>
      </c>
      <c r="F18" t="s">
        <v>73</v>
      </c>
      <c r="G18" t="str">
        <f>IF(F18="", "", _xlfn.XLOOKUP(F18, Products!A:A, Products!B:B, "Not Found"))</f>
        <v>Item U</v>
      </c>
      <c r="H18" t="str">
        <f>IF(F18="", "", _xlfn.XLOOKUP(F18, Products!A:A, Products!C:C, "Not Found"))</f>
        <v>Machinery</v>
      </c>
      <c r="I18">
        <f>IF(F18="", "", _xlfn.XLOOKUP(F18, Products!A:A, Products!E:E, 0))</f>
        <v>17.75</v>
      </c>
      <c r="J18">
        <v>8</v>
      </c>
      <c r="K18">
        <f t="shared" si="0"/>
        <v>142</v>
      </c>
    </row>
    <row r="19" spans="3:11" x14ac:dyDescent="0.3">
      <c r="C19" s="7">
        <v>45737</v>
      </c>
      <c r="F19" t="s">
        <v>75</v>
      </c>
      <c r="G19" t="str">
        <f>IF(F19="", "", _xlfn.XLOOKUP(F19, Products!A:A, Products!B:B, "Not Found"))</f>
        <v>Item V</v>
      </c>
      <c r="H19" t="str">
        <f>IF(F19="", "", _xlfn.XLOOKUP(F19, Products!A:A, Products!C:C, "Not Found"))</f>
        <v>Tools</v>
      </c>
      <c r="I19">
        <f>IF(F19="", "", _xlfn.XLOOKUP(F19, Products!A:A, Products!E:E, 0))</f>
        <v>18.5</v>
      </c>
      <c r="J19">
        <v>12</v>
      </c>
      <c r="K19">
        <f t="shared" si="0"/>
        <v>222</v>
      </c>
    </row>
    <row r="20" spans="3:11" x14ac:dyDescent="0.3">
      <c r="C20" s="7">
        <v>45739</v>
      </c>
      <c r="F20" t="s">
        <v>77</v>
      </c>
      <c r="G20" t="str">
        <f>IF(F20="", "", _xlfn.XLOOKUP(F20, Products!A:A, Products!B:B, "Not Found"))</f>
        <v>Item W</v>
      </c>
      <c r="H20" t="str">
        <f>IF(F20="", "", _xlfn.XLOOKUP(F20, Products!A:A, Products!C:C, "Not Found"))</f>
        <v>Apparel</v>
      </c>
      <c r="I20">
        <f>IF(F20="", "", _xlfn.XLOOKUP(F20, Products!A:A, Products!E:E, 0))</f>
        <v>19.25</v>
      </c>
      <c r="J20">
        <v>28</v>
      </c>
      <c r="K20">
        <f t="shared" si="0"/>
        <v>539</v>
      </c>
    </row>
    <row r="21" spans="3:11" x14ac:dyDescent="0.3">
      <c r="C21" s="7">
        <v>45741</v>
      </c>
      <c r="F21" t="s">
        <v>79</v>
      </c>
      <c r="G21" t="str">
        <f>IF(F21="", "", _xlfn.XLOOKUP(F21, Products!A:A, Products!B:B, "Not Found"))</f>
        <v>Item X</v>
      </c>
      <c r="H21" t="str">
        <f>IF(F21="", "", _xlfn.XLOOKUP(F21, Products!A:A, Products!C:C, "Not Found"))</f>
        <v>Hardware</v>
      </c>
      <c r="I21">
        <f>IF(F21="", "", _xlfn.XLOOKUP(F21, Products!A:A, Products!E:E, 0))</f>
        <v>20</v>
      </c>
      <c r="J21">
        <v>7</v>
      </c>
      <c r="K21">
        <f t="shared" si="0"/>
        <v>140</v>
      </c>
    </row>
    <row r="22" spans="3:11" x14ac:dyDescent="0.3">
      <c r="C22" s="7">
        <v>45743</v>
      </c>
      <c r="F22" t="s">
        <v>81</v>
      </c>
      <c r="G22" t="str">
        <f>IF(F22="", "", _xlfn.XLOOKUP(F22, Products!A:A, Products!B:B, "Not Found"))</f>
        <v>Item Y</v>
      </c>
      <c r="H22" t="str">
        <f>IF(F22="", "", _xlfn.XLOOKUP(F22, Products!A:A, Products!C:C, "Not Found"))</f>
        <v>Auto Parts</v>
      </c>
      <c r="I22">
        <f>IF(F22="", "", _xlfn.XLOOKUP(F22, Products!A:A, Products!E:E, 0))</f>
        <v>20.75</v>
      </c>
      <c r="J22">
        <v>26</v>
      </c>
      <c r="K22">
        <f t="shared" si="0"/>
        <v>539.5</v>
      </c>
    </row>
    <row r="23" spans="3:11" x14ac:dyDescent="0.3">
      <c r="C23" s="7">
        <v>45745</v>
      </c>
      <c r="F23" t="s">
        <v>83</v>
      </c>
      <c r="G23" t="str">
        <f>IF(F23="", "", _xlfn.XLOOKUP(F23, Products!A:A, Products!B:B, "Not Found"))</f>
        <v>Item Z</v>
      </c>
      <c r="H23" t="str">
        <f>IF(F23="", "", _xlfn.XLOOKUP(F23, Products!A:A, Products!C:C, "Not Found"))</f>
        <v>Machinery</v>
      </c>
      <c r="I23">
        <f>IF(F23="", "", _xlfn.XLOOKUP(F23, Products!A:A, Products!E:E, 0))</f>
        <v>21.5</v>
      </c>
      <c r="J23">
        <v>25</v>
      </c>
      <c r="K23">
        <f t="shared" si="0"/>
        <v>537.5</v>
      </c>
    </row>
    <row r="24" spans="3:11" x14ac:dyDescent="0.3">
      <c r="C24" s="7">
        <v>45747</v>
      </c>
      <c r="F24" t="s">
        <v>85</v>
      </c>
      <c r="G24" t="str">
        <f>IF(F24="", "", _xlfn.XLOOKUP(F24, Products!A:A, Products!B:B, "Not Found"))</f>
        <v>Not Found</v>
      </c>
      <c r="H24" t="str">
        <f>IF(F24="", "", _xlfn.XLOOKUP(F24, Products!A:A, Products!C:C, "Not Found"))</f>
        <v>Not Found</v>
      </c>
      <c r="I24">
        <f>IF(F24="", "", _xlfn.XLOOKUP(F24, Products!A:A, Products!E:E, 0))</f>
        <v>0</v>
      </c>
      <c r="J24">
        <v>6</v>
      </c>
      <c r="K24">
        <f t="shared" si="0"/>
        <v>0</v>
      </c>
    </row>
    <row r="25" spans="3:11" x14ac:dyDescent="0.3">
      <c r="C25" s="7">
        <v>45749</v>
      </c>
      <c r="F25" t="s">
        <v>86</v>
      </c>
      <c r="G25" t="str">
        <f>IF(F25="", "", _xlfn.XLOOKUP(F25, Products!A:A, Products!B:B, "Not Found"))</f>
        <v>Not Found</v>
      </c>
      <c r="H25" t="str">
        <f>IF(F25="", "", _xlfn.XLOOKUP(F25, Products!A:A, Products!C:C, "Not Found"))</f>
        <v>Not Found</v>
      </c>
      <c r="I25">
        <f>IF(F25="", "", _xlfn.XLOOKUP(F25, Products!A:A, Products!E:E, 0))</f>
        <v>0</v>
      </c>
      <c r="J25">
        <v>28</v>
      </c>
      <c r="K25">
        <f t="shared" si="0"/>
        <v>0</v>
      </c>
    </row>
    <row r="26" spans="3:11" x14ac:dyDescent="0.3">
      <c r="C26" s="7">
        <v>45752</v>
      </c>
      <c r="F26" t="s">
        <v>87</v>
      </c>
      <c r="G26" t="str">
        <f>IF(F26="", "", _xlfn.XLOOKUP(F26, Products!A:A, Products!B:B, "Not Found"))</f>
        <v>Not Found</v>
      </c>
      <c r="H26" t="str">
        <f>IF(F26="", "", _xlfn.XLOOKUP(F26, Products!A:A, Products!C:C, "Not Found"))</f>
        <v>Not Found</v>
      </c>
      <c r="I26">
        <f>IF(F26="", "", _xlfn.XLOOKUP(F26, Products!A:A, Products!E:E, 0))</f>
        <v>0</v>
      </c>
      <c r="J26">
        <v>16</v>
      </c>
      <c r="K26">
        <f t="shared" si="0"/>
        <v>0</v>
      </c>
    </row>
    <row r="27" spans="3:11" x14ac:dyDescent="0.3">
      <c r="F27" t="s">
        <v>88</v>
      </c>
      <c r="G27" t="str">
        <f>IF(F27="", "", _xlfn.XLOOKUP(F27, Products!A:A, Products!B:B, "Not Found"))</f>
        <v>Not Found</v>
      </c>
      <c r="H27" t="str">
        <f>IF(F27="", "", _xlfn.XLOOKUP(F27, Products!A:A, Products!C:C, "Not Found"))</f>
        <v>Not Found</v>
      </c>
      <c r="I27">
        <f>IF(F27="", "", _xlfn.XLOOKUP(F27, Products!A:A, Products!E:E, 0))</f>
        <v>0</v>
      </c>
      <c r="K27" t="str">
        <f t="shared" si="0"/>
        <v/>
      </c>
    </row>
    <row r="28" spans="3:11" x14ac:dyDescent="0.3">
      <c r="F28" t="s">
        <v>89</v>
      </c>
      <c r="G28" t="str">
        <f>IF(F28="", "", _xlfn.XLOOKUP(F28, Products!A:A, Products!B:B, "Not Found"))</f>
        <v>Not Found</v>
      </c>
      <c r="H28" t="str">
        <f>IF(F28="", "", _xlfn.XLOOKUP(F28, Products!A:A, Products!C:C, "Not Found"))</f>
        <v>Not Found</v>
      </c>
      <c r="I28">
        <f>IF(F28="", "", _xlfn.XLOOKUP(F28, Products!A:A, Products!E:E, 0))</f>
        <v>0</v>
      </c>
      <c r="K28" t="str">
        <f t="shared" si="0"/>
        <v/>
      </c>
    </row>
    <row r="29" spans="3:11" x14ac:dyDescent="0.3">
      <c r="F29" t="s">
        <v>90</v>
      </c>
      <c r="G29" t="str">
        <f>IF(F29="", "", _xlfn.XLOOKUP(F29, Products!A:A, Products!B:B, "Not Found"))</f>
        <v>Not Found</v>
      </c>
      <c r="H29" t="str">
        <f>IF(F29="", "", _xlfn.XLOOKUP(F29, Products!A:A, Products!C:C, "Not Found"))</f>
        <v>Not Found</v>
      </c>
      <c r="I29">
        <f>IF(F29="", "", _xlfn.XLOOKUP(F29, Products!A:A, Products!E:E, 0))</f>
        <v>0</v>
      </c>
      <c r="K29" t="str">
        <f t="shared" si="0"/>
        <v/>
      </c>
    </row>
    <row r="30" spans="3:11" x14ac:dyDescent="0.3">
      <c r="F30" t="s">
        <v>91</v>
      </c>
      <c r="G30" t="str">
        <f>IF(F30="", "", _xlfn.XLOOKUP(F30, Products!A:A, Products!B:B, "Not Found"))</f>
        <v>Not Found</v>
      </c>
      <c r="H30" t="str">
        <f>IF(F30="", "", _xlfn.XLOOKUP(F30, Products!A:A, Products!C:C, "Not Found"))</f>
        <v>Not Found</v>
      </c>
      <c r="I30">
        <f>IF(F30="", "", _xlfn.XLOOKUP(F30, Products!A:A, Products!E:E, 0))</f>
        <v>0</v>
      </c>
      <c r="K30" t="str">
        <f t="shared" si="0"/>
        <v/>
      </c>
    </row>
    <row r="31" spans="3:11" x14ac:dyDescent="0.3">
      <c r="F31" t="s">
        <v>95</v>
      </c>
      <c r="G31" t="str">
        <f>IF(F31="", "", _xlfn.XLOOKUP(F31, Products!A:A, Products!B:B, "Not Found"))</f>
        <v>Not Found</v>
      </c>
      <c r="H31" t="str">
        <f>IF(F31="", "", _xlfn.XLOOKUP(F31, Products!A:A, Products!C:C, "Not Found"))</f>
        <v>Not Found</v>
      </c>
      <c r="I31">
        <f>IF(F31="", "", _xlfn.XLOOKUP(F31, Products!A:A, Products!E:E, 0))</f>
        <v>0</v>
      </c>
      <c r="K31" t="str">
        <f t="shared" si="0"/>
        <v/>
      </c>
    </row>
    <row r="32" spans="3:11" x14ac:dyDescent="0.3">
      <c r="F32" t="s">
        <v>96</v>
      </c>
      <c r="G32" t="str">
        <f>IF(F32="", "", _xlfn.XLOOKUP(F32, Products!A:A, Products!B:B, "Not Found"))</f>
        <v>Not Found</v>
      </c>
      <c r="H32" t="str">
        <f>IF(F32="", "", _xlfn.XLOOKUP(F32, Products!A:A, Products!C:C, "Not Found"))</f>
        <v>Not Found</v>
      </c>
      <c r="I32">
        <f>IF(F32="", "", _xlfn.XLOOKUP(F32, Products!A:A, Products!E:E, 0))</f>
        <v>0</v>
      </c>
      <c r="K32" t="str">
        <f t="shared" si="0"/>
        <v/>
      </c>
    </row>
    <row r="33" spans="6:11" x14ac:dyDescent="0.3">
      <c r="F33" t="s">
        <v>97</v>
      </c>
      <c r="G33" t="str">
        <f>IF(F33="", "", _xlfn.XLOOKUP(F33, Products!A:A, Products!B:B, "Not Found"))</f>
        <v>Not Found</v>
      </c>
      <c r="H33" t="str">
        <f>IF(F33="", "", _xlfn.XLOOKUP(F33, Products!A:A, Products!C:C, "Not Found"))</f>
        <v>Not Found</v>
      </c>
      <c r="I33">
        <f>IF(F33="", "", _xlfn.XLOOKUP(F33, Products!A:A, Products!E:E, 0))</f>
        <v>0</v>
      </c>
      <c r="K33" t="str">
        <f t="shared" si="0"/>
        <v/>
      </c>
    </row>
    <row r="34" spans="6:11" x14ac:dyDescent="0.3">
      <c r="F34" t="s">
        <v>98</v>
      </c>
      <c r="G34" t="str">
        <f>IF(F34="", "", _xlfn.XLOOKUP(F34, Products!A:A, Products!B:B, "Not Found"))</f>
        <v>Not Found</v>
      </c>
      <c r="H34" t="str">
        <f>IF(F34="", "", _xlfn.XLOOKUP(F34, Products!A:A, Products!C:C, "Not Found"))</f>
        <v>Not Found</v>
      </c>
      <c r="I34">
        <f>IF(F34="", "", _xlfn.XLOOKUP(F34, Products!A:A, Products!E:E, 0))</f>
        <v>0</v>
      </c>
      <c r="K34" t="str">
        <f t="shared" si="0"/>
        <v/>
      </c>
    </row>
    <row r="35" spans="6:11" x14ac:dyDescent="0.3">
      <c r="F35" t="s">
        <v>99</v>
      </c>
      <c r="G35" t="str">
        <f>IF(F35="", "", _xlfn.XLOOKUP(F35, Products!A:A, Products!B:B, "Not Found"))</f>
        <v>Not Found</v>
      </c>
      <c r="H35" t="str">
        <f>IF(F35="", "", _xlfn.XLOOKUP(F35, Products!A:A, Products!C:C, "Not Found"))</f>
        <v>Not Found</v>
      </c>
      <c r="I35">
        <f>IF(F35="", "", _xlfn.XLOOKUP(F35, Products!A:A, Products!E:E, 0))</f>
        <v>0</v>
      </c>
      <c r="K35" t="str">
        <f t="shared" si="0"/>
        <v/>
      </c>
    </row>
    <row r="36" spans="6:11" x14ac:dyDescent="0.3">
      <c r="F36" t="s">
        <v>100</v>
      </c>
      <c r="G36" t="str">
        <f>IF(F36="", "", _xlfn.XLOOKUP(F36, Products!A:A, Products!B:B, "Not Found"))</f>
        <v>Not Found</v>
      </c>
      <c r="H36" t="str">
        <f>IF(F36="", "", _xlfn.XLOOKUP(F36, Products!A:A, Products!C:C, "Not Found"))</f>
        <v>Not Found</v>
      </c>
      <c r="I36">
        <f>IF(F36="", "", _xlfn.XLOOKUP(F36, Products!A:A, Products!E:E, 0))</f>
        <v>0</v>
      </c>
      <c r="K36" t="str">
        <f t="shared" si="0"/>
        <v/>
      </c>
    </row>
    <row r="37" spans="6:11" x14ac:dyDescent="0.3">
      <c r="F37" t="s">
        <v>101</v>
      </c>
      <c r="G37" t="str">
        <f>IF(F37="", "", _xlfn.XLOOKUP(F37, Products!A:A, Products!B:B, "Not Found"))</f>
        <v>Not Found</v>
      </c>
      <c r="H37" t="str">
        <f>IF(F37="", "", _xlfn.XLOOKUP(F37, Products!A:A, Products!C:C, "Not Found"))</f>
        <v>Not Found</v>
      </c>
      <c r="I37">
        <f>IF(F37="", "", _xlfn.XLOOKUP(F37, Products!A:A, Products!E:E, 0))</f>
        <v>0</v>
      </c>
      <c r="K37" t="str">
        <f t="shared" si="0"/>
        <v/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4" x14ac:dyDescent="0.3"/>
  <cols>
    <col min="1" max="1" width="23.77734375" customWidth="1"/>
    <col min="2" max="2" width="18.5546875" customWidth="1"/>
    <col min="3" max="3" width="19.88671875" customWidth="1"/>
    <col min="4" max="4" width="18.5546875" customWidth="1"/>
  </cols>
  <sheetData>
    <row r="1" spans="1:4" x14ac:dyDescent="0.3">
      <c r="A1" s="1" t="s">
        <v>13</v>
      </c>
      <c r="B1" s="1" t="s">
        <v>1</v>
      </c>
      <c r="C1" s="1" t="s">
        <v>24</v>
      </c>
      <c r="D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sqref="A1:A6"/>
    </sheetView>
  </sheetViews>
  <sheetFormatPr defaultRowHeight="14.4" x14ac:dyDescent="0.3"/>
  <cols>
    <col min="1" max="1" width="22.44140625" customWidth="1"/>
    <col min="2" max="2" width="27.77734375" customWidth="1"/>
    <col min="3" max="3" width="17.6640625" customWidth="1"/>
    <col min="4" max="4" width="22.5546875" customWidth="1"/>
  </cols>
  <sheetData>
    <row r="1" spans="1:4" x14ac:dyDescent="0.3">
      <c r="A1" s="1" t="s">
        <v>21</v>
      </c>
      <c r="B1" s="1" t="s">
        <v>1</v>
      </c>
      <c r="C1" s="1" t="s">
        <v>26</v>
      </c>
      <c r="D1" s="1" t="s">
        <v>25</v>
      </c>
    </row>
    <row r="2" spans="1:4" ht="28.8" x14ac:dyDescent="0.3">
      <c r="A2" s="6" t="s">
        <v>22</v>
      </c>
      <c r="B2" s="6" t="s">
        <v>168</v>
      </c>
      <c r="C2" s="6" t="s">
        <v>169</v>
      </c>
      <c r="D2" s="6" t="s">
        <v>170</v>
      </c>
    </row>
    <row r="3" spans="1:4" ht="28.8" x14ac:dyDescent="0.3">
      <c r="A3" s="6" t="s">
        <v>23</v>
      </c>
      <c r="B3" s="6" t="s">
        <v>171</v>
      </c>
      <c r="C3" s="6" t="s">
        <v>172</v>
      </c>
      <c r="D3" s="6" t="s">
        <v>173</v>
      </c>
    </row>
    <row r="4" spans="1:4" x14ac:dyDescent="0.3">
      <c r="A4" s="6" t="s">
        <v>174</v>
      </c>
      <c r="B4" s="6" t="s">
        <v>175</v>
      </c>
      <c r="C4" s="6" t="s">
        <v>176</v>
      </c>
      <c r="D4" s="6" t="s">
        <v>177</v>
      </c>
    </row>
    <row r="5" spans="1:4" ht="28.8" x14ac:dyDescent="0.3">
      <c r="A5" s="6" t="s">
        <v>178</v>
      </c>
      <c r="B5" s="6" t="s">
        <v>179</v>
      </c>
      <c r="C5" s="6" t="s">
        <v>180</v>
      </c>
      <c r="D5" s="6" t="s">
        <v>181</v>
      </c>
    </row>
    <row r="6" spans="1:4" x14ac:dyDescent="0.3">
      <c r="A6" s="6" t="s">
        <v>182</v>
      </c>
      <c r="B6" s="6" t="s">
        <v>183</v>
      </c>
      <c r="C6" s="6" t="s">
        <v>184</v>
      </c>
      <c r="D6" s="6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>
      <selection activeCell="K19" sqref="K19"/>
    </sheetView>
  </sheetViews>
  <sheetFormatPr defaultRowHeight="14.4" x14ac:dyDescent="0.3"/>
  <cols>
    <col min="1" max="1" width="17.5546875" customWidth="1"/>
    <col min="2" max="2" width="20.88671875" style="8" customWidth="1"/>
    <col min="3" max="3" width="16.77734375" customWidth="1"/>
    <col min="4" max="4" width="16.33203125" customWidth="1"/>
    <col min="5" max="5" width="20.77734375" customWidth="1"/>
  </cols>
  <sheetData>
    <row r="1" spans="1:5" x14ac:dyDescent="0.3">
      <c r="A1" s="1" t="s">
        <v>12</v>
      </c>
      <c r="B1" s="1" t="s">
        <v>27</v>
      </c>
      <c r="C1" s="1" t="s">
        <v>0</v>
      </c>
      <c r="D1" s="1" t="s">
        <v>28</v>
      </c>
      <c r="E1" s="1" t="s">
        <v>29</v>
      </c>
    </row>
    <row r="2" spans="1:5" x14ac:dyDescent="0.3">
      <c r="A2" s="7">
        <v>45703</v>
      </c>
      <c r="B2" s="8" t="s">
        <v>36</v>
      </c>
      <c r="C2" t="s">
        <v>39</v>
      </c>
      <c r="D2">
        <f>IF(B2="Sale",-1*_xlfn.XLOOKUP(C2,'Sales Orders'!E:E,'Sales Orders'!I:I,0),_xlfn.XLOOKUP(C2,'Purchase Orders'!F:F,'Purchase Orders'!J:J,0))</f>
        <v>11</v>
      </c>
      <c r="E2">
        <f>SUMIFS(D$2:D2, C$2:C2, C2)</f>
        <v>11</v>
      </c>
    </row>
    <row r="3" spans="1:5" x14ac:dyDescent="0.3">
      <c r="A3" s="7">
        <v>45705</v>
      </c>
      <c r="B3" s="8" t="s">
        <v>36</v>
      </c>
      <c r="C3" t="s">
        <v>41</v>
      </c>
      <c r="D3">
        <f>IF(B3="Sale",-1*_xlfn.XLOOKUP(C3,'Sales Orders'!E:E,'Sales Orders'!I:I,0),_xlfn.XLOOKUP(C3,'Purchase Orders'!F:F,'Purchase Orders'!J:J,0))</f>
        <v>24</v>
      </c>
      <c r="E3">
        <f>SUMIFS(D$2:D3, C$2:C3, C3)</f>
        <v>24</v>
      </c>
    </row>
    <row r="4" spans="1:5" x14ac:dyDescent="0.3">
      <c r="A4" s="7">
        <v>45707</v>
      </c>
      <c r="B4" s="8" t="s">
        <v>36</v>
      </c>
      <c r="C4" t="s">
        <v>43</v>
      </c>
      <c r="D4">
        <f>IF(B4="Sale",-1*_xlfn.XLOOKUP(C4,'Sales Orders'!E:E,'Sales Orders'!I:I,0),_xlfn.XLOOKUP(C4,'Purchase Orders'!F:F,'Purchase Orders'!J:J,0))</f>
        <v>33</v>
      </c>
      <c r="E4">
        <f>SUMIFS(D$2:D4, C$2:C4, C4)</f>
        <v>33</v>
      </c>
    </row>
    <row r="5" spans="1:5" x14ac:dyDescent="0.3">
      <c r="A5" s="7">
        <v>45709</v>
      </c>
      <c r="B5" s="8" t="s">
        <v>36</v>
      </c>
      <c r="C5" t="s">
        <v>46</v>
      </c>
      <c r="D5">
        <f>IF(B5="Sale",-1*_xlfn.XLOOKUP(C5,'Sales Orders'!E:E,'Sales Orders'!I:I,0),_xlfn.XLOOKUP(C5,'Purchase Orders'!F:F,'Purchase Orders'!J:J,0))</f>
        <v>19</v>
      </c>
      <c r="E5">
        <f>SUMIFS(D$2:D5, C$2:C5, C5)</f>
        <v>19</v>
      </c>
    </row>
    <row r="6" spans="1:5" x14ac:dyDescent="0.3">
      <c r="A6" s="7">
        <v>45711</v>
      </c>
      <c r="B6" s="8" t="s">
        <v>36</v>
      </c>
      <c r="C6" t="s">
        <v>49</v>
      </c>
      <c r="D6">
        <f>IF(B6="Sale",-1*_xlfn.XLOOKUP(C6,'Sales Orders'!E:E,'Sales Orders'!I:I,0),_xlfn.XLOOKUP(C6,'Purchase Orders'!F:F,'Purchase Orders'!J:J,0))</f>
        <v>15</v>
      </c>
      <c r="E6">
        <f>SUMIFS(D$2:D6, C$2:C6, C6)</f>
        <v>15</v>
      </c>
    </row>
    <row r="7" spans="1:5" x14ac:dyDescent="0.3">
      <c r="A7" s="7">
        <v>45713</v>
      </c>
      <c r="B7" s="8" t="s">
        <v>36</v>
      </c>
      <c r="C7" t="s">
        <v>51</v>
      </c>
      <c r="D7">
        <f>IF(B7="Sale",-1*_xlfn.XLOOKUP(C7,'Sales Orders'!E:E,'Sales Orders'!I:I,0),_xlfn.XLOOKUP(C7,'Purchase Orders'!F:F,'Purchase Orders'!J:J,0))</f>
        <v>12</v>
      </c>
      <c r="E7">
        <f>SUMIFS(D$2:D7, C$2:C7, C7)</f>
        <v>12</v>
      </c>
    </row>
    <row r="8" spans="1:5" x14ac:dyDescent="0.3">
      <c r="A8" s="7">
        <v>45715</v>
      </c>
      <c r="B8" s="8" t="s">
        <v>36</v>
      </c>
      <c r="C8" t="s">
        <v>53</v>
      </c>
      <c r="D8">
        <f>IF(B8="Sale",-1*_xlfn.XLOOKUP(C8,'Sales Orders'!E:E,'Sales Orders'!I:I,0),_xlfn.XLOOKUP(C8,'Purchase Orders'!F:F,'Purchase Orders'!J:J,0))</f>
        <v>33</v>
      </c>
      <c r="E8">
        <f>SUMIFS(D$2:D8, C$2:C8, C8)</f>
        <v>33</v>
      </c>
    </row>
    <row r="9" spans="1:5" x14ac:dyDescent="0.3">
      <c r="A9" s="7">
        <v>45717</v>
      </c>
      <c r="B9" s="8" t="s">
        <v>110</v>
      </c>
      <c r="C9" t="s">
        <v>51</v>
      </c>
      <c r="D9">
        <f>IF(B9="Sale",-1*_xlfn.XLOOKUP(C9,'Sales Orders'!E:E,'Sales Orders'!I:I,0),_xlfn.XLOOKUP(C9,'Purchase Orders'!F:F,'Purchase Orders'!J:J,0))</f>
        <v>-12</v>
      </c>
      <c r="E9">
        <f>SUMIFS(D$2:D9, C$2:C9, C9)</f>
        <v>0</v>
      </c>
    </row>
    <row r="10" spans="1:5" x14ac:dyDescent="0.3">
      <c r="A10" s="7">
        <v>45717</v>
      </c>
      <c r="B10" s="8" t="s">
        <v>36</v>
      </c>
      <c r="C10" t="s">
        <v>55</v>
      </c>
      <c r="D10">
        <f>IF(B10="Sale",-1*_xlfn.XLOOKUP(C10,'Sales Orders'!E:E,'Sales Orders'!I:I,0),_xlfn.XLOOKUP(C10,'Purchase Orders'!F:F,'Purchase Orders'!J:J,0))</f>
        <v>25</v>
      </c>
      <c r="E10">
        <f>SUMIFS(D$2:D10, C$2:C10, C10)</f>
        <v>25</v>
      </c>
    </row>
    <row r="11" spans="1:5" x14ac:dyDescent="0.3">
      <c r="A11" s="7">
        <v>45718</v>
      </c>
      <c r="B11" s="8" t="s">
        <v>110</v>
      </c>
      <c r="C11" t="s">
        <v>53</v>
      </c>
      <c r="D11">
        <f>IF(B11="Sale",-1*_xlfn.XLOOKUP(C11,'Sales Orders'!E:E,'Sales Orders'!I:I,0),_xlfn.XLOOKUP(C11,'Purchase Orders'!F:F,'Purchase Orders'!J:J,0))</f>
        <v>-18</v>
      </c>
      <c r="E11">
        <f>SUMIFS(D$2:D11, C$2:C11, C11)</f>
        <v>15</v>
      </c>
    </row>
    <row r="12" spans="1:5" x14ac:dyDescent="0.3">
      <c r="A12" s="7">
        <v>45719</v>
      </c>
      <c r="B12" s="8" t="s">
        <v>36</v>
      </c>
      <c r="C12" t="s">
        <v>57</v>
      </c>
      <c r="D12">
        <f>IF(B12="Sale",-1*_xlfn.XLOOKUP(C12,'Sales Orders'!E:E,'Sales Orders'!I:I,0),_xlfn.XLOOKUP(C12,'Purchase Orders'!F:F,'Purchase Orders'!J:J,0))</f>
        <v>11</v>
      </c>
      <c r="E12">
        <f>SUMIFS(D$2:D12, C$2:C12, C12)</f>
        <v>11</v>
      </c>
    </row>
    <row r="13" spans="1:5" x14ac:dyDescent="0.3">
      <c r="A13" s="7">
        <v>45720</v>
      </c>
      <c r="B13" s="8" t="s">
        <v>110</v>
      </c>
      <c r="C13" t="s">
        <v>55</v>
      </c>
      <c r="D13">
        <f>IF(B13="Sale",-1*_xlfn.XLOOKUP(C13,'Sales Orders'!E:E,'Sales Orders'!I:I,0),_xlfn.XLOOKUP(C13,'Purchase Orders'!F:F,'Purchase Orders'!J:J,0))</f>
        <v>-7</v>
      </c>
      <c r="E13">
        <f>SUMIFS(D$2:D13, C$2:C13, C13)</f>
        <v>18</v>
      </c>
    </row>
    <row r="14" spans="1:5" x14ac:dyDescent="0.3">
      <c r="A14" s="7">
        <v>45721</v>
      </c>
      <c r="B14" s="8" t="s">
        <v>36</v>
      </c>
      <c r="C14" t="s">
        <v>59</v>
      </c>
      <c r="D14">
        <f>IF(B14="Sale",-1*_xlfn.XLOOKUP(C14,'Sales Orders'!E:E,'Sales Orders'!I:I,0),_xlfn.XLOOKUP(C14,'Purchase Orders'!F:F,'Purchase Orders'!J:J,0))</f>
        <v>30</v>
      </c>
      <c r="E14">
        <f>SUMIFS(D$2:D14, C$2:C14, C14)</f>
        <v>30</v>
      </c>
    </row>
    <row r="15" spans="1:5" x14ac:dyDescent="0.3">
      <c r="A15" s="7">
        <v>45722</v>
      </c>
      <c r="B15" s="8" t="s">
        <v>110</v>
      </c>
      <c r="C15" t="s">
        <v>57</v>
      </c>
      <c r="D15">
        <f>IF(B15="Sale",-1*_xlfn.XLOOKUP(C15,'Sales Orders'!E:E,'Sales Orders'!I:I,0),_xlfn.XLOOKUP(C15,'Purchase Orders'!F:F,'Purchase Orders'!J:J,0))</f>
        <v>-12</v>
      </c>
      <c r="E15">
        <f>SUMIFS(D$2:D15, C$2:C15, C15)</f>
        <v>-1</v>
      </c>
    </row>
    <row r="16" spans="1:5" x14ac:dyDescent="0.3">
      <c r="A16" s="7">
        <v>45723</v>
      </c>
      <c r="B16" s="8" t="s">
        <v>36</v>
      </c>
      <c r="C16" t="s">
        <v>61</v>
      </c>
      <c r="D16">
        <f>IF(B16="Sale",-1*_xlfn.XLOOKUP(C16,'Sales Orders'!E:E,'Sales Orders'!I:I,0),_xlfn.XLOOKUP(C16,'Purchase Orders'!F:F,'Purchase Orders'!J:J,0))</f>
        <v>23</v>
      </c>
      <c r="E16">
        <f>SUMIFS(D$2:D16, C$2:C16, C16)</f>
        <v>23</v>
      </c>
    </row>
    <row r="17" spans="1:5" x14ac:dyDescent="0.3">
      <c r="A17" s="7">
        <v>45724</v>
      </c>
      <c r="B17" s="8" t="s">
        <v>110</v>
      </c>
      <c r="C17" t="s">
        <v>59</v>
      </c>
      <c r="D17">
        <f>IF(B17="Sale",-1*_xlfn.XLOOKUP(C17,'Sales Orders'!E:E,'Sales Orders'!I:I,0),_xlfn.XLOOKUP(C17,'Purchase Orders'!F:F,'Purchase Orders'!J:J,0))</f>
        <v>-16</v>
      </c>
      <c r="E17">
        <f>SUMIFS(D$2:D17, C$2:C17, C17)</f>
        <v>14</v>
      </c>
    </row>
    <row r="18" spans="1:5" x14ac:dyDescent="0.3">
      <c r="A18" s="7">
        <v>45725</v>
      </c>
      <c r="B18" s="8" t="s">
        <v>36</v>
      </c>
      <c r="C18" t="s">
        <v>63</v>
      </c>
      <c r="D18">
        <f>IF(B18="Sale",-1*_xlfn.XLOOKUP(C18,'Sales Orders'!E:E,'Sales Orders'!I:I,0),_xlfn.XLOOKUP(C18,'Purchase Orders'!F:F,'Purchase Orders'!J:J,0))</f>
        <v>27</v>
      </c>
      <c r="E18">
        <f>SUMIFS(D$2:D18, C$2:C18, C18)</f>
        <v>27</v>
      </c>
    </row>
    <row r="19" spans="1:5" x14ac:dyDescent="0.3">
      <c r="A19" s="7">
        <v>45726</v>
      </c>
      <c r="B19" s="8" t="s">
        <v>110</v>
      </c>
      <c r="C19" t="s">
        <v>61</v>
      </c>
      <c r="D19">
        <f>IF(B19="Sale",-1*_xlfn.XLOOKUP(C19,'Sales Orders'!E:E,'Sales Orders'!I:I,0),_xlfn.XLOOKUP(C19,'Purchase Orders'!F:F,'Purchase Orders'!J:J,0))</f>
        <v>-10</v>
      </c>
      <c r="E19">
        <f>SUMIFS(D$2:D19, C$2:C19, C19)</f>
        <v>13</v>
      </c>
    </row>
    <row r="20" spans="1:5" x14ac:dyDescent="0.3">
      <c r="A20" s="7">
        <v>45727</v>
      </c>
      <c r="B20" s="8" t="s">
        <v>36</v>
      </c>
      <c r="C20" t="s">
        <v>65</v>
      </c>
      <c r="D20">
        <f>IF(B20="Sale",-1*_xlfn.XLOOKUP(C20,'Sales Orders'!E:E,'Sales Orders'!I:I,0),_xlfn.XLOOKUP(C20,'Purchase Orders'!F:F,'Purchase Orders'!J:J,0))</f>
        <v>15</v>
      </c>
      <c r="E20">
        <f>SUMIFS(D$2:D20, C$2:C20, C20)</f>
        <v>15</v>
      </c>
    </row>
    <row r="21" spans="1:5" x14ac:dyDescent="0.3">
      <c r="A21" s="7">
        <v>45728</v>
      </c>
      <c r="B21" s="8" t="s">
        <v>110</v>
      </c>
      <c r="C21" t="s">
        <v>63</v>
      </c>
      <c r="D21">
        <f>IF(B21="Sale",-1*_xlfn.XLOOKUP(C21,'Sales Orders'!E:E,'Sales Orders'!I:I,0),_xlfn.XLOOKUP(C21,'Purchase Orders'!F:F,'Purchase Orders'!J:J,0))</f>
        <v>-14</v>
      </c>
      <c r="E21">
        <f>SUMIFS(D$2:D21, C$2:C21, C21)</f>
        <v>13</v>
      </c>
    </row>
    <row r="22" spans="1:5" x14ac:dyDescent="0.3">
      <c r="A22" s="7">
        <v>45729</v>
      </c>
      <c r="B22" s="8" t="s">
        <v>36</v>
      </c>
      <c r="C22" t="s">
        <v>67</v>
      </c>
      <c r="D22">
        <f>IF(B22="Sale",-1*_xlfn.XLOOKUP(C22,'Sales Orders'!E:E,'Sales Orders'!I:I,0),_xlfn.XLOOKUP(C22,'Purchase Orders'!F:F,'Purchase Orders'!J:J,0))</f>
        <v>15</v>
      </c>
      <c r="E22">
        <f>SUMIFS(D$2:D22, C$2:C22, C22)</f>
        <v>15</v>
      </c>
    </row>
    <row r="23" spans="1:5" x14ac:dyDescent="0.3">
      <c r="A23" s="7">
        <v>45730</v>
      </c>
      <c r="B23" s="8" t="s">
        <v>110</v>
      </c>
      <c r="C23" t="s">
        <v>65</v>
      </c>
      <c r="D23">
        <f>IF(B23="Sale",-1*_xlfn.XLOOKUP(C23,'Sales Orders'!E:E,'Sales Orders'!I:I,0),_xlfn.XLOOKUP(C23,'Purchase Orders'!F:F,'Purchase Orders'!J:J,0))</f>
        <v>-9</v>
      </c>
      <c r="E23">
        <f>SUMIFS(D$2:D23, C$2:C23, C23)</f>
        <v>6</v>
      </c>
    </row>
    <row r="24" spans="1:5" x14ac:dyDescent="0.3">
      <c r="A24" s="7">
        <v>45731</v>
      </c>
      <c r="B24" s="8" t="s">
        <v>36</v>
      </c>
      <c r="C24" t="s">
        <v>69</v>
      </c>
      <c r="D24">
        <f>IF(B24="Sale",-1*_xlfn.XLOOKUP(C24,'Sales Orders'!E:E,'Sales Orders'!I:I,0),_xlfn.XLOOKUP(C24,'Purchase Orders'!F:F,'Purchase Orders'!J:J,0))</f>
        <v>28</v>
      </c>
      <c r="E24">
        <f>SUMIFS(D$2:D24, C$2:C24, C24)</f>
        <v>28</v>
      </c>
    </row>
    <row r="25" spans="1:5" x14ac:dyDescent="0.3">
      <c r="A25" s="7">
        <v>45732</v>
      </c>
      <c r="B25" s="8" t="s">
        <v>110</v>
      </c>
      <c r="C25" t="s">
        <v>67</v>
      </c>
      <c r="D25">
        <f>IF(B25="Sale",-1*_xlfn.XLOOKUP(C25,'Sales Orders'!E:E,'Sales Orders'!I:I,0),_xlfn.XLOOKUP(C25,'Purchase Orders'!F:F,'Purchase Orders'!J:J,0))</f>
        <v>-5</v>
      </c>
      <c r="E25">
        <f>SUMIFS(D$2:D25, C$2:C25, C25)</f>
        <v>10</v>
      </c>
    </row>
    <row r="26" spans="1:5" x14ac:dyDescent="0.3">
      <c r="A26" s="7">
        <v>45733</v>
      </c>
      <c r="B26" s="8" t="s">
        <v>110</v>
      </c>
      <c r="C26" t="s">
        <v>69</v>
      </c>
      <c r="D26">
        <f>IF(B26="Sale",-1*_xlfn.XLOOKUP(C26,'Sales Orders'!E:E,'Sales Orders'!I:I,0),_xlfn.XLOOKUP(C26,'Purchase Orders'!F:F,'Purchase Orders'!J:J,0))</f>
        <v>-9</v>
      </c>
      <c r="E26">
        <f>SUMIFS(D$2:D26, C$2:C26, C26)</f>
        <v>19</v>
      </c>
    </row>
    <row r="27" spans="1:5" x14ac:dyDescent="0.3">
      <c r="A27" s="7">
        <v>45733</v>
      </c>
      <c r="B27" s="8" t="s">
        <v>36</v>
      </c>
      <c r="C27" t="s">
        <v>71</v>
      </c>
      <c r="D27">
        <f>IF(B27="Sale",-1*_xlfn.XLOOKUP(C27,'Sales Orders'!E:E,'Sales Orders'!I:I,0),_xlfn.XLOOKUP(C27,'Purchase Orders'!F:F,'Purchase Orders'!J:J,0))</f>
        <v>25</v>
      </c>
      <c r="E27">
        <f>SUMIFS(D$2:D27, C$2:C27, C27)</f>
        <v>25</v>
      </c>
    </row>
    <row r="28" spans="1:5" x14ac:dyDescent="0.3">
      <c r="A28" s="7">
        <v>45735</v>
      </c>
      <c r="B28" s="8" t="s">
        <v>110</v>
      </c>
      <c r="C28" t="s">
        <v>71</v>
      </c>
      <c r="D28">
        <f>IF(B28="Sale",-1*_xlfn.XLOOKUP(C28,'Sales Orders'!E:E,'Sales Orders'!I:I,0),_xlfn.XLOOKUP(C28,'Purchase Orders'!F:F,'Purchase Orders'!J:J,0))</f>
        <v>-1</v>
      </c>
      <c r="E28">
        <f>SUMIFS(D$2:D28, C$2:C28, C28)</f>
        <v>24</v>
      </c>
    </row>
    <row r="29" spans="1:5" x14ac:dyDescent="0.3">
      <c r="A29" s="7">
        <v>45735</v>
      </c>
      <c r="B29" s="8" t="s">
        <v>36</v>
      </c>
      <c r="C29" t="s">
        <v>73</v>
      </c>
      <c r="D29">
        <f>IF(B29="Sale",-1*_xlfn.XLOOKUP(C29,'Sales Orders'!E:E,'Sales Orders'!I:I,0),_xlfn.XLOOKUP(C29,'Purchase Orders'!F:F,'Purchase Orders'!J:J,0))</f>
        <v>8</v>
      </c>
      <c r="E29">
        <f>SUMIFS(D$2:D29, C$2:C29, C29)</f>
        <v>8</v>
      </c>
    </row>
    <row r="30" spans="1:5" x14ac:dyDescent="0.3">
      <c r="A30" s="7">
        <v>45737</v>
      </c>
      <c r="B30" s="8" t="s">
        <v>110</v>
      </c>
      <c r="C30" t="s">
        <v>73</v>
      </c>
      <c r="D30">
        <f>IF(B30="Sale",-1*_xlfn.XLOOKUP(C30,'Sales Orders'!E:E,'Sales Orders'!I:I,0),_xlfn.XLOOKUP(C30,'Purchase Orders'!F:F,'Purchase Orders'!J:J,0))</f>
        <v>-15</v>
      </c>
      <c r="E30">
        <f>SUMIFS(D$2:D30, C$2:C30, C30)</f>
        <v>-7</v>
      </c>
    </row>
    <row r="31" spans="1:5" x14ac:dyDescent="0.3">
      <c r="A31" s="7">
        <v>45737</v>
      </c>
      <c r="B31" s="8" t="s">
        <v>36</v>
      </c>
      <c r="C31" t="s">
        <v>75</v>
      </c>
      <c r="D31">
        <f>IF(B31="Sale",-1*_xlfn.XLOOKUP(C31,'Sales Orders'!E:E,'Sales Orders'!I:I,0),_xlfn.XLOOKUP(C31,'Purchase Orders'!F:F,'Purchase Orders'!J:J,0))</f>
        <v>12</v>
      </c>
      <c r="E31">
        <f>SUMIFS(D$2:D31, C$2:C31, C31)</f>
        <v>12</v>
      </c>
    </row>
    <row r="32" spans="1:5" x14ac:dyDescent="0.3">
      <c r="A32" s="7">
        <v>45739</v>
      </c>
      <c r="B32" s="8" t="s">
        <v>110</v>
      </c>
      <c r="C32" t="s">
        <v>75</v>
      </c>
      <c r="D32">
        <f>IF(B32="Sale",-1*_xlfn.XLOOKUP(C32,'Sales Orders'!E:E,'Sales Orders'!I:I,0),_xlfn.XLOOKUP(C32,'Purchase Orders'!F:F,'Purchase Orders'!J:J,0))</f>
        <v>-6</v>
      </c>
      <c r="E32">
        <f>SUMIFS(D$2:D32, C$2:C32, C32)</f>
        <v>6</v>
      </c>
    </row>
    <row r="33" spans="1:5" x14ac:dyDescent="0.3">
      <c r="A33" s="7">
        <v>45739</v>
      </c>
      <c r="B33" s="8" t="s">
        <v>36</v>
      </c>
      <c r="C33" t="s">
        <v>77</v>
      </c>
      <c r="D33">
        <f>IF(B33="Sale",-1*_xlfn.XLOOKUP(C33,'Sales Orders'!E:E,'Sales Orders'!I:I,0),_xlfn.XLOOKUP(C33,'Purchase Orders'!F:F,'Purchase Orders'!J:J,0))</f>
        <v>28</v>
      </c>
      <c r="E33">
        <f>SUMIFS(D$2:D33, C$2:C33, C33)</f>
        <v>28</v>
      </c>
    </row>
    <row r="34" spans="1:5" x14ac:dyDescent="0.3">
      <c r="A34" s="7">
        <v>45741</v>
      </c>
      <c r="B34" s="8" t="s">
        <v>110</v>
      </c>
      <c r="C34" t="s">
        <v>77</v>
      </c>
      <c r="D34">
        <f>IF(B34="Sale",-1*_xlfn.XLOOKUP(C34,'Sales Orders'!E:E,'Sales Orders'!I:I,0),_xlfn.XLOOKUP(C34,'Purchase Orders'!F:F,'Purchase Orders'!J:J,0))</f>
        <v>-13</v>
      </c>
      <c r="E34">
        <f>SUMIFS(D$2:D34, C$2:C34, C34)</f>
        <v>15</v>
      </c>
    </row>
    <row r="35" spans="1:5" x14ac:dyDescent="0.3">
      <c r="A35" s="7">
        <v>45741</v>
      </c>
      <c r="B35" s="8" t="s">
        <v>36</v>
      </c>
      <c r="C35" t="s">
        <v>79</v>
      </c>
      <c r="D35">
        <f>IF(B35="Sale",-1*_xlfn.XLOOKUP(C35,'Sales Orders'!E:E,'Sales Orders'!I:I,0),_xlfn.XLOOKUP(C35,'Purchase Orders'!F:F,'Purchase Orders'!J:J,0))</f>
        <v>7</v>
      </c>
      <c r="E35">
        <f>SUMIFS(D$2:D35, C$2:C35, C35)</f>
        <v>7</v>
      </c>
    </row>
    <row r="36" spans="1:5" x14ac:dyDescent="0.3">
      <c r="A36" s="7">
        <v>45743</v>
      </c>
      <c r="B36" s="8" t="s">
        <v>110</v>
      </c>
      <c r="C36" t="s">
        <v>79</v>
      </c>
      <c r="D36">
        <f>IF(B36="Sale",-1*_xlfn.XLOOKUP(C36,'Sales Orders'!E:E,'Sales Orders'!I:I,0),_xlfn.XLOOKUP(C36,'Purchase Orders'!F:F,'Purchase Orders'!J:J,0))</f>
        <v>-9</v>
      </c>
      <c r="E36">
        <f>SUMIFS(D$2:D36, C$2:C36, C36)</f>
        <v>-2</v>
      </c>
    </row>
    <row r="37" spans="1:5" x14ac:dyDescent="0.3">
      <c r="A37" s="7">
        <v>45743</v>
      </c>
      <c r="B37" s="8" t="s">
        <v>36</v>
      </c>
      <c r="C37" t="s">
        <v>81</v>
      </c>
      <c r="D37">
        <f>IF(B37="Sale",-1*_xlfn.XLOOKUP(C37,'Sales Orders'!E:E,'Sales Orders'!I:I,0),_xlfn.XLOOKUP(C37,'Purchase Orders'!F:F,'Purchase Orders'!J:J,0))</f>
        <v>26</v>
      </c>
      <c r="E37">
        <f>SUMIFS(D$2:D37, C$2:C37, C37)</f>
        <v>26</v>
      </c>
    </row>
    <row r="38" spans="1:5" x14ac:dyDescent="0.3">
      <c r="A38" s="7">
        <v>45745</v>
      </c>
      <c r="B38" s="8" t="s">
        <v>110</v>
      </c>
      <c r="C38" t="s">
        <v>81</v>
      </c>
      <c r="D38">
        <f>IF(B38="Sale",-1*_xlfn.XLOOKUP(C38,'Sales Orders'!E:E,'Sales Orders'!I:I,0),_xlfn.XLOOKUP(C38,'Purchase Orders'!F:F,'Purchase Orders'!J:J,0))</f>
        <v>-18</v>
      </c>
      <c r="E38">
        <f>SUMIFS(D$2:D38, C$2:C38, C38)</f>
        <v>8</v>
      </c>
    </row>
    <row r="39" spans="1:5" x14ac:dyDescent="0.3">
      <c r="A39" s="7">
        <v>45745</v>
      </c>
      <c r="B39" s="8" t="s">
        <v>36</v>
      </c>
      <c r="C39" t="s">
        <v>83</v>
      </c>
      <c r="D39">
        <f>IF(B39="Sale",-1*_xlfn.XLOOKUP(C39,'Sales Orders'!E:E,'Sales Orders'!I:I,0),_xlfn.XLOOKUP(C39,'Purchase Orders'!F:F,'Purchase Orders'!J:J,0))</f>
        <v>25</v>
      </c>
      <c r="E39">
        <f>SUMIFS(D$2:D39, C$2:C39, C39)</f>
        <v>25</v>
      </c>
    </row>
    <row r="40" spans="1:5" x14ac:dyDescent="0.3">
      <c r="A40" s="7">
        <v>45747</v>
      </c>
      <c r="B40" s="8" t="s">
        <v>110</v>
      </c>
      <c r="C40" t="s">
        <v>83</v>
      </c>
      <c r="D40">
        <f>IF(B40="Sale",-1*_xlfn.XLOOKUP(C40,'Sales Orders'!E:E,'Sales Orders'!I:I,0),_xlfn.XLOOKUP(C40,'Purchase Orders'!F:F,'Purchase Orders'!J:J,0))</f>
        <v>-16</v>
      </c>
      <c r="E40">
        <f>SUMIFS(D$2:D40, C$2:C40, C40)</f>
        <v>9</v>
      </c>
    </row>
    <row r="41" spans="1:5" x14ac:dyDescent="0.3">
      <c r="A41" s="7">
        <v>45747</v>
      </c>
      <c r="B41" s="8" t="s">
        <v>36</v>
      </c>
      <c r="C41" t="s">
        <v>85</v>
      </c>
      <c r="D41">
        <f>IF(B41="Sale",-1*_xlfn.XLOOKUP(C41,'Sales Orders'!E:E,'Sales Orders'!I:I,0),_xlfn.XLOOKUP(C41,'Purchase Orders'!F:F,'Purchase Orders'!J:J,0))</f>
        <v>6</v>
      </c>
      <c r="E41">
        <f>SUMIFS(D$2:D41, C$2:C41, C41)</f>
        <v>6</v>
      </c>
    </row>
    <row r="42" spans="1:5" x14ac:dyDescent="0.3">
      <c r="A42" s="7">
        <v>45748</v>
      </c>
      <c r="B42" s="8" t="s">
        <v>110</v>
      </c>
      <c r="C42" t="s">
        <v>85</v>
      </c>
      <c r="D42">
        <f>IF(B42="Sale",-1*_xlfn.XLOOKUP(C42,'Sales Orders'!E:E,'Sales Orders'!I:I,0),_xlfn.XLOOKUP(C42,'Purchase Orders'!F:F,'Purchase Orders'!J:J,0))</f>
        <v>-9</v>
      </c>
      <c r="E42">
        <f>SUMIFS(D$2:D42, C$2:C42, C42)</f>
        <v>-3</v>
      </c>
    </row>
    <row r="43" spans="1:5" x14ac:dyDescent="0.3">
      <c r="A43" s="7">
        <v>45749</v>
      </c>
      <c r="B43" s="8" t="s">
        <v>36</v>
      </c>
      <c r="C43" t="s">
        <v>86</v>
      </c>
      <c r="D43">
        <f>IF(B43="Sale",-1*_xlfn.XLOOKUP(C43,'Sales Orders'!E:E,'Sales Orders'!I:I,0),_xlfn.XLOOKUP(C43,'Purchase Orders'!F:F,'Purchase Orders'!J:J,0))</f>
        <v>28</v>
      </c>
      <c r="E43">
        <f>SUMIFS(D$2:D43, C$2:C43, C43)</f>
        <v>28</v>
      </c>
    </row>
    <row r="44" spans="1:5" x14ac:dyDescent="0.3">
      <c r="A44" s="7">
        <v>45750</v>
      </c>
      <c r="B44" s="8" t="s">
        <v>110</v>
      </c>
      <c r="C44" t="s">
        <v>86</v>
      </c>
      <c r="D44">
        <f>IF(B44="Sale",-1*_xlfn.XLOOKUP(C44,'Sales Orders'!E:E,'Sales Orders'!I:I,0),_xlfn.XLOOKUP(C44,'Purchase Orders'!F:F,'Purchase Orders'!J:J,0))</f>
        <v>-3</v>
      </c>
      <c r="E44">
        <f>SUMIFS(D$2:D44, C$2:C44, C44)</f>
        <v>25</v>
      </c>
    </row>
    <row r="45" spans="1:5" x14ac:dyDescent="0.3">
      <c r="A45" s="7">
        <v>45752</v>
      </c>
      <c r="B45" s="8" t="s">
        <v>110</v>
      </c>
      <c r="C45" t="s">
        <v>87</v>
      </c>
      <c r="D45">
        <f>IF(B45="Sale",-1*_xlfn.XLOOKUP(C45,'Sales Orders'!E:E,'Sales Orders'!I:I,0),_xlfn.XLOOKUP(C45,'Purchase Orders'!F:F,'Purchase Orders'!J:J,0))</f>
        <v>-13</v>
      </c>
      <c r="E45">
        <f>SUMIFS(D$2:D45, C$2:C45, C45)</f>
        <v>-13</v>
      </c>
    </row>
    <row r="46" spans="1:5" x14ac:dyDescent="0.3">
      <c r="A46" s="7">
        <v>45752</v>
      </c>
      <c r="B46" s="8" t="s">
        <v>36</v>
      </c>
      <c r="C46" t="s">
        <v>87</v>
      </c>
      <c r="D46">
        <f>IF(B46="Sale",-1*_xlfn.XLOOKUP(C46,'Sales Orders'!E:E,'Sales Orders'!I:I,0),_xlfn.XLOOKUP(C46,'Purchase Orders'!F:F,'Purchase Orders'!J:J,0))</f>
        <v>16</v>
      </c>
      <c r="E46">
        <f>SUMIFS(D$2:D46, C$2:C46, C46)</f>
        <v>3</v>
      </c>
    </row>
    <row r="47" spans="1:5" x14ac:dyDescent="0.3">
      <c r="A47" s="7">
        <v>45754</v>
      </c>
      <c r="B47" s="8" t="s">
        <v>110</v>
      </c>
      <c r="C47" t="s">
        <v>88</v>
      </c>
      <c r="D47">
        <f>IF(B47="Sale",-1*_xlfn.XLOOKUP(C47,'Sales Orders'!E:E,'Sales Orders'!I:I,0),_xlfn.XLOOKUP(C47,'Purchase Orders'!F:F,'Purchase Orders'!J:J,0))</f>
        <v>-9</v>
      </c>
      <c r="E47">
        <f>SUMIFS(D$2:D47, C$2:C47, C47)</f>
        <v>-9</v>
      </c>
    </row>
    <row r="48" spans="1:5" x14ac:dyDescent="0.3">
      <c r="A48" s="7">
        <v>45756</v>
      </c>
      <c r="B48" s="8" t="s">
        <v>110</v>
      </c>
      <c r="C48" t="s">
        <v>89</v>
      </c>
      <c r="D48">
        <f>IF(B48="Sale",-1*_xlfn.XLOOKUP(C48,'Sales Orders'!E:E,'Sales Orders'!I:I,0),_xlfn.XLOOKUP(C48,'Purchase Orders'!F:F,'Purchase Orders'!J:J,0))</f>
        <v>-11</v>
      </c>
      <c r="E48">
        <f>SUMIFS(D$2:D48, C$2:C48, C48)</f>
        <v>-11</v>
      </c>
    </row>
    <row r="49" spans="1:5" x14ac:dyDescent="0.3">
      <c r="A49" s="7">
        <v>45758</v>
      </c>
      <c r="B49" s="8" t="s">
        <v>110</v>
      </c>
      <c r="C49" t="s">
        <v>90</v>
      </c>
      <c r="D49">
        <f>IF(B49="Sale",-1*_xlfn.XLOOKUP(C49,'Sales Orders'!E:E,'Sales Orders'!I:I,0),_xlfn.XLOOKUP(C49,'Purchase Orders'!F:F,'Purchase Orders'!J:J,0))</f>
        <v>-13</v>
      </c>
      <c r="E49">
        <f>SUMIFS(D$2:D49, C$2:C49, C49)</f>
        <v>-13</v>
      </c>
    </row>
    <row r="50" spans="1:5" x14ac:dyDescent="0.3">
      <c r="A50" s="7">
        <v>45760</v>
      </c>
      <c r="B50" s="8" t="s">
        <v>110</v>
      </c>
      <c r="C50" t="s">
        <v>91</v>
      </c>
      <c r="D50">
        <f>IF(B50="Sale",-1*_xlfn.XLOOKUP(C50,'Sales Orders'!E:E,'Sales Orders'!I:I,0),_xlfn.XLOOKUP(C50,'Purchase Orders'!F:F,'Purchase Orders'!J:J,0))</f>
        <v>-12</v>
      </c>
      <c r="E50">
        <f>SUMIFS(D$2:D50, C$2:C50, C50)</f>
        <v>-12</v>
      </c>
    </row>
    <row r="51" spans="1:5" x14ac:dyDescent="0.3">
      <c r="A51" s="7">
        <v>45762</v>
      </c>
      <c r="B51" s="8" t="s">
        <v>110</v>
      </c>
      <c r="C51" t="s">
        <v>95</v>
      </c>
      <c r="D51">
        <f>IF(B51="Sale",-1*_xlfn.XLOOKUP(C51,'Sales Orders'!E:E,'Sales Orders'!I:I,0),_xlfn.XLOOKUP(C51,'Purchase Orders'!F:F,'Purchase Orders'!J:J,0))</f>
        <v>-1</v>
      </c>
      <c r="E51">
        <f>SUMIFS(D$2:D51, C$2:C51, C51)</f>
        <v>-1</v>
      </c>
    </row>
  </sheetData>
  <sortState xmlns:xlrd2="http://schemas.microsoft.com/office/spreadsheetml/2017/richdata2" ref="A2:I51">
    <sortCondition ref="A2:A51"/>
  </sortState>
  <conditionalFormatting sqref="A1:E1">
    <cfRule type="cellIs" dxfId="8" priority="1" operator="lessThan">
      <formula>10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1A0B-2BC4-44CA-B0F3-CB82CAFBB4B2}">
  <dimension ref="A1:C27"/>
  <sheetViews>
    <sheetView workbookViewId="0"/>
  </sheetViews>
  <sheetFormatPr defaultRowHeight="14.4" x14ac:dyDescent="0.3"/>
  <cols>
    <col min="1" max="1" width="18.44140625" customWidth="1"/>
    <col min="2" max="2" width="16.88671875" customWidth="1"/>
    <col min="3" max="3" width="20.109375" customWidth="1"/>
  </cols>
  <sheetData>
    <row r="1" spans="1:3" x14ac:dyDescent="0.3">
      <c r="A1" s="1" t="s">
        <v>0</v>
      </c>
      <c r="B1" s="1" t="s">
        <v>31</v>
      </c>
      <c r="C1" s="1" t="s">
        <v>37</v>
      </c>
    </row>
    <row r="2" spans="1:3" x14ac:dyDescent="0.3">
      <c r="A2" t="s">
        <v>5</v>
      </c>
      <c r="B2" s="6" t="str">
        <f>_xlfn.XLOOKUP(A2, Products!A:A, Products!B:B, "Not Found")</f>
        <v>Item A</v>
      </c>
      <c r="C2" cm="1">
        <f t="array" ref="C2">IFERROR(LOOKUP(2,1/(TRIM('Inventory Ledger'!C:C)=A2),'Inventory Ledger'!E:E), 0)</f>
        <v>0</v>
      </c>
    </row>
    <row r="3" spans="1:3" x14ac:dyDescent="0.3">
      <c r="A3" t="s">
        <v>6</v>
      </c>
      <c r="B3" s="6" t="str">
        <f>_xlfn.XLOOKUP(A3, Products!A:A, Products!B:B, "Not Found")</f>
        <v>Item B</v>
      </c>
      <c r="C3" cm="1">
        <f t="array" ref="C3">IFERROR(LOOKUP(2,1/(TRIM('Inventory Ledger'!C:C)=A3),'Inventory Ledger'!E:E), 0)</f>
        <v>0</v>
      </c>
    </row>
    <row r="4" spans="1:3" x14ac:dyDescent="0.3">
      <c r="A4" t="s">
        <v>7</v>
      </c>
      <c r="B4" s="6" t="str">
        <f>_xlfn.XLOOKUP(A4, Products!A:A, Products!B:B, "Not Found")</f>
        <v>Item C</v>
      </c>
      <c r="C4" cm="1">
        <f t="array" ref="C4">IFERROR(LOOKUP(2,1/(TRIM('Inventory Ledger'!C:C)=A4),'Inventory Ledger'!E:E), 0)</f>
        <v>0</v>
      </c>
    </row>
    <row r="5" spans="1:3" x14ac:dyDescent="0.3">
      <c r="A5" t="s">
        <v>30</v>
      </c>
      <c r="B5" s="6" t="str">
        <f>_xlfn.XLOOKUP(A5, Products!A:A, Products!B:B, "Not Found")</f>
        <v>Item D</v>
      </c>
      <c r="C5" cm="1">
        <f t="array" ref="C5">IFERROR(LOOKUP(2,1/(TRIM('Inventory Ledger'!C:C)=A5),'Inventory Ledger'!E:E), 0)</f>
        <v>0</v>
      </c>
    </row>
    <row r="6" spans="1:3" x14ac:dyDescent="0.3">
      <c r="A6" t="s">
        <v>39</v>
      </c>
      <c r="B6" s="6" t="str">
        <f>_xlfn.XLOOKUP(A6, Products!A:A, Products!B:B, "Not Found")</f>
        <v>Item E</v>
      </c>
      <c r="C6" cm="1">
        <f t="array" ref="C6">IFERROR(LOOKUP(2,1/(TRIM('Inventory Ledger'!C:C)=A6),'Inventory Ledger'!E:E), 0)</f>
        <v>11</v>
      </c>
    </row>
    <row r="7" spans="1:3" x14ac:dyDescent="0.3">
      <c r="A7" t="s">
        <v>41</v>
      </c>
      <c r="B7" s="6" t="str">
        <f>_xlfn.XLOOKUP(A7, Products!A:A, Products!B:B, "Not Found")</f>
        <v>Item F</v>
      </c>
      <c r="C7" cm="1">
        <f t="array" ref="C7">IFERROR(LOOKUP(2,1/(TRIM('Inventory Ledger'!C:C)=A7),'Inventory Ledger'!E:E), 0)</f>
        <v>24</v>
      </c>
    </row>
    <row r="8" spans="1:3" x14ac:dyDescent="0.3">
      <c r="A8" t="s">
        <v>43</v>
      </c>
      <c r="B8" s="6" t="str">
        <f>_xlfn.XLOOKUP(A8, Products!A:A, Products!B:B, "Not Found")</f>
        <v>Item G</v>
      </c>
      <c r="C8" cm="1">
        <f t="array" ref="C8">IFERROR(LOOKUP(2,1/(TRIM('Inventory Ledger'!C:C)=A8),'Inventory Ledger'!E:E), 0)</f>
        <v>33</v>
      </c>
    </row>
    <row r="9" spans="1:3" x14ac:dyDescent="0.3">
      <c r="A9" t="s">
        <v>46</v>
      </c>
      <c r="B9" s="6" t="str">
        <f>_xlfn.XLOOKUP(A9, Products!A:A, Products!B:B, "Not Found")</f>
        <v>Item H</v>
      </c>
      <c r="C9" cm="1">
        <f t="array" ref="C9">IFERROR(LOOKUP(2,1/(TRIM('Inventory Ledger'!C:C)=A9),'Inventory Ledger'!E:E), 0)</f>
        <v>19</v>
      </c>
    </row>
    <row r="10" spans="1:3" x14ac:dyDescent="0.3">
      <c r="A10" t="s">
        <v>49</v>
      </c>
      <c r="B10" s="6" t="str">
        <f>_xlfn.XLOOKUP(A10, Products!A:A, Products!B:B, "Not Found")</f>
        <v>Item I</v>
      </c>
      <c r="C10" cm="1">
        <f t="array" ref="C10">IFERROR(LOOKUP(2,1/(TRIM('Inventory Ledger'!C:C)=A10),'Inventory Ledger'!E:E), 0)</f>
        <v>15</v>
      </c>
    </row>
    <row r="11" spans="1:3" x14ac:dyDescent="0.3">
      <c r="A11" t="s">
        <v>51</v>
      </c>
      <c r="B11" s="6" t="str">
        <f>_xlfn.XLOOKUP(A11, Products!A:A, Products!B:B, "Not Found")</f>
        <v>Item J</v>
      </c>
      <c r="C11" cm="1">
        <f t="array" ref="C11">IFERROR(LOOKUP(2,1/(TRIM('Inventory Ledger'!C:C)=A11),'Inventory Ledger'!E:E), 0)</f>
        <v>0</v>
      </c>
    </row>
    <row r="12" spans="1:3" x14ac:dyDescent="0.3">
      <c r="A12" t="s">
        <v>53</v>
      </c>
      <c r="B12" s="6" t="str">
        <f>_xlfn.XLOOKUP(A12, Products!A:A, Products!B:B, "Not Found")</f>
        <v>Item K</v>
      </c>
      <c r="C12" cm="1">
        <f t="array" ref="C12">IFERROR(LOOKUP(2,1/(TRIM('Inventory Ledger'!C:C)=A12),'Inventory Ledger'!E:E), 0)</f>
        <v>15</v>
      </c>
    </row>
    <row r="13" spans="1:3" x14ac:dyDescent="0.3">
      <c r="A13" t="s">
        <v>55</v>
      </c>
      <c r="B13" s="6" t="str">
        <f>_xlfn.XLOOKUP(A13, Products!A:A, Products!B:B, "Not Found")</f>
        <v>Item L</v>
      </c>
      <c r="C13" cm="1">
        <f t="array" ref="C13">IFERROR(LOOKUP(2,1/(TRIM('Inventory Ledger'!C:C)=A13),'Inventory Ledger'!E:E), 0)</f>
        <v>18</v>
      </c>
    </row>
    <row r="14" spans="1:3" x14ac:dyDescent="0.3">
      <c r="A14" t="s">
        <v>57</v>
      </c>
      <c r="B14" s="6" t="str">
        <f>_xlfn.XLOOKUP(A14, Products!A:A, Products!B:B, "Not Found")</f>
        <v>Item M</v>
      </c>
      <c r="C14" cm="1">
        <f t="array" ref="C14">IFERROR(LOOKUP(2,1/(TRIM('Inventory Ledger'!C:C)=A14),'Inventory Ledger'!E:E), 0)</f>
        <v>-1</v>
      </c>
    </row>
    <row r="15" spans="1:3" x14ac:dyDescent="0.3">
      <c r="A15" t="s">
        <v>59</v>
      </c>
      <c r="B15" s="6" t="str">
        <f>_xlfn.XLOOKUP(A15, Products!A:A, Products!B:B, "Not Found")</f>
        <v>Item N</v>
      </c>
      <c r="C15" cm="1">
        <f t="array" ref="C15">IFERROR(LOOKUP(2,1/(TRIM('Inventory Ledger'!C:C)=A15),'Inventory Ledger'!E:E), 0)</f>
        <v>14</v>
      </c>
    </row>
    <row r="16" spans="1:3" x14ac:dyDescent="0.3">
      <c r="A16" t="s">
        <v>61</v>
      </c>
      <c r="B16" s="6" t="str">
        <f>_xlfn.XLOOKUP(A16, Products!A:A, Products!B:B, "Not Found")</f>
        <v>Item O</v>
      </c>
      <c r="C16" cm="1">
        <f t="array" ref="C16">IFERROR(LOOKUP(2,1/(TRIM('Inventory Ledger'!C:C)=A16),'Inventory Ledger'!E:E), 0)</f>
        <v>13</v>
      </c>
    </row>
    <row r="17" spans="1:3" x14ac:dyDescent="0.3">
      <c r="A17" t="s">
        <v>63</v>
      </c>
      <c r="B17" s="6" t="str">
        <f>_xlfn.XLOOKUP(A17, Products!A:A, Products!B:B, "Not Found")</f>
        <v>Item P</v>
      </c>
      <c r="C17" cm="1">
        <f t="array" ref="C17">IFERROR(LOOKUP(2,1/(TRIM('Inventory Ledger'!C:C)=A17),'Inventory Ledger'!E:E), 0)</f>
        <v>13</v>
      </c>
    </row>
    <row r="18" spans="1:3" x14ac:dyDescent="0.3">
      <c r="A18" t="s">
        <v>65</v>
      </c>
      <c r="B18" s="6" t="str">
        <f>_xlfn.XLOOKUP(A18, Products!A:A, Products!B:B, "Not Found")</f>
        <v>Item Q</v>
      </c>
      <c r="C18" cm="1">
        <f t="array" ref="C18">IFERROR(LOOKUP(2,1/(TRIM('Inventory Ledger'!C:C)=A18),'Inventory Ledger'!E:E), 0)</f>
        <v>6</v>
      </c>
    </row>
    <row r="19" spans="1:3" x14ac:dyDescent="0.3">
      <c r="A19" t="s">
        <v>67</v>
      </c>
      <c r="B19" s="6" t="str">
        <f>_xlfn.XLOOKUP(A19, Products!A:A, Products!B:B, "Not Found")</f>
        <v>Item R</v>
      </c>
      <c r="C19" cm="1">
        <f t="array" ref="C19">IFERROR(LOOKUP(2,1/(TRIM('Inventory Ledger'!C:C)=A19),'Inventory Ledger'!E:E), 0)</f>
        <v>10</v>
      </c>
    </row>
    <row r="20" spans="1:3" x14ac:dyDescent="0.3">
      <c r="A20" t="s">
        <v>69</v>
      </c>
      <c r="B20" s="6" t="str">
        <f>_xlfn.XLOOKUP(A20, Products!A:A, Products!B:B, "Not Found")</f>
        <v>Item S</v>
      </c>
      <c r="C20" cm="1">
        <f t="array" ref="C20">IFERROR(LOOKUP(2,1/(TRIM('Inventory Ledger'!C:C)=A20),'Inventory Ledger'!E:E), 0)</f>
        <v>19</v>
      </c>
    </row>
    <row r="21" spans="1:3" x14ac:dyDescent="0.3">
      <c r="A21" t="s">
        <v>71</v>
      </c>
      <c r="B21" s="6" t="str">
        <f>_xlfn.XLOOKUP(A21, Products!A:A, Products!B:B, "Not Found")</f>
        <v>Item T</v>
      </c>
      <c r="C21" cm="1">
        <f t="array" ref="C21">IFERROR(LOOKUP(2,1/(TRIM('Inventory Ledger'!C:C)=A21),'Inventory Ledger'!E:E), 0)</f>
        <v>24</v>
      </c>
    </row>
    <row r="22" spans="1:3" x14ac:dyDescent="0.3">
      <c r="A22" t="s">
        <v>73</v>
      </c>
      <c r="B22" s="6" t="str">
        <f>_xlfn.XLOOKUP(A22, Products!A:A, Products!B:B, "Not Found")</f>
        <v>Item U</v>
      </c>
      <c r="C22" cm="1">
        <f t="array" ref="C22">IFERROR(LOOKUP(2,1/(TRIM('Inventory Ledger'!C:C)=A22),'Inventory Ledger'!E:E), 0)</f>
        <v>-7</v>
      </c>
    </row>
    <row r="23" spans="1:3" x14ac:dyDescent="0.3">
      <c r="A23" t="s">
        <v>75</v>
      </c>
      <c r="B23" s="6" t="str">
        <f>_xlfn.XLOOKUP(A23, Products!A:A, Products!B:B, "Not Found")</f>
        <v>Item V</v>
      </c>
      <c r="C23" cm="1">
        <f t="array" ref="C23">IFERROR(LOOKUP(2,1/(TRIM('Inventory Ledger'!C:C)=A23),'Inventory Ledger'!E:E), 0)</f>
        <v>6</v>
      </c>
    </row>
    <row r="24" spans="1:3" x14ac:dyDescent="0.3">
      <c r="A24" t="s">
        <v>77</v>
      </c>
      <c r="B24" s="6" t="str">
        <f>_xlfn.XLOOKUP(A24, Products!A:A, Products!B:B, "Not Found")</f>
        <v>Item W</v>
      </c>
      <c r="C24" cm="1">
        <f t="array" ref="C24">IFERROR(LOOKUP(2,1/(TRIM('Inventory Ledger'!C:C)=A24),'Inventory Ledger'!E:E), 0)</f>
        <v>15</v>
      </c>
    </row>
    <row r="25" spans="1:3" x14ac:dyDescent="0.3">
      <c r="A25" t="s">
        <v>79</v>
      </c>
      <c r="B25" s="6" t="str">
        <f>_xlfn.XLOOKUP(A25, Products!A:A, Products!B:B, "Not Found")</f>
        <v>Item X</v>
      </c>
      <c r="C25" cm="1">
        <f t="array" ref="C25">IFERROR(LOOKUP(2,1/(TRIM('Inventory Ledger'!C:C)=A25),'Inventory Ledger'!E:E), 0)</f>
        <v>-2</v>
      </c>
    </row>
    <row r="26" spans="1:3" x14ac:dyDescent="0.3">
      <c r="A26" t="s">
        <v>81</v>
      </c>
      <c r="B26" s="6" t="str">
        <f>_xlfn.XLOOKUP(A26, Products!A:A, Products!B:B, "Not Found")</f>
        <v>Item Y</v>
      </c>
      <c r="C26" cm="1">
        <f t="array" ref="C26">IFERROR(LOOKUP(2,1/(TRIM('Inventory Ledger'!C:C)=A26),'Inventory Ledger'!E:E), 0)</f>
        <v>8</v>
      </c>
    </row>
    <row r="27" spans="1:3" x14ac:dyDescent="0.3">
      <c r="A27" t="s">
        <v>83</v>
      </c>
      <c r="B27" s="6" t="str">
        <f>_xlfn.XLOOKUP(A27, Products!A:A, Products!B:B, "Not Found")</f>
        <v>Item Z</v>
      </c>
      <c r="C27" cm="1">
        <f t="array" ref="C27">IFERROR(LOOKUP(2,1/(TRIM('Inventory Ledger'!C:C)=A27),'Inventory Ledger'!E:E), 0)</f>
        <v>9</v>
      </c>
    </row>
  </sheetData>
  <conditionalFormatting sqref="A1:C1">
    <cfRule type="cellIs" dxfId="7" priority="4" operator="lessThan">
      <formula>10</formula>
    </cfRule>
  </conditionalFormatting>
  <conditionalFormatting sqref="C2:C27">
    <cfRule type="cellIs" dxfId="6" priority="1" operator="greaterThan">
      <formula>10</formula>
    </cfRule>
    <cfRule type="expression" dxfId="5" priority="2">
      <formula>AND(C2&gt;=5, C2&lt;=10)</formula>
    </cfRule>
    <cfRule type="cellIs" dxfId="4" priority="3" operator="lessThan">
      <formula>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3657-39FD-4C64-B3EF-6FD747FC3913}">
  <dimension ref="A1:I28"/>
  <sheetViews>
    <sheetView workbookViewId="0">
      <selection sqref="A1:I1"/>
    </sheetView>
  </sheetViews>
  <sheetFormatPr defaultRowHeight="14.4" x14ac:dyDescent="0.3"/>
  <cols>
    <col min="1" max="1" width="25.44140625" customWidth="1"/>
    <col min="2" max="2" width="23.33203125" customWidth="1"/>
    <col min="3" max="3" width="28.33203125" customWidth="1"/>
    <col min="4" max="4" width="14.21875" customWidth="1"/>
    <col min="5" max="5" width="16.21875" customWidth="1"/>
    <col min="6" max="6" width="19.21875" customWidth="1"/>
    <col min="7" max="7" width="15.6640625" customWidth="1"/>
    <col min="8" max="8" width="14.44140625" customWidth="1"/>
    <col min="9" max="9" width="14.21875" customWidth="1"/>
  </cols>
  <sheetData>
    <row r="1" spans="1:9" x14ac:dyDescent="0.3">
      <c r="A1" s="1" t="s">
        <v>111</v>
      </c>
      <c r="B1" s="1" t="s">
        <v>11</v>
      </c>
      <c r="C1" s="1" t="s">
        <v>13</v>
      </c>
      <c r="D1" s="1" t="s">
        <v>0</v>
      </c>
      <c r="E1" s="1" t="s">
        <v>112</v>
      </c>
      <c r="F1" s="1" t="s">
        <v>3</v>
      </c>
      <c r="G1" s="1" t="s">
        <v>15</v>
      </c>
      <c r="H1" s="1" t="s">
        <v>12</v>
      </c>
      <c r="I1" s="1" t="s">
        <v>113</v>
      </c>
    </row>
    <row r="2" spans="1:9" x14ac:dyDescent="0.3">
      <c r="A2" t="str">
        <f>"INV"&amp;TEXT(ROW(A2)-1,"000")</f>
        <v>INV001</v>
      </c>
      <c r="B2" t="str">
        <f>'Sales Orders'!A2</f>
        <v>SO001</v>
      </c>
      <c r="C2" t="str">
        <f>'Sales Orders'!C2</f>
        <v>C001</v>
      </c>
      <c r="D2" t="str">
        <f>'Sales Orders'!E2</f>
        <v>P010</v>
      </c>
      <c r="E2">
        <f>'Sales Orders'!I2</f>
        <v>12</v>
      </c>
      <c r="F2">
        <f>_xlfn.XLOOKUP(D2, Products!A:A, Products!E:E, "Not Found")</f>
        <v>9.5</v>
      </c>
      <c r="G2">
        <f>IFERROR(E2 * F2, "")</f>
        <v>114</v>
      </c>
      <c r="H2" s="7">
        <f>'Sales Orders'!B2</f>
        <v>45717</v>
      </c>
      <c r="I2" t="str">
        <f>IF(G2="", "Pending", "Paid")</f>
        <v>Paid</v>
      </c>
    </row>
    <row r="3" spans="1:9" x14ac:dyDescent="0.3">
      <c r="A3" t="str">
        <f>"INV"&amp;TEXT(ROW(A3)-1,"000")</f>
        <v>INV002</v>
      </c>
      <c r="B3" t="str">
        <f>'Sales Orders'!A3</f>
        <v>SO002</v>
      </c>
      <c r="C3" t="str">
        <f>'Sales Orders'!C3</f>
        <v>C002</v>
      </c>
      <c r="D3" t="str">
        <f>'Sales Orders'!E3</f>
        <v>P011</v>
      </c>
      <c r="E3">
        <f>'Sales Orders'!I3</f>
        <v>18</v>
      </c>
      <c r="F3">
        <f>_xlfn.XLOOKUP(D3, Products!A:A, Products!E:E, "Not Found")</f>
        <v>10.25</v>
      </c>
      <c r="G3">
        <f t="shared" ref="G3:G26" si="0">IFERROR(E3 * F3, "")</f>
        <v>184.5</v>
      </c>
      <c r="H3" s="7">
        <f>'Sales Orders'!B3</f>
        <v>45718</v>
      </c>
      <c r="I3" t="str">
        <f t="shared" ref="I3:I28" si="1">IF(G3="", "Pending", "Paid")</f>
        <v>Paid</v>
      </c>
    </row>
    <row r="4" spans="1:9" x14ac:dyDescent="0.3">
      <c r="A4" t="str">
        <f t="shared" ref="A4:A28" si="2">"INV"&amp;TEXT(ROW(A4)-1,"000")</f>
        <v>INV003</v>
      </c>
      <c r="B4" t="str">
        <f>'Sales Orders'!A4</f>
        <v>SO003</v>
      </c>
      <c r="C4" t="str">
        <f>'Sales Orders'!C4</f>
        <v>C003</v>
      </c>
      <c r="D4" t="str">
        <f>'Sales Orders'!E4</f>
        <v>P012</v>
      </c>
      <c r="E4">
        <f>'Sales Orders'!I4</f>
        <v>7</v>
      </c>
      <c r="F4">
        <f>_xlfn.XLOOKUP(D4, Products!A:A, Products!E:E, "Not Found")</f>
        <v>11</v>
      </c>
      <c r="G4">
        <f t="shared" si="0"/>
        <v>77</v>
      </c>
      <c r="H4" s="7">
        <f>'Sales Orders'!B4</f>
        <v>45720</v>
      </c>
      <c r="I4" t="str">
        <f t="shared" si="1"/>
        <v>Paid</v>
      </c>
    </row>
    <row r="5" spans="1:9" x14ac:dyDescent="0.3">
      <c r="A5" t="str">
        <f t="shared" si="2"/>
        <v>INV004</v>
      </c>
      <c r="B5" t="str">
        <f>'Sales Orders'!A5</f>
        <v>SO004</v>
      </c>
      <c r="C5" t="str">
        <f>'Sales Orders'!C5</f>
        <v>C004</v>
      </c>
      <c r="D5" t="str">
        <f>'Sales Orders'!E5</f>
        <v>P013</v>
      </c>
      <c r="E5">
        <f>'Sales Orders'!I5</f>
        <v>12</v>
      </c>
      <c r="F5">
        <f>_xlfn.XLOOKUP(D5, Products!A:A, Products!E:E, "Not Found")</f>
        <v>11.75</v>
      </c>
      <c r="G5">
        <f t="shared" si="0"/>
        <v>141</v>
      </c>
      <c r="H5" s="7">
        <f>'Sales Orders'!B5</f>
        <v>45722</v>
      </c>
      <c r="I5" t="str">
        <f t="shared" si="1"/>
        <v>Paid</v>
      </c>
    </row>
    <row r="6" spans="1:9" x14ac:dyDescent="0.3">
      <c r="A6" t="str">
        <f t="shared" si="2"/>
        <v>INV005</v>
      </c>
      <c r="B6" t="str">
        <f>'Sales Orders'!A6</f>
        <v>SO005</v>
      </c>
      <c r="C6" t="str">
        <f>'Sales Orders'!C6</f>
        <v>C005</v>
      </c>
      <c r="D6" t="str">
        <f>'Sales Orders'!E6</f>
        <v>P014</v>
      </c>
      <c r="E6">
        <f>'Sales Orders'!I6</f>
        <v>16</v>
      </c>
      <c r="F6">
        <f>_xlfn.XLOOKUP(D6, Products!A:A, Products!E:E, "Not Found")</f>
        <v>12.5</v>
      </c>
      <c r="G6">
        <f t="shared" si="0"/>
        <v>200</v>
      </c>
      <c r="H6" s="7">
        <f>'Sales Orders'!B6</f>
        <v>45724</v>
      </c>
      <c r="I6" t="str">
        <f t="shared" si="1"/>
        <v>Paid</v>
      </c>
    </row>
    <row r="7" spans="1:9" x14ac:dyDescent="0.3">
      <c r="A7" t="str">
        <f t="shared" si="2"/>
        <v>INV006</v>
      </c>
      <c r="B7" t="str">
        <f>'Sales Orders'!A7</f>
        <v>SO006</v>
      </c>
      <c r="C7" t="str">
        <f>'Sales Orders'!C7</f>
        <v>C006</v>
      </c>
      <c r="D7" t="str">
        <f>'Sales Orders'!E7</f>
        <v>P015</v>
      </c>
      <c r="E7">
        <f>'Sales Orders'!I7</f>
        <v>10</v>
      </c>
      <c r="F7">
        <f>_xlfn.XLOOKUP(D7, Products!A:A, Products!E:E, "Not Found")</f>
        <v>13.25</v>
      </c>
      <c r="G7">
        <f t="shared" si="0"/>
        <v>132.5</v>
      </c>
      <c r="H7" s="7">
        <f>'Sales Orders'!B7</f>
        <v>45726</v>
      </c>
      <c r="I7" t="str">
        <f t="shared" si="1"/>
        <v>Paid</v>
      </c>
    </row>
    <row r="8" spans="1:9" x14ac:dyDescent="0.3">
      <c r="A8" t="str">
        <f t="shared" si="2"/>
        <v>INV007</v>
      </c>
      <c r="B8" t="str">
        <f>'Sales Orders'!A8</f>
        <v>SO007</v>
      </c>
      <c r="C8" t="str">
        <f>'Sales Orders'!C8</f>
        <v>C007</v>
      </c>
      <c r="D8" t="str">
        <f>'Sales Orders'!E8</f>
        <v>P016</v>
      </c>
      <c r="E8">
        <f>'Sales Orders'!I8</f>
        <v>14</v>
      </c>
      <c r="F8">
        <f>_xlfn.XLOOKUP(D8, Products!A:A, Products!E:E, "Not Found")</f>
        <v>14</v>
      </c>
      <c r="G8">
        <f t="shared" si="0"/>
        <v>196</v>
      </c>
      <c r="H8" s="7">
        <f>'Sales Orders'!B8</f>
        <v>45728</v>
      </c>
      <c r="I8" t="str">
        <f t="shared" si="1"/>
        <v>Paid</v>
      </c>
    </row>
    <row r="9" spans="1:9" x14ac:dyDescent="0.3">
      <c r="A9" t="str">
        <f t="shared" si="2"/>
        <v>INV008</v>
      </c>
      <c r="B9" t="str">
        <f>'Sales Orders'!A9</f>
        <v>SO008</v>
      </c>
      <c r="C9" t="str">
        <f>'Sales Orders'!C9</f>
        <v>C008</v>
      </c>
      <c r="D9" t="str">
        <f>'Sales Orders'!E9</f>
        <v>P017</v>
      </c>
      <c r="E9">
        <f>'Sales Orders'!I9</f>
        <v>9</v>
      </c>
      <c r="F9">
        <f>_xlfn.XLOOKUP(D9, Products!A:A, Products!E:E, "Not Found")</f>
        <v>14.75</v>
      </c>
      <c r="G9">
        <f t="shared" si="0"/>
        <v>132.75</v>
      </c>
      <c r="H9" s="7">
        <f>'Sales Orders'!B9</f>
        <v>45730</v>
      </c>
      <c r="I9" t="str">
        <f t="shared" si="1"/>
        <v>Paid</v>
      </c>
    </row>
    <row r="10" spans="1:9" x14ac:dyDescent="0.3">
      <c r="A10" t="str">
        <f t="shared" si="2"/>
        <v>INV009</v>
      </c>
      <c r="B10" t="str">
        <f>'Sales Orders'!A10</f>
        <v>SO009</v>
      </c>
      <c r="C10" t="str">
        <f>'Sales Orders'!C10</f>
        <v>C009</v>
      </c>
      <c r="D10" t="str">
        <f>'Sales Orders'!E10</f>
        <v>P018</v>
      </c>
      <c r="E10">
        <f>'Sales Orders'!I10</f>
        <v>5</v>
      </c>
      <c r="F10">
        <f>_xlfn.XLOOKUP(D10, Products!A:A, Products!E:E, "Not Found")</f>
        <v>15.5</v>
      </c>
      <c r="G10">
        <f t="shared" si="0"/>
        <v>77.5</v>
      </c>
      <c r="H10" s="7">
        <f>'Sales Orders'!B10</f>
        <v>45732</v>
      </c>
      <c r="I10" t="str">
        <f t="shared" si="1"/>
        <v>Paid</v>
      </c>
    </row>
    <row r="11" spans="1:9" x14ac:dyDescent="0.3">
      <c r="A11" t="str">
        <f t="shared" si="2"/>
        <v>INV010</v>
      </c>
      <c r="B11" t="str">
        <f>'Sales Orders'!A11</f>
        <v>SO010</v>
      </c>
      <c r="C11" t="str">
        <f>'Sales Orders'!C11</f>
        <v>C010</v>
      </c>
      <c r="D11" t="str">
        <f>'Sales Orders'!E11</f>
        <v>P019</v>
      </c>
      <c r="E11">
        <f>'Sales Orders'!I11</f>
        <v>9</v>
      </c>
      <c r="F11">
        <f>_xlfn.XLOOKUP(D11, Products!A:A, Products!E:E, "Not Found")</f>
        <v>16.25</v>
      </c>
      <c r="G11">
        <f t="shared" si="0"/>
        <v>146.25</v>
      </c>
      <c r="H11" s="7">
        <f>'Sales Orders'!B11</f>
        <v>45733</v>
      </c>
      <c r="I11" t="str">
        <f t="shared" si="1"/>
        <v>Paid</v>
      </c>
    </row>
    <row r="12" spans="1:9" x14ac:dyDescent="0.3">
      <c r="A12" t="str">
        <f t="shared" si="2"/>
        <v>INV011</v>
      </c>
      <c r="B12" t="str">
        <f>'Sales Orders'!A12</f>
        <v>SO011</v>
      </c>
      <c r="C12" t="str">
        <f>'Sales Orders'!C12</f>
        <v>C011</v>
      </c>
      <c r="D12" t="str">
        <f>'Sales Orders'!E12</f>
        <v>P020</v>
      </c>
      <c r="E12">
        <f>'Sales Orders'!I12</f>
        <v>1</v>
      </c>
      <c r="F12">
        <f>_xlfn.XLOOKUP(D12, Products!A:A, Products!E:E, "Not Found")</f>
        <v>17</v>
      </c>
      <c r="G12">
        <f t="shared" si="0"/>
        <v>17</v>
      </c>
      <c r="H12" s="7">
        <f>'Sales Orders'!B12</f>
        <v>45735</v>
      </c>
      <c r="I12" t="str">
        <f t="shared" si="1"/>
        <v>Paid</v>
      </c>
    </row>
    <row r="13" spans="1:9" x14ac:dyDescent="0.3">
      <c r="A13" t="str">
        <f t="shared" si="2"/>
        <v>INV012</v>
      </c>
      <c r="B13" t="str">
        <f>'Sales Orders'!A13</f>
        <v>SO012</v>
      </c>
      <c r="C13" t="str">
        <f>'Sales Orders'!C13</f>
        <v>C012</v>
      </c>
      <c r="D13" t="str">
        <f>'Sales Orders'!E13</f>
        <v>P021</v>
      </c>
      <c r="E13">
        <f>'Sales Orders'!I13</f>
        <v>15</v>
      </c>
      <c r="F13">
        <f>_xlfn.XLOOKUP(D13, Products!A:A, Products!E:E, "Not Found")</f>
        <v>17.75</v>
      </c>
      <c r="G13">
        <f t="shared" si="0"/>
        <v>266.25</v>
      </c>
      <c r="H13" s="7">
        <f>'Sales Orders'!B13</f>
        <v>45737</v>
      </c>
      <c r="I13" t="str">
        <f t="shared" si="1"/>
        <v>Paid</v>
      </c>
    </row>
    <row r="14" spans="1:9" x14ac:dyDescent="0.3">
      <c r="A14" t="str">
        <f t="shared" si="2"/>
        <v>INV013</v>
      </c>
      <c r="B14" t="str">
        <f>'Sales Orders'!A14</f>
        <v>SO013</v>
      </c>
      <c r="C14" t="str">
        <f>'Sales Orders'!C14</f>
        <v>C013</v>
      </c>
      <c r="D14" t="str">
        <f>'Sales Orders'!E14</f>
        <v>P022</v>
      </c>
      <c r="E14">
        <f>'Sales Orders'!I14</f>
        <v>6</v>
      </c>
      <c r="F14">
        <f>_xlfn.XLOOKUP(D14, Products!A:A, Products!E:E, "Not Found")</f>
        <v>18.5</v>
      </c>
      <c r="G14">
        <f t="shared" si="0"/>
        <v>111</v>
      </c>
      <c r="H14" s="7">
        <f>'Sales Orders'!B14</f>
        <v>45739</v>
      </c>
      <c r="I14" t="str">
        <f t="shared" si="1"/>
        <v>Paid</v>
      </c>
    </row>
    <row r="15" spans="1:9" x14ac:dyDescent="0.3">
      <c r="A15" t="str">
        <f t="shared" si="2"/>
        <v>INV014</v>
      </c>
      <c r="B15" t="str">
        <f>'Sales Orders'!A15</f>
        <v>SO014</v>
      </c>
      <c r="C15" t="str">
        <f>'Sales Orders'!C15</f>
        <v>C014</v>
      </c>
      <c r="D15" t="str">
        <f>'Sales Orders'!E15</f>
        <v>P023</v>
      </c>
      <c r="E15">
        <f>'Sales Orders'!I15</f>
        <v>13</v>
      </c>
      <c r="F15">
        <f>_xlfn.XLOOKUP(D15, Products!A:A, Products!E:E, "Not Found")</f>
        <v>19.25</v>
      </c>
      <c r="G15">
        <f t="shared" si="0"/>
        <v>250.25</v>
      </c>
      <c r="H15" s="7">
        <f>'Sales Orders'!B15</f>
        <v>45741</v>
      </c>
      <c r="I15" t="str">
        <f t="shared" si="1"/>
        <v>Paid</v>
      </c>
    </row>
    <row r="16" spans="1:9" x14ac:dyDescent="0.3">
      <c r="A16" t="str">
        <f t="shared" si="2"/>
        <v>INV015</v>
      </c>
      <c r="B16" t="str">
        <f>'Sales Orders'!A16</f>
        <v>SO015</v>
      </c>
      <c r="C16" t="str">
        <f>'Sales Orders'!C16</f>
        <v>C015</v>
      </c>
      <c r="D16" t="str">
        <f>'Sales Orders'!E16</f>
        <v>P024</v>
      </c>
      <c r="E16">
        <f>'Sales Orders'!I16</f>
        <v>9</v>
      </c>
      <c r="F16">
        <f>_xlfn.XLOOKUP(D16, Products!A:A, Products!E:E, "Not Found")</f>
        <v>20</v>
      </c>
      <c r="G16">
        <f t="shared" si="0"/>
        <v>180</v>
      </c>
      <c r="H16" s="7">
        <f>'Sales Orders'!B16</f>
        <v>45743</v>
      </c>
      <c r="I16" t="str">
        <f t="shared" si="1"/>
        <v>Paid</v>
      </c>
    </row>
    <row r="17" spans="1:9" x14ac:dyDescent="0.3">
      <c r="A17" t="str">
        <f t="shared" si="2"/>
        <v>INV016</v>
      </c>
      <c r="B17" t="str">
        <f>'Sales Orders'!A17</f>
        <v>SO016</v>
      </c>
      <c r="C17" t="str">
        <f>'Sales Orders'!C17</f>
        <v>C016</v>
      </c>
      <c r="D17" t="str">
        <f>'Sales Orders'!E17</f>
        <v>P025</v>
      </c>
      <c r="E17">
        <f>'Sales Orders'!I17</f>
        <v>18</v>
      </c>
      <c r="F17">
        <f>_xlfn.XLOOKUP(D17, Products!A:A, Products!E:E, "Not Found")</f>
        <v>20.75</v>
      </c>
      <c r="G17">
        <f t="shared" si="0"/>
        <v>373.5</v>
      </c>
      <c r="H17" s="7">
        <f>'Sales Orders'!B17</f>
        <v>45745</v>
      </c>
      <c r="I17" t="str">
        <f t="shared" si="1"/>
        <v>Paid</v>
      </c>
    </row>
    <row r="18" spans="1:9" x14ac:dyDescent="0.3">
      <c r="A18" t="str">
        <f t="shared" si="2"/>
        <v>INV017</v>
      </c>
      <c r="B18" t="str">
        <f>'Sales Orders'!A18</f>
        <v>SO017</v>
      </c>
      <c r="C18" t="str">
        <f>'Sales Orders'!C18</f>
        <v>C017</v>
      </c>
      <c r="D18" t="str">
        <f>'Sales Orders'!E18</f>
        <v>P026</v>
      </c>
      <c r="E18">
        <f>'Sales Orders'!I18</f>
        <v>16</v>
      </c>
      <c r="F18">
        <f>_xlfn.XLOOKUP(D18, Products!A:A, Products!E:E, "Not Found")</f>
        <v>21.5</v>
      </c>
      <c r="G18">
        <f t="shared" si="0"/>
        <v>344</v>
      </c>
      <c r="H18" s="7">
        <f>'Sales Orders'!B18</f>
        <v>45747</v>
      </c>
      <c r="I18" t="str">
        <f t="shared" si="1"/>
        <v>Paid</v>
      </c>
    </row>
    <row r="19" spans="1:9" x14ac:dyDescent="0.3">
      <c r="A19" t="str">
        <f t="shared" si="2"/>
        <v>INV018</v>
      </c>
      <c r="B19" t="str">
        <f>'Sales Orders'!A19</f>
        <v>SO018</v>
      </c>
      <c r="C19" t="str">
        <f>'Sales Orders'!C19</f>
        <v>C018</v>
      </c>
      <c r="D19" t="str">
        <f>'Sales Orders'!E19</f>
        <v>P027</v>
      </c>
      <c r="E19">
        <f>'Sales Orders'!I19</f>
        <v>9</v>
      </c>
      <c r="F19" t="str">
        <f>_xlfn.XLOOKUP(D19, Products!A:A, Products!E:E, "Not Found")</f>
        <v>Not Found</v>
      </c>
      <c r="G19" t="str">
        <f t="shared" si="0"/>
        <v/>
      </c>
      <c r="H19" s="7">
        <f>'Sales Orders'!B19</f>
        <v>45748</v>
      </c>
      <c r="I19" t="str">
        <f t="shared" si="1"/>
        <v>Pending</v>
      </c>
    </row>
    <row r="20" spans="1:9" x14ac:dyDescent="0.3">
      <c r="A20" t="str">
        <f t="shared" si="2"/>
        <v>INV019</v>
      </c>
      <c r="B20" t="str">
        <f>'Sales Orders'!A20</f>
        <v>SO019</v>
      </c>
      <c r="C20" t="str">
        <f>'Sales Orders'!C20</f>
        <v>C019</v>
      </c>
      <c r="D20" t="str">
        <f>'Sales Orders'!E20</f>
        <v>P028</v>
      </c>
      <c r="E20">
        <f>'Sales Orders'!I20</f>
        <v>3</v>
      </c>
      <c r="F20" t="str">
        <f>_xlfn.XLOOKUP(D20, Products!A:A, Products!E:E, "Not Found")</f>
        <v>Not Found</v>
      </c>
      <c r="G20" t="str">
        <f t="shared" si="0"/>
        <v/>
      </c>
      <c r="H20" s="7">
        <f>'Sales Orders'!B20</f>
        <v>45750</v>
      </c>
      <c r="I20" t="str">
        <f t="shared" si="1"/>
        <v>Pending</v>
      </c>
    </row>
    <row r="21" spans="1:9" x14ac:dyDescent="0.3">
      <c r="A21" t="str">
        <f t="shared" si="2"/>
        <v>INV020</v>
      </c>
      <c r="B21" t="str">
        <f>'Sales Orders'!A21</f>
        <v>SO020</v>
      </c>
      <c r="C21" t="str">
        <f>'Sales Orders'!C21</f>
        <v>C020</v>
      </c>
      <c r="D21" t="str">
        <f>'Sales Orders'!E21</f>
        <v>P029</v>
      </c>
      <c r="E21">
        <f>'Sales Orders'!I21</f>
        <v>13</v>
      </c>
      <c r="F21" t="str">
        <f>_xlfn.XLOOKUP(D21, Products!A:A, Products!E:E, "Not Found")</f>
        <v>Not Found</v>
      </c>
      <c r="G21" t="str">
        <f t="shared" si="0"/>
        <v/>
      </c>
      <c r="H21" s="7">
        <f>'Sales Orders'!B21</f>
        <v>45752</v>
      </c>
      <c r="I21" t="str">
        <f t="shared" si="1"/>
        <v>Pending</v>
      </c>
    </row>
    <row r="22" spans="1:9" x14ac:dyDescent="0.3">
      <c r="A22" t="str">
        <f t="shared" si="2"/>
        <v>INV021</v>
      </c>
      <c r="B22" t="str">
        <f>'Sales Orders'!A22</f>
        <v>SO021</v>
      </c>
      <c r="C22" t="str">
        <f>'Sales Orders'!C22</f>
        <v>C021</v>
      </c>
      <c r="D22" t="str">
        <f>'Sales Orders'!E22</f>
        <v>P030</v>
      </c>
      <c r="E22">
        <f>'Sales Orders'!I22</f>
        <v>9</v>
      </c>
      <c r="F22" t="str">
        <f>_xlfn.XLOOKUP(D22, Products!A:A, Products!E:E, "Not Found")</f>
        <v>Not Found</v>
      </c>
      <c r="G22" t="str">
        <f t="shared" si="0"/>
        <v/>
      </c>
      <c r="H22" s="7">
        <f>'Sales Orders'!B22</f>
        <v>45754</v>
      </c>
      <c r="I22" t="str">
        <f t="shared" si="1"/>
        <v>Pending</v>
      </c>
    </row>
    <row r="23" spans="1:9" x14ac:dyDescent="0.3">
      <c r="A23" t="str">
        <f t="shared" si="2"/>
        <v>INV022</v>
      </c>
      <c r="B23" t="str">
        <f>'Sales Orders'!A23</f>
        <v>SO022</v>
      </c>
      <c r="C23" t="str">
        <f>'Sales Orders'!C23</f>
        <v>C022</v>
      </c>
      <c r="D23" t="str">
        <f>'Sales Orders'!E23</f>
        <v>P031</v>
      </c>
      <c r="E23">
        <f>'Sales Orders'!I23</f>
        <v>11</v>
      </c>
      <c r="F23" t="str">
        <f>_xlfn.XLOOKUP(D23, Products!A:A, Products!E:E, "Not Found")</f>
        <v>Not Found</v>
      </c>
      <c r="G23" t="str">
        <f t="shared" si="0"/>
        <v/>
      </c>
      <c r="H23" s="7">
        <f>'Sales Orders'!B23</f>
        <v>45756</v>
      </c>
      <c r="I23" t="str">
        <f t="shared" si="1"/>
        <v>Pending</v>
      </c>
    </row>
    <row r="24" spans="1:9" x14ac:dyDescent="0.3">
      <c r="A24" t="str">
        <f t="shared" si="2"/>
        <v>INV023</v>
      </c>
      <c r="B24" t="str">
        <f>'Sales Orders'!A24</f>
        <v>SO023</v>
      </c>
      <c r="C24" t="str">
        <f>'Sales Orders'!C24</f>
        <v>C023</v>
      </c>
      <c r="D24" t="str">
        <f>'Sales Orders'!E24</f>
        <v>P032</v>
      </c>
      <c r="E24">
        <f>'Sales Orders'!I24</f>
        <v>13</v>
      </c>
      <c r="F24" t="str">
        <f>_xlfn.XLOOKUP(D24, Products!A:A, Products!E:E, "Not Found")</f>
        <v>Not Found</v>
      </c>
      <c r="G24" t="str">
        <f t="shared" si="0"/>
        <v/>
      </c>
      <c r="H24" s="7">
        <f>'Sales Orders'!B24</f>
        <v>45758</v>
      </c>
      <c r="I24" t="str">
        <f t="shared" si="1"/>
        <v>Pending</v>
      </c>
    </row>
    <row r="25" spans="1:9" x14ac:dyDescent="0.3">
      <c r="A25" t="str">
        <f t="shared" si="2"/>
        <v>INV024</v>
      </c>
      <c r="B25" t="str">
        <f>'Sales Orders'!A25</f>
        <v>SO024</v>
      </c>
      <c r="C25" t="str">
        <f>'Sales Orders'!C25</f>
        <v>C024</v>
      </c>
      <c r="D25" t="str">
        <f>'Sales Orders'!E25</f>
        <v>P033</v>
      </c>
      <c r="E25">
        <f>'Sales Orders'!I25</f>
        <v>12</v>
      </c>
      <c r="F25" t="str">
        <f>_xlfn.XLOOKUP(D25, Products!A:A, Products!E:E, "Not Found")</f>
        <v>Not Found</v>
      </c>
      <c r="G25" t="str">
        <f t="shared" si="0"/>
        <v/>
      </c>
      <c r="H25" s="7">
        <f>'Sales Orders'!B25</f>
        <v>45760</v>
      </c>
      <c r="I25" t="str">
        <f t="shared" si="1"/>
        <v>Pending</v>
      </c>
    </row>
    <row r="26" spans="1:9" x14ac:dyDescent="0.3">
      <c r="A26" t="str">
        <f t="shared" si="2"/>
        <v>INV025</v>
      </c>
      <c r="B26" t="str">
        <f>'Sales Orders'!A26</f>
        <v>SO025</v>
      </c>
      <c r="C26" t="str">
        <f>'Sales Orders'!C26</f>
        <v>C025</v>
      </c>
      <c r="D26" t="str">
        <f>'Sales Orders'!E26</f>
        <v>P034</v>
      </c>
      <c r="E26">
        <f>'Sales Orders'!I26</f>
        <v>1</v>
      </c>
      <c r="F26" t="str">
        <f>_xlfn.XLOOKUP(D26, Products!A:A, Products!E:E, "Not Found")</f>
        <v>Not Found</v>
      </c>
      <c r="G26" t="str">
        <f t="shared" si="0"/>
        <v/>
      </c>
      <c r="H26" s="7">
        <f>'Sales Orders'!B26</f>
        <v>45762</v>
      </c>
      <c r="I26" t="str">
        <f t="shared" si="1"/>
        <v>Pending</v>
      </c>
    </row>
    <row r="27" spans="1:9" x14ac:dyDescent="0.3">
      <c r="H27" s="7"/>
    </row>
    <row r="28" spans="1:9" x14ac:dyDescent="0.3">
      <c r="H28" s="7"/>
    </row>
  </sheetData>
  <conditionalFormatting sqref="A1:I1">
    <cfRule type="cellIs" dxfId="3" priority="1" operator="lessThan">
      <formula>10</formula>
    </cfRule>
  </conditionalFormatting>
  <dataValidations count="1">
    <dataValidation type="list" allowBlank="1" showInputMessage="1" showErrorMessage="1" sqref="I2:I28" xr:uid="{C060A0CF-C597-4928-9C6F-DFDAA76FDA60}">
      <formula1>"Paid, Unpaid"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1AA5-045A-4B4F-8C51-D277158E58AA}">
  <dimension ref="A1:H27"/>
  <sheetViews>
    <sheetView workbookViewId="0"/>
  </sheetViews>
  <sheetFormatPr defaultRowHeight="14.4" x14ac:dyDescent="0.3"/>
  <cols>
    <col min="1" max="1" width="28.77734375" customWidth="1"/>
    <col min="2" max="2" width="16.77734375" customWidth="1"/>
    <col min="3" max="3" width="18.88671875" customWidth="1"/>
    <col min="4" max="4" width="21.6640625" customWidth="1"/>
    <col min="5" max="5" width="17.5546875" customWidth="1"/>
    <col min="6" max="6" width="24.88671875" customWidth="1"/>
    <col min="7" max="7" width="16.109375" customWidth="1"/>
    <col min="8" max="8" width="25.88671875" customWidth="1"/>
  </cols>
  <sheetData>
    <row r="1" spans="1:8" x14ac:dyDescent="0.3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8" t="s">
        <v>5</v>
      </c>
      <c r="B2" t="str">
        <f>_xlfn.XLOOKUP(A2, Products!A:A, Products!B:B)</f>
        <v>Item A</v>
      </c>
      <c r="C2">
        <f>_xlfn.XLOOKUP(A2, 'Inventory Summary'!A:A, 'Inventory Summary'!C:C)</f>
        <v>0</v>
      </c>
      <c r="D2" cm="1">
        <f t="array" ref="D2">IFERROR(_xlfn.SWITCH(_xlfn.XLOOKUP(A2, Products!A:A, Products!C:C), "Hardware", 10, "Apparel", 8, "Tools", 12, "Auto Parts", 15, "Machinery", 20, 10), "")</f>
        <v>10</v>
      </c>
      <c r="E2" t="str">
        <f>IF(C2 &lt; D2, "Yes", "No")</f>
        <v>Yes</v>
      </c>
      <c r="F2">
        <f>IF(E2="Yes", 30 - C2, "")</f>
        <v>30</v>
      </c>
      <c r="G2" t="str" cm="1">
        <f t="array" ref="G2">IFERROR(
  _xlfn.SWITCH(
    _xlfn.XLOOKUP(A2, Products!A:A, Products!C:C),
    "Hardware", "S001",
    "Machinery", "S002",
    "Auto Parts", "S003",
    "Apparel", "S004",
    "Tools", "S005",
    "N/A"
  ), "N/A")</f>
        <v>S001</v>
      </c>
      <c r="H2" t="str">
        <f>IFERROR(
  _xlfn.XLOOKUP(G2, Suppliers!A:A, Suppliers!D:D),
  "Not Found")</f>
        <v>ella@corehardware.com</v>
      </c>
    </row>
    <row r="3" spans="1:8" x14ac:dyDescent="0.3">
      <c r="A3" s="8" t="s">
        <v>6</v>
      </c>
      <c r="B3" t="str">
        <f>_xlfn.XLOOKUP(A3, Products!A:A, Products!B:B)</f>
        <v>Item B</v>
      </c>
      <c r="C3">
        <f>_xlfn.XLOOKUP(A3, 'Inventory Summary'!A:A, 'Inventory Summary'!C:C)</f>
        <v>0</v>
      </c>
      <c r="D3" cm="1">
        <f t="array" ref="D3">IFERROR(_xlfn.SWITCH(_xlfn.XLOOKUP(A3, Products!A:A, Products!C:C), "Hardware", 10, "Apparel", 8, "Tools", 12, "Auto Parts", 15, "Machinery", 20, 10), "")</f>
        <v>15</v>
      </c>
      <c r="E3" t="str">
        <f t="shared" ref="E3:E27" si="0">IF(C3 &lt; D3, "Yes", "No")</f>
        <v>Yes</v>
      </c>
      <c r="F3">
        <f t="shared" ref="F3:F27" si="1">IF(E3="Yes", 30 - C3, "")</f>
        <v>30</v>
      </c>
      <c r="G3" t="str" cm="1">
        <f t="array" ref="G3">IFERROR(
  _xlfn.SWITCH(
    _xlfn.XLOOKUP(A3, Products!A:A, Products!C:C),
    "Hardware", "S001",
    "Machinery", "S002",
    "Auto Parts", "S003",
    "Apparel", "S004",
    "Tools", "S005",
    "N/A"
  ), "N/A")</f>
        <v>S003</v>
      </c>
      <c r="H3" t="str">
        <f>IFERROR(
  _xlfn.XLOOKUP(G3, Suppliers!A:A, Suppliers!D:D),
  "Not Found")</f>
        <v>mike@autofast.co</v>
      </c>
    </row>
    <row r="4" spans="1:8" x14ac:dyDescent="0.3">
      <c r="A4" s="8" t="s">
        <v>7</v>
      </c>
      <c r="B4" t="str">
        <f>_xlfn.XLOOKUP(A4, Products!A:A, Products!B:B)</f>
        <v>Item C</v>
      </c>
      <c r="C4">
        <f>_xlfn.XLOOKUP(A4, 'Inventory Summary'!A:A, 'Inventory Summary'!C:C)</f>
        <v>0</v>
      </c>
      <c r="D4" cm="1">
        <f t="array" ref="D4">IFERROR(_xlfn.SWITCH(_xlfn.XLOOKUP(A4, Products!A:A, Products!C:C), "Hardware", 10, "Apparel", 8, "Tools", 12, "Auto Parts", 15, "Machinery", 20, 10), "")</f>
        <v>20</v>
      </c>
      <c r="E4" t="str">
        <f t="shared" si="0"/>
        <v>Yes</v>
      </c>
      <c r="F4">
        <f t="shared" si="1"/>
        <v>30</v>
      </c>
      <c r="G4" t="str" cm="1">
        <f t="array" ref="G4">IFERROR(
  _xlfn.SWITCH(
    _xlfn.XLOOKUP(A4, Products!A:A, Products!C:C),
    "Hardware", "S001",
    "Machinery", "S002",
    "Auto Parts", "S003",
    "Apparel", "S004",
    "Tools", "S005",
    "N/A"
  ), "N/A")</f>
        <v>S002</v>
      </c>
      <c r="H4" t="str">
        <f>IFERROR(
  _xlfn.XLOOKUP(G4, Suppliers!A:A, Suppliers!D:D),
  "Not Found")</f>
        <v>tom@machineryhub.net</v>
      </c>
    </row>
    <row r="5" spans="1:8" x14ac:dyDescent="0.3">
      <c r="A5" s="8" t="s">
        <v>30</v>
      </c>
      <c r="B5" t="str">
        <f>_xlfn.XLOOKUP(A5, Products!A:A, Products!B:B)</f>
        <v>Item D</v>
      </c>
      <c r="C5">
        <f>_xlfn.XLOOKUP(A5, 'Inventory Summary'!A:A, 'Inventory Summary'!C:C)</f>
        <v>0</v>
      </c>
      <c r="D5" cm="1">
        <f t="array" ref="D5">IFERROR(_xlfn.SWITCH(_xlfn.XLOOKUP(A5, Products!A:A, Products!C:C), "Hardware", 10, "Apparel", 8, "Tools", 12, "Auto Parts", 15, "Machinery", 20, 10), "")</f>
        <v>10</v>
      </c>
      <c r="E5" t="str">
        <f t="shared" si="0"/>
        <v>Yes</v>
      </c>
      <c r="F5">
        <f t="shared" si="1"/>
        <v>30</v>
      </c>
      <c r="G5" t="str" cm="1">
        <f t="array" ref="G5">IFERROR(
  _xlfn.SWITCH(
    _xlfn.XLOOKUP(A5, Products!A:A, Products!C:C),
    "Hardware", "S001",
    "Machinery", "S002",
    "Auto Parts", "S003",
    "Apparel", "S004",
    "Tools", "S005",
    "N/A"
  ), "N/A")</f>
        <v>S001</v>
      </c>
      <c r="H5" t="str">
        <f>IFERROR(
  _xlfn.XLOOKUP(G5, Suppliers!A:A, Suppliers!D:D),
  "Not Found")</f>
        <v>ella@corehardware.com</v>
      </c>
    </row>
    <row r="6" spans="1:8" x14ac:dyDescent="0.3">
      <c r="A6" s="8" t="s">
        <v>39</v>
      </c>
      <c r="B6" t="str">
        <f>_xlfn.XLOOKUP(A6, Products!A:A, Products!B:B)</f>
        <v>Item E</v>
      </c>
      <c r="C6">
        <f>_xlfn.XLOOKUP(A6, 'Inventory Summary'!A:A, 'Inventory Summary'!C:C)</f>
        <v>11</v>
      </c>
      <c r="D6" cm="1">
        <f t="array" ref="D6">IFERROR(_xlfn.SWITCH(_xlfn.XLOOKUP(A6, Products!A:A, Products!C:C), "Hardware", 10, "Apparel", 8, "Tools", 12, "Auto Parts", 15, "Machinery", 20, 10), "")</f>
        <v>15</v>
      </c>
      <c r="E6" t="str">
        <f t="shared" si="0"/>
        <v>Yes</v>
      </c>
      <c r="F6">
        <f t="shared" si="1"/>
        <v>19</v>
      </c>
      <c r="G6" t="str" cm="1">
        <f t="array" ref="G6">IFERROR(
  _xlfn.SWITCH(
    _xlfn.XLOOKUP(A6, Products!A:A, Products!C:C),
    "Hardware", "S001",
    "Machinery", "S002",
    "Auto Parts", "S003",
    "Apparel", "S004",
    "Tools", "S005",
    "N/A"
  ), "N/A")</f>
        <v>S003</v>
      </c>
      <c r="H6" t="str">
        <f>IFERROR(
  _xlfn.XLOOKUP(G6, Suppliers!A:A, Suppliers!D:D),
  "Not Found")</f>
        <v>mike@autofast.co</v>
      </c>
    </row>
    <row r="7" spans="1:8" x14ac:dyDescent="0.3">
      <c r="A7" s="8" t="s">
        <v>41</v>
      </c>
      <c r="B7" t="str">
        <f>_xlfn.XLOOKUP(A7, Products!A:A, Products!B:B)</f>
        <v>Item F</v>
      </c>
      <c r="C7">
        <f>_xlfn.XLOOKUP(A7, 'Inventory Summary'!A:A, 'Inventory Summary'!C:C)</f>
        <v>24</v>
      </c>
      <c r="D7" cm="1">
        <f t="array" ref="D7">IFERROR(_xlfn.SWITCH(_xlfn.XLOOKUP(A7, Products!A:A, Products!C:C), "Hardware", 10, "Apparel", 8, "Tools", 12, "Auto Parts", 15, "Machinery", 20, 10), "")</f>
        <v>20</v>
      </c>
      <c r="E7" t="str">
        <f t="shared" si="0"/>
        <v>No</v>
      </c>
      <c r="F7" t="str">
        <f t="shared" si="1"/>
        <v/>
      </c>
      <c r="G7" t="str" cm="1">
        <f t="array" ref="G7">IFERROR(
  _xlfn.SWITCH(
    _xlfn.XLOOKUP(A7, Products!A:A, Products!C:C),
    "Hardware", "S001",
    "Machinery", "S002",
    "Auto Parts", "S003",
    "Apparel", "S004",
    "Tools", "S005",
    "N/A"
  ), "N/A")</f>
        <v>S002</v>
      </c>
      <c r="H7" t="str">
        <f>IFERROR(
  _xlfn.XLOOKUP(G7, Suppliers!A:A, Suppliers!D:D),
  "Not Found")</f>
        <v>tom@machineryhub.net</v>
      </c>
    </row>
    <row r="8" spans="1:8" x14ac:dyDescent="0.3">
      <c r="A8" s="8" t="s">
        <v>43</v>
      </c>
      <c r="B8" t="str">
        <f>_xlfn.XLOOKUP(A8, Products!A:A, Products!B:B)</f>
        <v>Item G</v>
      </c>
      <c r="C8">
        <f>_xlfn.XLOOKUP(A8, 'Inventory Summary'!A:A, 'Inventory Summary'!C:C)</f>
        <v>33</v>
      </c>
      <c r="D8" cm="1">
        <f t="array" ref="D8">IFERROR(_xlfn.SWITCH(_xlfn.XLOOKUP(A8, Products!A:A, Products!C:C), "Hardware", 10, "Apparel", 8, "Tools", 12, "Auto Parts", 15, "Machinery", 20, 10), "")</f>
        <v>12</v>
      </c>
      <c r="E8" t="str">
        <f t="shared" si="0"/>
        <v>No</v>
      </c>
      <c r="F8" t="str">
        <f t="shared" si="1"/>
        <v/>
      </c>
      <c r="G8" t="str" cm="1">
        <f t="array" ref="G8">IFERROR(
  _xlfn.SWITCH(
    _xlfn.XLOOKUP(A8, Products!A:A, Products!C:C),
    "Hardware", "S001",
    "Machinery", "S002",
    "Auto Parts", "S003",
    "Apparel", "S004",
    "Tools", "S005",
    "N/A"
  ), "N/A")</f>
        <v>S005</v>
      </c>
      <c r="H8" t="str">
        <f>IFERROR(
  _xlfn.XLOOKUP(G8, Suppliers!A:A, Suppliers!D:D),
  "Not Found")</f>
        <v>carl@tooltimeltd.com</v>
      </c>
    </row>
    <row r="9" spans="1:8" x14ac:dyDescent="0.3">
      <c r="A9" s="8" t="s">
        <v>46</v>
      </c>
      <c r="B9" t="str">
        <f>_xlfn.XLOOKUP(A9, Products!A:A, Products!B:B)</f>
        <v>Item H</v>
      </c>
      <c r="C9">
        <f>_xlfn.XLOOKUP(A9, 'Inventory Summary'!A:A, 'Inventory Summary'!C:C)</f>
        <v>19</v>
      </c>
      <c r="D9" cm="1">
        <f t="array" ref="D9">IFERROR(_xlfn.SWITCH(_xlfn.XLOOKUP(A9, Products!A:A, Products!C:C), "Hardware", 10, "Apparel", 8, "Tools", 12, "Auto Parts", 15, "Machinery", 20, 10), "")</f>
        <v>8</v>
      </c>
      <c r="E9" t="str">
        <f t="shared" si="0"/>
        <v>No</v>
      </c>
      <c r="F9" t="str">
        <f t="shared" si="1"/>
        <v/>
      </c>
      <c r="G9" t="str" cm="1">
        <f t="array" ref="G9">IFERROR(
  _xlfn.SWITCH(
    _xlfn.XLOOKUP(A9, Products!A:A, Products!C:C),
    "Hardware", "S001",
    "Machinery", "S002",
    "Auto Parts", "S003",
    "Apparel", "S004",
    "Tools", "S005",
    "N/A"
  ), "N/A")</f>
        <v>S004</v>
      </c>
      <c r="H9" t="str">
        <f>IFERROR(
  _xlfn.XLOOKUP(G9, Suppliers!A:A, Suppliers!D:D),
  "Not Found")</f>
        <v>lila@apparelsource.org</v>
      </c>
    </row>
    <row r="10" spans="1:8" x14ac:dyDescent="0.3">
      <c r="A10" s="8" t="s">
        <v>49</v>
      </c>
      <c r="B10" t="str">
        <f>_xlfn.XLOOKUP(A10, Products!A:A, Products!B:B)</f>
        <v>Item I</v>
      </c>
      <c r="C10">
        <f>_xlfn.XLOOKUP(A10, 'Inventory Summary'!A:A, 'Inventory Summary'!C:C)</f>
        <v>15</v>
      </c>
      <c r="D10" cm="1">
        <f t="array" ref="D10">IFERROR(_xlfn.SWITCH(_xlfn.XLOOKUP(A10, Products!A:A, Products!C:C), "Hardware", 10, "Apparel", 8, "Tools", 12, "Auto Parts", 15, "Machinery", 20, 10), "")</f>
        <v>10</v>
      </c>
      <c r="E10" t="str">
        <f t="shared" si="0"/>
        <v>No</v>
      </c>
      <c r="F10" t="str">
        <f t="shared" si="1"/>
        <v/>
      </c>
      <c r="G10" t="str" cm="1">
        <f t="array" ref="G10">IFERROR(
  _xlfn.SWITCH(
    _xlfn.XLOOKUP(A10, Products!A:A, Products!C:C),
    "Hardware", "S001",
    "Machinery", "S002",
    "Auto Parts", "S003",
    "Apparel", "S004",
    "Tools", "S005",
    "N/A"
  ), "N/A")</f>
        <v>S001</v>
      </c>
      <c r="H10" t="str">
        <f>IFERROR(
  _xlfn.XLOOKUP(G10, Suppliers!A:A, Suppliers!D:D),
  "Not Found")</f>
        <v>ella@corehardware.com</v>
      </c>
    </row>
    <row r="11" spans="1:8" x14ac:dyDescent="0.3">
      <c r="A11" s="8" t="s">
        <v>51</v>
      </c>
      <c r="B11" t="str">
        <f>_xlfn.XLOOKUP(A11, Products!A:A, Products!B:B)</f>
        <v>Item J</v>
      </c>
      <c r="C11">
        <f>_xlfn.XLOOKUP(A11, 'Inventory Summary'!A:A, 'Inventory Summary'!C:C)</f>
        <v>0</v>
      </c>
      <c r="D11" cm="1">
        <f t="array" ref="D11">IFERROR(_xlfn.SWITCH(_xlfn.XLOOKUP(A11, Products!A:A, Products!C:C), "Hardware", 10, "Apparel", 8, "Tools", 12, "Auto Parts", 15, "Machinery", 20, 10), "")</f>
        <v>15</v>
      </c>
      <c r="E11" t="str">
        <f t="shared" si="0"/>
        <v>Yes</v>
      </c>
      <c r="F11">
        <f t="shared" si="1"/>
        <v>30</v>
      </c>
      <c r="G11" t="str" cm="1">
        <f t="array" ref="G11">IFERROR(
  _xlfn.SWITCH(
    _xlfn.XLOOKUP(A11, Products!A:A, Products!C:C),
    "Hardware", "S001",
    "Machinery", "S002",
    "Auto Parts", "S003",
    "Apparel", "S004",
    "Tools", "S005",
    "N/A"
  ), "N/A")</f>
        <v>S003</v>
      </c>
      <c r="H11" t="str">
        <f>IFERROR(
  _xlfn.XLOOKUP(G11, Suppliers!A:A, Suppliers!D:D),
  "Not Found")</f>
        <v>mike@autofast.co</v>
      </c>
    </row>
    <row r="12" spans="1:8" x14ac:dyDescent="0.3">
      <c r="A12" s="8" t="s">
        <v>53</v>
      </c>
      <c r="B12" t="str">
        <f>_xlfn.XLOOKUP(A12, Products!A:A, Products!B:B)</f>
        <v>Item K</v>
      </c>
      <c r="C12">
        <f>_xlfn.XLOOKUP(A12, 'Inventory Summary'!A:A, 'Inventory Summary'!C:C)</f>
        <v>15</v>
      </c>
      <c r="D12" cm="1">
        <f t="array" ref="D12">IFERROR(_xlfn.SWITCH(_xlfn.XLOOKUP(A12, Products!A:A, Products!C:C), "Hardware", 10, "Apparel", 8, "Tools", 12, "Auto Parts", 15, "Machinery", 20, 10), "")</f>
        <v>20</v>
      </c>
      <c r="E12" t="str">
        <f t="shared" si="0"/>
        <v>Yes</v>
      </c>
      <c r="F12">
        <f t="shared" si="1"/>
        <v>15</v>
      </c>
      <c r="G12" t="str" cm="1">
        <f t="array" ref="G12">IFERROR(
  _xlfn.SWITCH(
    _xlfn.XLOOKUP(A12, Products!A:A, Products!C:C),
    "Hardware", "S001",
    "Machinery", "S002",
    "Auto Parts", "S003",
    "Apparel", "S004",
    "Tools", "S005",
    "N/A"
  ), "N/A")</f>
        <v>S002</v>
      </c>
      <c r="H12" t="str">
        <f>IFERROR(
  _xlfn.XLOOKUP(G12, Suppliers!A:A, Suppliers!D:D),
  "Not Found")</f>
        <v>tom@machineryhub.net</v>
      </c>
    </row>
    <row r="13" spans="1:8" x14ac:dyDescent="0.3">
      <c r="A13" s="8" t="s">
        <v>55</v>
      </c>
      <c r="B13" t="str">
        <f>_xlfn.XLOOKUP(A13, Products!A:A, Products!B:B)</f>
        <v>Item L</v>
      </c>
      <c r="C13">
        <f>_xlfn.XLOOKUP(A13, 'Inventory Summary'!A:A, 'Inventory Summary'!C:C)</f>
        <v>18</v>
      </c>
      <c r="D13" cm="1">
        <f t="array" ref="D13">IFERROR(_xlfn.SWITCH(_xlfn.XLOOKUP(A13, Products!A:A, Products!C:C), "Hardware", 10, "Apparel", 8, "Tools", 12, "Auto Parts", 15, "Machinery", 20, 10), "")</f>
        <v>12</v>
      </c>
      <c r="E13" t="str">
        <f t="shared" si="0"/>
        <v>No</v>
      </c>
      <c r="F13" t="str">
        <f t="shared" si="1"/>
        <v/>
      </c>
      <c r="G13" t="str" cm="1">
        <f t="array" ref="G13">IFERROR(
  _xlfn.SWITCH(
    _xlfn.XLOOKUP(A13, Products!A:A, Products!C:C),
    "Hardware", "S001",
    "Machinery", "S002",
    "Auto Parts", "S003",
    "Apparel", "S004",
    "Tools", "S005",
    "N/A"
  ), "N/A")</f>
        <v>S005</v>
      </c>
      <c r="H13" t="str">
        <f>IFERROR(
  _xlfn.XLOOKUP(G13, Suppliers!A:A, Suppliers!D:D),
  "Not Found")</f>
        <v>carl@tooltimeltd.com</v>
      </c>
    </row>
    <row r="14" spans="1:8" x14ac:dyDescent="0.3">
      <c r="A14" s="8" t="s">
        <v>57</v>
      </c>
      <c r="B14" t="str">
        <f>_xlfn.XLOOKUP(A14, Products!A:A, Products!B:B)</f>
        <v>Item M</v>
      </c>
      <c r="C14">
        <f>_xlfn.XLOOKUP(A14, 'Inventory Summary'!A:A, 'Inventory Summary'!C:C)</f>
        <v>-1</v>
      </c>
      <c r="D14" cm="1">
        <f t="array" ref="D14">IFERROR(_xlfn.SWITCH(_xlfn.XLOOKUP(A14, Products!A:A, Products!C:C), "Hardware", 10, "Apparel", 8, "Tools", 12, "Auto Parts", 15, "Machinery", 20, 10), "")</f>
        <v>8</v>
      </c>
      <c r="E14" t="str">
        <f t="shared" si="0"/>
        <v>Yes</v>
      </c>
      <c r="F14">
        <f t="shared" si="1"/>
        <v>31</v>
      </c>
      <c r="G14" t="str" cm="1">
        <f t="array" ref="G14">IFERROR(
  _xlfn.SWITCH(
    _xlfn.XLOOKUP(A14, Products!A:A, Products!C:C),
    "Hardware", "S001",
    "Machinery", "S002",
    "Auto Parts", "S003",
    "Apparel", "S004",
    "Tools", "S005",
    "N/A"
  ), "N/A")</f>
        <v>S004</v>
      </c>
      <c r="H14" t="str">
        <f>IFERROR(
  _xlfn.XLOOKUP(G14, Suppliers!A:A, Suppliers!D:D),
  "Not Found")</f>
        <v>lila@apparelsource.org</v>
      </c>
    </row>
    <row r="15" spans="1:8" x14ac:dyDescent="0.3">
      <c r="A15" s="8" t="s">
        <v>59</v>
      </c>
      <c r="B15" t="str">
        <f>_xlfn.XLOOKUP(A15, Products!A:A, Products!B:B)</f>
        <v>Item N</v>
      </c>
      <c r="C15">
        <f>_xlfn.XLOOKUP(A15, 'Inventory Summary'!A:A, 'Inventory Summary'!C:C)</f>
        <v>14</v>
      </c>
      <c r="D15" cm="1">
        <f t="array" ref="D15">IFERROR(_xlfn.SWITCH(_xlfn.XLOOKUP(A15, Products!A:A, Products!C:C), "Hardware", 10, "Apparel", 8, "Tools", 12, "Auto Parts", 15, "Machinery", 20, 10), "")</f>
        <v>10</v>
      </c>
      <c r="E15" t="str">
        <f t="shared" si="0"/>
        <v>No</v>
      </c>
      <c r="F15" t="str">
        <f t="shared" si="1"/>
        <v/>
      </c>
      <c r="G15" t="str" cm="1">
        <f t="array" ref="G15">IFERROR(
  _xlfn.SWITCH(
    _xlfn.XLOOKUP(A15, Products!A:A, Products!C:C),
    "Hardware", "S001",
    "Machinery", "S002",
    "Auto Parts", "S003",
    "Apparel", "S004",
    "Tools", "S005",
    "N/A"
  ), "N/A")</f>
        <v>S001</v>
      </c>
      <c r="H15" t="str">
        <f>IFERROR(
  _xlfn.XLOOKUP(G15, Suppliers!A:A, Suppliers!D:D),
  "Not Found")</f>
        <v>ella@corehardware.com</v>
      </c>
    </row>
    <row r="16" spans="1:8" x14ac:dyDescent="0.3">
      <c r="A16" s="8" t="s">
        <v>61</v>
      </c>
      <c r="B16" t="str">
        <f>_xlfn.XLOOKUP(A16, Products!A:A, Products!B:B)</f>
        <v>Item O</v>
      </c>
      <c r="C16">
        <f>_xlfn.XLOOKUP(A16, 'Inventory Summary'!A:A, 'Inventory Summary'!C:C)</f>
        <v>13</v>
      </c>
      <c r="D16" cm="1">
        <f t="array" ref="D16">IFERROR(_xlfn.SWITCH(_xlfn.XLOOKUP(A16, Products!A:A, Products!C:C), "Hardware", 10, "Apparel", 8, "Tools", 12, "Auto Parts", 15, "Machinery", 20, 10), "")</f>
        <v>15</v>
      </c>
      <c r="E16" t="str">
        <f t="shared" si="0"/>
        <v>Yes</v>
      </c>
      <c r="F16">
        <f t="shared" si="1"/>
        <v>17</v>
      </c>
      <c r="G16" t="str" cm="1">
        <f t="array" ref="G16">IFERROR(
  _xlfn.SWITCH(
    _xlfn.XLOOKUP(A16, Products!A:A, Products!C:C),
    "Hardware", "S001",
    "Machinery", "S002",
    "Auto Parts", "S003",
    "Apparel", "S004",
    "Tools", "S005",
    "N/A"
  ), "N/A")</f>
        <v>S003</v>
      </c>
      <c r="H16" t="str">
        <f>IFERROR(
  _xlfn.XLOOKUP(G16, Suppliers!A:A, Suppliers!D:D),
  "Not Found")</f>
        <v>mike@autofast.co</v>
      </c>
    </row>
    <row r="17" spans="1:8" x14ac:dyDescent="0.3">
      <c r="A17" s="8" t="s">
        <v>63</v>
      </c>
      <c r="B17" t="str">
        <f>_xlfn.XLOOKUP(A17, Products!A:A, Products!B:B)</f>
        <v>Item P</v>
      </c>
      <c r="C17">
        <f>_xlfn.XLOOKUP(A17, 'Inventory Summary'!A:A, 'Inventory Summary'!C:C)</f>
        <v>13</v>
      </c>
      <c r="D17" cm="1">
        <f t="array" ref="D17">IFERROR(_xlfn.SWITCH(_xlfn.XLOOKUP(A17, Products!A:A, Products!C:C), "Hardware", 10, "Apparel", 8, "Tools", 12, "Auto Parts", 15, "Machinery", 20, 10), "")</f>
        <v>20</v>
      </c>
      <c r="E17" t="str">
        <f t="shared" si="0"/>
        <v>Yes</v>
      </c>
      <c r="F17">
        <f t="shared" si="1"/>
        <v>17</v>
      </c>
      <c r="G17" t="str" cm="1">
        <f t="array" ref="G17">IFERROR(
  _xlfn.SWITCH(
    _xlfn.XLOOKUP(A17, Products!A:A, Products!C:C),
    "Hardware", "S001",
    "Machinery", "S002",
    "Auto Parts", "S003",
    "Apparel", "S004",
    "Tools", "S005",
    "N/A"
  ), "N/A")</f>
        <v>S002</v>
      </c>
      <c r="H17" t="str">
        <f>IFERROR(
  _xlfn.XLOOKUP(G17, Suppliers!A:A, Suppliers!D:D),
  "Not Found")</f>
        <v>tom@machineryhub.net</v>
      </c>
    </row>
    <row r="18" spans="1:8" x14ac:dyDescent="0.3">
      <c r="A18" s="8" t="s">
        <v>65</v>
      </c>
      <c r="B18" t="str">
        <f>_xlfn.XLOOKUP(A18, Products!A:A, Products!B:B)</f>
        <v>Item Q</v>
      </c>
      <c r="C18">
        <f>_xlfn.XLOOKUP(A18, 'Inventory Summary'!A:A, 'Inventory Summary'!C:C)</f>
        <v>6</v>
      </c>
      <c r="D18" cm="1">
        <f t="array" ref="D18">IFERROR(_xlfn.SWITCH(_xlfn.XLOOKUP(A18, Products!A:A, Products!C:C), "Hardware", 10, "Apparel", 8, "Tools", 12, "Auto Parts", 15, "Machinery", 20, 10), "")</f>
        <v>12</v>
      </c>
      <c r="E18" t="str">
        <f t="shared" si="0"/>
        <v>Yes</v>
      </c>
      <c r="F18">
        <f t="shared" si="1"/>
        <v>24</v>
      </c>
      <c r="G18" t="str" cm="1">
        <f t="array" ref="G18">IFERROR(
  _xlfn.SWITCH(
    _xlfn.XLOOKUP(A18, Products!A:A, Products!C:C),
    "Hardware", "S001",
    "Machinery", "S002",
    "Auto Parts", "S003",
    "Apparel", "S004",
    "Tools", "S005",
    "N/A"
  ), "N/A")</f>
        <v>S005</v>
      </c>
      <c r="H18" t="str">
        <f>IFERROR(
  _xlfn.XLOOKUP(G18, Suppliers!A:A, Suppliers!D:D),
  "Not Found")</f>
        <v>carl@tooltimeltd.com</v>
      </c>
    </row>
    <row r="19" spans="1:8" x14ac:dyDescent="0.3">
      <c r="A19" s="8" t="s">
        <v>67</v>
      </c>
      <c r="B19" t="str">
        <f>_xlfn.XLOOKUP(A19, Products!A:A, Products!B:B)</f>
        <v>Item R</v>
      </c>
      <c r="C19">
        <f>_xlfn.XLOOKUP(A19, 'Inventory Summary'!A:A, 'Inventory Summary'!C:C)</f>
        <v>10</v>
      </c>
      <c r="D19" cm="1">
        <f t="array" ref="D19">IFERROR(_xlfn.SWITCH(_xlfn.XLOOKUP(A19, Products!A:A, Products!C:C), "Hardware", 10, "Apparel", 8, "Tools", 12, "Auto Parts", 15, "Machinery", 20, 10), "")</f>
        <v>8</v>
      </c>
      <c r="E19" t="str">
        <f t="shared" si="0"/>
        <v>No</v>
      </c>
      <c r="F19" t="str">
        <f t="shared" si="1"/>
        <v/>
      </c>
      <c r="G19" t="str" cm="1">
        <f t="array" ref="G19">IFERROR(
  _xlfn.SWITCH(
    _xlfn.XLOOKUP(A19, Products!A:A, Products!C:C),
    "Hardware", "S001",
    "Machinery", "S002",
    "Auto Parts", "S003",
    "Apparel", "S004",
    "Tools", "S005",
    "N/A"
  ), "N/A")</f>
        <v>S004</v>
      </c>
      <c r="H19" t="str">
        <f>IFERROR(
  _xlfn.XLOOKUP(G19, Suppliers!A:A, Suppliers!D:D),
  "Not Found")</f>
        <v>lila@apparelsource.org</v>
      </c>
    </row>
    <row r="20" spans="1:8" x14ac:dyDescent="0.3">
      <c r="A20" s="8" t="s">
        <v>69</v>
      </c>
      <c r="B20" t="str">
        <f>_xlfn.XLOOKUP(A20, Products!A:A, Products!B:B)</f>
        <v>Item S</v>
      </c>
      <c r="C20">
        <f>_xlfn.XLOOKUP(A20, 'Inventory Summary'!A:A, 'Inventory Summary'!C:C)</f>
        <v>19</v>
      </c>
      <c r="D20" cm="1">
        <f t="array" ref="D20">IFERROR(_xlfn.SWITCH(_xlfn.XLOOKUP(A20, Products!A:A, Products!C:C), "Hardware", 10, "Apparel", 8, "Tools", 12, "Auto Parts", 15, "Machinery", 20, 10), "")</f>
        <v>10</v>
      </c>
      <c r="E20" t="str">
        <f t="shared" si="0"/>
        <v>No</v>
      </c>
      <c r="F20" t="str">
        <f t="shared" si="1"/>
        <v/>
      </c>
      <c r="G20" t="str" cm="1">
        <f t="array" ref="G20">IFERROR(
  _xlfn.SWITCH(
    _xlfn.XLOOKUP(A20, Products!A:A, Products!C:C),
    "Hardware", "S001",
    "Machinery", "S002",
    "Auto Parts", "S003",
    "Apparel", "S004",
    "Tools", "S005",
    "N/A"
  ), "N/A")</f>
        <v>S001</v>
      </c>
      <c r="H20" t="str">
        <f>IFERROR(
  _xlfn.XLOOKUP(G20, Suppliers!A:A, Suppliers!D:D),
  "Not Found")</f>
        <v>ella@corehardware.com</v>
      </c>
    </row>
    <row r="21" spans="1:8" x14ac:dyDescent="0.3">
      <c r="A21" s="8" t="s">
        <v>71</v>
      </c>
      <c r="B21" t="str">
        <f>_xlfn.XLOOKUP(A21, Products!A:A, Products!B:B)</f>
        <v>Item T</v>
      </c>
      <c r="C21">
        <f>_xlfn.XLOOKUP(A21, 'Inventory Summary'!A:A, 'Inventory Summary'!C:C)</f>
        <v>24</v>
      </c>
      <c r="D21" cm="1">
        <f t="array" ref="D21">IFERROR(_xlfn.SWITCH(_xlfn.XLOOKUP(A21, Products!A:A, Products!C:C), "Hardware", 10, "Apparel", 8, "Tools", 12, "Auto Parts", 15, "Machinery", 20, 10), "")</f>
        <v>15</v>
      </c>
      <c r="E21" t="str">
        <f t="shared" si="0"/>
        <v>No</v>
      </c>
      <c r="F21" t="str">
        <f t="shared" si="1"/>
        <v/>
      </c>
      <c r="G21" t="str" cm="1">
        <f t="array" ref="G21">IFERROR(
  _xlfn.SWITCH(
    _xlfn.XLOOKUP(A21, Products!A:A, Products!C:C),
    "Hardware", "S001",
    "Machinery", "S002",
    "Auto Parts", "S003",
    "Apparel", "S004",
    "Tools", "S005",
    "N/A"
  ), "N/A")</f>
        <v>S003</v>
      </c>
      <c r="H21" t="str">
        <f>IFERROR(
  _xlfn.XLOOKUP(G21, Suppliers!A:A, Suppliers!D:D),
  "Not Found")</f>
        <v>mike@autofast.co</v>
      </c>
    </row>
    <row r="22" spans="1:8" x14ac:dyDescent="0.3">
      <c r="A22" s="8" t="s">
        <v>73</v>
      </c>
      <c r="B22" t="str">
        <f>_xlfn.XLOOKUP(A22, Products!A:A, Products!B:B)</f>
        <v>Item U</v>
      </c>
      <c r="C22">
        <f>_xlfn.XLOOKUP(A22, 'Inventory Summary'!A:A, 'Inventory Summary'!C:C)</f>
        <v>-7</v>
      </c>
      <c r="D22" cm="1">
        <f t="array" ref="D22">IFERROR(_xlfn.SWITCH(_xlfn.XLOOKUP(A22, Products!A:A, Products!C:C), "Hardware", 10, "Apparel", 8, "Tools", 12, "Auto Parts", 15, "Machinery", 20, 10), "")</f>
        <v>20</v>
      </c>
      <c r="E22" t="str">
        <f t="shared" si="0"/>
        <v>Yes</v>
      </c>
      <c r="F22">
        <f t="shared" si="1"/>
        <v>37</v>
      </c>
      <c r="G22" t="str" cm="1">
        <f t="array" ref="G22">IFERROR(
  _xlfn.SWITCH(
    _xlfn.XLOOKUP(A22, Products!A:A, Products!C:C),
    "Hardware", "S001",
    "Machinery", "S002",
    "Auto Parts", "S003",
    "Apparel", "S004",
    "Tools", "S005",
    "N/A"
  ), "N/A")</f>
        <v>S002</v>
      </c>
      <c r="H22" t="str">
        <f>IFERROR(
  _xlfn.XLOOKUP(G22, Suppliers!A:A, Suppliers!D:D),
  "Not Found")</f>
        <v>tom@machineryhub.net</v>
      </c>
    </row>
    <row r="23" spans="1:8" x14ac:dyDescent="0.3">
      <c r="A23" s="8" t="s">
        <v>75</v>
      </c>
      <c r="B23" t="str">
        <f>_xlfn.XLOOKUP(A23, Products!A:A, Products!B:B)</f>
        <v>Item V</v>
      </c>
      <c r="C23">
        <f>_xlfn.XLOOKUP(A23, 'Inventory Summary'!A:A, 'Inventory Summary'!C:C)</f>
        <v>6</v>
      </c>
      <c r="D23" cm="1">
        <f t="array" ref="D23">IFERROR(_xlfn.SWITCH(_xlfn.XLOOKUP(A23, Products!A:A, Products!C:C), "Hardware", 10, "Apparel", 8, "Tools", 12, "Auto Parts", 15, "Machinery", 20, 10), "")</f>
        <v>12</v>
      </c>
      <c r="E23" t="str">
        <f t="shared" si="0"/>
        <v>Yes</v>
      </c>
      <c r="F23">
        <f t="shared" si="1"/>
        <v>24</v>
      </c>
      <c r="G23" t="str" cm="1">
        <f t="array" ref="G23">IFERROR(
  _xlfn.SWITCH(
    _xlfn.XLOOKUP(A23, Products!A:A, Products!C:C),
    "Hardware", "S001",
    "Machinery", "S002",
    "Auto Parts", "S003",
    "Apparel", "S004",
    "Tools", "S005",
    "N/A"
  ), "N/A")</f>
        <v>S005</v>
      </c>
      <c r="H23" t="str">
        <f>IFERROR(
  _xlfn.XLOOKUP(G23, Suppliers!A:A, Suppliers!D:D),
  "Not Found")</f>
        <v>carl@tooltimeltd.com</v>
      </c>
    </row>
    <row r="24" spans="1:8" x14ac:dyDescent="0.3">
      <c r="A24" s="8" t="s">
        <v>77</v>
      </c>
      <c r="B24" t="str">
        <f>_xlfn.XLOOKUP(A24, Products!A:A, Products!B:B)</f>
        <v>Item W</v>
      </c>
      <c r="C24">
        <f>_xlfn.XLOOKUP(A24, 'Inventory Summary'!A:A, 'Inventory Summary'!C:C)</f>
        <v>15</v>
      </c>
      <c r="D24" cm="1">
        <f t="array" ref="D24">IFERROR(_xlfn.SWITCH(_xlfn.XLOOKUP(A24, Products!A:A, Products!C:C), "Hardware", 10, "Apparel", 8, "Tools", 12, "Auto Parts", 15, "Machinery", 20, 10), "")</f>
        <v>8</v>
      </c>
      <c r="E24" t="str">
        <f t="shared" si="0"/>
        <v>No</v>
      </c>
      <c r="F24" t="str">
        <f t="shared" si="1"/>
        <v/>
      </c>
      <c r="G24" t="str" cm="1">
        <f t="array" ref="G24">IFERROR(
  _xlfn.SWITCH(
    _xlfn.XLOOKUP(A24, Products!A:A, Products!C:C),
    "Hardware", "S001",
    "Machinery", "S002",
    "Auto Parts", "S003",
    "Apparel", "S004",
    "Tools", "S005",
    "N/A"
  ), "N/A")</f>
        <v>S004</v>
      </c>
      <c r="H24" t="str">
        <f>IFERROR(
  _xlfn.XLOOKUP(G24, Suppliers!A:A, Suppliers!D:D),
  "Not Found")</f>
        <v>lila@apparelsource.org</v>
      </c>
    </row>
    <row r="25" spans="1:8" x14ac:dyDescent="0.3">
      <c r="A25" s="8" t="s">
        <v>79</v>
      </c>
      <c r="B25" t="str">
        <f>_xlfn.XLOOKUP(A25, Products!A:A, Products!B:B)</f>
        <v>Item X</v>
      </c>
      <c r="C25">
        <f>_xlfn.XLOOKUP(A25, 'Inventory Summary'!A:A, 'Inventory Summary'!C:C)</f>
        <v>-2</v>
      </c>
      <c r="D25" cm="1">
        <f t="array" ref="D25">IFERROR(_xlfn.SWITCH(_xlfn.XLOOKUP(A25, Products!A:A, Products!C:C), "Hardware", 10, "Apparel", 8, "Tools", 12, "Auto Parts", 15, "Machinery", 20, 10), "")</f>
        <v>10</v>
      </c>
      <c r="E25" t="str">
        <f t="shared" si="0"/>
        <v>Yes</v>
      </c>
      <c r="F25">
        <f t="shared" si="1"/>
        <v>32</v>
      </c>
      <c r="G25" t="str" cm="1">
        <f t="array" ref="G25">IFERROR(
  _xlfn.SWITCH(
    _xlfn.XLOOKUP(A25, Products!A:A, Products!C:C),
    "Hardware", "S001",
    "Machinery", "S002",
    "Auto Parts", "S003",
    "Apparel", "S004",
    "Tools", "S005",
    "N/A"
  ), "N/A")</f>
        <v>S001</v>
      </c>
      <c r="H25" t="str">
        <f>IFERROR(
  _xlfn.XLOOKUP(G25, Suppliers!A:A, Suppliers!D:D),
  "Not Found")</f>
        <v>ella@corehardware.com</v>
      </c>
    </row>
    <row r="26" spans="1:8" x14ac:dyDescent="0.3">
      <c r="A26" s="8" t="s">
        <v>81</v>
      </c>
      <c r="B26" t="str">
        <f>_xlfn.XLOOKUP(A26, Products!A:A, Products!B:B)</f>
        <v>Item Y</v>
      </c>
      <c r="C26">
        <f>_xlfn.XLOOKUP(A26, 'Inventory Summary'!A:A, 'Inventory Summary'!C:C)</f>
        <v>8</v>
      </c>
      <c r="D26" cm="1">
        <f t="array" ref="D26">IFERROR(_xlfn.SWITCH(_xlfn.XLOOKUP(A26, Products!A:A, Products!C:C), "Hardware", 10, "Apparel", 8, "Tools", 12, "Auto Parts", 15, "Machinery", 20, 10), "")</f>
        <v>15</v>
      </c>
      <c r="E26" t="str">
        <f t="shared" si="0"/>
        <v>Yes</v>
      </c>
      <c r="F26">
        <f t="shared" si="1"/>
        <v>22</v>
      </c>
      <c r="G26" t="str" cm="1">
        <f t="array" ref="G26">IFERROR(
  _xlfn.SWITCH(
    _xlfn.XLOOKUP(A26, Products!A:A, Products!C:C),
    "Hardware", "S001",
    "Machinery", "S002",
    "Auto Parts", "S003",
    "Apparel", "S004",
    "Tools", "S005",
    "N/A"
  ), "N/A")</f>
        <v>S003</v>
      </c>
      <c r="H26" t="str">
        <f>IFERROR(
  _xlfn.XLOOKUP(G26, Suppliers!A:A, Suppliers!D:D),
  "Not Found")</f>
        <v>mike@autofast.co</v>
      </c>
    </row>
    <row r="27" spans="1:8" x14ac:dyDescent="0.3">
      <c r="A27" s="8" t="s">
        <v>83</v>
      </c>
      <c r="B27" t="str">
        <f>_xlfn.XLOOKUP(A27, Products!A:A, Products!B:B)</f>
        <v>Item Z</v>
      </c>
      <c r="C27">
        <f>_xlfn.XLOOKUP(A27, 'Inventory Summary'!A:A, 'Inventory Summary'!C:C)</f>
        <v>9</v>
      </c>
      <c r="D27" cm="1">
        <f t="array" ref="D27">IFERROR(_xlfn.SWITCH(_xlfn.XLOOKUP(A27, Products!A:A, Products!C:C), "Hardware", 10, "Apparel", 8, "Tools", 12, "Auto Parts", 15, "Machinery", 20, 10), "")</f>
        <v>20</v>
      </c>
      <c r="E27" t="str">
        <f t="shared" si="0"/>
        <v>Yes</v>
      </c>
      <c r="F27">
        <f t="shared" si="1"/>
        <v>21</v>
      </c>
      <c r="G27" t="str" cm="1">
        <f t="array" ref="G27">IFERROR(
  _xlfn.SWITCH(
    _xlfn.XLOOKUP(A27, Products!A:A, Products!C:C),
    "Hardware", "S001",
    "Machinery", "S002",
    "Auto Parts", "S003",
    "Apparel", "S004",
    "Tools", "S005",
    "N/A"
  ), "N/A")</f>
        <v>S002</v>
      </c>
      <c r="H27" t="str">
        <f>IFERROR(
  _xlfn.XLOOKUP(G27, Suppliers!A:A, Suppliers!D:D),
  "Not Found")</f>
        <v>tom@machineryhub.net</v>
      </c>
    </row>
  </sheetData>
  <conditionalFormatting sqref="A1:H1">
    <cfRule type="cellIs" dxfId="2" priority="4" operator="lessThan">
      <formula>10</formula>
    </cfRule>
  </conditionalFormatting>
  <conditionalFormatting sqref="E1:E1048576">
    <cfRule type="cellIs" dxfId="1" priority="3" operator="equal">
      <formula>"Yes"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151-2A1F-41B4-BB1E-37DD7F5FAC52}">
  <dimension ref="A1:AF24"/>
  <sheetViews>
    <sheetView tabSelected="1" zoomScaleNormal="100" workbookViewId="0">
      <selection activeCell="AG31" sqref="AG31"/>
    </sheetView>
  </sheetViews>
  <sheetFormatPr defaultRowHeight="14.4" x14ac:dyDescent="0.3"/>
  <cols>
    <col min="1" max="1" width="35.77734375" customWidth="1"/>
    <col min="2" max="2" width="16.44140625" customWidth="1"/>
    <col min="3" max="3" width="15.6640625" customWidth="1"/>
    <col min="4" max="4" width="11.21875" customWidth="1"/>
    <col min="5" max="5" width="12.33203125" customWidth="1"/>
    <col min="6" max="6" width="12.77734375" customWidth="1"/>
    <col min="12" max="12" width="14.88671875" customWidth="1"/>
    <col min="26" max="26" width="13.77734375" customWidth="1"/>
    <col min="27" max="27" width="12.21875" style="7" customWidth="1"/>
    <col min="28" max="28" width="11.77734375" customWidth="1"/>
    <col min="30" max="30" width="10.77734375" customWidth="1"/>
    <col min="31" max="31" width="15.44140625" customWidth="1"/>
    <col min="36" max="36" width="12.109375" customWidth="1"/>
    <col min="37" max="37" width="11.33203125" customWidth="1"/>
    <col min="38" max="38" width="9.6640625" customWidth="1"/>
  </cols>
  <sheetData>
    <row r="1" spans="1:32" ht="25.8" x14ac:dyDescent="0.5">
      <c r="L1" s="12" t="s">
        <v>197</v>
      </c>
      <c r="M1" s="11"/>
      <c r="N1" s="11"/>
      <c r="O1" s="11"/>
      <c r="P1" s="11"/>
      <c r="Q1" s="11"/>
      <c r="R1" s="11"/>
    </row>
    <row r="3" spans="1:32" x14ac:dyDescent="0.3">
      <c r="A3" s="5"/>
      <c r="B3" s="5"/>
    </row>
    <row r="4" spans="1:32" ht="15" x14ac:dyDescent="0.3">
      <c r="A4" s="9"/>
      <c r="B4" s="4" t="s">
        <v>189</v>
      </c>
      <c r="C4" t="s">
        <v>48</v>
      </c>
      <c r="AA4" s="7" t="s">
        <v>194</v>
      </c>
      <c r="AB4" t="s">
        <v>195</v>
      </c>
      <c r="AD4" s="10" t="s">
        <v>196</v>
      </c>
      <c r="AE4" s="10" t="s">
        <v>1</v>
      </c>
      <c r="AF4" s="10" t="s">
        <v>195</v>
      </c>
    </row>
    <row r="5" spans="1:32" ht="15" x14ac:dyDescent="0.3">
      <c r="A5" s="9"/>
      <c r="B5" s="4" t="s">
        <v>190</v>
      </c>
      <c r="C5" t="s">
        <v>178</v>
      </c>
      <c r="AA5" s="7">
        <f>DATE(2025,1,1)</f>
        <v>45658</v>
      </c>
      <c r="AB5">
        <f>SUMIFS('Sales Orders'!J:J, 'Sales Orders'!B:B, "&gt;=" &amp; AA5, 'Sales Orders'!B:B, "&lt;" &amp; EDATE(AA5,1))</f>
        <v>114</v>
      </c>
      <c r="AD5" t="str" cm="1">
        <f t="array" ref="AD5:AD21">_xlfn.UNIQUE(_xlfn._xlws.FILTER('Sales Orders'!E2:E100, 'Sales Orders'!J2:J100&gt;0))</f>
        <v>P010</v>
      </c>
      <c r="AE5" t="str">
        <f>_xlfn.XLOOKUP(AD5, Products!A2:A100, Products!B2:B100, "Not Found")</f>
        <v>Item J</v>
      </c>
      <c r="AF5">
        <f>SUMIF('Sales Orders'!E:E, AD5, 'Sales Orders'!J:J)</f>
        <v>228</v>
      </c>
    </row>
    <row r="6" spans="1:32" ht="15" x14ac:dyDescent="0.3">
      <c r="A6" s="9"/>
      <c r="B6" s="4"/>
      <c r="AA6" s="7">
        <f>EDATE(AA5,1)</f>
        <v>45689</v>
      </c>
      <c r="AB6">
        <f>SUMIFS('Sales Orders'!J:J, 'Sales Orders'!B:B, "&gt;=" &amp; AA6, 'Sales Orders'!B:B, "&lt;" &amp; EDATE(AA6,1))</f>
        <v>184.5</v>
      </c>
      <c r="AD6" t="str">
        <v>P011</v>
      </c>
      <c r="AE6" t="str">
        <f>_xlfn.XLOOKUP(AD6, Products!A3:A101, Products!B3:B101, "Not Found")</f>
        <v>Item K</v>
      </c>
      <c r="AF6">
        <f>SUMIF('Sales Orders'!E:E, AD6, 'Sales Orders'!J:J)</f>
        <v>369</v>
      </c>
    </row>
    <row r="7" spans="1:32" ht="15" x14ac:dyDescent="0.3">
      <c r="A7" s="9"/>
      <c r="B7" s="4"/>
      <c r="AA7" s="7">
        <f t="shared" ref="AA7:AA16" si="0">EDATE(AA6,1)</f>
        <v>45717</v>
      </c>
      <c r="AB7">
        <f>SUMIFS('Sales Orders'!J:J, 'Sales Orders'!B:B, "&gt;=" &amp; AA7, 'Sales Orders'!B:B, "&lt;" &amp; EDATE(AA7,1))</f>
        <v>2943.5</v>
      </c>
      <c r="AD7" t="str">
        <v>P012</v>
      </c>
      <c r="AE7" t="str">
        <f>_xlfn.XLOOKUP(AD7, Products!A4:A102, Products!B4:B102, "Not Found")</f>
        <v>Item L</v>
      </c>
      <c r="AF7">
        <f>SUMIF('Sales Orders'!E:E, AD7, 'Sales Orders'!J:J)</f>
        <v>154</v>
      </c>
    </row>
    <row r="8" spans="1:32" x14ac:dyDescent="0.3">
      <c r="B8" s="10" t="s">
        <v>0</v>
      </c>
      <c r="C8" s="10" t="s">
        <v>1</v>
      </c>
      <c r="D8" s="10" t="s">
        <v>2</v>
      </c>
      <c r="E8" s="10" t="s">
        <v>3</v>
      </c>
      <c r="F8" s="10" t="s">
        <v>4</v>
      </c>
      <c r="AA8" s="7">
        <f t="shared" si="0"/>
        <v>45748</v>
      </c>
      <c r="AB8">
        <f>SUMIFS('Sales Orders'!J:J, 'Sales Orders'!B:B, "&gt;=" &amp; AA8, 'Sales Orders'!B:B, "&lt;" &amp; EDATE(AA8,1))</f>
        <v>77</v>
      </c>
      <c r="AD8" t="str">
        <v>P013</v>
      </c>
      <c r="AE8" t="str">
        <f>_xlfn.XLOOKUP(AD8, Products!A5:A103, Products!B5:B103, "Not Found")</f>
        <v>Item M</v>
      </c>
      <c r="AF8">
        <f>SUMIF('Sales Orders'!E:E, AD8, 'Sales Orders'!J:J)</f>
        <v>282</v>
      </c>
    </row>
    <row r="9" spans="1:32" x14ac:dyDescent="0.3">
      <c r="B9" t="str" cm="1">
        <f t="array" ref="B9:G12">_xlfn._xlws.FILTER(
  Products!A2:F100,
  (Products!C2:C100 = C4) *
  (Products!D2:D100 = C5),
  "No matching products"
)</f>
        <v>P008</v>
      </c>
      <c r="C9" t="str">
        <v>Item H</v>
      </c>
      <c r="D9" t="str">
        <v>Apparel</v>
      </c>
      <c r="E9" t="str">
        <v>S004</v>
      </c>
      <c r="F9">
        <v>8</v>
      </c>
      <c r="G9">
        <v>92</v>
      </c>
      <c r="AA9" s="7">
        <f t="shared" si="0"/>
        <v>45778</v>
      </c>
      <c r="AB9">
        <f>SUMIFS('Sales Orders'!J:J, 'Sales Orders'!B:B, "&gt;=" &amp; AA9, 'Sales Orders'!B:B, "&lt;" &amp; EDATE(AA9,1))</f>
        <v>141</v>
      </c>
      <c r="AD9" t="str">
        <v>P014</v>
      </c>
      <c r="AE9" t="str">
        <f>_xlfn.XLOOKUP(AD9, Products!A6:A104, Products!B6:B104, "Not Found")</f>
        <v>Item N</v>
      </c>
      <c r="AF9">
        <f>SUMIF('Sales Orders'!E:E, AD9, 'Sales Orders'!J:J)</f>
        <v>400</v>
      </c>
    </row>
    <row r="10" spans="1:32" x14ac:dyDescent="0.3">
      <c r="B10" t="str">
        <v>P013</v>
      </c>
      <c r="C10" t="str">
        <v>Item M</v>
      </c>
      <c r="D10" t="str">
        <v>Apparel</v>
      </c>
      <c r="E10" t="str">
        <v>S004</v>
      </c>
      <c r="F10">
        <v>11.75</v>
      </c>
      <c r="G10">
        <v>82</v>
      </c>
      <c r="AA10" s="7">
        <f t="shared" si="0"/>
        <v>45809</v>
      </c>
      <c r="AB10">
        <f>SUMIFS('Sales Orders'!J:J, 'Sales Orders'!B:B, "&gt;=" &amp; AA10, 'Sales Orders'!B:B, "&lt;" &amp; EDATE(AA10,1))</f>
        <v>200</v>
      </c>
      <c r="AD10" t="str">
        <v>P015</v>
      </c>
      <c r="AE10" t="str">
        <f>_xlfn.XLOOKUP(AD10, Products!A7:A105, Products!B7:B105, "Not Found")</f>
        <v>Item O</v>
      </c>
      <c r="AF10">
        <f>SUMIF('Sales Orders'!E:E, AD10, 'Sales Orders'!J:J)</f>
        <v>132.5</v>
      </c>
    </row>
    <row r="11" spans="1:32" x14ac:dyDescent="0.3">
      <c r="B11" t="str">
        <v>P018</v>
      </c>
      <c r="C11" t="str">
        <v>Item R</v>
      </c>
      <c r="D11" t="str">
        <v>Apparel</v>
      </c>
      <c r="E11" t="str">
        <v>S004</v>
      </c>
      <c r="F11">
        <v>15.5</v>
      </c>
      <c r="G11">
        <v>72</v>
      </c>
      <c r="AA11" s="7">
        <f t="shared" si="0"/>
        <v>45839</v>
      </c>
      <c r="AB11">
        <f>SUMIFS('Sales Orders'!J:J, 'Sales Orders'!B:B, "&gt;=" &amp; AA11, 'Sales Orders'!B:B, "&lt;" &amp; EDATE(AA11,1))</f>
        <v>0</v>
      </c>
      <c r="AD11" t="str">
        <v>P016</v>
      </c>
      <c r="AE11" t="str">
        <f>_xlfn.XLOOKUP(AD11, Products!A8:A106, Products!B8:B106, "Not Found")</f>
        <v>Item P</v>
      </c>
      <c r="AF11">
        <f>SUMIF('Sales Orders'!E:E, AD11, 'Sales Orders'!J:J)</f>
        <v>196</v>
      </c>
    </row>
    <row r="12" spans="1:32" x14ac:dyDescent="0.3">
      <c r="A12" s="5"/>
      <c r="B12" s="5" t="str">
        <v>P023</v>
      </c>
      <c r="C12" t="str">
        <v>Item W</v>
      </c>
      <c r="D12" t="str">
        <v>Apparel</v>
      </c>
      <c r="E12" t="str">
        <v>S004</v>
      </c>
      <c r="F12">
        <v>19.25</v>
      </c>
      <c r="G12">
        <v>62</v>
      </c>
      <c r="AA12" s="7">
        <f t="shared" si="0"/>
        <v>45870</v>
      </c>
      <c r="AB12">
        <f>SUMIFS('Sales Orders'!J:J, 'Sales Orders'!B:B, "&gt;=" &amp; AA12, 'Sales Orders'!B:B, "&lt;" &amp; EDATE(AA12,1))</f>
        <v>0</v>
      </c>
      <c r="AD12" t="str">
        <v>P017</v>
      </c>
      <c r="AE12" t="str">
        <f>_xlfn.XLOOKUP(AD12, Products!A9:A107, Products!B9:B107, "Not Found")</f>
        <v>Item Q</v>
      </c>
      <c r="AF12">
        <f>SUMIF('Sales Orders'!E:E, AD12, 'Sales Orders'!J:J)</f>
        <v>132.75</v>
      </c>
    </row>
    <row r="13" spans="1:32" ht="15" x14ac:dyDescent="0.3">
      <c r="A13" s="9"/>
      <c r="B13" s="4"/>
      <c r="AA13" s="7">
        <f t="shared" si="0"/>
        <v>45901</v>
      </c>
      <c r="AB13">
        <f>SUMIFS('Sales Orders'!J:J, 'Sales Orders'!B:B, "&gt;=" &amp; AA13, 'Sales Orders'!B:B, "&lt;" &amp; EDATE(AA13,1))</f>
        <v>0</v>
      </c>
      <c r="AD13" t="str">
        <v>P018</v>
      </c>
      <c r="AE13" t="str">
        <f>_xlfn.XLOOKUP(AD13, Products!A10:A108, Products!B10:B108, "Not Found")</f>
        <v>Item R</v>
      </c>
      <c r="AF13">
        <f>SUMIF('Sales Orders'!E:E, AD13, 'Sales Orders'!J:J)</f>
        <v>77.5</v>
      </c>
    </row>
    <row r="14" spans="1:32" ht="15" x14ac:dyDescent="0.3">
      <c r="A14" s="9"/>
      <c r="B14" s="4"/>
      <c r="AA14" s="7">
        <f t="shared" si="0"/>
        <v>45931</v>
      </c>
      <c r="AB14">
        <f>SUMIFS('Sales Orders'!J:J, 'Sales Orders'!B:B, "&gt;=" &amp; AA14, 'Sales Orders'!B:B, "&lt;" &amp; EDATE(AA14,1))</f>
        <v>0</v>
      </c>
      <c r="AD14" t="str">
        <v>P019</v>
      </c>
      <c r="AE14" t="str">
        <f>_xlfn.XLOOKUP(AD14, Products!A11:A109, Products!B11:B109, "Not Found")</f>
        <v>Item S</v>
      </c>
      <c r="AF14">
        <f>SUMIF('Sales Orders'!E:E, AD14, 'Sales Orders'!J:J)</f>
        <v>146.25</v>
      </c>
    </row>
    <row r="15" spans="1:32" x14ac:dyDescent="0.3">
      <c r="AA15" s="7">
        <f t="shared" si="0"/>
        <v>45962</v>
      </c>
      <c r="AB15">
        <f>SUMIFS('Sales Orders'!J:J, 'Sales Orders'!B:B, "&gt;=" &amp; AA15, 'Sales Orders'!B:B, "&lt;" &amp; EDATE(AA15,1))</f>
        <v>0</v>
      </c>
      <c r="AD15" t="str">
        <v>P020</v>
      </c>
      <c r="AE15" t="str">
        <f>_xlfn.XLOOKUP(AD15, Products!A12:A110, Products!B12:B110, "Not Found")</f>
        <v>Item T</v>
      </c>
      <c r="AF15">
        <f>SUMIF('Sales Orders'!E:E, AD15, 'Sales Orders'!J:J)</f>
        <v>17</v>
      </c>
    </row>
    <row r="16" spans="1:32" x14ac:dyDescent="0.3">
      <c r="AA16" s="7">
        <f t="shared" si="0"/>
        <v>45992</v>
      </c>
      <c r="AB16">
        <f>SUMIFS('Sales Orders'!J:J, 'Sales Orders'!B:B, "&gt;=" &amp; AA16, 'Sales Orders'!B:B, "&lt;" &amp; EDATE(AA16,1))</f>
        <v>0</v>
      </c>
      <c r="AD16" t="str">
        <v>P021</v>
      </c>
      <c r="AE16" t="str">
        <f>_xlfn.XLOOKUP(AD16, Products!A13:A111, Products!B13:B111, "Not Found")</f>
        <v>Item U</v>
      </c>
      <c r="AF16">
        <f>SUMIF('Sales Orders'!E:E, AD16, 'Sales Orders'!J:J)</f>
        <v>266.25</v>
      </c>
    </row>
    <row r="17" spans="2:32" x14ac:dyDescent="0.3">
      <c r="AD17" t="str">
        <v>P022</v>
      </c>
      <c r="AE17" t="str">
        <f>_xlfn.XLOOKUP(AD17, Products!A14:A112, Products!B14:B112, "Not Found")</f>
        <v>Item V</v>
      </c>
      <c r="AF17">
        <f>SUMIF('Sales Orders'!E:E, AD17, 'Sales Orders'!J:J)</f>
        <v>111</v>
      </c>
    </row>
    <row r="18" spans="2:32" ht="15" x14ac:dyDescent="0.3">
      <c r="B18" s="4" t="s">
        <v>193</v>
      </c>
      <c r="C18" s="5"/>
      <c r="AD18" t="str">
        <v>P023</v>
      </c>
      <c r="AE18" t="str">
        <f>_xlfn.XLOOKUP(AD18, Products!A15:A113, Products!B15:B113, "Not Found")</f>
        <v>Item W</v>
      </c>
      <c r="AF18">
        <f>SUMIF('Sales Orders'!E:E, AD18, 'Sales Orders'!J:J)</f>
        <v>250.25</v>
      </c>
    </row>
    <row r="19" spans="2:32" ht="15" x14ac:dyDescent="0.3">
      <c r="B19" s="4" t="s">
        <v>186</v>
      </c>
      <c r="C19" cm="1">
        <f t="array" ref="C19">COUNTA(_xlfn._xlws.FILTER(Products!A2:A100, (Products!C2:C100=C4)*(Products!F2:F100=C5)))</f>
        <v>1</v>
      </c>
      <c r="AD19" t="str">
        <v>P024</v>
      </c>
      <c r="AE19" t="str">
        <f>_xlfn.XLOOKUP(AD19, Products!A16:A114, Products!B16:B114, "Not Found")</f>
        <v>Item X</v>
      </c>
      <c r="AF19">
        <f>SUMIF('Sales Orders'!E:E, AD19, 'Sales Orders'!J:J)</f>
        <v>180</v>
      </c>
    </row>
    <row r="20" spans="2:32" ht="15" x14ac:dyDescent="0.3">
      <c r="B20" s="4" t="s">
        <v>187</v>
      </c>
      <c r="C20" cm="1">
        <f t="array" ref="C20">SUMPRODUCT(
    (Products!C2:C100=C4) * (Products!D2:D100=C5) * Products!E2:E100 * Products!F2:F100
)</f>
        <v>4009</v>
      </c>
      <c r="AD20" t="str">
        <v>P025</v>
      </c>
      <c r="AE20" t="str">
        <f>_xlfn.XLOOKUP(AD20, Products!A17:A115, Products!B17:B115, "Not Found")</f>
        <v>Item Y</v>
      </c>
      <c r="AF20">
        <f>SUMIF('Sales Orders'!E:E, AD20, 'Sales Orders'!J:J)</f>
        <v>373.5</v>
      </c>
    </row>
    <row r="21" spans="2:32" ht="30" x14ac:dyDescent="0.3">
      <c r="B21" s="4" t="s">
        <v>188</v>
      </c>
      <c r="C21">
        <f>COUNTIFS(Products!C2:C100,C4, Products!F2:F100,C5, Products!E2:E100,"&lt;70")</f>
        <v>0</v>
      </c>
      <c r="AD21" t="str">
        <v>P026</v>
      </c>
      <c r="AE21" t="str">
        <f>_xlfn.XLOOKUP(AD21, Products!A18:A116, Products!B18:B116, "Not Found")</f>
        <v>Item Z</v>
      </c>
      <c r="AF21">
        <f>SUMIF('Sales Orders'!E:E, AD21, 'Sales Orders'!J:J)</f>
        <v>344</v>
      </c>
    </row>
    <row r="22" spans="2:32" x14ac:dyDescent="0.3">
      <c r="B22" s="9"/>
      <c r="N22" s="13" t="s">
        <v>198</v>
      </c>
      <c r="O22" s="14"/>
      <c r="P22" s="14"/>
      <c r="Q22" s="14"/>
      <c r="R22" s="14"/>
    </row>
    <row r="24" spans="2:32" x14ac:dyDescent="0.3">
      <c r="D24" s="13" t="s">
        <v>199</v>
      </c>
      <c r="E24" s="14"/>
      <c r="F24" s="14"/>
      <c r="AA24" s="15" t="s">
        <v>200</v>
      </c>
      <c r="AB24" s="16"/>
    </row>
  </sheetData>
  <mergeCells count="4">
    <mergeCell ref="L1:R1"/>
    <mergeCell ref="N22:R22"/>
    <mergeCell ref="D24:F24"/>
    <mergeCell ref="AA24:AB24"/>
  </mergeCells>
  <dataValidations count="4">
    <dataValidation type="list" allowBlank="1" showInputMessage="1" showErrorMessage="1" sqref="B13" xr:uid="{12E1D8F9-37FB-4059-B710-A6EB6E4DAF99}">
      <formula1>$Z$3:$Z$12</formula1>
    </dataValidation>
    <dataValidation type="list" allowBlank="1" showInputMessage="1" showErrorMessage="1" sqref="B14" xr:uid="{2409DC9E-BEAA-4379-B6BC-CFC7FCC5E9F7}">
      <formula1>$AA$3:$AA$12</formula1>
    </dataValidation>
    <dataValidation type="list" allowBlank="1" showInputMessage="1" showErrorMessage="1" sqref="C4" xr:uid="{E0341396-2414-4C17-9D34-97D5216C2CF4}">
      <formula1>CategoryList</formula1>
    </dataValidation>
    <dataValidation type="list" allowBlank="1" showInputMessage="1" showErrorMessage="1" sqref="C5" xr:uid="{17EECE0B-889A-419D-98C1-710C6CFE1698}">
      <formula1>SupplierIDList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Pivot_CategoryList</vt:lpstr>
      <vt:lpstr>Pivot_SupplierIDList</vt:lpstr>
      <vt:lpstr>Products</vt:lpstr>
      <vt:lpstr>Sales Orders</vt:lpstr>
      <vt:lpstr>Purchase Orders</vt:lpstr>
      <vt:lpstr>Customers</vt:lpstr>
      <vt:lpstr>Suppliers</vt:lpstr>
      <vt:lpstr>Inventory Ledger</vt:lpstr>
      <vt:lpstr>Inventory Summary</vt:lpstr>
      <vt:lpstr>Invoices</vt:lpstr>
      <vt:lpstr>Supplier Restocking Automation</vt:lpstr>
      <vt:lpstr>Dashboard</vt:lpstr>
      <vt:lpstr>CategoryList</vt:lpstr>
      <vt:lpstr>FilteredProductData</vt:lpstr>
      <vt:lpstr>SupplierIDList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Muzaffari</cp:lastModifiedBy>
  <dcterms:created xsi:type="dcterms:W3CDTF">2025-04-19T21:06:15Z</dcterms:created>
  <dcterms:modified xsi:type="dcterms:W3CDTF">2025-04-21T01:09:15Z</dcterms:modified>
</cp:coreProperties>
</file>