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GiyHub\Master - Actuarial Sience\Master\رویکرد بیم سنجی در نظام سلامت\"/>
    </mc:Choice>
  </mc:AlternateContent>
  <xr:revisionPtr revIDLastSave="0" documentId="13_ncr:1_{C4244625-2F0D-48CB-AC1F-53E3A51356E5}" xr6:coauthVersionLast="47" xr6:coauthVersionMax="47" xr10:uidLastSave="{00000000-0000-0000-0000-000000000000}"/>
  <bookViews>
    <workbookView xWindow="-108" yWindow="-108" windowWidth="23256" windowHeight="13896" xr2:uid="{0E64E614-119E-42CB-BB86-6A4784A3C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N29" i="1"/>
  <c r="O29" i="1"/>
  <c r="P29" i="1"/>
  <c r="Q29" i="1"/>
  <c r="M30" i="1"/>
  <c r="N30" i="1"/>
  <c r="O30" i="1"/>
  <c r="P30" i="1"/>
  <c r="Q30" i="1"/>
  <c r="G91" i="1"/>
  <c r="F91" i="1" s="1"/>
  <c r="E91" i="1" s="1"/>
  <c r="D91" i="1" s="1"/>
  <c r="C91" i="1" s="1"/>
  <c r="G90" i="1"/>
  <c r="F90" i="1" s="1"/>
  <c r="E90" i="1" s="1"/>
  <c r="D90" i="1" s="1"/>
  <c r="C90" i="1" s="1"/>
  <c r="G82" i="1"/>
  <c r="G94" i="1" s="1"/>
  <c r="G79" i="1"/>
  <c r="G80" i="1" s="1"/>
  <c r="G74" i="1"/>
  <c r="G69" i="1"/>
  <c r="F68" i="1"/>
  <c r="E68" i="1" s="1"/>
  <c r="G67" i="1"/>
  <c r="G71" i="1" s="1"/>
  <c r="F66" i="1"/>
  <c r="E66" i="1" s="1"/>
  <c r="F63" i="1"/>
  <c r="E63" i="1" s="1"/>
  <c r="F61" i="1"/>
  <c r="E61" i="1"/>
  <c r="D61" i="1" s="1"/>
  <c r="C61" i="1" s="1"/>
  <c r="F60" i="1"/>
  <c r="E60" i="1" s="1"/>
  <c r="D60" i="1" s="1"/>
  <c r="C60" i="1" s="1"/>
  <c r="F59" i="1"/>
  <c r="E59" i="1" s="1"/>
  <c r="D59" i="1" s="1"/>
  <c r="C59" i="1" s="1"/>
  <c r="G58" i="1"/>
  <c r="F57" i="1"/>
  <c r="F58" i="1" s="1"/>
  <c r="G56" i="1"/>
  <c r="F55" i="1"/>
  <c r="F56" i="1" s="1"/>
  <c r="Q26" i="1"/>
  <c r="Q27" i="1" s="1"/>
  <c r="M25" i="1"/>
  <c r="N25" i="1"/>
  <c r="O25" i="1"/>
  <c r="P25" i="1"/>
  <c r="Q25" i="1"/>
  <c r="Q24" i="1"/>
  <c r="P24" i="1" s="1"/>
  <c r="O24" i="1" s="1"/>
  <c r="N24" i="1" s="1"/>
  <c r="M24" i="1" s="1"/>
  <c r="E74" i="1" l="1"/>
  <c r="E79" i="1" s="1"/>
  <c r="D68" i="1"/>
  <c r="E55" i="1"/>
  <c r="F69" i="1"/>
  <c r="F74" i="1"/>
  <c r="F79" i="1" s="1"/>
  <c r="Q31" i="1"/>
  <c r="G89" i="1"/>
  <c r="P26" i="1"/>
  <c r="O26" i="1" s="1"/>
  <c r="O27" i="1" s="1"/>
  <c r="G96" i="1"/>
  <c r="G98" i="1" s="1"/>
  <c r="Q33" i="1" s="1"/>
  <c r="D63" i="1"/>
  <c r="E82" i="1"/>
  <c r="E67" i="1"/>
  <c r="D66" i="1"/>
  <c r="E57" i="1"/>
  <c r="C68" i="1"/>
  <c r="F82" i="1"/>
  <c r="F67" i="1"/>
  <c r="F71" i="1" s="1"/>
  <c r="G33" i="1"/>
  <c r="G40" i="1" s="1"/>
  <c r="G47" i="1" s="1"/>
  <c r="D33" i="1"/>
  <c r="D45" i="1" s="1"/>
  <c r="E33" i="1"/>
  <c r="E45" i="1" s="1"/>
  <c r="F33" i="1"/>
  <c r="F40" i="1" s="1"/>
  <c r="F47" i="1" s="1"/>
  <c r="E25" i="1"/>
  <c r="O28" i="1" s="1"/>
  <c r="F25" i="1"/>
  <c r="P28" i="1" s="1"/>
  <c r="G25" i="1"/>
  <c r="Q28" i="1" s="1"/>
  <c r="G18" i="1"/>
  <c r="G22" i="1" s="1"/>
  <c r="G20" i="1"/>
  <c r="F19" i="1"/>
  <c r="E19" i="1" s="1"/>
  <c r="F17" i="1"/>
  <c r="E17" i="1" s="1"/>
  <c r="D17" i="1" s="1"/>
  <c r="C17" i="1" s="1"/>
  <c r="C18" i="1" s="1"/>
  <c r="F14" i="1"/>
  <c r="E14" i="1" s="1"/>
  <c r="D14" i="1" s="1"/>
  <c r="C14" i="1" s="1"/>
  <c r="C33" i="1" s="1"/>
  <c r="F12" i="1"/>
  <c r="E12" i="1" s="1"/>
  <c r="F11" i="1"/>
  <c r="E11" i="1" s="1"/>
  <c r="D11" i="1" s="1"/>
  <c r="C11" i="1" s="1"/>
  <c r="F10" i="1"/>
  <c r="E10" i="1" s="1"/>
  <c r="D10" i="1" s="1"/>
  <c r="C10" i="1" s="1"/>
  <c r="G9" i="1"/>
  <c r="G7" i="1"/>
  <c r="F8" i="1"/>
  <c r="E8" i="1" s="1"/>
  <c r="F6" i="1"/>
  <c r="E6" i="1" s="1"/>
  <c r="C45" i="1" l="1"/>
  <c r="C40" i="1"/>
  <c r="C47" i="1" s="1"/>
  <c r="E71" i="1"/>
  <c r="G30" i="1"/>
  <c r="F30" i="1"/>
  <c r="F49" i="1" s="1"/>
  <c r="P32" i="1" s="1"/>
  <c r="F45" i="1"/>
  <c r="E18" i="1"/>
  <c r="E22" i="1" s="1"/>
  <c r="E56" i="1"/>
  <c r="D55" i="1"/>
  <c r="D18" i="1"/>
  <c r="E69" i="1"/>
  <c r="E40" i="1"/>
  <c r="E47" i="1" s="1"/>
  <c r="E49" i="1" s="1"/>
  <c r="O32" i="1" s="1"/>
  <c r="G49" i="1"/>
  <c r="Q32" i="1" s="1"/>
  <c r="D69" i="1"/>
  <c r="D74" i="1"/>
  <c r="D79" i="1" s="1"/>
  <c r="D40" i="1"/>
  <c r="D47" i="1" s="1"/>
  <c r="F80" i="1"/>
  <c r="P31" i="1"/>
  <c r="F18" i="1"/>
  <c r="F22" i="1" s="1"/>
  <c r="E30" i="1"/>
  <c r="E80" i="1"/>
  <c r="O31" i="1"/>
  <c r="N26" i="1"/>
  <c r="P27" i="1"/>
  <c r="M26" i="1"/>
  <c r="M27" i="1" s="1"/>
  <c r="N27" i="1"/>
  <c r="E58" i="1"/>
  <c r="D57" i="1"/>
  <c r="C74" i="1"/>
  <c r="C79" i="1" s="1"/>
  <c r="E89" i="1"/>
  <c r="E96" i="1" s="1"/>
  <c r="E98" i="1" s="1"/>
  <c r="O33" i="1" s="1"/>
  <c r="E94" i="1"/>
  <c r="C66" i="1"/>
  <c r="C67" i="1" s="1"/>
  <c r="D67" i="1"/>
  <c r="D82" i="1"/>
  <c r="C63" i="1"/>
  <c r="F89" i="1"/>
  <c r="F96" i="1" s="1"/>
  <c r="F98" i="1" s="1"/>
  <c r="P33" i="1" s="1"/>
  <c r="F94" i="1"/>
  <c r="G45" i="1"/>
  <c r="E31" i="1"/>
  <c r="F31" i="1"/>
  <c r="G31" i="1"/>
  <c r="D12" i="1"/>
  <c r="E7" i="1"/>
  <c r="D6" i="1"/>
  <c r="D8" i="1"/>
  <c r="E9" i="1"/>
  <c r="D19" i="1"/>
  <c r="D25" i="1" s="1"/>
  <c r="E20" i="1"/>
  <c r="F9" i="1"/>
  <c r="F20" i="1"/>
  <c r="F7" i="1"/>
  <c r="C80" i="1" l="1"/>
  <c r="M31" i="1"/>
  <c r="D22" i="1"/>
  <c r="D80" i="1"/>
  <c r="N31" i="1"/>
  <c r="C55" i="1"/>
  <c r="D56" i="1"/>
  <c r="N28" i="1"/>
  <c r="D30" i="1"/>
  <c r="D31" i="1" s="1"/>
  <c r="C82" i="1"/>
  <c r="C71" i="1"/>
  <c r="D89" i="1"/>
  <c r="D96" i="1" s="1"/>
  <c r="D98" i="1" s="1"/>
  <c r="N33" i="1" s="1"/>
  <c r="D94" i="1"/>
  <c r="D58" i="1"/>
  <c r="C57" i="1"/>
  <c r="C58" i="1" s="1"/>
  <c r="D71" i="1"/>
  <c r="C6" i="1"/>
  <c r="C7" i="1" s="1"/>
  <c r="D7" i="1"/>
  <c r="C19" i="1"/>
  <c r="C25" i="1" s="1"/>
  <c r="D20" i="1"/>
  <c r="C8" i="1"/>
  <c r="C9" i="1" s="1"/>
  <c r="D9" i="1"/>
  <c r="C12" i="1"/>
  <c r="C22" i="1" s="1"/>
  <c r="D49" i="1" l="1"/>
  <c r="N32" i="1" s="1"/>
  <c r="C56" i="1"/>
  <c r="C69" i="1"/>
  <c r="M28" i="1"/>
  <c r="C30" i="1"/>
  <c r="C89" i="1"/>
  <c r="C96" i="1" s="1"/>
  <c r="C98" i="1" s="1"/>
  <c r="M33" i="1" s="1"/>
  <c r="C94" i="1"/>
  <c r="C20" i="1"/>
  <c r="C31" i="1" l="1"/>
  <c r="C49" i="1"/>
  <c r="M32" i="1" s="1"/>
</calcChain>
</file>

<file path=xl/sharedStrings.xml><?xml version="1.0" encoding="utf-8"?>
<sst xmlns="http://schemas.openxmlformats.org/spreadsheetml/2006/main" count="111" uniqueCount="62">
  <si>
    <t>هزینه‌ها</t>
  </si>
  <si>
    <t>سال</t>
  </si>
  <si>
    <t>تولید ناخالص ملی</t>
  </si>
  <si>
    <t>درصد رشد تولید ناخالص ملی</t>
  </si>
  <si>
    <t>جمعیت</t>
  </si>
  <si>
    <t>درصد رشد جمعیت</t>
  </si>
  <si>
    <t>جمعیت کودکان</t>
  </si>
  <si>
    <t>جمعیت فعال</t>
  </si>
  <si>
    <t>نیروی کار</t>
  </si>
  <si>
    <t>نرخ مشارکت نیروی کار</t>
  </si>
  <si>
    <t>شاغلین</t>
  </si>
  <si>
    <t>بهره‌وری نیروی کار</t>
  </si>
  <si>
    <t>درصد رشد بهره‌وری نیروی کار</t>
  </si>
  <si>
    <t>بیکاران</t>
  </si>
  <si>
    <t>متوسط دستمزد</t>
  </si>
  <si>
    <t>سهم دستمزد از تولید ناخالص ملی</t>
  </si>
  <si>
    <t>بخش جمعیتی و اقتصادی</t>
  </si>
  <si>
    <t>محاسبات بخش جمعیتی و اقتصادی</t>
  </si>
  <si>
    <t xml:space="preserve">بخش تامین درآمد </t>
  </si>
  <si>
    <t>تعداد مشارکت کنندگان</t>
  </si>
  <si>
    <t>درصد پوشش شاغلین</t>
  </si>
  <si>
    <t>درصد مشارکت شاغلین</t>
  </si>
  <si>
    <t>مجموع درآمد‌های مشمول بیمه</t>
  </si>
  <si>
    <t>عامل تامین</t>
  </si>
  <si>
    <t>نرخ انطباق</t>
  </si>
  <si>
    <t>درآمد حاصل از مشارکت</t>
  </si>
  <si>
    <t>یارانه‌های دولت</t>
  </si>
  <si>
    <t>نرخ مشارکت بیکاران</t>
  </si>
  <si>
    <t>مجموع درآمد‌ها</t>
  </si>
  <si>
    <t>بخش هزینه‌ها</t>
  </si>
  <si>
    <t>تعداد افراد تحت پوشش مزایا</t>
  </si>
  <si>
    <t>نرخ وابستگی شاغلین</t>
  </si>
  <si>
    <t>نرخ پوشش برای بیکاران</t>
  </si>
  <si>
    <t>نرخ وابستگی بیکاران</t>
  </si>
  <si>
    <t>مزایایی بیمارستانی</t>
  </si>
  <si>
    <t>متوسط تعداد روز بستری در بیمارستان در سال</t>
  </si>
  <si>
    <t>متوسط هزینه‌ی بستری در بیمارستان</t>
  </si>
  <si>
    <t>مجموع هزینه‌های مزایا</t>
  </si>
  <si>
    <t>متوسط تعداد نسخه در سال برای هرنفر</t>
  </si>
  <si>
    <t>متوسط هزینه‌ی هر نسخه</t>
  </si>
  <si>
    <t>مجموع هزینه‌های مرتبط با مزیت دارویی</t>
  </si>
  <si>
    <t>مجموع هزینه‌های اداری</t>
  </si>
  <si>
    <t>مجموع هزینه‌ها</t>
  </si>
  <si>
    <t>بخش نتیجه‌گیری</t>
  </si>
  <si>
    <t>نرخ تعادل مالی نظام</t>
  </si>
  <si>
    <t>هزینه‌های بستری</t>
  </si>
  <si>
    <t>هزینه‌های دارو</t>
  </si>
  <si>
    <t>هزینه‌های اداری</t>
  </si>
  <si>
    <t>مجموع هزینه‌های مزیت جدید ( دارو)</t>
  </si>
  <si>
    <t>مجموع هزینه‌های مزیت جدید ( عمل جراحی)</t>
  </si>
  <si>
    <t>درآمد‌ها</t>
  </si>
  <si>
    <t>کل درآمد‌های مشمول بیمه</t>
  </si>
  <si>
    <t>درآمد‌های حاصل از پرداخت‌های مشترک</t>
  </si>
  <si>
    <t>یارانه‌های دولتی</t>
  </si>
  <si>
    <t>درآمدهای حاصل از مشارکت</t>
  </si>
  <si>
    <t>درصد پس‌پرداخت</t>
  </si>
  <si>
    <t>قدیم</t>
  </si>
  <si>
    <t>جدید</t>
  </si>
  <si>
    <t>مجموع هزینه‌های پوشش دارویی را انتخاب نمایید ( به ازای کل جمعیت در هر سال)</t>
  </si>
  <si>
    <t>هزینه‌ی عمل جراحی</t>
  </si>
  <si>
    <t>مجموع هزینه‌های پوشش عمل جراحی را انتخاب نمایید ( به ازای کل جمعیت در هر سال)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</si>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</sst>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60D1-1AA4-4C1E-A817-E24AF7A0A60C}">
  <dimension ref="B1:S98"/>
  <sheetViews>
    <sheetView tabSelected="1" topLeftCell="H1" zoomScale="115" zoomScaleNormal="115" workbookViewId="0">
      <selection activeCell="T6" sqref="T6"/>
    </sheetView>
  </sheetViews>
  <sheetFormatPr defaultRowHeight="14.4" x14ac:dyDescent="0.3"/>
  <cols>
    <col min="8" max="8" width="31.33203125" customWidth="1"/>
    <col min="18" max="18" width="29.6640625" customWidth="1"/>
    <col min="19" max="19" width="29.33203125" customWidth="1"/>
  </cols>
  <sheetData>
    <row r="1" spans="2:8" x14ac:dyDescent="0.3">
      <c r="G1" t="s">
        <v>17</v>
      </c>
    </row>
    <row r="3" spans="2:8" x14ac:dyDescent="0.3">
      <c r="B3" s="7" t="s">
        <v>1</v>
      </c>
      <c r="C3" s="7"/>
      <c r="D3" s="7"/>
      <c r="E3" s="7"/>
      <c r="F3" s="7"/>
      <c r="G3" s="7"/>
      <c r="H3" s="7"/>
    </row>
    <row r="4" spans="2:8" x14ac:dyDescent="0.3">
      <c r="B4" s="3"/>
      <c r="C4" s="7" t="s">
        <v>16</v>
      </c>
      <c r="D4" s="7"/>
      <c r="E4" s="7"/>
      <c r="F4" s="7"/>
      <c r="G4" s="7"/>
      <c r="H4" s="7"/>
    </row>
    <row r="5" spans="2:8" x14ac:dyDescent="0.3">
      <c r="B5" s="3"/>
      <c r="C5" s="3">
        <v>2027</v>
      </c>
      <c r="D5" s="3">
        <v>2026</v>
      </c>
      <c r="E5" s="3">
        <v>2025</v>
      </c>
      <c r="F5" s="3">
        <v>2024</v>
      </c>
      <c r="G5" s="3">
        <v>2023</v>
      </c>
      <c r="H5" s="3" t="s">
        <v>1</v>
      </c>
    </row>
    <row r="6" spans="2:8" x14ac:dyDescent="0.3">
      <c r="B6" s="3"/>
      <c r="C6" s="3">
        <f>(D6*0.05) + D6</f>
        <v>121.550625</v>
      </c>
      <c r="D6" s="3">
        <f>(E6*0.05) + E6</f>
        <v>115.7625</v>
      </c>
      <c r="E6" s="3">
        <f>(F6*0.05) + F6</f>
        <v>110.25</v>
      </c>
      <c r="F6" s="3">
        <f>(G6*0.05) + G6</f>
        <v>105</v>
      </c>
      <c r="G6" s="3">
        <v>100</v>
      </c>
      <c r="H6" s="3" t="s">
        <v>2</v>
      </c>
    </row>
    <row r="7" spans="2:8" x14ac:dyDescent="0.3">
      <c r="B7" s="3"/>
      <c r="C7" s="3">
        <f xml:space="preserve"> (100 * (C6/D6)) - 100</f>
        <v>5</v>
      </c>
      <c r="D7" s="3">
        <f xml:space="preserve"> (100 * (D6/E6)) - 100</f>
        <v>5</v>
      </c>
      <c r="E7" s="3">
        <f xml:space="preserve"> (100 * (E6/F6)) - 100</f>
        <v>5</v>
      </c>
      <c r="F7" s="3">
        <f xml:space="preserve"> (100 * (F6/G6)) - 100</f>
        <v>5</v>
      </c>
      <c r="G7" s="3">
        <f>100 * (G6/G6)  - 100</f>
        <v>0</v>
      </c>
      <c r="H7" s="3" t="s">
        <v>3</v>
      </c>
    </row>
    <row r="8" spans="2:8" x14ac:dyDescent="0.3">
      <c r="B8" s="3"/>
      <c r="C8" s="3">
        <f t="shared" ref="C8:E8" si="0">D8 + D8*0.02</f>
        <v>86.594572800000009</v>
      </c>
      <c r="D8" s="3">
        <f t="shared" si="0"/>
        <v>84.896640000000005</v>
      </c>
      <c r="E8" s="3">
        <f t="shared" si="0"/>
        <v>83.231999999999999</v>
      </c>
      <c r="F8" s="3">
        <f>G8 + G8*0.02</f>
        <v>81.599999999999994</v>
      </c>
      <c r="G8" s="3">
        <v>80</v>
      </c>
      <c r="H8" s="3" t="s">
        <v>4</v>
      </c>
    </row>
    <row r="9" spans="2:8" x14ac:dyDescent="0.3">
      <c r="B9" s="3"/>
      <c r="C9" s="3">
        <f t="shared" ref="C9:E9" si="1" xml:space="preserve"> (100 * (C8/D8)) - 100</f>
        <v>2</v>
      </c>
      <c r="D9" s="3">
        <f t="shared" si="1"/>
        <v>2</v>
      </c>
      <c r="E9" s="3">
        <f t="shared" si="1"/>
        <v>2</v>
      </c>
      <c r="F9" s="3">
        <f xml:space="preserve"> (100 * (F8/G8)) - 100</f>
        <v>2</v>
      </c>
      <c r="G9" s="3">
        <f>100 * (G8/G8)  - 100</f>
        <v>0</v>
      </c>
      <c r="H9" s="3" t="s">
        <v>5</v>
      </c>
    </row>
    <row r="10" spans="2:8" x14ac:dyDescent="0.3">
      <c r="B10" s="3"/>
      <c r="C10" s="3">
        <f t="shared" ref="C10:E10" si="2">D10 + D10*0.02</f>
        <v>19.483778879999999</v>
      </c>
      <c r="D10" s="3">
        <f t="shared" si="2"/>
        <v>19.101744</v>
      </c>
      <c r="E10" s="3">
        <f t="shared" si="2"/>
        <v>18.7272</v>
      </c>
      <c r="F10" s="3">
        <f>G10 + G10*0.02</f>
        <v>18.36</v>
      </c>
      <c r="G10" s="3">
        <v>18</v>
      </c>
      <c r="H10" s="3" t="s">
        <v>6</v>
      </c>
    </row>
    <row r="11" spans="2:8" x14ac:dyDescent="0.3">
      <c r="B11" s="3"/>
      <c r="C11" s="3">
        <f t="shared" ref="C11:E11" si="3">D11 + D11*0.02</f>
        <v>32.4729648</v>
      </c>
      <c r="D11" s="3">
        <f t="shared" si="3"/>
        <v>31.83624</v>
      </c>
      <c r="E11" s="3">
        <f t="shared" si="3"/>
        <v>31.212</v>
      </c>
      <c r="F11" s="3">
        <f>G11 + G11*0.02</f>
        <v>30.6</v>
      </c>
      <c r="G11" s="3">
        <v>30</v>
      </c>
      <c r="H11" s="3" t="s">
        <v>7</v>
      </c>
    </row>
    <row r="12" spans="2:8" x14ac:dyDescent="0.3">
      <c r="B12" s="3"/>
      <c r="C12" s="3">
        <f t="shared" ref="C12:E12" si="4">D12 + D12*0.02</f>
        <v>10.824321600000001</v>
      </c>
      <c r="D12" s="3">
        <f t="shared" si="4"/>
        <v>10.612080000000001</v>
      </c>
      <c r="E12" s="3">
        <f t="shared" si="4"/>
        <v>10.404</v>
      </c>
      <c r="F12" s="3">
        <f>G12 + G12*0.02</f>
        <v>10.199999999999999</v>
      </c>
      <c r="G12" s="3">
        <v>10</v>
      </c>
      <c r="H12" s="3" t="s">
        <v>8</v>
      </c>
    </row>
    <row r="13" spans="2:8" x14ac:dyDescent="0.3">
      <c r="B13" s="3"/>
      <c r="C13" s="3">
        <v>0.15</v>
      </c>
      <c r="D13" s="3">
        <v>0.15</v>
      </c>
      <c r="E13" s="3">
        <v>0.15</v>
      </c>
      <c r="F13" s="3">
        <v>0.15</v>
      </c>
      <c r="G13" s="3">
        <v>0.15</v>
      </c>
      <c r="H13" s="3" t="s">
        <v>9</v>
      </c>
    </row>
    <row r="14" spans="2:8" x14ac:dyDescent="0.3">
      <c r="B14" s="3"/>
      <c r="C14" s="3">
        <f t="shared" ref="C14:E14" si="5">D14 + D14*0.02</f>
        <v>5.9533768799999995</v>
      </c>
      <c r="D14" s="3">
        <f t="shared" si="5"/>
        <v>5.8366439999999997</v>
      </c>
      <c r="E14" s="3">
        <f t="shared" si="5"/>
        <v>5.7222</v>
      </c>
      <c r="F14" s="3">
        <f>G14 + G14*0.02</f>
        <v>5.61</v>
      </c>
      <c r="G14" s="3">
        <v>5.5</v>
      </c>
      <c r="H14" s="3" t="s">
        <v>10</v>
      </c>
    </row>
    <row r="15" spans="2:8" x14ac:dyDescent="0.3">
      <c r="B15" s="3"/>
      <c r="C15" s="3">
        <v>0.05</v>
      </c>
      <c r="D15" s="3">
        <v>4.4999999999999998E-2</v>
      </c>
      <c r="E15" s="3">
        <v>0.04</v>
      </c>
      <c r="F15" s="3">
        <v>3.5000000000000003E-2</v>
      </c>
      <c r="G15" s="3">
        <v>0.03</v>
      </c>
      <c r="H15" s="3" t="s">
        <v>11</v>
      </c>
    </row>
    <row r="16" spans="2:8" x14ac:dyDescent="0.3">
      <c r="B16" s="3"/>
      <c r="C16" s="3"/>
      <c r="D16" s="3">
        <v>7</v>
      </c>
      <c r="E16" s="3">
        <v>7</v>
      </c>
      <c r="F16" s="3">
        <v>7</v>
      </c>
      <c r="G16" s="3">
        <v>1</v>
      </c>
      <c r="H16" s="3" t="s">
        <v>12</v>
      </c>
    </row>
    <row r="17" spans="2:19" x14ac:dyDescent="0.3">
      <c r="B17" s="3"/>
      <c r="C17" s="4">
        <f t="shared" ref="C17:E17" si="6">D17 + D17*0.02</f>
        <v>17.860130639999998</v>
      </c>
      <c r="D17" s="4">
        <f t="shared" si="6"/>
        <v>17.509931999999999</v>
      </c>
      <c r="E17" s="4">
        <f t="shared" si="6"/>
        <v>17.166599999999999</v>
      </c>
      <c r="F17" s="4">
        <f>G17 + G17*0.02</f>
        <v>16.829999999999998</v>
      </c>
      <c r="G17" s="3">
        <v>16.5</v>
      </c>
      <c r="H17" s="3" t="s">
        <v>13</v>
      </c>
    </row>
    <row r="18" spans="2:19" x14ac:dyDescent="0.3">
      <c r="B18" s="3"/>
      <c r="C18" s="3">
        <f t="shared" ref="C18:F18" si="7">C17/C11</f>
        <v>0.54999999999999993</v>
      </c>
      <c r="D18" s="3">
        <f t="shared" si="7"/>
        <v>0.54999999999999993</v>
      </c>
      <c r="E18" s="3">
        <f t="shared" si="7"/>
        <v>0.54999999999999993</v>
      </c>
      <c r="F18" s="3">
        <f t="shared" si="7"/>
        <v>0.54999999999999993</v>
      </c>
      <c r="G18" s="3">
        <f>G17/G11</f>
        <v>0.55000000000000004</v>
      </c>
      <c r="H18" s="3" t="s">
        <v>27</v>
      </c>
    </row>
    <row r="19" spans="2:19" x14ac:dyDescent="0.3">
      <c r="B19" s="3"/>
      <c r="C19" s="3">
        <f t="shared" ref="C19:E19" si="8">D19 + D19*0.03</f>
        <v>22.5101762</v>
      </c>
      <c r="D19" s="3">
        <f t="shared" si="8"/>
        <v>21.85454</v>
      </c>
      <c r="E19" s="3">
        <f t="shared" si="8"/>
        <v>21.218</v>
      </c>
      <c r="F19" s="3">
        <f>G19 + G19*0.03</f>
        <v>20.6</v>
      </c>
      <c r="G19" s="3">
        <v>20</v>
      </c>
      <c r="H19" s="3" t="s">
        <v>14</v>
      </c>
    </row>
    <row r="20" spans="2:19" x14ac:dyDescent="0.3">
      <c r="B20" s="3"/>
      <c r="C20" s="3">
        <f t="shared" ref="C20:F20" si="9">C19/C6</f>
        <v>0.18519177667741321</v>
      </c>
      <c r="D20" s="3">
        <f t="shared" si="9"/>
        <v>0.18878773350610084</v>
      </c>
      <c r="E20" s="3">
        <f t="shared" si="9"/>
        <v>0.19245351473922903</v>
      </c>
      <c r="F20" s="3">
        <f t="shared" si="9"/>
        <v>0.19619047619047619</v>
      </c>
      <c r="G20" s="3">
        <f>G19/G6</f>
        <v>0.2</v>
      </c>
      <c r="H20" s="3" t="s">
        <v>15</v>
      </c>
    </row>
    <row r="21" spans="2:19" x14ac:dyDescent="0.3">
      <c r="B21" s="3"/>
      <c r="C21" s="7" t="s">
        <v>18</v>
      </c>
      <c r="D21" s="7"/>
      <c r="E21" s="7"/>
      <c r="F21" s="7"/>
      <c r="G21" s="7"/>
      <c r="H21" s="7"/>
      <c r="M21" s="5">
        <v>8.5</v>
      </c>
      <c r="N21" s="5"/>
      <c r="O21" s="5"/>
      <c r="P21" s="5"/>
      <c r="Q21" s="5"/>
      <c r="R21" s="5"/>
      <c r="S21" s="5" t="s">
        <v>60</v>
      </c>
    </row>
    <row r="22" spans="2:19" x14ac:dyDescent="0.3">
      <c r="B22" s="3"/>
      <c r="C22" s="3">
        <f t="shared" ref="C22:F22" si="10">(C14*C13*C23) + ((C12-C14)*C18*C24) + ((C8-C11-C10-C14-C12)*C18)</f>
        <v>13.046825432520002</v>
      </c>
      <c r="D22" s="3">
        <f t="shared" si="10"/>
        <v>12.764740428000003</v>
      </c>
      <c r="E22" s="3">
        <f t="shared" si="10"/>
        <v>12.488701499999998</v>
      </c>
      <c r="F22" s="3">
        <f t="shared" si="10"/>
        <v>12.226994999999995</v>
      </c>
      <c r="G22" s="3">
        <f>(G14*G13*G23) + ((G12-G14)*G18*G24) + ((G8-G11-G10-G14-G12)*G18)</f>
        <v>11.82225</v>
      </c>
      <c r="H22" s="3" t="s">
        <v>19</v>
      </c>
      <c r="M22" s="5">
        <v>5</v>
      </c>
      <c r="N22" s="5"/>
      <c r="O22" s="5"/>
      <c r="P22" s="5"/>
      <c r="Q22" s="5"/>
      <c r="R22" s="5"/>
      <c r="S22" s="5" t="s">
        <v>58</v>
      </c>
    </row>
    <row r="23" spans="2:19" x14ac:dyDescent="0.3">
      <c r="B23" s="3"/>
      <c r="C23" s="3">
        <v>0.7</v>
      </c>
      <c r="D23" s="3">
        <v>0.67</v>
      </c>
      <c r="E23" s="3">
        <v>0.64</v>
      </c>
      <c r="F23" s="3">
        <v>0.62</v>
      </c>
      <c r="G23" s="3">
        <v>0.6</v>
      </c>
      <c r="H23" s="3" t="s">
        <v>20</v>
      </c>
      <c r="M23" s="5">
        <v>2027</v>
      </c>
      <c r="N23" s="5">
        <v>2026</v>
      </c>
      <c r="O23" s="5">
        <v>2025</v>
      </c>
      <c r="P23" s="5">
        <v>2024</v>
      </c>
      <c r="Q23" s="5">
        <v>2023</v>
      </c>
      <c r="R23" s="5" t="s">
        <v>45</v>
      </c>
      <c r="S23" s="8" t="s">
        <v>0</v>
      </c>
    </row>
    <row r="24" spans="2:19" x14ac:dyDescent="0.3">
      <c r="B24" s="3"/>
      <c r="C24" s="3">
        <v>0.97</v>
      </c>
      <c r="D24" s="3">
        <v>0.97</v>
      </c>
      <c r="E24" s="3">
        <v>0.97</v>
      </c>
      <c r="F24" s="3">
        <v>0.97</v>
      </c>
      <c r="G24" s="3">
        <v>0.91</v>
      </c>
      <c r="H24" s="3" t="s">
        <v>21</v>
      </c>
      <c r="M24" s="5">
        <f t="shared" ref="M24:O24" si="11">N24 + (N24*0.8)</f>
        <v>31.492800000000003</v>
      </c>
      <c r="N24" s="5">
        <f t="shared" si="11"/>
        <v>17.496000000000002</v>
      </c>
      <c r="O24" s="5">
        <f t="shared" si="11"/>
        <v>9.7200000000000006</v>
      </c>
      <c r="P24" s="5">
        <f>Q24 + (Q24*0.08)</f>
        <v>5.4</v>
      </c>
      <c r="Q24" s="5">
        <f>M22</f>
        <v>5</v>
      </c>
      <c r="R24" s="5" t="s">
        <v>46</v>
      </c>
      <c r="S24" s="8"/>
    </row>
    <row r="25" spans="2:19" x14ac:dyDescent="0.3">
      <c r="B25" s="3"/>
      <c r="C25" s="3">
        <f>(C27*C19*50)</f>
        <v>1091.7435456999999</v>
      </c>
      <c r="D25" s="3">
        <f>(D27*D19*50)</f>
        <v>1059.9451899999999</v>
      </c>
      <c r="E25" s="3">
        <f>(E27*E19*50)</f>
        <v>1029.0730000000001</v>
      </c>
      <c r="F25" s="3">
        <f>(F27*F19*50)</f>
        <v>937.30000000000007</v>
      </c>
      <c r="G25" s="3">
        <f>(G27*G19*50)</f>
        <v>910</v>
      </c>
      <c r="H25" s="3" t="s">
        <v>22</v>
      </c>
      <c r="M25" s="5">
        <f t="shared" ref="M25:P25" si="12">C46</f>
        <v>0.6</v>
      </c>
      <c r="N25" s="5">
        <f t="shared" si="12"/>
        <v>0.55000000000000004</v>
      </c>
      <c r="O25" s="5">
        <f t="shared" si="12"/>
        <v>0.5</v>
      </c>
      <c r="P25" s="5">
        <f t="shared" si="12"/>
        <v>0.45</v>
      </c>
      <c r="Q25" s="5">
        <f>G46</f>
        <v>0.4</v>
      </c>
      <c r="R25" s="5" t="s">
        <v>47</v>
      </c>
      <c r="S25" s="8"/>
    </row>
    <row r="26" spans="2:19" x14ac:dyDescent="0.3">
      <c r="B26" s="3"/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 t="s">
        <v>23</v>
      </c>
      <c r="M26" s="5">
        <f t="shared" ref="M26:O26" si="13">N26 + (N26*0.8)</f>
        <v>53.537760000000006</v>
      </c>
      <c r="N26" s="5">
        <f t="shared" si="13"/>
        <v>29.743200000000002</v>
      </c>
      <c r="O26" s="5">
        <f t="shared" si="13"/>
        <v>16.524000000000001</v>
      </c>
      <c r="P26" s="5">
        <f>Q26 + (Q26*0.08)</f>
        <v>9.18</v>
      </c>
      <c r="Q26" s="5">
        <f>M21</f>
        <v>8.5</v>
      </c>
      <c r="R26" s="5" t="s">
        <v>59</v>
      </c>
      <c r="S26" s="8"/>
    </row>
    <row r="27" spans="2:19" x14ac:dyDescent="0.3">
      <c r="B27" s="3"/>
      <c r="C27" s="3">
        <v>0.97</v>
      </c>
      <c r="D27" s="3">
        <v>0.97</v>
      </c>
      <c r="E27" s="3">
        <v>0.97</v>
      </c>
      <c r="F27" s="3">
        <v>0.91</v>
      </c>
      <c r="G27" s="3">
        <v>0.91</v>
      </c>
      <c r="H27" s="3" t="s">
        <v>24</v>
      </c>
      <c r="M27" s="5">
        <f t="shared" ref="M27:P27" si="14">M26+M25+M24+M23</f>
        <v>2112.6305600000001</v>
      </c>
      <c r="N27" s="5">
        <f t="shared" si="14"/>
        <v>2073.7892000000002</v>
      </c>
      <c r="O27" s="5">
        <f t="shared" si="14"/>
        <v>2051.7440000000001</v>
      </c>
      <c r="P27" s="5">
        <f t="shared" si="14"/>
        <v>2039.03</v>
      </c>
      <c r="Q27" s="5">
        <f>Q26+Q25+Q24+Q23</f>
        <v>2036.9</v>
      </c>
      <c r="R27" s="5"/>
      <c r="S27" s="5" t="s">
        <v>42</v>
      </c>
    </row>
    <row r="28" spans="2:19" x14ac:dyDescent="0.3">
      <c r="B28" s="3"/>
      <c r="C28" s="3">
        <v>0.43</v>
      </c>
      <c r="D28" s="3">
        <v>0.41</v>
      </c>
      <c r="E28" s="3">
        <v>0.39</v>
      </c>
      <c r="F28" s="3">
        <v>0.37</v>
      </c>
      <c r="G28" s="3">
        <v>0.35</v>
      </c>
      <c r="H28" s="3" t="s">
        <v>25</v>
      </c>
      <c r="M28" s="5">
        <f t="shared" ref="M28:P28" si="15">C25</f>
        <v>1091.7435456999999</v>
      </c>
      <c r="N28" s="5">
        <f t="shared" si="15"/>
        <v>1059.9451899999999</v>
      </c>
      <c r="O28" s="5">
        <f t="shared" si="15"/>
        <v>1029.0730000000001</v>
      </c>
      <c r="P28" s="5">
        <f t="shared" si="15"/>
        <v>937.30000000000007</v>
      </c>
      <c r="Q28" s="5">
        <f>G25</f>
        <v>910</v>
      </c>
      <c r="R28" s="5" t="s">
        <v>51</v>
      </c>
      <c r="S28" s="8" t="s">
        <v>50</v>
      </c>
    </row>
    <row r="29" spans="2:19" x14ac:dyDescent="0.3">
      <c r="B29" s="3"/>
      <c r="C29" s="3">
        <v>0.48</v>
      </c>
      <c r="D29" s="3">
        <v>0.46</v>
      </c>
      <c r="E29" s="3">
        <v>0.44</v>
      </c>
      <c r="F29" s="3">
        <v>0.42</v>
      </c>
      <c r="G29" s="3">
        <v>0.4</v>
      </c>
      <c r="H29" s="3" t="s">
        <v>26</v>
      </c>
      <c r="M29" s="5">
        <f t="shared" ref="M29:P29" si="16">C77</f>
        <v>0.43</v>
      </c>
      <c r="N29" s="5">
        <f t="shared" si="16"/>
        <v>0.41</v>
      </c>
      <c r="O29" s="5">
        <f t="shared" si="16"/>
        <v>0.39</v>
      </c>
      <c r="P29" s="5">
        <f t="shared" si="16"/>
        <v>0.37</v>
      </c>
      <c r="Q29" s="5">
        <f>G77</f>
        <v>0.35</v>
      </c>
      <c r="R29" s="5" t="s">
        <v>52</v>
      </c>
      <c r="S29" s="8"/>
    </row>
    <row r="30" spans="2:19" x14ac:dyDescent="0.3">
      <c r="B30" s="3"/>
      <c r="C30" s="3">
        <f>C25*C13</f>
        <v>163.76153185499999</v>
      </c>
      <c r="D30" s="3">
        <f>D25*D13</f>
        <v>158.99177849999998</v>
      </c>
      <c r="E30" s="3">
        <f>E25*E13</f>
        <v>154.36095</v>
      </c>
      <c r="F30" s="3">
        <f>F25*F13</f>
        <v>140.595</v>
      </c>
      <c r="G30" s="3">
        <f>G25*G13</f>
        <v>136.5</v>
      </c>
      <c r="H30" s="3" t="s">
        <v>25</v>
      </c>
      <c r="M30" s="5">
        <f t="shared" ref="M30:P30" si="17">C78</f>
        <v>0.48</v>
      </c>
      <c r="N30" s="5">
        <f t="shared" si="17"/>
        <v>0.46</v>
      </c>
      <c r="O30" s="5">
        <f t="shared" si="17"/>
        <v>0.44</v>
      </c>
      <c r="P30" s="5">
        <f t="shared" si="17"/>
        <v>0.42</v>
      </c>
      <c r="Q30" s="5">
        <f>G78</f>
        <v>0.4</v>
      </c>
      <c r="R30" s="5" t="s">
        <v>53</v>
      </c>
      <c r="S30" s="8"/>
    </row>
    <row r="31" spans="2:19" x14ac:dyDescent="0.3">
      <c r="B31" s="3"/>
      <c r="C31" s="3">
        <f t="shared" ref="C31:F31" si="18">C30+C29+C25</f>
        <v>1255.9850775549999</v>
      </c>
      <c r="D31" s="3">
        <f t="shared" si="18"/>
        <v>1219.3969685</v>
      </c>
      <c r="E31" s="3">
        <f t="shared" si="18"/>
        <v>1183.8739500000001</v>
      </c>
      <c r="F31" s="3">
        <f t="shared" si="18"/>
        <v>1078.3150000000001</v>
      </c>
      <c r="G31" s="3">
        <f>G30+G29+G25</f>
        <v>1046.9000000000001</v>
      </c>
      <c r="H31" s="3" t="s">
        <v>28</v>
      </c>
      <c r="M31" s="5">
        <f t="shared" ref="M31:P31" si="19">C79</f>
        <v>163.76153185499999</v>
      </c>
      <c r="N31" s="5">
        <f t="shared" si="19"/>
        <v>158.99177849999998</v>
      </c>
      <c r="O31" s="5">
        <f t="shared" si="19"/>
        <v>154.36095</v>
      </c>
      <c r="P31" s="5">
        <f t="shared" si="19"/>
        <v>140.595</v>
      </c>
      <c r="Q31" s="5">
        <f>G79</f>
        <v>136.5</v>
      </c>
      <c r="R31" s="5" t="s">
        <v>54</v>
      </c>
      <c r="S31" s="8"/>
    </row>
    <row r="32" spans="2:19" x14ac:dyDescent="0.3">
      <c r="B32" s="3"/>
      <c r="C32" s="7" t="s">
        <v>29</v>
      </c>
      <c r="D32" s="7"/>
      <c r="E32" s="7"/>
      <c r="F32" s="7"/>
      <c r="G32" s="7"/>
      <c r="H32" s="7"/>
      <c r="M32" s="5">
        <f t="shared" ref="M32:P32" si="20">C49</f>
        <v>9.8924609213953083</v>
      </c>
      <c r="N32" s="5">
        <f t="shared" si="20"/>
        <v>8.4605438522889607</v>
      </c>
      <c r="O32" s="5">
        <f t="shared" si="20"/>
        <v>6.998145819701981</v>
      </c>
      <c r="P32" s="5">
        <f t="shared" si="20"/>
        <v>6.2569144058408215</v>
      </c>
      <c r="Q32" s="5">
        <f>G49</f>
        <v>1.4316893843140281</v>
      </c>
      <c r="R32" s="5" t="s">
        <v>56</v>
      </c>
      <c r="S32" s="5" t="s">
        <v>55</v>
      </c>
    </row>
    <row r="33" spans="2:19" x14ac:dyDescent="0.3">
      <c r="B33" s="3"/>
      <c r="C33" s="3">
        <f t="shared" ref="C33:F33" si="21">(C34*C14) +(C17*C36)</f>
        <v>150.02509737599996</v>
      </c>
      <c r="D33" s="3">
        <f t="shared" si="21"/>
        <v>147.08342880000001</v>
      </c>
      <c r="E33" s="3">
        <f t="shared" si="21"/>
        <v>144.19943999999998</v>
      </c>
      <c r="F33" s="3">
        <f t="shared" si="21"/>
        <v>138.006</v>
      </c>
      <c r="G33" s="3">
        <f>(G34*G14) +(G17*G36)</f>
        <v>110.55</v>
      </c>
      <c r="H33" s="3" t="s">
        <v>30</v>
      </c>
      <c r="M33" s="5">
        <f t="shared" ref="M33:P33" si="22">C98</f>
        <v>11.354787288819503</v>
      </c>
      <c r="N33" s="5">
        <f t="shared" si="22"/>
        <v>9.8551768093414562</v>
      </c>
      <c r="O33" s="5">
        <f t="shared" si="22"/>
        <v>8.3282198533438212</v>
      </c>
      <c r="P33" s="5">
        <f t="shared" si="22"/>
        <v>7.6090239471158672</v>
      </c>
      <c r="Q33" s="5">
        <f>G98</f>
        <v>2.7212108285780454</v>
      </c>
      <c r="R33" s="5" t="s">
        <v>57</v>
      </c>
      <c r="S33" s="5"/>
    </row>
    <row r="34" spans="2:19" x14ac:dyDescent="0.3">
      <c r="B34" s="3"/>
      <c r="C34" s="3">
        <v>2.7</v>
      </c>
      <c r="D34" s="3">
        <v>2.7</v>
      </c>
      <c r="E34" s="3">
        <v>2.7</v>
      </c>
      <c r="F34" s="3">
        <v>2.1</v>
      </c>
      <c r="G34" s="3">
        <v>2.1</v>
      </c>
      <c r="H34" s="3" t="s">
        <v>31</v>
      </c>
    </row>
    <row r="35" spans="2:19" x14ac:dyDescent="0.3">
      <c r="B35" s="3"/>
      <c r="C35" s="3">
        <v>0.7</v>
      </c>
      <c r="D35" s="3">
        <v>0.66</v>
      </c>
      <c r="E35" s="3">
        <v>0.64</v>
      </c>
      <c r="F35" s="3">
        <v>0.62</v>
      </c>
      <c r="G35" s="3">
        <v>0.6</v>
      </c>
      <c r="H35" s="3" t="s">
        <v>32</v>
      </c>
    </row>
    <row r="36" spans="2:19" x14ac:dyDescent="0.3">
      <c r="B36" s="3"/>
      <c r="C36" s="3">
        <v>7.5</v>
      </c>
      <c r="D36" s="3">
        <v>7.5</v>
      </c>
      <c r="E36" s="3">
        <v>7.5</v>
      </c>
      <c r="F36" s="3">
        <v>7.5</v>
      </c>
      <c r="G36" s="3">
        <v>6</v>
      </c>
      <c r="H36" s="3" t="s">
        <v>33</v>
      </c>
    </row>
    <row r="37" spans="2:19" x14ac:dyDescent="0.3">
      <c r="B37" s="3"/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 t="s">
        <v>34</v>
      </c>
    </row>
    <row r="38" spans="2:19" x14ac:dyDescent="0.3">
      <c r="B38" s="3"/>
      <c r="C38" s="3">
        <v>2</v>
      </c>
      <c r="D38" s="3">
        <v>2</v>
      </c>
      <c r="E38" s="3">
        <v>2</v>
      </c>
      <c r="F38" s="3">
        <v>2</v>
      </c>
      <c r="G38" s="3">
        <v>2</v>
      </c>
      <c r="H38" s="3" t="s">
        <v>35</v>
      </c>
    </row>
    <row r="39" spans="2:19" x14ac:dyDescent="0.3">
      <c r="B39" s="3"/>
      <c r="C39" s="3">
        <v>350</v>
      </c>
      <c r="D39" s="3">
        <v>325</v>
      </c>
      <c r="E39" s="3">
        <v>300</v>
      </c>
      <c r="F39" s="3">
        <v>275</v>
      </c>
      <c r="G39" s="3">
        <v>250</v>
      </c>
      <c r="H39" s="3" t="s">
        <v>36</v>
      </c>
    </row>
    <row r="40" spans="2:19" x14ac:dyDescent="0.3">
      <c r="B40" s="3"/>
      <c r="C40" s="3">
        <f t="shared" ref="C40:F40" si="23">C33*(C38/365) * C39</f>
        <v>287.71936483068487</v>
      </c>
      <c r="D40" s="3">
        <f t="shared" si="23"/>
        <v>261.92939375342468</v>
      </c>
      <c r="E40" s="3">
        <f t="shared" si="23"/>
        <v>237.04017534246572</v>
      </c>
      <c r="F40" s="3">
        <f t="shared" si="23"/>
        <v>207.95424657534247</v>
      </c>
      <c r="G40" s="3">
        <f>G33*(G38/365) * G39</f>
        <v>151.43835616438355</v>
      </c>
      <c r="H40" s="3" t="s">
        <v>37</v>
      </c>
    </row>
    <row r="41" spans="2:19" x14ac:dyDescent="0.3">
      <c r="B41" s="3"/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 t="s">
        <v>49</v>
      </c>
    </row>
    <row r="42" spans="2:19" x14ac:dyDescent="0.3">
      <c r="B42" s="3"/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 t="s">
        <v>48</v>
      </c>
    </row>
    <row r="43" spans="2:19" x14ac:dyDescent="0.3">
      <c r="B43" s="3"/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 t="s">
        <v>38</v>
      </c>
    </row>
    <row r="44" spans="2:19" x14ac:dyDescent="0.3">
      <c r="B44" s="3"/>
      <c r="C44" s="3">
        <v>32</v>
      </c>
      <c r="D44" s="3">
        <v>29</v>
      </c>
      <c r="E44" s="3">
        <v>26</v>
      </c>
      <c r="F44" s="3">
        <v>23</v>
      </c>
      <c r="G44" s="3">
        <v>20</v>
      </c>
      <c r="H44" s="3" t="s">
        <v>39</v>
      </c>
    </row>
    <row r="45" spans="2:19" x14ac:dyDescent="0.3">
      <c r="B45" s="3"/>
      <c r="C45" s="3">
        <f>C33*(C43/365) * C44</f>
        <v>52.611540997610945</v>
      </c>
      <c r="D45" s="3">
        <f>D33*(D43/365) * D44</f>
        <v>46.744322577534248</v>
      </c>
      <c r="E45" s="3">
        <f>E33*(E43/365) * E44</f>
        <v>41.086963726027392</v>
      </c>
      <c r="F45" s="3">
        <f>F33*(F43/365) * F44</f>
        <v>34.785073972602738</v>
      </c>
      <c r="G45" s="3">
        <f>G33*(G43/365) * G44</f>
        <v>24.230136986301368</v>
      </c>
      <c r="H45" s="3" t="s">
        <v>40</v>
      </c>
    </row>
    <row r="46" spans="2:19" x14ac:dyDescent="0.3">
      <c r="B46" s="3"/>
      <c r="C46" s="3">
        <v>0.6</v>
      </c>
      <c r="D46" s="3">
        <v>0.55000000000000004</v>
      </c>
      <c r="E46" s="3">
        <v>0.5</v>
      </c>
      <c r="F46" s="3">
        <v>0.45</v>
      </c>
      <c r="G46" s="3">
        <v>0.4</v>
      </c>
      <c r="H46" s="3" t="s">
        <v>41</v>
      </c>
    </row>
    <row r="47" spans="2:19" x14ac:dyDescent="0.3">
      <c r="B47" s="3"/>
      <c r="C47" s="3">
        <f t="shared" ref="C47:F47" si="24">C46+C42+C40+C41</f>
        <v>288.31936483068489</v>
      </c>
      <c r="D47" s="3">
        <f>D46+D42+D40+D41</f>
        <v>262.47939375342469</v>
      </c>
      <c r="E47" s="3">
        <f t="shared" si="24"/>
        <v>237.54017534246572</v>
      </c>
      <c r="F47" s="3">
        <f t="shared" si="24"/>
        <v>208.40424657534246</v>
      </c>
      <c r="G47" s="3">
        <f>G46+G42+G40+G41</f>
        <v>151.83835616438355</v>
      </c>
      <c r="H47" s="3" t="s">
        <v>42</v>
      </c>
    </row>
    <row r="48" spans="2:19" x14ac:dyDescent="0.3">
      <c r="B48" s="7" t="s">
        <v>43</v>
      </c>
      <c r="C48" s="7"/>
      <c r="D48" s="7"/>
      <c r="E48" s="7"/>
      <c r="F48" s="7"/>
      <c r="G48" s="7"/>
      <c r="H48" s="7"/>
    </row>
    <row r="49" spans="2:8" x14ac:dyDescent="0.3">
      <c r="B49" s="3"/>
      <c r="C49" s="3">
        <f t="shared" ref="C49:F49" si="25">100 * ((C47+C46-(C30+C28+C29) ) / C31)</f>
        <v>9.8924609213953083</v>
      </c>
      <c r="D49" s="3">
        <f t="shared" si="25"/>
        <v>8.4605438522889607</v>
      </c>
      <c r="E49" s="3">
        <f t="shared" si="25"/>
        <v>6.998145819701981</v>
      </c>
      <c r="F49" s="3">
        <f t="shared" si="25"/>
        <v>6.2569144058408215</v>
      </c>
      <c r="G49" s="3">
        <f>100 * ((G47+G46-(G30+G28+G29) ) / G31)</f>
        <v>1.4316893843140281</v>
      </c>
      <c r="H49" s="3" t="s">
        <v>61</v>
      </c>
    </row>
    <row r="52" spans="2:8" x14ac:dyDescent="0.3">
      <c r="B52" s="6" t="s">
        <v>1</v>
      </c>
      <c r="C52" s="6"/>
      <c r="D52" s="6"/>
      <c r="E52" s="6"/>
      <c r="F52" s="6"/>
      <c r="G52" s="6"/>
      <c r="H52" s="6"/>
    </row>
    <row r="53" spans="2:8" x14ac:dyDescent="0.3">
      <c r="B53" s="1"/>
      <c r="C53" s="6" t="s">
        <v>16</v>
      </c>
      <c r="D53" s="6"/>
      <c r="E53" s="6"/>
      <c r="F53" s="6"/>
      <c r="G53" s="6"/>
      <c r="H53" s="6"/>
    </row>
    <row r="54" spans="2:8" x14ac:dyDescent="0.3">
      <c r="B54" s="1"/>
      <c r="C54" s="1">
        <v>2027</v>
      </c>
      <c r="D54" s="1">
        <v>2026</v>
      </c>
      <c r="E54" s="1">
        <v>2025</v>
      </c>
      <c r="F54" s="1">
        <v>2024</v>
      </c>
      <c r="G54" s="1">
        <v>2023</v>
      </c>
      <c r="H54" s="1" t="s">
        <v>1</v>
      </c>
    </row>
    <row r="55" spans="2:8" x14ac:dyDescent="0.3">
      <c r="B55" s="1"/>
      <c r="C55" s="1">
        <f>(D55*0.05) + D55</f>
        <v>121.550625</v>
      </c>
      <c r="D55" s="1">
        <f>(E55*0.05) + E55</f>
        <v>115.7625</v>
      </c>
      <c r="E55" s="1">
        <f>(F55*0.05) + F55</f>
        <v>110.25</v>
      </c>
      <c r="F55" s="1">
        <f>(G55*0.05) + G55</f>
        <v>105</v>
      </c>
      <c r="G55" s="1">
        <v>100</v>
      </c>
      <c r="H55" s="1" t="s">
        <v>2</v>
      </c>
    </row>
    <row r="56" spans="2:8" x14ac:dyDescent="0.3">
      <c r="B56" s="1"/>
      <c r="C56" s="1">
        <f xml:space="preserve"> (100 * (C55/D55)) - 100</f>
        <v>5</v>
      </c>
      <c r="D56" s="1">
        <f xml:space="preserve"> (100 * (D55/E55)) - 100</f>
        <v>5</v>
      </c>
      <c r="E56" s="1">
        <f xml:space="preserve"> (100 * (E55/F55)) - 100</f>
        <v>5</v>
      </c>
      <c r="F56" s="1">
        <f xml:space="preserve"> (100 * (F55/G55)) - 100</f>
        <v>5</v>
      </c>
      <c r="G56" s="1">
        <f>100 * (G55/G55)  - 100</f>
        <v>0</v>
      </c>
      <c r="H56" s="1" t="s">
        <v>3</v>
      </c>
    </row>
    <row r="57" spans="2:8" x14ac:dyDescent="0.3">
      <c r="B57" s="1"/>
      <c r="C57" s="1">
        <f t="shared" ref="C57:E57" si="26">D57 + D57*0.02</f>
        <v>86.594572800000009</v>
      </c>
      <c r="D57" s="1">
        <f t="shared" si="26"/>
        <v>84.896640000000005</v>
      </c>
      <c r="E57" s="1">
        <f t="shared" si="26"/>
        <v>83.231999999999999</v>
      </c>
      <c r="F57" s="1">
        <f>G57 + G57*0.02</f>
        <v>81.599999999999994</v>
      </c>
      <c r="G57" s="1">
        <v>80</v>
      </c>
      <c r="H57" s="1" t="s">
        <v>4</v>
      </c>
    </row>
    <row r="58" spans="2:8" x14ac:dyDescent="0.3">
      <c r="B58" s="1"/>
      <c r="C58" s="1">
        <f t="shared" ref="C58" si="27" xml:space="preserve"> (100 * (C57/D57)) - 100</f>
        <v>2</v>
      </c>
      <c r="D58" s="1">
        <f t="shared" ref="D58" si="28" xml:space="preserve"> (100 * (D57/E57)) - 100</f>
        <v>2</v>
      </c>
      <c r="E58" s="1">
        <f t="shared" ref="E58" si="29" xml:space="preserve"> (100 * (E57/F57)) - 100</f>
        <v>2</v>
      </c>
      <c r="F58" s="1">
        <f xml:space="preserve"> (100 * (F57/G57)) - 100</f>
        <v>2</v>
      </c>
      <c r="G58" s="1">
        <f>100 * (G57/G57)  - 100</f>
        <v>0</v>
      </c>
      <c r="H58" s="1" t="s">
        <v>5</v>
      </c>
    </row>
    <row r="59" spans="2:8" x14ac:dyDescent="0.3">
      <c r="B59" s="1"/>
      <c r="C59" s="1">
        <f t="shared" ref="C59:E59" si="30">D59 + D59*0.02</f>
        <v>19.483778879999999</v>
      </c>
      <c r="D59" s="1">
        <f t="shared" si="30"/>
        <v>19.101744</v>
      </c>
      <c r="E59" s="1">
        <f t="shared" si="30"/>
        <v>18.7272</v>
      </c>
      <c r="F59" s="1">
        <f>G59 + G59*0.02</f>
        <v>18.36</v>
      </c>
      <c r="G59" s="1">
        <v>18</v>
      </c>
      <c r="H59" s="1" t="s">
        <v>6</v>
      </c>
    </row>
    <row r="60" spans="2:8" x14ac:dyDescent="0.3">
      <c r="B60" s="1"/>
      <c r="C60" s="1">
        <f t="shared" ref="C60:E60" si="31">D60 + D60*0.02</f>
        <v>32.4729648</v>
      </c>
      <c r="D60" s="1">
        <f t="shared" si="31"/>
        <v>31.83624</v>
      </c>
      <c r="E60" s="1">
        <f t="shared" si="31"/>
        <v>31.212</v>
      </c>
      <c r="F60" s="1">
        <f>G60 + G60*0.02</f>
        <v>30.6</v>
      </c>
      <c r="G60" s="1">
        <v>30</v>
      </c>
      <c r="H60" s="1" t="s">
        <v>7</v>
      </c>
    </row>
    <row r="61" spans="2:8" x14ac:dyDescent="0.3">
      <c r="B61" s="1"/>
      <c r="C61" s="1">
        <f t="shared" ref="C61:E61" si="32">D61 + D61*0.02</f>
        <v>10.824321600000001</v>
      </c>
      <c r="D61" s="1">
        <f t="shared" si="32"/>
        <v>10.612080000000001</v>
      </c>
      <c r="E61" s="1">
        <f t="shared" si="32"/>
        <v>10.404</v>
      </c>
      <c r="F61" s="1">
        <f>G61 + G61*0.02</f>
        <v>10.199999999999999</v>
      </c>
      <c r="G61" s="1">
        <v>10</v>
      </c>
      <c r="H61" s="1" t="s">
        <v>8</v>
      </c>
    </row>
    <row r="62" spans="2:8" x14ac:dyDescent="0.3">
      <c r="B62" s="1"/>
      <c r="C62" s="1">
        <v>0.15</v>
      </c>
      <c r="D62" s="1">
        <v>0.15</v>
      </c>
      <c r="E62" s="1">
        <v>0.15</v>
      </c>
      <c r="F62" s="1">
        <v>0.15</v>
      </c>
      <c r="G62" s="1">
        <v>0.15</v>
      </c>
      <c r="H62" s="1" t="s">
        <v>9</v>
      </c>
    </row>
    <row r="63" spans="2:8" x14ac:dyDescent="0.3">
      <c r="B63" s="1"/>
      <c r="C63" s="1">
        <f t="shared" ref="C63:E63" si="33">D63 + D63*0.02</f>
        <v>5.9533768799999995</v>
      </c>
      <c r="D63" s="1">
        <f t="shared" si="33"/>
        <v>5.8366439999999997</v>
      </c>
      <c r="E63" s="1">
        <f t="shared" si="33"/>
        <v>5.7222</v>
      </c>
      <c r="F63" s="1">
        <f>G63 + G63*0.02</f>
        <v>5.61</v>
      </c>
      <c r="G63" s="1">
        <v>5.5</v>
      </c>
      <c r="H63" s="1" t="s">
        <v>10</v>
      </c>
    </row>
    <row r="64" spans="2:8" x14ac:dyDescent="0.3">
      <c r="B64" s="1"/>
      <c r="C64" s="1">
        <v>0.05</v>
      </c>
      <c r="D64" s="1">
        <v>4.4999999999999998E-2</v>
      </c>
      <c r="E64" s="1">
        <v>0.04</v>
      </c>
      <c r="F64" s="1">
        <v>3.5000000000000003E-2</v>
      </c>
      <c r="G64" s="1">
        <v>0.03</v>
      </c>
      <c r="H64" s="1" t="s">
        <v>11</v>
      </c>
    </row>
    <row r="65" spans="2:8" x14ac:dyDescent="0.3">
      <c r="B65" s="1"/>
      <c r="C65" s="1"/>
      <c r="D65" s="1">
        <v>7</v>
      </c>
      <c r="E65" s="1">
        <v>7</v>
      </c>
      <c r="F65" s="1">
        <v>7</v>
      </c>
      <c r="G65" s="1">
        <v>1</v>
      </c>
      <c r="H65" s="1" t="s">
        <v>12</v>
      </c>
    </row>
    <row r="66" spans="2:8" x14ac:dyDescent="0.3">
      <c r="B66" s="1"/>
      <c r="C66" s="2">
        <f t="shared" ref="C66:E66" si="34">D66 + D66*0.02</f>
        <v>17.860130639999998</v>
      </c>
      <c r="D66" s="2">
        <f t="shared" si="34"/>
        <v>17.509931999999999</v>
      </c>
      <c r="E66" s="2">
        <f t="shared" si="34"/>
        <v>17.166599999999999</v>
      </c>
      <c r="F66" s="2">
        <f>G66 + G66*0.02</f>
        <v>16.829999999999998</v>
      </c>
      <c r="G66" s="1">
        <v>16.5</v>
      </c>
      <c r="H66" s="1" t="s">
        <v>13</v>
      </c>
    </row>
    <row r="67" spans="2:8" x14ac:dyDescent="0.3">
      <c r="B67" s="1"/>
      <c r="C67" s="1">
        <f t="shared" ref="C67" si="35">C66/C60</f>
        <v>0.54999999999999993</v>
      </c>
      <c r="D67" s="1">
        <f t="shared" ref="D67" si="36">D66/D60</f>
        <v>0.54999999999999993</v>
      </c>
      <c r="E67" s="1">
        <f t="shared" ref="E67" si="37">E66/E60</f>
        <v>0.54999999999999993</v>
      </c>
      <c r="F67" s="1">
        <f t="shared" ref="F67" si="38">F66/F60</f>
        <v>0.54999999999999993</v>
      </c>
      <c r="G67" s="1">
        <f>G66/G60</f>
        <v>0.55000000000000004</v>
      </c>
      <c r="H67" s="1" t="s">
        <v>27</v>
      </c>
    </row>
    <row r="68" spans="2:8" x14ac:dyDescent="0.3">
      <c r="B68" s="1"/>
      <c r="C68" s="1">
        <f t="shared" ref="C68:E68" si="39">D68 + D68*0.03</f>
        <v>22.5101762</v>
      </c>
      <c r="D68" s="1">
        <f t="shared" si="39"/>
        <v>21.85454</v>
      </c>
      <c r="E68" s="1">
        <f t="shared" si="39"/>
        <v>21.218</v>
      </c>
      <c r="F68" s="1">
        <f>G68 + G68*0.03</f>
        <v>20.6</v>
      </c>
      <c r="G68" s="1">
        <v>20</v>
      </c>
      <c r="H68" s="1" t="s">
        <v>14</v>
      </c>
    </row>
    <row r="69" spans="2:8" x14ac:dyDescent="0.3">
      <c r="B69" s="1"/>
      <c r="C69" s="1">
        <f t="shared" ref="C69" si="40">C68/C55</f>
        <v>0.18519177667741321</v>
      </c>
      <c r="D69" s="1">
        <f t="shared" ref="D69" si="41">D68/D55</f>
        <v>0.18878773350610084</v>
      </c>
      <c r="E69" s="1">
        <f t="shared" ref="E69" si="42">E68/E55</f>
        <v>0.19245351473922903</v>
      </c>
      <c r="F69" s="1">
        <f t="shared" ref="F69" si="43">F68/F55</f>
        <v>0.19619047619047619</v>
      </c>
      <c r="G69" s="1">
        <f>G68/G55</f>
        <v>0.2</v>
      </c>
      <c r="H69" s="1" t="s">
        <v>15</v>
      </c>
    </row>
    <row r="70" spans="2:8" x14ac:dyDescent="0.3">
      <c r="B70" s="1"/>
      <c r="C70" s="6" t="s">
        <v>18</v>
      </c>
      <c r="D70" s="6"/>
      <c r="E70" s="6"/>
      <c r="F70" s="6"/>
      <c r="G70" s="6"/>
      <c r="H70" s="6"/>
    </row>
    <row r="71" spans="2:8" x14ac:dyDescent="0.3">
      <c r="B71" s="1"/>
      <c r="C71" s="1">
        <f t="shared" ref="C71" si="44">(C63*C62*C72) + ((C61-C63)*C67*C73) + ((C57-C60-C59-C63-C61)*C67)</f>
        <v>13.046825432520002</v>
      </c>
      <c r="D71" s="1">
        <f t="shared" ref="D71" si="45">(D63*D62*D72) + ((D61-D63)*D67*D73) + ((D57-D60-D59-D63-D61)*D67)</f>
        <v>12.764740428000003</v>
      </c>
      <c r="E71" s="1">
        <f t="shared" ref="E71" si="46">(E63*E62*E72) + ((E61-E63)*E67*E73) + ((E57-E60-E59-E63-E61)*E67)</f>
        <v>12.488701499999998</v>
      </c>
      <c r="F71" s="1">
        <f t="shared" ref="F71" si="47">(F63*F62*F72) + ((F61-F63)*F67*F73) + ((F57-F60-F59-F63-F61)*F67)</f>
        <v>12.226994999999995</v>
      </c>
      <c r="G71" s="1">
        <f>(G63*G62*G72) + ((G61-G63)*G67*G73) + ((G57-G60-G59-G63-G61)*G67)</f>
        <v>11.82225</v>
      </c>
      <c r="H71" s="1" t="s">
        <v>19</v>
      </c>
    </row>
    <row r="72" spans="2:8" x14ac:dyDescent="0.3">
      <c r="B72" s="1"/>
      <c r="C72" s="1">
        <v>0.7</v>
      </c>
      <c r="D72" s="1">
        <v>0.67</v>
      </c>
      <c r="E72" s="1">
        <v>0.64</v>
      </c>
      <c r="F72" s="1">
        <v>0.62</v>
      </c>
      <c r="G72" s="1">
        <v>0.6</v>
      </c>
      <c r="H72" s="1" t="s">
        <v>20</v>
      </c>
    </row>
    <row r="73" spans="2:8" x14ac:dyDescent="0.3">
      <c r="B73" s="1"/>
      <c r="C73" s="1">
        <v>0.97</v>
      </c>
      <c r="D73" s="1">
        <v>0.97</v>
      </c>
      <c r="E73" s="1">
        <v>0.97</v>
      </c>
      <c r="F73" s="1">
        <v>0.97</v>
      </c>
      <c r="G73" s="1">
        <v>0.91</v>
      </c>
      <c r="H73" s="1" t="s">
        <v>21</v>
      </c>
    </row>
    <row r="74" spans="2:8" x14ac:dyDescent="0.3">
      <c r="B74" s="1"/>
      <c r="C74" s="1">
        <f>(C76*C68*50)</f>
        <v>1091.7435456999999</v>
      </c>
      <c r="D74" s="1">
        <f>(D76*D68*50)</f>
        <v>1059.9451899999999</v>
      </c>
      <c r="E74" s="1">
        <f>(E76*E68*50)</f>
        <v>1029.0730000000001</v>
      </c>
      <c r="F74" s="1">
        <f>(F76*F68*50)</f>
        <v>937.30000000000007</v>
      </c>
      <c r="G74" s="1">
        <f>(G76*G68*50)</f>
        <v>910</v>
      </c>
      <c r="H74" s="1" t="s">
        <v>22</v>
      </c>
    </row>
    <row r="75" spans="2:8" x14ac:dyDescent="0.3">
      <c r="B75" s="1"/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 t="s">
        <v>23</v>
      </c>
    </row>
    <row r="76" spans="2:8" x14ac:dyDescent="0.3">
      <c r="B76" s="1"/>
      <c r="C76" s="1">
        <v>0.97</v>
      </c>
      <c r="D76" s="1">
        <v>0.97</v>
      </c>
      <c r="E76" s="1">
        <v>0.97</v>
      </c>
      <c r="F76" s="1">
        <v>0.91</v>
      </c>
      <c r="G76" s="1">
        <v>0.91</v>
      </c>
      <c r="H76" s="1" t="s">
        <v>24</v>
      </c>
    </row>
    <row r="77" spans="2:8" x14ac:dyDescent="0.3">
      <c r="B77" s="1"/>
      <c r="C77" s="1">
        <v>0.43</v>
      </c>
      <c r="D77" s="1">
        <v>0.41</v>
      </c>
      <c r="E77" s="1">
        <v>0.39</v>
      </c>
      <c r="F77" s="1">
        <v>0.37</v>
      </c>
      <c r="G77" s="1">
        <v>0.35</v>
      </c>
      <c r="H77" s="1" t="s">
        <v>25</v>
      </c>
    </row>
    <row r="78" spans="2:8" x14ac:dyDescent="0.3">
      <c r="B78" s="1"/>
      <c r="C78" s="1">
        <v>0.48</v>
      </c>
      <c r="D78" s="1">
        <v>0.46</v>
      </c>
      <c r="E78" s="1">
        <v>0.44</v>
      </c>
      <c r="F78" s="1">
        <v>0.42</v>
      </c>
      <c r="G78" s="1">
        <v>0.4</v>
      </c>
      <c r="H78" s="1" t="s">
        <v>26</v>
      </c>
    </row>
    <row r="79" spans="2:8" x14ac:dyDescent="0.3">
      <c r="B79" s="1"/>
      <c r="C79" s="1">
        <f>C74*C62</f>
        <v>163.76153185499999</v>
      </c>
      <c r="D79" s="1">
        <f>D74*D62</f>
        <v>158.99177849999998</v>
      </c>
      <c r="E79" s="1">
        <f>E74*E62</f>
        <v>154.36095</v>
      </c>
      <c r="F79" s="1">
        <f>F74*F62</f>
        <v>140.595</v>
      </c>
      <c r="G79" s="1">
        <f>G74*G62</f>
        <v>136.5</v>
      </c>
      <c r="H79" s="1" t="s">
        <v>25</v>
      </c>
    </row>
    <row r="80" spans="2:8" x14ac:dyDescent="0.3">
      <c r="B80" s="1"/>
      <c r="C80" s="1">
        <f t="shared" ref="C80" si="48">C79+C78+C74</f>
        <v>1255.9850775549999</v>
      </c>
      <c r="D80" s="1">
        <f t="shared" ref="D80" si="49">D79+D78+D74</f>
        <v>1219.3969685</v>
      </c>
      <c r="E80" s="1">
        <f t="shared" ref="E80" si="50">E79+E78+E74</f>
        <v>1183.8739500000001</v>
      </c>
      <c r="F80" s="1">
        <f t="shared" ref="F80" si="51">F79+F78+F74</f>
        <v>1078.3150000000001</v>
      </c>
      <c r="G80" s="1">
        <f>G79+G78+G74</f>
        <v>1046.9000000000001</v>
      </c>
      <c r="H80" s="1" t="s">
        <v>28</v>
      </c>
    </row>
    <row r="81" spans="2:8" x14ac:dyDescent="0.3">
      <c r="B81" s="1"/>
      <c r="C81" s="6" t="s">
        <v>29</v>
      </c>
      <c r="D81" s="6"/>
      <c r="E81" s="6"/>
      <c r="F81" s="6"/>
      <c r="G81" s="6"/>
      <c r="H81" s="6"/>
    </row>
    <row r="82" spans="2:8" x14ac:dyDescent="0.3">
      <c r="B82" s="1"/>
      <c r="C82" s="1">
        <f t="shared" ref="C82" si="52">(C83*C63) +(C66*C85)</f>
        <v>150.02509737599996</v>
      </c>
      <c r="D82" s="1">
        <f t="shared" ref="D82" si="53">(D83*D63) +(D66*D85)</f>
        <v>147.08342880000001</v>
      </c>
      <c r="E82" s="1">
        <f t="shared" ref="E82" si="54">(E83*E63) +(E66*E85)</f>
        <v>144.19943999999998</v>
      </c>
      <c r="F82" s="1">
        <f t="shared" ref="F82" si="55">(F83*F63) +(F66*F85)</f>
        <v>138.006</v>
      </c>
      <c r="G82" s="1">
        <f>(G83*G63) +(G66*G85)</f>
        <v>110.55</v>
      </c>
      <c r="H82" s="1" t="s">
        <v>30</v>
      </c>
    </row>
    <row r="83" spans="2:8" x14ac:dyDescent="0.3">
      <c r="B83" s="1"/>
      <c r="C83" s="1">
        <v>2.7</v>
      </c>
      <c r="D83" s="1">
        <v>2.7</v>
      </c>
      <c r="E83" s="1">
        <v>2.7</v>
      </c>
      <c r="F83" s="1">
        <v>2.1</v>
      </c>
      <c r="G83" s="1">
        <v>2.1</v>
      </c>
      <c r="H83" s="1" t="s">
        <v>31</v>
      </c>
    </row>
    <row r="84" spans="2:8" x14ac:dyDescent="0.3">
      <c r="B84" s="1"/>
      <c r="C84" s="1">
        <v>0.7</v>
      </c>
      <c r="D84" s="1">
        <v>0.66</v>
      </c>
      <c r="E84" s="1">
        <v>0.64</v>
      </c>
      <c r="F84" s="1">
        <v>0.62</v>
      </c>
      <c r="G84" s="1">
        <v>0.6</v>
      </c>
      <c r="H84" s="1" t="s">
        <v>32</v>
      </c>
    </row>
    <row r="85" spans="2:8" x14ac:dyDescent="0.3">
      <c r="B85" s="1"/>
      <c r="C85" s="1">
        <v>7.5</v>
      </c>
      <c r="D85" s="1">
        <v>7.5</v>
      </c>
      <c r="E85" s="1">
        <v>7.5</v>
      </c>
      <c r="F85" s="1">
        <v>7.5</v>
      </c>
      <c r="G85" s="1">
        <v>6</v>
      </c>
      <c r="H85" s="1" t="s">
        <v>33</v>
      </c>
    </row>
    <row r="86" spans="2:8" x14ac:dyDescent="0.3">
      <c r="B86" s="1"/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 t="s">
        <v>34</v>
      </c>
    </row>
    <row r="87" spans="2:8" x14ac:dyDescent="0.3">
      <c r="B87" s="1"/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 t="s">
        <v>35</v>
      </c>
    </row>
    <row r="88" spans="2:8" x14ac:dyDescent="0.3">
      <c r="B88" s="1"/>
      <c r="C88" s="1">
        <v>350</v>
      </c>
      <c r="D88" s="1">
        <v>325</v>
      </c>
      <c r="E88" s="1">
        <v>300</v>
      </c>
      <c r="F88" s="1">
        <v>275</v>
      </c>
      <c r="G88" s="1">
        <v>250</v>
      </c>
      <c r="H88" s="1" t="s">
        <v>36</v>
      </c>
    </row>
    <row r="89" spans="2:8" x14ac:dyDescent="0.3">
      <c r="B89" s="1"/>
      <c r="C89" s="1">
        <f t="shared" ref="C89" si="56">C82*(C87/365) * C88</f>
        <v>287.71936483068487</v>
      </c>
      <c r="D89" s="1">
        <f t="shared" ref="D89" si="57">D82*(D87/365) * D88</f>
        <v>261.92939375342468</v>
      </c>
      <c r="E89" s="1">
        <f t="shared" ref="E89" si="58">E82*(E87/365) * E88</f>
        <v>237.04017534246572</v>
      </c>
      <c r="F89" s="1">
        <f t="shared" ref="F89" si="59">F82*(F87/365) * F88</f>
        <v>207.95424657534247</v>
      </c>
      <c r="G89" s="1">
        <f>G82*(G87/365) * G88</f>
        <v>151.43835616438355</v>
      </c>
      <c r="H89" s="1" t="s">
        <v>37</v>
      </c>
    </row>
    <row r="90" spans="2:8" x14ac:dyDescent="0.3">
      <c r="B90" s="1"/>
      <c r="C90" s="1">
        <f>D90+0.08*D90</f>
        <v>11.56415616</v>
      </c>
      <c r="D90" s="1">
        <f t="shared" ref="D90:E90" si="60">E90+0.08*E90</f>
        <v>10.707552</v>
      </c>
      <c r="E90" s="1">
        <f t="shared" si="60"/>
        <v>9.9144000000000005</v>
      </c>
      <c r="F90" s="1">
        <f>G90+0.08*G90</f>
        <v>9.18</v>
      </c>
      <c r="G90" s="1">
        <f>M21</f>
        <v>8.5</v>
      </c>
      <c r="H90" s="1" t="s">
        <v>49</v>
      </c>
    </row>
    <row r="91" spans="2:8" x14ac:dyDescent="0.3">
      <c r="B91" s="1"/>
      <c r="C91" s="1">
        <f t="shared" ref="C91:E91" si="61">D91+0.08*D91</f>
        <v>6.8024448000000008</v>
      </c>
      <c r="D91" s="1">
        <f t="shared" si="61"/>
        <v>6.298560000000001</v>
      </c>
      <c r="E91" s="1">
        <f t="shared" si="61"/>
        <v>5.8320000000000007</v>
      </c>
      <c r="F91" s="1">
        <f>G91+0.08*G91</f>
        <v>5.4</v>
      </c>
      <c r="G91" s="1">
        <f>M22</f>
        <v>5</v>
      </c>
      <c r="H91" s="1" t="s">
        <v>48</v>
      </c>
    </row>
    <row r="92" spans="2:8" x14ac:dyDescent="0.3">
      <c r="B92" s="1"/>
      <c r="C92" s="1">
        <v>4</v>
      </c>
      <c r="D92" s="1">
        <v>4</v>
      </c>
      <c r="E92" s="1">
        <v>4</v>
      </c>
      <c r="F92" s="1">
        <v>4</v>
      </c>
      <c r="G92" s="1">
        <v>4</v>
      </c>
      <c r="H92" s="1" t="s">
        <v>38</v>
      </c>
    </row>
    <row r="93" spans="2:8" x14ac:dyDescent="0.3">
      <c r="B93" s="1"/>
      <c r="C93" s="1">
        <v>32</v>
      </c>
      <c r="D93" s="1">
        <v>29</v>
      </c>
      <c r="E93" s="1">
        <v>26</v>
      </c>
      <c r="F93" s="1">
        <v>23</v>
      </c>
      <c r="G93" s="1">
        <v>20</v>
      </c>
      <c r="H93" s="1" t="s">
        <v>39</v>
      </c>
    </row>
    <row r="94" spans="2:8" x14ac:dyDescent="0.3">
      <c r="B94" s="1"/>
      <c r="C94" s="1">
        <f>C82*(C92/365) * C93</f>
        <v>52.611540997610945</v>
      </c>
      <c r="D94" s="1">
        <f>D82*(D92/365) * D93</f>
        <v>46.744322577534248</v>
      </c>
      <c r="E94" s="1">
        <f>E82*(E92/365) * E93</f>
        <v>41.086963726027392</v>
      </c>
      <c r="F94" s="1">
        <f>F82*(F92/365) * F93</f>
        <v>34.785073972602738</v>
      </c>
      <c r="G94" s="1">
        <f>G82*(G92/365) * G93</f>
        <v>24.230136986301368</v>
      </c>
      <c r="H94" s="1" t="s">
        <v>40</v>
      </c>
    </row>
    <row r="95" spans="2:8" x14ac:dyDescent="0.3">
      <c r="B95" s="1"/>
      <c r="C95" s="1">
        <v>0.6</v>
      </c>
      <c r="D95" s="1">
        <v>0.55000000000000004</v>
      </c>
      <c r="E95" s="1">
        <v>0.5</v>
      </c>
      <c r="F95" s="1">
        <v>0.45</v>
      </c>
      <c r="G95" s="1">
        <v>0.4</v>
      </c>
      <c r="H95" s="1" t="s">
        <v>41</v>
      </c>
    </row>
    <row r="96" spans="2:8" x14ac:dyDescent="0.3">
      <c r="B96" s="1"/>
      <c r="C96" s="1">
        <f t="shared" ref="C96" si="62">C95+C91+C89+C90</f>
        <v>306.68596579068486</v>
      </c>
      <c r="D96" s="1">
        <f>D95+D91+D89+D90</f>
        <v>279.48550575342472</v>
      </c>
      <c r="E96" s="1">
        <f t="shared" ref="E96" si="63">E95+E91+E89+E90</f>
        <v>253.28657534246571</v>
      </c>
      <c r="F96" s="1">
        <f t="shared" ref="F96" si="64">F95+F91+F89+F90</f>
        <v>222.98424657534247</v>
      </c>
      <c r="G96" s="1">
        <f>G95+G91+G89+G90</f>
        <v>165.33835616438355</v>
      </c>
      <c r="H96" s="1" t="s">
        <v>42</v>
      </c>
    </row>
    <row r="97" spans="2:8" x14ac:dyDescent="0.3">
      <c r="B97" s="6" t="s">
        <v>43</v>
      </c>
      <c r="C97" s="6"/>
      <c r="D97" s="6"/>
      <c r="E97" s="6"/>
      <c r="F97" s="6"/>
      <c r="G97" s="6"/>
      <c r="H97" s="6"/>
    </row>
    <row r="98" spans="2:8" x14ac:dyDescent="0.3">
      <c r="B98" s="1"/>
      <c r="C98" s="1">
        <f t="shared" ref="C98:F98" si="65">100 * ((C96+C95-(C79+C77+C78) ) / C80)</f>
        <v>11.354787288819503</v>
      </c>
      <c r="D98" s="1">
        <f t="shared" si="65"/>
        <v>9.8551768093414562</v>
      </c>
      <c r="E98" s="1">
        <f t="shared" si="65"/>
        <v>8.3282198533438212</v>
      </c>
      <c r="F98" s="1">
        <f t="shared" si="65"/>
        <v>7.6090239471158672</v>
      </c>
      <c r="G98" s="1">
        <f>100 * ((G96+G95-(G79+G77+G78) ) / G80)</f>
        <v>2.7212108285780454</v>
      </c>
      <c r="H98" s="1" t="s">
        <v>44</v>
      </c>
    </row>
  </sheetData>
  <mergeCells count="12">
    <mergeCell ref="C32:H32"/>
    <mergeCell ref="B48:H48"/>
    <mergeCell ref="S23:S26"/>
    <mergeCell ref="S28:S31"/>
    <mergeCell ref="B3:H3"/>
    <mergeCell ref="C4:H4"/>
    <mergeCell ref="C21:H21"/>
    <mergeCell ref="B52:H52"/>
    <mergeCell ref="C53:H53"/>
    <mergeCell ref="C70:H70"/>
    <mergeCell ref="C81:H81"/>
    <mergeCell ref="B97:H9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 Atighi</dc:creator>
  <cp:lastModifiedBy>Mehrab Atighi</cp:lastModifiedBy>
  <dcterms:created xsi:type="dcterms:W3CDTF">2023-07-18T10:39:08Z</dcterms:created>
  <dcterms:modified xsi:type="dcterms:W3CDTF">2024-12-26T14:33:34Z</dcterms:modified>
</cp:coreProperties>
</file>