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10"/>
  <workbookPr filterPrivacy="1"/>
  <xr:revisionPtr revIDLastSave="0" documentId="13_ncr:1_{3A800080-0BF5-463C-8CEE-58BE5D60C79A}" xr6:coauthVersionLast="47" xr6:coauthVersionMax="47" xr10:uidLastSave="{00000000-0000-0000-0000-000000000000}"/>
  <bookViews>
    <workbookView xWindow="-120" yWindow="-120" windowWidth="20730" windowHeight="11040" activeTab="3" xr2:uid="{00000000-000D-0000-FFFF-FFFF00000000}"/>
  </bookViews>
  <sheets>
    <sheet name="sheet0" sheetId="1" r:id="rId1"/>
    <sheet name="sheet1" sheetId="2" r:id="rId2"/>
    <sheet name="sheet2" sheetId="3" r:id="rId3"/>
    <sheet name="sheet3" sheetId="4" r:id="rId4"/>
    <sheet name="شیت انجام محاسبات" sheetId="7" r:id="rId5"/>
  </sheets>
  <definedNames>
    <definedName name="jam">#REF!</definedName>
    <definedName name="stu">sheet0!#REF!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53" i="4" l="1"/>
  <c r="E38" i="4"/>
  <c r="E36" i="4"/>
  <c r="E57" i="4"/>
  <c r="E58" i="4"/>
  <c r="E60" i="4"/>
  <c r="E61" i="4"/>
  <c r="E62" i="4"/>
  <c r="E63" i="4"/>
  <c r="E64" i="4"/>
  <c r="E65" i="4"/>
  <c r="E66" i="4"/>
  <c r="E67" i="4"/>
  <c r="E68" i="4"/>
  <c r="E69" i="4"/>
  <c r="E70" i="4"/>
  <c r="E71" i="4"/>
  <c r="E73" i="4"/>
  <c r="E74"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56" i="4" l="1"/>
  <c r="E55" i="4"/>
  <c r="E54" i="4"/>
  <c r="E52" i="4"/>
  <c r="E51" i="4"/>
  <c r="E50" i="4"/>
  <c r="E49" i="4"/>
  <c r="E48" i="4"/>
  <c r="E47" i="4"/>
  <c r="E46" i="4"/>
  <c r="E45" i="4"/>
  <c r="E44" i="4"/>
  <c r="E43" i="4"/>
  <c r="E42" i="4"/>
  <c r="E41" i="4"/>
  <c r="E40" i="4"/>
  <c r="E39" i="4"/>
  <c r="E37"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M12" i="4" l="1"/>
  <c r="M36" i="4"/>
  <c r="M28" i="4"/>
  <c r="L5" i="4"/>
  <c r="M43" i="4"/>
  <c r="M39" i="4"/>
  <c r="M35" i="4"/>
  <c r="M31" i="4"/>
  <c r="M27" i="4"/>
  <c r="M23" i="4"/>
  <c r="M19" i="4"/>
  <c r="M15" i="4"/>
  <c r="M11" i="4"/>
  <c r="M7" i="4"/>
  <c r="M32" i="4"/>
  <c r="M24" i="4"/>
  <c r="M16" i="4"/>
  <c r="M42" i="4"/>
  <c r="M38" i="4"/>
  <c r="M34" i="4"/>
  <c r="M30" i="4"/>
  <c r="M26" i="4"/>
  <c r="M22" i="4"/>
  <c r="M18" i="4"/>
  <c r="M14" i="4"/>
  <c r="M10" i="4"/>
  <c r="M6" i="4"/>
  <c r="M40" i="4"/>
  <c r="M20" i="4"/>
  <c r="M8" i="4"/>
  <c r="M41" i="4"/>
  <c r="M37" i="4"/>
  <c r="M33" i="4"/>
  <c r="M29" i="4"/>
  <c r="M25" i="4"/>
  <c r="M21" i="4"/>
  <c r="M17" i="4"/>
  <c r="M13" i="4"/>
  <c r="M9" i="4"/>
  <c r="M5" i="4"/>
  <c r="L41" i="4"/>
  <c r="L37" i="4"/>
  <c r="L33" i="4"/>
  <c r="L29" i="4"/>
  <c r="L25" i="4"/>
  <c r="L21" i="4"/>
  <c r="L17" i="4"/>
  <c r="L13" i="4"/>
  <c r="L9" i="4"/>
  <c r="L40" i="4"/>
  <c r="L36" i="4"/>
  <c r="L32" i="4"/>
  <c r="L28" i="4"/>
  <c r="L24" i="4"/>
  <c r="L20" i="4"/>
  <c r="L16" i="4"/>
  <c r="L12" i="4"/>
  <c r="L8" i="4"/>
  <c r="L43" i="4"/>
  <c r="L39" i="4"/>
  <c r="L35" i="4"/>
  <c r="L31" i="4"/>
  <c r="L27" i="4"/>
  <c r="L23" i="4"/>
  <c r="L19" i="4"/>
  <c r="L15" i="4"/>
  <c r="L11" i="4"/>
  <c r="L7" i="4"/>
  <c r="L42" i="4"/>
  <c r="L38" i="4"/>
  <c r="L34" i="4"/>
  <c r="L30" i="4"/>
  <c r="L26" i="4"/>
  <c r="L22" i="4"/>
  <c r="L18" i="4"/>
  <c r="L14" i="4"/>
  <c r="L10" i="4"/>
  <c r="L6" i="4"/>
  <c r="O22" i="4" l="1"/>
  <c r="N12" i="4"/>
  <c r="O5" i="4"/>
  <c r="N8" i="4"/>
  <c r="N11" i="4"/>
  <c r="N27" i="4"/>
  <c r="N43" i="4"/>
  <c r="N20" i="4"/>
  <c r="N36" i="4"/>
  <c r="N17" i="4"/>
  <c r="N33" i="4"/>
  <c r="N10" i="4"/>
  <c r="N42" i="4"/>
  <c r="N14" i="4"/>
  <c r="N30" i="4"/>
  <c r="N7" i="4"/>
  <c r="N23" i="4"/>
  <c r="N39" i="4"/>
  <c r="N16" i="4"/>
  <c r="N32" i="4"/>
  <c r="N13" i="4"/>
  <c r="N29" i="4"/>
  <c r="O21" i="4"/>
  <c r="O37" i="4"/>
  <c r="O40" i="4"/>
  <c r="O18" i="4"/>
  <c r="O34" i="4"/>
  <c r="O24" i="4"/>
  <c r="O15" i="4"/>
  <c r="O31" i="4"/>
  <c r="N26" i="4"/>
  <c r="O9" i="4"/>
  <c r="O25" i="4"/>
  <c r="O41" i="4"/>
  <c r="O6" i="4"/>
  <c r="O38" i="4"/>
  <c r="O32" i="4"/>
  <c r="O19" i="4"/>
  <c r="O35" i="4"/>
  <c r="O28" i="4"/>
  <c r="O13" i="4"/>
  <c r="O29" i="4"/>
  <c r="O8" i="4"/>
  <c r="O10" i="4"/>
  <c r="O26" i="4"/>
  <c r="O42" i="4"/>
  <c r="O7" i="4"/>
  <c r="O23" i="4"/>
  <c r="O39" i="4"/>
  <c r="O36" i="4"/>
  <c r="O17" i="4"/>
  <c r="O33" i="4"/>
  <c r="O20" i="4"/>
  <c r="O14" i="4"/>
  <c r="O30" i="4"/>
  <c r="O16" i="4"/>
  <c r="O11" i="4"/>
  <c r="O27" i="4"/>
  <c r="O43" i="4"/>
  <c r="O12" i="4"/>
  <c r="N6" i="4"/>
  <c r="N22" i="4"/>
  <c r="N38" i="4"/>
  <c r="N19" i="4"/>
  <c r="N35" i="4"/>
  <c r="N28" i="4"/>
  <c r="N9" i="4"/>
  <c r="N25" i="4"/>
  <c r="N41" i="4"/>
  <c r="N5" i="4"/>
  <c r="N18" i="4"/>
  <c r="N34" i="4"/>
  <c r="N15" i="4"/>
  <c r="N31" i="4"/>
  <c r="N24" i="4"/>
  <c r="N40" i="4"/>
  <c r="N21" i="4"/>
  <c r="N37" i="4"/>
  <c r="M44" i="4"/>
  <c r="L44" i="4"/>
  <c r="N44" i="4" l="1"/>
  <c r="O44" i="4"/>
</calcChain>
</file>

<file path=xl/sharedStrings.xml><?xml version="1.0" encoding="utf-8"?>
<sst xmlns="http://schemas.openxmlformats.org/spreadsheetml/2006/main" count="231" uniqueCount="194">
  <si>
    <t>تذکرات مهم:</t>
  </si>
  <si>
    <t>برای پاسخگویی به سوالات موجود در فایل پرسشنامه، از رایانه و نرم افزار اکسل 2013 و بالاتر استفاده نمایید.</t>
  </si>
  <si>
    <t>شماره سوال</t>
  </si>
  <si>
    <t>شرح سوال</t>
  </si>
  <si>
    <t>بارم</t>
  </si>
  <si>
    <t>پاسخ:</t>
  </si>
  <si>
    <r>
      <t xml:space="preserve">توضیح زیر در خصوص کدامیک از فروض حسابداری است؟
</t>
    </r>
    <r>
      <rPr>
        <b/>
        <i/>
        <sz val="16"/>
        <color rgb="FF000000"/>
        <rFont val="B Nazanin"/>
        <charset val="178"/>
      </rPr>
      <t xml:space="preserve">
گزارشهای مالی دوره ای که توسط نظام حسابداری تهیه می شود، تنها یک جنبه موقتی از وضعیت مالی بنگاه را ارائه می دهد و بخشی از یک سلسله گزارشهای مستمر به شمار می رود. </t>
    </r>
  </si>
  <si>
    <t xml:space="preserve">خرید اثاثه اداری به مبلغ 50 هزار ریال که یک پنجم آن نقداً پرداخت و برای مابقی یک فقره سفته صادر شد. </t>
  </si>
  <si>
    <t>خرید ملزومات اداری شامل 5 بسته کاغذ A4 به قرار هر بسته 25,000 که با 20% تخفیف نقداً پرداخت شد.</t>
  </si>
  <si>
    <t>برداشت</t>
  </si>
  <si>
    <t>انعقاد قرارداد انجام تعمیرات تلفن همراه برای شرکت سام سرویس برای سال 1398 و دریافت 200 هزار ریال.</t>
  </si>
  <si>
    <t xml:space="preserve">تعمیر 8 عدد تلفن از مشتریان سام سرویس، جمعاً به ارزش 80,000 ریال. </t>
  </si>
  <si>
    <t>استفاده از یک عدد گوشی تلفن همراه توسط مالک برای مصارف شخصی.</t>
  </si>
  <si>
    <t xml:space="preserve">طی شمارش پایان سال، یک بسته کاغذ A4 در انبار مؤسسه وجود داشت. </t>
  </si>
  <si>
    <t xml:space="preserve">ارائه خدمات تعمیرات به مشتریان به ارزش 65,000 ریال به صورت نقد. </t>
  </si>
  <si>
    <t>12/10</t>
  </si>
  <si>
    <t>12/05</t>
  </si>
  <si>
    <t>12/15</t>
  </si>
  <si>
    <t xml:space="preserve">ساختمان مؤسسه با عمر مفید 10 ساله و روش استهلاک خط مستقیم، و ارزش اسقاط آن 20% بهای تمام شده برآورد شده است. </t>
  </si>
  <si>
    <t>تسویه بدهی به شرکت ایران موبایل.</t>
  </si>
  <si>
    <t>12/1</t>
  </si>
  <si>
    <t>تاریخ رویداد</t>
  </si>
  <si>
    <t>شرح رویداد</t>
  </si>
  <si>
    <t>12/3</t>
  </si>
  <si>
    <t>12/08</t>
  </si>
  <si>
    <t>12/11</t>
  </si>
  <si>
    <t>12/12</t>
  </si>
  <si>
    <t>12/13</t>
  </si>
  <si>
    <t>پرداخت 15,000 ریال بابت هزینه حمل خریدهای 12/15 به شرکت حمل و نقل ایران ترابر.</t>
  </si>
  <si>
    <t>برگشت 5 عدد از تلفن های خریداری شده در تاریخ 12/15 به دلیل خرابی.</t>
  </si>
  <si>
    <t>12/17</t>
  </si>
  <si>
    <t>12/20</t>
  </si>
  <si>
    <t>12/21</t>
  </si>
  <si>
    <t>ارائه یک فقره چک بانکی به مبلغ 5,000 ریال بابت هزینه حمل فروش 12/21 به تاریخ دو ماه بعد.</t>
  </si>
  <si>
    <t>شماره رویداد</t>
  </si>
  <si>
    <t>12/22</t>
  </si>
  <si>
    <t>12/25</t>
  </si>
  <si>
    <t>12/26</t>
  </si>
  <si>
    <t>12/27</t>
  </si>
  <si>
    <t>برگشت 3 عدد تلفن همراه از فروش 12/21 بدلیل آسیب دیدگی.</t>
  </si>
  <si>
    <t>12/28</t>
  </si>
  <si>
    <t>اطلاعات مربوط به اصلاحات</t>
  </si>
  <si>
    <t>دریافت قبوض آب، برق، و تلفن مربوط به ماه اسفند به ترتیب به مبالغ 10,000، 25,000 و 5,000 ریال که تا آخرسال پرداخت نشد.</t>
  </si>
  <si>
    <t>استخدام یک کارمند برای بخش اداری و یک کارمند دیگر برای بخش فروش مؤسسه.</t>
  </si>
  <si>
    <t>بازپرداخت پنجاه درصد وام بانک ملت.</t>
  </si>
  <si>
    <t>سایر اصلاحات موردنیاز در پایان سال مالی.</t>
  </si>
  <si>
    <t>رویداد</t>
  </si>
  <si>
    <t>تاریخ</t>
  </si>
  <si>
    <t>کد حساب</t>
  </si>
  <si>
    <t>عنوان حساب</t>
  </si>
  <si>
    <t>بدهکار</t>
  </si>
  <si>
    <t>بستانکار</t>
  </si>
  <si>
    <t>نوع حساب</t>
  </si>
  <si>
    <t>گردش بدهکار</t>
  </si>
  <si>
    <t>گردش بستانکار</t>
  </si>
  <si>
    <t>مانده نهایی-بد</t>
  </si>
  <si>
    <t>مانده نهایی-بس</t>
  </si>
  <si>
    <t>موجودی نقد و بانک</t>
  </si>
  <si>
    <t>حسابهای دریافتنی</t>
  </si>
  <si>
    <t>موجودی کالا</t>
  </si>
  <si>
    <t>ملزومات اداری</t>
  </si>
  <si>
    <t>پیش پرداخت بیمه</t>
  </si>
  <si>
    <t>ساختمان</t>
  </si>
  <si>
    <t>استهلاک انباشته ساختمان</t>
  </si>
  <si>
    <t>اثاثه</t>
  </si>
  <si>
    <t>استهلاک انباشته اثاثه</t>
  </si>
  <si>
    <t>حسابهای پرداختنی</t>
  </si>
  <si>
    <t>اسناد پرداختنی کوتاه مدت</t>
  </si>
  <si>
    <t>حقوق پرداختنی</t>
  </si>
  <si>
    <t>اسناد پرداختنی بلندمدت</t>
  </si>
  <si>
    <t>فروش</t>
  </si>
  <si>
    <t>برگشت از فروش و تخفیفات</t>
  </si>
  <si>
    <t>تخفیفات نقدی استفاده نشده فروش</t>
  </si>
  <si>
    <t>برگشت از خرید و تخفیفات</t>
  </si>
  <si>
    <t>هزینه حقوق کارکنان اداری</t>
  </si>
  <si>
    <t>هزینه ملزومات اداری</t>
  </si>
  <si>
    <t>هزینه تبلیغات</t>
  </si>
  <si>
    <t>هزینه حقوق کارکنان فروش</t>
  </si>
  <si>
    <t>تخفیفات نقدی استفاده نشده خرید</t>
  </si>
  <si>
    <t>هزینه بیمه</t>
  </si>
  <si>
    <t>هزینه استهلاک ساختمان</t>
  </si>
  <si>
    <t>هزینه استهلاک اثاثه</t>
  </si>
  <si>
    <t>بهای تمام شده کالای فروش رفته</t>
  </si>
  <si>
    <t>سرمایه مالک</t>
  </si>
  <si>
    <t>خرید 20 عدد موبایل از شرکت ایران موبایل جمعاً به ارزش 400,000 ریال به صورت نصف نقد و مابقی با شرط (ن/30-15/10)</t>
  </si>
  <si>
    <t>فروش 5 عدد گوشی تلفن همراه به بهای فروش هرعدد 50,000 به صورت نسیه با شرط (ن/60-05/10)</t>
  </si>
  <si>
    <t>12/29</t>
  </si>
  <si>
    <t>دریافت طلب مربوط به فروش 21 اسفندماه</t>
  </si>
  <si>
    <t>توجه: در صورت نیاز به تعریف حساب جدید، از حسابهای 7102 تا 7109 استفاده کنید.</t>
  </si>
  <si>
    <t>پیش دریافت خدمات</t>
  </si>
  <si>
    <t>وام پرداختنی</t>
  </si>
  <si>
    <t>در این قسمت می توانید صورتهای مالی را تنظیم کنید</t>
  </si>
  <si>
    <r>
      <t xml:space="preserve">مؤسسه بازرگانی و خدمات فنی ولنجک با هدف خرید، فروش و تعمیرات موبایل و لوازم جانبی، در اول اسفند 1398 تأسیس شد. در اسفندماه 98، رویدادهای زیر در این مؤسسه به وقوع پیوسته است. مطلوبست:
- صدور ثبت های حسابداری مربوط به رویدادهای مالی و رویدادهای اصلاحی در دفتر روزنامه (شیت بعدی).
- تهیه صورت سود و زیان، صورت تغییرات سرمایه و ترازنامه برای سال 1398.
- صدور ثبت های بستن حسابهای موقت.
</t>
    </r>
    <r>
      <rPr>
        <b/>
        <i/>
        <sz val="16"/>
        <color theme="1"/>
        <rFont val="B Nazanin"/>
        <charset val="178"/>
      </rPr>
      <t>توجه: روش حسابداری موجودی کالا در مؤسسه ولنجک، روش دائمی است.</t>
    </r>
  </si>
  <si>
    <t>فروش 10 عدد تبلت به مشتریان به صورت نقد با 15% سود نسبت به قیمت خرید.</t>
  </si>
  <si>
    <t>خرید 15 عدد تبلت از شرکت ارتباطات آسیا جمعاً به مبلغ 175,000 ریال به طور نقد همراه با 25,000 تخفیف توافقی.</t>
  </si>
  <si>
    <t>دفتر روزنامه (ارقام به ریال)</t>
  </si>
  <si>
    <t>تراز آزمایشی (ارقام به ریال) به تاریخ 12/29</t>
  </si>
  <si>
    <t>به صورت مرتب، فایل را Save کنید تا عملیات انجام شده محفوظ بماند.</t>
  </si>
  <si>
    <t>اصل تحقق درآمد را توضیح دهید.</t>
  </si>
  <si>
    <t>خصوصیات کیفی محتوای اطلاعات را نام برده و توضیح دهید.</t>
  </si>
  <si>
    <t>در چه صورت، یک بنگاه بازرگانی سود خالص گزارش می کند در حالیکه زیان ناخالص دارد؟</t>
  </si>
  <si>
    <t>در شرایط افزایش قیمت ها، سود ناخالص تحت کدام یک از روشهای ارزشیابی موجودی کالا بیشتر است؟ چرا؟</t>
  </si>
  <si>
    <t xml:space="preserve">سرمایه گذاری نقدی مالک مؤسسه به مبلغ 300,000 ریال و آورده غیرنقدی مالک شامل یک باب ساختمان به ارزش 240,000 ریال </t>
  </si>
  <si>
    <t>انعقاد قراراداد بیمه سرقت با شرکت بیمه ایران برای شش ماه، و پرداخت نقدی وجه آن به مبلغ 300 هزار ریال</t>
  </si>
  <si>
    <t>دریافت وام بانکی از بانک ملت به مبلغ 500 هزار ریال</t>
  </si>
  <si>
    <t>حقوق اسفندماه پرسنل، که دهم ماه بعد پرداخت می شود، برابر با 100 هزار ریال</t>
  </si>
  <si>
    <t>به موجب این فرض هرزمان فرایند کسب درآمد اتفاق افتاد و داد و ستدی صورت گرفت ما به تاریخ وقوع آن رویداد آن را ثبت می‌کنیم فارغ از زمان دریافت وجه</t>
  </si>
  <si>
    <t>به ۲ بخش محتوای اطلاعات و چگونگی ارایه اطلاعات تقسیم بندی‌میشود. محتوای اطلاعات باید مربوط به تصمیمات استفاده کننده باشد و ازجهتی دیگر باید درست و قابل اتکا با دلایل منطقی باشد یعنی صادقانه و بدور از خطا. حال در نحوه ارايه اطلاعات نیز باید قابلیت مقابله و مقایسه با دیگر سازمان ها را داشته باشد و از جهتی دیگر باید قابل فهم استفاده کنندگان و به دور از پیچیدگی باشد</t>
  </si>
  <si>
    <t>در شرایط افزایش قیمت‌ها (تورم)، روش اولین صادره از اولین وارده (FIFO) معمولاً منجر به گزارش سود ناخالص بیشتری می‌شود. دلیل این امر به نحوه محاسبه قیمت تمام‌شده کالاها مربوط می‌شود:
FIFO (اولین صادره از اولین وارده): در این روش، فرض می‌شود که کالاهایی که ابتدا خریداری شده‌اند، زودتر به فروش می‌رسند. در شرایط تورم، کالاهای اولیه با قیمت پایین‌تری خریداری شده‌اند، بنابراین بهای تمام‌شده کالاهای فروخته‌شده کمتر از بهای روز کالاهاست. این باعث می‌شود که سود ناخالص افزایش یابد، زیرا درآمد حاصل از فروش (با قیمت‌های فعلی و بالاتر) با هزینه‌های پایین‌تری (از موجودی‌های قدیمی‌تر) مقایسه می‌شود.</t>
  </si>
  <si>
    <t>فرض دوره‌مالی</t>
  </si>
  <si>
    <t>یک بنگاه میتواند زمانی که زیان ناخالص دارد نیز سود خالص گزارش دهد زیرا این به معنای این است که درآمد عملیاتی شرکت که حاصل از فروش کالا های بازرگانی است کم تر از درآمد های غیر عملیاتی باشد یعنی شرکت از راه های سرمایه‌گذاری و فروش اموال شرکت به این سود رسیده یعنی درواقع سود خالص متشکل از تمام فعالیت های مالی هستش که هزینه های کل را از آن کسر می‌کنیم و زیان ناخالص صرفا فعالیت اصلی بنگاه را نشان میدهد که هزینه ها نسبت به درآمد های فروش و حساب های افزاینده‌ فروش بیشتر است.</t>
  </si>
  <si>
    <t>1/12</t>
  </si>
  <si>
    <t>3/12</t>
  </si>
  <si>
    <t>8/12</t>
  </si>
  <si>
    <t>10/12</t>
  </si>
  <si>
    <t>۱۱/۱۲</t>
  </si>
  <si>
    <t>۱۲/۱۲</t>
  </si>
  <si>
    <t>درآمد خدمات</t>
  </si>
  <si>
    <t>۱۳/۱۲</t>
  </si>
  <si>
    <t>خرید(وارده)</t>
  </si>
  <si>
    <t>فروش(صادره)</t>
  </si>
  <si>
    <t>قیمت هر واحد</t>
  </si>
  <si>
    <t>مجموع</t>
  </si>
  <si>
    <t>مانده</t>
  </si>
  <si>
    <t>کاردکس انبار</t>
  </si>
  <si>
    <t xml:space="preserve"> چون روش حسابداری موجودی انبار ما از نوع دائمی میباشد نیاز به کارت حسابداری برای شمارش اقلام داریم</t>
  </si>
  <si>
    <t>۱۵/۱۲</t>
  </si>
  <si>
    <t>هزینه حمل کالا خریداری شده</t>
  </si>
  <si>
    <t>۱۷/۱۲</t>
  </si>
  <si>
    <t>20/12</t>
  </si>
  <si>
    <t>۲۱/۱۲</t>
  </si>
  <si>
    <t>هزینه حمل کالا فروخته شده</t>
  </si>
  <si>
    <t>22/۱۲</t>
  </si>
  <si>
    <t>25/۱۲</t>
  </si>
  <si>
    <t>نوع</t>
  </si>
  <si>
    <t>تبلت</t>
  </si>
  <si>
    <t>موبایل</t>
  </si>
  <si>
    <t>محاسبات</t>
  </si>
  <si>
    <t>رویداد ۱۷</t>
  </si>
  <si>
    <t>-</t>
  </si>
  <si>
    <t>-2</t>
  </si>
  <si>
    <t>-3</t>
  </si>
  <si>
    <t>-4</t>
  </si>
  <si>
    <t>-5</t>
  </si>
  <si>
    <t>عملیات</t>
  </si>
  <si>
    <t>۱۱۰۰۰*۱۵٪=1,650</t>
  </si>
  <si>
    <t>موجودی تبلت:</t>
  </si>
  <si>
    <t>موجودی موبایل:</t>
  </si>
  <si>
    <t>26/12</t>
  </si>
  <si>
    <t>27/12</t>
  </si>
  <si>
    <t>28/12</t>
  </si>
  <si>
    <t>29/۱۲</t>
  </si>
  <si>
    <t>رویداد ۲۱</t>
  </si>
  <si>
    <t>۱۰۰۰۰۰*۵=5,000</t>
  </si>
  <si>
    <t>29/12</t>
  </si>
  <si>
    <t>هزینه آب</t>
  </si>
  <si>
    <t>هزینه برق</t>
  </si>
  <si>
    <t>هزینه تلفن</t>
  </si>
  <si>
    <t>۲۹/۱۲</t>
  </si>
  <si>
    <t>رویداد ۲۴</t>
  </si>
  <si>
    <t>محاسبه استهلاک روش مستقیم (بهای کالا - ارزش اسقاط) / عمرمفید = (۲۴۰۰۰۰ - ۴۸۰۰۰) / ۱۰</t>
  </si>
  <si>
    <t>بدهی حقوق و دستمزد</t>
  </si>
  <si>
    <t>اصلاح بیمه</t>
  </si>
  <si>
    <t xml:space="preserve">۳۰۰۰۰۰ -&gt; ۶ ماه  </t>
  </si>
  <si>
    <t>۳۰۰۰۰۰ / ۶ -&gt; ۵۰۰۰۰</t>
  </si>
  <si>
    <t>فروش ناخالص:</t>
  </si>
  <si>
    <t xml:space="preserve">    فروش:</t>
  </si>
  <si>
    <t>کسر میشود: برگشت از فروش و تخفیفات</t>
  </si>
  <si>
    <t xml:space="preserve"> </t>
  </si>
  <si>
    <t>فروش خالص:</t>
  </si>
  <si>
    <t>بهای تمام شده کالای فروش رفته:</t>
  </si>
  <si>
    <t xml:space="preserve">    موجودی ابتدا دوره:</t>
  </si>
  <si>
    <t>کسر میشود: برگشت از خرید و تخفیفات</t>
  </si>
  <si>
    <t xml:space="preserve">    خریدها:</t>
  </si>
  <si>
    <t>موجودی پایان دوره:</t>
  </si>
  <si>
    <t>صورت سود و زیان موسسه ولنجک       تاریخ ۲۹/۱۲</t>
  </si>
  <si>
    <t>هزینه های عملیاتی:</t>
  </si>
  <si>
    <t>هزینه حمل کالا خریداری شده:</t>
  </si>
  <si>
    <t>هزینه حمل کالا فروخته شده:</t>
  </si>
  <si>
    <t>زیان ناخالص:</t>
  </si>
  <si>
    <t>هزینه بیمه:</t>
  </si>
  <si>
    <t>هزینه ملزومات اداری:</t>
  </si>
  <si>
    <t>هزینه آب:</t>
  </si>
  <si>
    <t>هزینه برق:</t>
  </si>
  <si>
    <t>هزینه تلفن:</t>
  </si>
  <si>
    <t>سود عملیاتی:</t>
  </si>
  <si>
    <t>درآمد‌ها و هزینه های غیر عملیاتی:</t>
  </si>
  <si>
    <t>درآمد خدمات:</t>
  </si>
  <si>
    <t>سود قبل از مالیات:</t>
  </si>
  <si>
    <t>عملکرد</t>
  </si>
  <si>
    <t>بستن حساب های موقت</t>
  </si>
  <si>
    <t>خلاصه سود و زیان</t>
  </si>
  <si>
    <t>خلاصه سود و زیان:</t>
  </si>
  <si>
    <t>بستن حساب های دایم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</si>
</sst>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 #,##0_-_ ;_ * #,##0\-_ ;_ * &quot;-&quot;_-_ ;_ @_ "/>
    <numFmt numFmtId="164" formatCode="_(* #,##0.00_);_(* \(#,##0.00\);_(* &quot;-&quot;??_);_(@_)"/>
    <numFmt numFmtId="165" formatCode="_(* #,##0_);_(* \(#,##0\);_(* &quot;-&quot;??_);_(@_)"/>
    <numFmt numFmtId="166" formatCode="[$-3000401]0"/>
    <numFmt numFmtId="167" formatCode="[$-3000401]0.##"/>
  </numFmts>
  <fonts count="18">
    <font>
      <sz val="11"/>
      <color theme="1"/>
      <name val="Arial"/>
      <family val="2"/>
      <scheme val="minor"/>
    </font>
    <font>
      <sz val="11"/>
      <color theme="1"/>
      <name val="Arial"/>
      <family val="2"/>
      <scheme val="minor"/>
    </font>
    <font>
      <b/>
      <sz val="14"/>
      <color theme="1"/>
      <name val="B Nazanin"/>
      <charset val="178"/>
    </font>
    <font>
      <b/>
      <sz val="16"/>
      <color theme="1"/>
      <name val="B Nazanin"/>
      <charset val="178"/>
    </font>
    <font>
      <b/>
      <sz val="18"/>
      <color theme="1"/>
      <name val="B Nazanin"/>
      <charset val="178"/>
    </font>
    <font>
      <u/>
      <sz val="11"/>
      <color theme="10"/>
      <name val="Arial"/>
      <family val="2"/>
      <scheme val="minor"/>
    </font>
    <font>
      <sz val="14"/>
      <color theme="1"/>
      <name val="B Nazanin"/>
      <charset val="178"/>
    </font>
    <font>
      <b/>
      <sz val="14"/>
      <color rgb="FF000000"/>
      <name val="B Nazanin"/>
      <charset val="178"/>
    </font>
    <font>
      <b/>
      <i/>
      <sz val="16"/>
      <color rgb="FF000000"/>
      <name val="B Nazanin"/>
      <charset val="178"/>
    </font>
    <font>
      <b/>
      <sz val="14"/>
      <name val="B Nazanin"/>
      <charset val="178"/>
    </font>
    <font>
      <b/>
      <sz val="14"/>
      <color theme="0"/>
      <name val="B Nazanin"/>
      <charset val="178"/>
    </font>
    <font>
      <b/>
      <sz val="12"/>
      <color theme="0"/>
      <name val="B Nazanin"/>
      <charset val="178"/>
    </font>
    <font>
      <b/>
      <sz val="14"/>
      <color rgb="FFFF0000"/>
      <name val="B Nazanin"/>
      <charset val="178"/>
    </font>
    <font>
      <b/>
      <i/>
      <sz val="16"/>
      <color theme="1"/>
      <name val="B Nazanin"/>
      <charset val="178"/>
    </font>
    <font>
      <b/>
      <sz val="18"/>
      <color rgb="FFFF0000"/>
      <name val="B Nazanin"/>
      <charset val="178"/>
    </font>
    <font>
      <sz val="8"/>
      <name val="Arial"/>
      <family val="2"/>
      <scheme val="minor"/>
    </font>
    <font>
      <b/>
      <sz val="14"/>
      <color theme="1"/>
      <name val="Arial Black"/>
      <family val="2"/>
    </font>
    <font>
      <b/>
      <u/>
      <sz val="14"/>
      <color theme="1"/>
      <name val="B Nazanin"/>
      <charset val="178"/>
    </font>
  </fonts>
  <fills count="10">
    <fill>
      <patternFill patternType="none"/>
    </fill>
    <fill>
      <patternFill patternType="gray125"/>
    </fill>
    <fill>
      <patternFill patternType="solid">
        <fgColor rgb="FF00B050"/>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0"/>
        <bgColor indexed="64"/>
      </patternFill>
    </fill>
    <fill>
      <patternFill patternType="solid">
        <fgColor theme="2"/>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39997558519241921"/>
        <bgColor indexed="64"/>
      </patternFill>
    </fill>
  </fills>
  <borders count="5">
    <border>
      <left/>
      <right/>
      <top/>
      <bottom/>
      <diagonal/>
    </border>
    <border>
      <left/>
      <right style="thin">
        <color indexed="64"/>
      </right>
      <top style="thin">
        <color auto="1"/>
      </top>
      <bottom/>
      <diagonal/>
    </border>
    <border>
      <left/>
      <right/>
      <top style="thin">
        <color auto="1"/>
      </top>
      <bottom/>
      <diagonal/>
    </border>
    <border>
      <left style="thick">
        <color rgb="FFFF0000"/>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0" fontId="5" fillId="0" borderId="0" applyNumberFormat="0" applyFill="0" applyBorder="0" applyAlignment="0" applyProtection="0"/>
    <xf numFmtId="41" fontId="1" fillId="0" borderId="0" applyFont="0" applyFill="0" applyBorder="0" applyAlignment="0" applyProtection="0"/>
  </cellStyleXfs>
  <cellXfs count="72">
    <xf numFmtId="0" fontId="0" fillId="0" borderId="0" xfId="0"/>
    <xf numFmtId="0" fontId="3" fillId="0" borderId="0" xfId="0" applyFont="1"/>
    <xf numFmtId="0" fontId="4" fillId="0" borderId="0" xfId="0" applyFont="1"/>
    <xf numFmtId="0" fontId="5" fillId="0" borderId="0" xfId="2"/>
    <xf numFmtId="0" fontId="2" fillId="0" borderId="0" xfId="0" applyFont="1" applyAlignment="1">
      <alignment horizontal="right" vertical="center"/>
    </xf>
    <xf numFmtId="0" fontId="7" fillId="0" borderId="0" xfId="0" applyFont="1" applyAlignment="1">
      <alignment horizontal="right" vertical="center" wrapText="1"/>
    </xf>
    <xf numFmtId="0" fontId="2" fillId="0" borderId="0" xfId="0" applyFont="1" applyAlignment="1" applyProtection="1">
      <alignment horizontal="right" vertical="center"/>
      <protection hidden="1"/>
    </xf>
    <xf numFmtId="0" fontId="10" fillId="2" borderId="0" xfId="0" applyFont="1" applyFill="1" applyAlignment="1">
      <alignment horizontal="right" vertical="center"/>
    </xf>
    <xf numFmtId="0" fontId="2" fillId="3" borderId="0" xfId="0" applyFont="1" applyFill="1" applyAlignment="1" applyProtection="1">
      <alignment horizontal="right" vertical="center" wrapText="1"/>
      <protection locked="0"/>
    </xf>
    <xf numFmtId="0" fontId="2" fillId="0" borderId="0" xfId="0" applyFont="1" applyProtection="1">
      <protection locked="0"/>
    </xf>
    <xf numFmtId="165" fontId="2" fillId="0" borderId="0" xfId="1" applyNumberFormat="1" applyFont="1" applyProtection="1">
      <protection locked="0"/>
    </xf>
    <xf numFmtId="0" fontId="6" fillId="0" borderId="0" xfId="0" applyFont="1" applyProtection="1">
      <protection locked="0"/>
    </xf>
    <xf numFmtId="49" fontId="6" fillId="0" borderId="0" xfId="0" applyNumberFormat="1" applyFont="1" applyProtection="1">
      <protection locked="0"/>
    </xf>
    <xf numFmtId="165" fontId="6" fillId="0" borderId="0" xfId="1" applyNumberFormat="1" applyFont="1" applyProtection="1">
      <protection locked="0"/>
    </xf>
    <xf numFmtId="0" fontId="2" fillId="0" borderId="0" xfId="0" applyFont="1" applyAlignment="1" applyProtection="1">
      <alignment horizontal="center" vertical="center"/>
      <protection locked="0"/>
    </xf>
    <xf numFmtId="165" fontId="6" fillId="0" borderId="1" xfId="1" applyNumberFormat="1" applyFont="1" applyBorder="1" applyProtection="1">
      <protection locked="0"/>
    </xf>
    <xf numFmtId="165" fontId="6" fillId="0" borderId="2" xfId="1" applyNumberFormat="1" applyFont="1" applyBorder="1" applyProtection="1">
      <protection locked="0"/>
    </xf>
    <xf numFmtId="0" fontId="6" fillId="4" borderId="0" xfId="0" applyFont="1" applyFill="1" applyAlignment="1" applyProtection="1">
      <alignment horizontal="center" vertical="center"/>
      <protection locked="0"/>
    </xf>
    <xf numFmtId="49" fontId="6" fillId="4" borderId="0" xfId="0" applyNumberFormat="1" applyFont="1" applyFill="1" applyAlignment="1" applyProtection="1">
      <alignment horizontal="center" vertical="center"/>
      <protection locked="0"/>
    </xf>
    <xf numFmtId="0" fontId="2" fillId="4" borderId="0" xfId="0" applyFont="1" applyFill="1" applyAlignment="1" applyProtection="1">
      <alignment horizontal="center" vertical="center"/>
      <protection locked="0"/>
    </xf>
    <xf numFmtId="165" fontId="6" fillId="4" borderId="0" xfId="1" applyNumberFormat="1" applyFont="1" applyFill="1" applyAlignment="1" applyProtection="1">
      <alignment horizontal="center" vertical="center"/>
      <protection locked="0"/>
    </xf>
    <xf numFmtId="0" fontId="2" fillId="0" borderId="0" xfId="0" applyFont="1" applyAlignment="1" applyProtection="1">
      <alignment horizontal="center" vertical="center" readingOrder="2"/>
      <protection locked="0"/>
    </xf>
    <xf numFmtId="49" fontId="2" fillId="0" borderId="0" xfId="0" applyNumberFormat="1" applyFont="1" applyAlignment="1" applyProtection="1">
      <alignment horizontal="center" vertical="center" readingOrder="2"/>
      <protection locked="0"/>
    </xf>
    <xf numFmtId="165" fontId="2" fillId="0" borderId="0" xfId="1" applyNumberFormat="1" applyFont="1" applyAlignment="1" applyProtection="1">
      <alignment horizontal="center" vertical="center" readingOrder="2"/>
      <protection locked="0"/>
    </xf>
    <xf numFmtId="164" fontId="2" fillId="0" borderId="0" xfId="0" applyNumberFormat="1" applyFont="1" applyProtection="1">
      <protection locked="0"/>
    </xf>
    <xf numFmtId="165" fontId="2" fillId="0" borderId="0" xfId="0" applyNumberFormat="1" applyFont="1" applyProtection="1">
      <protection locked="0"/>
    </xf>
    <xf numFmtId="0" fontId="12" fillId="0" borderId="0" xfId="0" applyFont="1" applyProtection="1">
      <protection locked="0"/>
    </xf>
    <xf numFmtId="0" fontId="0" fillId="0" borderId="0" xfId="0" applyProtection="1">
      <protection locked="0"/>
    </xf>
    <xf numFmtId="165" fontId="2" fillId="0" borderId="0" xfId="1" applyNumberFormat="1" applyFont="1" applyProtection="1"/>
    <xf numFmtId="0" fontId="2" fillId="0" borderId="0" xfId="0" applyFont="1" applyProtection="1"/>
    <xf numFmtId="0" fontId="9" fillId="4" borderId="0" xfId="0" applyFont="1" applyFill="1" applyProtection="1">
      <protection locked="0"/>
    </xf>
    <xf numFmtId="0" fontId="6" fillId="0" borderId="3" xfId="0" applyFont="1" applyBorder="1" applyProtection="1">
      <protection locked="0"/>
    </xf>
    <xf numFmtId="0" fontId="12" fillId="0" borderId="3" xfId="0" applyFont="1" applyBorder="1" applyProtection="1">
      <protection locked="0"/>
    </xf>
    <xf numFmtId="0" fontId="4" fillId="0" borderId="0" xfId="0" applyFont="1" applyAlignment="1">
      <alignment horizontal="center" vertical="center"/>
    </xf>
    <xf numFmtId="0" fontId="11" fillId="2" borderId="0" xfId="0" applyFont="1" applyFill="1" applyAlignment="1" applyProtection="1">
      <alignment horizontal="right" vertical="center"/>
      <protection hidden="1"/>
    </xf>
    <xf numFmtId="0" fontId="11" fillId="2" borderId="0" xfId="0" applyFont="1" applyFill="1" applyAlignment="1" applyProtection="1">
      <alignment horizontal="center" vertical="center"/>
      <protection hidden="1"/>
    </xf>
    <xf numFmtId="0" fontId="2" fillId="0" borderId="0" xfId="0" applyFont="1" applyAlignment="1" applyProtection="1">
      <alignment horizontal="center" vertical="center"/>
      <protection hidden="1"/>
    </xf>
    <xf numFmtId="0" fontId="3" fillId="0" borderId="0" xfId="0" applyFont="1" applyAlignment="1" applyProtection="1">
      <alignment horizontal="right" vertical="center" wrapText="1"/>
      <protection hidden="1"/>
    </xf>
    <xf numFmtId="0" fontId="2" fillId="0" borderId="0" xfId="0" applyFont="1" applyAlignment="1" applyProtection="1">
      <alignment horizontal="right" vertical="center" wrapText="1"/>
      <protection hidden="1"/>
    </xf>
    <xf numFmtId="49" fontId="2" fillId="0" borderId="0" xfId="0" applyNumberFormat="1" applyFont="1" applyAlignment="1" applyProtection="1">
      <alignment horizontal="right" vertical="center"/>
      <protection hidden="1"/>
    </xf>
    <xf numFmtId="0" fontId="2" fillId="0" borderId="0" xfId="0" applyFont="1" applyFill="1" applyAlignment="1" applyProtection="1">
      <alignment horizontal="right" vertical="center"/>
      <protection hidden="1"/>
    </xf>
    <xf numFmtId="0" fontId="10" fillId="2" borderId="0" xfId="0" applyFont="1" applyFill="1" applyAlignment="1" applyProtection="1">
      <alignment horizontal="right" vertical="center"/>
      <protection hidden="1"/>
    </xf>
    <xf numFmtId="165" fontId="2" fillId="0" borderId="0" xfId="1" applyNumberFormat="1" applyFont="1" applyProtection="1">
      <protection hidden="1"/>
    </xf>
    <xf numFmtId="165" fontId="7" fillId="0" borderId="0" xfId="1" applyNumberFormat="1" applyFont="1" applyProtection="1">
      <protection hidden="1"/>
    </xf>
    <xf numFmtId="0" fontId="2" fillId="0" borderId="0" xfId="0" applyFont="1" applyAlignment="1" applyProtection="1">
      <alignment horizontal="center" vertical="center" readingOrder="2"/>
      <protection hidden="1"/>
    </xf>
    <xf numFmtId="165" fontId="6" fillId="0" borderId="3" xfId="0" applyNumberFormat="1" applyFont="1" applyBorder="1" applyProtection="1">
      <protection locked="0"/>
    </xf>
    <xf numFmtId="0" fontId="14" fillId="0" borderId="0" xfId="0" applyFont="1"/>
    <xf numFmtId="166" fontId="2" fillId="0" borderId="0" xfId="0" applyNumberFormat="1" applyFont="1" applyAlignment="1" applyProtection="1">
      <alignment horizontal="center" vertical="center" readingOrder="2"/>
      <protection locked="0"/>
    </xf>
    <xf numFmtId="0" fontId="2" fillId="0" borderId="0" xfId="0" applyFont="1" applyAlignment="1" applyProtection="1">
      <alignment horizontal="center" wrapText="1"/>
      <protection locked="0"/>
    </xf>
    <xf numFmtId="41" fontId="2" fillId="0" borderId="0" xfId="3" applyFont="1" applyProtection="1">
      <protection locked="0"/>
    </xf>
    <xf numFmtId="167" fontId="16" fillId="0" borderId="0" xfId="0" applyNumberFormat="1" applyFont="1"/>
    <xf numFmtId="0" fontId="6" fillId="5" borderId="0" xfId="0" applyFont="1" applyFill="1" applyProtection="1">
      <protection locked="0"/>
    </xf>
    <xf numFmtId="166" fontId="3" fillId="7" borderId="4" xfId="0" applyNumberFormat="1" applyFont="1" applyFill="1" applyBorder="1" applyProtection="1">
      <protection locked="0"/>
    </xf>
    <xf numFmtId="0" fontId="3" fillId="6" borderId="4" xfId="0" applyFont="1" applyFill="1" applyBorder="1" applyProtection="1">
      <protection locked="0"/>
    </xf>
    <xf numFmtId="166" fontId="2" fillId="7" borderId="4" xfId="0" applyNumberFormat="1" applyFont="1" applyFill="1" applyBorder="1" applyProtection="1">
      <protection locked="0"/>
    </xf>
    <xf numFmtId="0" fontId="0" fillId="0" borderId="0" xfId="0" applyAlignment="1">
      <alignment wrapText="1"/>
    </xf>
    <xf numFmtId="0" fontId="6" fillId="3" borderId="4" xfId="0" applyFont="1" applyFill="1" applyBorder="1" applyProtection="1">
      <protection locked="0"/>
    </xf>
    <xf numFmtId="165" fontId="6" fillId="7" borderId="4" xfId="1" applyNumberFormat="1" applyFont="1" applyFill="1" applyBorder="1" applyProtection="1">
      <protection locked="0"/>
    </xf>
    <xf numFmtId="0" fontId="6" fillId="7" borderId="4" xfId="0" applyFont="1" applyFill="1" applyBorder="1" applyProtection="1">
      <protection locked="0"/>
    </xf>
    <xf numFmtId="0" fontId="6" fillId="3" borderId="4" xfId="0" applyFont="1" applyFill="1" applyBorder="1" applyAlignment="1" applyProtection="1">
      <alignment wrapText="1"/>
      <protection locked="0"/>
    </xf>
    <xf numFmtId="0" fontId="2" fillId="3" borderId="4" xfId="0" applyFont="1" applyFill="1" applyBorder="1" applyProtection="1">
      <protection locked="0"/>
    </xf>
    <xf numFmtId="0" fontId="6" fillId="0" borderId="4" xfId="0" applyFont="1" applyBorder="1" applyProtection="1">
      <protection locked="0"/>
    </xf>
    <xf numFmtId="0" fontId="6" fillId="5" borderId="4" xfId="0" applyFont="1" applyFill="1" applyBorder="1" applyProtection="1">
      <protection locked="0"/>
    </xf>
    <xf numFmtId="0" fontId="6" fillId="0" borderId="0" xfId="0" applyFont="1" applyBorder="1" applyProtection="1">
      <protection locked="0"/>
    </xf>
    <xf numFmtId="0" fontId="17" fillId="9" borderId="4" xfId="0" applyFont="1" applyFill="1" applyBorder="1" applyProtection="1">
      <protection locked="0"/>
    </xf>
    <xf numFmtId="165" fontId="6" fillId="9" borderId="4" xfId="1" applyNumberFormat="1" applyFont="1" applyFill="1" applyBorder="1" applyProtection="1">
      <protection locked="0"/>
    </xf>
    <xf numFmtId="0" fontId="2" fillId="3" borderId="4" xfId="0" applyFont="1" applyFill="1" applyBorder="1" applyAlignment="1" applyProtection="1">
      <alignment wrapText="1"/>
      <protection locked="0"/>
    </xf>
    <xf numFmtId="0" fontId="17" fillId="9" borderId="4" xfId="0" applyFont="1" applyFill="1" applyBorder="1" applyAlignment="1" applyProtection="1">
      <alignment wrapText="1"/>
      <protection locked="0"/>
    </xf>
    <xf numFmtId="0" fontId="3" fillId="8" borderId="4" xfId="0" applyFont="1" applyFill="1" applyBorder="1" applyAlignment="1" applyProtection="1">
      <alignment wrapText="1"/>
      <protection locked="0"/>
    </xf>
    <xf numFmtId="0" fontId="2" fillId="0" borderId="0" xfId="0" applyFont="1" applyAlignment="1" applyProtection="1">
      <alignment horizontal="center"/>
      <protection locked="0"/>
    </xf>
    <xf numFmtId="0" fontId="2" fillId="0" borderId="0" xfId="0" applyFont="1" applyBorder="1" applyAlignment="1" applyProtection="1">
      <alignment horizontal="center"/>
      <protection locked="0"/>
    </xf>
    <xf numFmtId="0" fontId="2" fillId="0" borderId="0" xfId="0" applyFont="1" applyAlignment="1" applyProtection="1">
      <alignment horizontal="center" vertical="center" wrapText="1" readingOrder="2"/>
      <protection locked="0"/>
    </xf>
  </cellXfs>
  <cellStyles count="4">
    <cellStyle name="Comma" xfId="1" builtinId="3"/>
    <cellStyle name="Comma [0]" xfId="3" builtinId="6"/>
    <cellStyle name="Hyperlink" xfId="2" builtinId="8"/>
    <cellStyle name="Normal" xfId="0" builtinId="0"/>
  </cellStyles>
  <dxfs count="43">
    <dxf>
      <font>
        <b/>
        <i val="0"/>
        <strike val="0"/>
        <condense val="0"/>
        <extend val="0"/>
        <outline val="0"/>
        <shadow val="0"/>
        <u val="none"/>
        <vertAlign val="baseline"/>
        <sz val="14"/>
        <color theme="1"/>
        <name val="B Nazanin"/>
        <charset val="178"/>
        <scheme val="none"/>
      </font>
      <numFmt numFmtId="165" formatCode="_(* #,##0_);_(* \(#,##0\);_(* &quot;-&quot;??_);_(@_)"/>
      <protection locked="0" hidden="0"/>
    </dxf>
    <dxf>
      <font>
        <b/>
        <i val="0"/>
        <strike val="0"/>
        <condense val="0"/>
        <extend val="0"/>
        <outline val="0"/>
        <shadow val="0"/>
        <u val="none"/>
        <vertAlign val="baseline"/>
        <sz val="14"/>
        <color theme="1"/>
        <name val="B Nazanin"/>
        <charset val="178"/>
        <scheme val="none"/>
      </font>
      <numFmt numFmtId="165" formatCode="_(* #,##0_);_(* \(#,##0\);_(* &quot;-&quot;??_);_(@_)"/>
      <protection locked="0" hidden="0"/>
    </dxf>
    <dxf>
      <font>
        <b/>
        <i val="0"/>
        <strike val="0"/>
        <condense val="0"/>
        <extend val="0"/>
        <outline val="0"/>
        <shadow val="0"/>
        <u val="none"/>
        <vertAlign val="baseline"/>
        <sz val="14"/>
        <color theme="1"/>
        <name val="B Nazanin"/>
        <charset val="178"/>
        <scheme val="none"/>
      </font>
      <numFmt numFmtId="165" formatCode="_(* #,##0_);_(* \(#,##0\);_(* &quot;-&quot;??_);_(@_)"/>
      <protection locked="0" hidden="0"/>
    </dxf>
    <dxf>
      <font>
        <b/>
        <i val="0"/>
        <strike val="0"/>
        <condense val="0"/>
        <extend val="0"/>
        <outline val="0"/>
        <shadow val="0"/>
        <u val="none"/>
        <vertAlign val="baseline"/>
        <sz val="14"/>
        <color theme="1"/>
        <name val="B Nazanin"/>
        <charset val="178"/>
        <scheme val="none"/>
      </font>
      <numFmt numFmtId="165" formatCode="_(* #,##0_);_(* \(#,##0\);_(* &quot;-&quot;??_);_(@_)"/>
      <protection locked="0" hidden="0"/>
    </dxf>
    <dxf>
      <font>
        <b/>
        <i val="0"/>
        <strike val="0"/>
        <condense val="0"/>
        <extend val="0"/>
        <outline val="0"/>
        <shadow val="0"/>
        <u val="none"/>
        <vertAlign val="baseline"/>
        <sz val="14"/>
        <color theme="1"/>
        <name val="B Nazanin"/>
        <charset val="178"/>
        <scheme val="none"/>
      </font>
      <protection locked="0" hidden="0"/>
    </dxf>
    <dxf>
      <font>
        <b/>
        <i val="0"/>
        <strike val="0"/>
        <condense val="0"/>
        <extend val="0"/>
        <outline val="0"/>
        <shadow val="0"/>
        <u val="none"/>
        <vertAlign val="baseline"/>
        <sz val="14"/>
        <color theme="1"/>
        <name val="B Nazanin"/>
        <charset val="178"/>
        <scheme val="none"/>
      </font>
      <protection locked="0" hidden="0"/>
    </dxf>
    <dxf>
      <font>
        <b/>
        <i val="0"/>
        <strike val="0"/>
        <condense val="0"/>
        <extend val="0"/>
        <outline val="0"/>
        <shadow val="0"/>
        <u val="none"/>
        <vertAlign val="baseline"/>
        <sz val="14"/>
        <color theme="1"/>
        <name val="B Nazanin"/>
        <charset val="178"/>
        <scheme val="none"/>
      </font>
      <numFmt numFmtId="164" formatCode="_(* #,##0.00_);_(* \(#,##0.00\);_(* &quot;-&quot;??_);_(@_)"/>
      <protection locked="0" hidden="0"/>
    </dxf>
    <dxf>
      <font>
        <b/>
        <i val="0"/>
        <strike val="0"/>
        <condense val="0"/>
        <extend val="0"/>
        <outline val="0"/>
        <shadow val="0"/>
        <u val="none"/>
        <vertAlign val="baseline"/>
        <sz val="14"/>
        <color theme="1"/>
        <name val="B Nazanin"/>
        <charset val="178"/>
        <scheme val="none"/>
      </font>
      <protection locked="0" hidden="0"/>
    </dxf>
    <dxf>
      <font>
        <b/>
        <i val="0"/>
        <strike val="0"/>
        <condense val="0"/>
        <extend val="0"/>
        <outline val="0"/>
        <shadow val="0"/>
        <u val="none"/>
        <vertAlign val="baseline"/>
        <sz val="14"/>
        <color theme="1"/>
        <name val="B Nazanin"/>
        <charset val="178"/>
        <scheme val="none"/>
      </font>
      <protection locked="0" hidden="0"/>
    </dxf>
    <dxf>
      <font>
        <b/>
        <i val="0"/>
        <strike val="0"/>
        <condense val="0"/>
        <extend val="0"/>
        <outline val="0"/>
        <shadow val="0"/>
        <u val="none"/>
        <vertAlign val="baseline"/>
        <sz val="14"/>
        <color theme="1"/>
        <name val="B Nazanin"/>
        <charset val="178"/>
        <scheme val="none"/>
      </font>
      <protection locked="0" hidden="0"/>
    </dxf>
    <dxf>
      <font>
        <b/>
        <i val="0"/>
        <strike val="0"/>
        <condense val="0"/>
        <extend val="0"/>
        <outline val="0"/>
        <shadow val="0"/>
        <u val="none"/>
        <vertAlign val="baseline"/>
        <sz val="14"/>
        <color theme="1"/>
        <name val="B Nazanin"/>
        <charset val="178"/>
        <scheme val="none"/>
      </font>
      <protection locked="0" hidden="0"/>
    </dxf>
    <dxf>
      <font>
        <b/>
        <i val="0"/>
        <strike val="0"/>
        <condense val="0"/>
        <extend val="0"/>
        <outline val="0"/>
        <shadow val="0"/>
        <u val="none"/>
        <vertAlign val="baseline"/>
        <sz val="14"/>
        <color theme="1"/>
        <name val="B Nazanin"/>
        <charset val="178"/>
        <scheme val="none"/>
      </font>
      <protection locked="0" hidden="0"/>
    </dxf>
    <dxf>
      <font>
        <b/>
        <strike val="0"/>
        <outline val="0"/>
        <shadow val="0"/>
        <u val="none"/>
        <vertAlign val="baseline"/>
        <sz val="14"/>
        <color theme="1"/>
        <name val="Arial Black"/>
        <family val="2"/>
        <scheme val="none"/>
      </font>
    </dxf>
    <dxf>
      <font>
        <b/>
        <i val="0"/>
        <strike val="0"/>
        <condense val="0"/>
        <extend val="0"/>
        <outline val="0"/>
        <shadow val="0"/>
        <u val="none"/>
        <vertAlign val="baseline"/>
        <sz val="14"/>
        <color theme="1"/>
        <name val="B Nazanin"/>
        <charset val="178"/>
        <scheme val="none"/>
      </font>
      <protection locked="0" hidden="0"/>
    </dxf>
    <dxf>
      <font>
        <b/>
        <i val="0"/>
        <strike val="0"/>
        <condense val="0"/>
        <extend val="0"/>
        <outline val="0"/>
        <shadow val="0"/>
        <u val="none"/>
        <vertAlign val="baseline"/>
        <sz val="14"/>
        <color theme="1"/>
        <name val="B Nazanin"/>
        <charset val="178"/>
        <scheme val="none"/>
      </font>
      <protection locked="0" hidden="0"/>
    </dxf>
    <dxf>
      <font>
        <b/>
        <i val="0"/>
        <strike val="0"/>
        <condense val="0"/>
        <extend val="0"/>
        <outline val="0"/>
        <shadow val="0"/>
        <u val="none"/>
        <vertAlign val="baseline"/>
        <sz val="14"/>
        <color theme="1"/>
        <name val="B Nazanin"/>
        <charset val="178"/>
        <scheme val="none"/>
      </font>
      <protection locked="0" hidden="0"/>
    </dxf>
    <dxf>
      <font>
        <b/>
        <strike val="0"/>
        <outline val="0"/>
        <shadow val="0"/>
        <u val="none"/>
        <vertAlign val="baseline"/>
        <sz val="14"/>
        <color rgb="FF000000"/>
        <name val="B Nazanin"/>
        <scheme val="none"/>
      </font>
      <numFmt numFmtId="165" formatCode="_(* #,##0_);_(* \(#,##0\);_(* &quot;-&quot;??_);_(@_)"/>
      <protection locked="1" hidden="1"/>
    </dxf>
    <dxf>
      <font>
        <b/>
        <strike val="0"/>
        <outline val="0"/>
        <shadow val="0"/>
        <u val="none"/>
        <vertAlign val="baseline"/>
        <sz val="14"/>
        <color rgb="FF000000"/>
        <name val="B Nazanin"/>
        <scheme val="none"/>
      </font>
      <numFmt numFmtId="165" formatCode="_(* #,##0_);_(* \(#,##0\);_(* &quot;-&quot;??_);_(@_)"/>
      <protection locked="1" hidden="1"/>
    </dxf>
    <dxf>
      <font>
        <b/>
        <strike val="0"/>
        <outline val="0"/>
        <shadow val="0"/>
        <u val="none"/>
        <vertAlign val="baseline"/>
        <sz val="14"/>
        <color theme="1"/>
        <name val="B Nazanin"/>
        <scheme val="none"/>
      </font>
      <numFmt numFmtId="165" formatCode="_(* #,##0_);_(* \(#,##0\);_(* &quot;-&quot;??_);_(@_)"/>
      <protection locked="1" hidden="1"/>
    </dxf>
    <dxf>
      <font>
        <b/>
        <i val="0"/>
        <strike val="0"/>
        <condense val="0"/>
        <extend val="0"/>
        <outline val="0"/>
        <shadow val="0"/>
        <u val="none"/>
        <vertAlign val="baseline"/>
        <sz val="14"/>
        <color theme="1"/>
        <name val="B Nazanin"/>
        <scheme val="none"/>
      </font>
      <numFmt numFmtId="165" formatCode="_(* #,##0_);_(* \(#,##0\);_(* &quot;-&quot;??_);_(@_)"/>
      <protection locked="1" hidden="1"/>
    </dxf>
    <dxf>
      <font>
        <b/>
        <strike val="0"/>
        <outline val="0"/>
        <shadow val="0"/>
        <u val="none"/>
        <vertAlign val="baseline"/>
        <sz val="14"/>
        <color theme="1"/>
        <name val="B Nazanin"/>
        <scheme val="none"/>
      </font>
      <protection locked="0" hidden="0"/>
    </dxf>
    <dxf>
      <font>
        <b/>
        <strike val="0"/>
        <outline val="0"/>
        <shadow val="0"/>
        <u val="none"/>
        <vertAlign val="baseline"/>
        <sz val="14"/>
        <color theme="1"/>
        <name val="B Nazanin"/>
        <scheme val="none"/>
      </font>
      <protection locked="0" hidden="0"/>
    </dxf>
    <dxf>
      <font>
        <b/>
        <strike val="0"/>
        <outline val="0"/>
        <shadow val="0"/>
        <u val="none"/>
        <vertAlign val="baseline"/>
        <sz val="14"/>
        <color theme="1"/>
        <name val="B Nazanin"/>
        <scheme val="none"/>
      </font>
      <numFmt numFmtId="165" formatCode="_(* #,##0_);_(* \(#,##0\);_(* &quot;-&quot;??_);_(@_)"/>
      <protection locked="0" hidden="0"/>
    </dxf>
    <dxf>
      <protection locked="0" hidden="0"/>
    </dxf>
    <dxf>
      <border outline="0">
        <top style="medium">
          <color rgb="FF000000"/>
        </top>
      </border>
    </dxf>
    <dxf>
      <font>
        <b/>
        <strike val="0"/>
        <outline val="0"/>
        <shadow val="0"/>
        <u val="none"/>
        <vertAlign val="baseline"/>
        <sz val="14"/>
        <color rgb="FF000000"/>
        <name val="B Nazanin"/>
        <scheme val="none"/>
      </font>
      <protection locked="0" hidden="0"/>
    </dxf>
    <dxf>
      <font>
        <b/>
        <strike val="0"/>
        <outline val="0"/>
        <shadow val="0"/>
        <u val="none"/>
        <vertAlign val="baseline"/>
        <sz val="14"/>
        <color auto="1"/>
        <name val="B Nazanin"/>
        <scheme val="none"/>
      </font>
      <fill>
        <patternFill patternType="solid">
          <fgColor indexed="64"/>
          <bgColor theme="7" tint="0.39997558519241921"/>
        </patternFill>
      </fill>
      <protection locked="0" hidden="0"/>
    </dxf>
    <dxf>
      <font>
        <b/>
        <strike val="0"/>
        <outline val="0"/>
        <shadow val="0"/>
        <u val="none"/>
        <vertAlign val="baseline"/>
        <sz val="14"/>
        <color theme="1"/>
        <name val="B Nazanin"/>
        <scheme val="none"/>
      </font>
      <numFmt numFmtId="165" formatCode="_(* #,##0_);_(* \(#,##0\);_(* &quot;-&quot;??_);_(@_)"/>
      <alignment horizontal="center" vertical="center" textRotation="0" wrapText="0" indent="0" justifyLastLine="0" shrinkToFit="0" readingOrder="2"/>
      <protection locked="0" hidden="0"/>
    </dxf>
    <dxf>
      <font>
        <b/>
        <strike val="0"/>
        <outline val="0"/>
        <shadow val="0"/>
        <u val="none"/>
        <vertAlign val="baseline"/>
        <sz val="14"/>
        <color theme="1"/>
        <name val="B Nazanin"/>
        <scheme val="none"/>
      </font>
      <numFmt numFmtId="165" formatCode="_(* #,##0_);_(* \(#,##0\);_(* &quot;-&quot;??_);_(@_)"/>
      <alignment horizontal="center" vertical="center" textRotation="0" wrapText="0" indent="0" justifyLastLine="0" shrinkToFit="0" readingOrder="2"/>
      <protection locked="0" hidden="0"/>
    </dxf>
    <dxf>
      <font>
        <b/>
        <strike val="0"/>
        <outline val="0"/>
        <shadow val="0"/>
        <u val="none"/>
        <vertAlign val="baseline"/>
        <sz val="14"/>
        <color theme="1"/>
        <name val="B Nazanin"/>
        <scheme val="none"/>
      </font>
      <alignment horizontal="center" vertical="center" textRotation="0" wrapText="0" indent="0" justifyLastLine="0" shrinkToFit="0" readingOrder="2"/>
      <protection locked="1" hidden="1"/>
    </dxf>
    <dxf>
      <font>
        <b/>
        <strike val="0"/>
        <outline val="0"/>
        <shadow val="0"/>
        <u val="none"/>
        <vertAlign val="baseline"/>
        <sz val="14"/>
        <color theme="1"/>
        <name val="B Nazanin"/>
        <scheme val="none"/>
      </font>
      <alignment horizontal="center" vertical="center" textRotation="0" wrapText="0" indent="0" justifyLastLine="0" shrinkToFit="0" readingOrder="2"/>
      <protection locked="0" hidden="0"/>
    </dxf>
    <dxf>
      <font>
        <b/>
        <strike val="0"/>
        <outline val="0"/>
        <shadow val="0"/>
        <u val="none"/>
        <vertAlign val="baseline"/>
        <sz val="14"/>
        <color theme="1"/>
        <name val="B Nazanin"/>
        <scheme val="none"/>
      </font>
      <numFmt numFmtId="30" formatCode="@"/>
      <alignment horizontal="center" vertical="center" textRotation="0" wrapText="0" indent="0" justifyLastLine="0" shrinkToFit="0" readingOrder="2"/>
      <protection locked="0" hidden="0"/>
    </dxf>
    <dxf>
      <font>
        <b/>
        <strike val="0"/>
        <outline val="0"/>
        <shadow val="0"/>
        <u val="none"/>
        <vertAlign val="baseline"/>
        <sz val="14"/>
        <color theme="1"/>
        <name val="B Nazanin"/>
        <scheme val="none"/>
      </font>
      <alignment horizontal="center" vertical="center" textRotation="0" wrapText="0" indent="0" justifyLastLine="0" shrinkToFit="0" readingOrder="2"/>
      <protection locked="0" hidden="0"/>
    </dxf>
    <dxf>
      <font>
        <b/>
        <strike val="0"/>
        <outline val="0"/>
        <shadow val="0"/>
        <u val="none"/>
        <vertAlign val="baseline"/>
        <sz val="14"/>
        <color theme="1"/>
        <name val="B Nazanin"/>
        <scheme val="none"/>
      </font>
      <alignment horizontal="center" vertical="center" textRotation="0" wrapText="0" indent="0" justifyLastLine="0" shrinkToFit="0" readingOrder="2"/>
      <protection locked="0" hidden="0"/>
    </dxf>
    <dxf>
      <font>
        <b val="0"/>
        <i val="0"/>
        <strike val="0"/>
        <condense val="0"/>
        <extend val="0"/>
        <outline val="0"/>
        <shadow val="0"/>
        <u val="none"/>
        <vertAlign val="baseline"/>
        <sz val="14"/>
        <color theme="1"/>
        <name val="B Nazanin"/>
        <scheme val="none"/>
      </font>
      <fill>
        <patternFill patternType="solid">
          <fgColor indexed="64"/>
          <bgColor rgb="FF00B050"/>
        </patternFill>
      </fill>
      <alignment horizontal="center" vertical="center" textRotation="0" wrapText="0" indent="0" justifyLastLine="0" shrinkToFit="0" readingOrder="0"/>
      <protection locked="0" hidden="0"/>
    </dxf>
    <dxf>
      <font>
        <b/>
        <i val="0"/>
        <strike val="0"/>
        <condense val="0"/>
        <extend val="0"/>
        <outline val="0"/>
        <shadow val="0"/>
        <u val="none"/>
        <vertAlign val="baseline"/>
        <sz val="14"/>
        <color theme="1"/>
        <name val="B Nazanin"/>
        <scheme val="none"/>
      </font>
      <alignment horizontal="right" vertical="center" textRotation="0" wrapText="0" indent="0" justifyLastLine="0" shrinkToFit="0" readingOrder="0"/>
      <protection locked="1" hidden="1"/>
    </dxf>
    <dxf>
      <font>
        <b/>
        <i val="0"/>
        <strike val="0"/>
        <condense val="0"/>
        <extend val="0"/>
        <outline val="0"/>
        <shadow val="0"/>
        <u val="none"/>
        <vertAlign val="baseline"/>
        <sz val="14"/>
        <color theme="1"/>
        <name val="B Nazanin"/>
        <scheme val="none"/>
      </font>
      <alignment horizontal="right" vertical="center" textRotation="0" wrapText="0" indent="0" justifyLastLine="0" shrinkToFit="0" readingOrder="0"/>
    </dxf>
    <dxf>
      <font>
        <b/>
        <i val="0"/>
        <strike val="0"/>
        <condense val="0"/>
        <extend val="0"/>
        <outline val="0"/>
        <shadow val="0"/>
        <u val="none"/>
        <vertAlign val="baseline"/>
        <sz val="14"/>
        <color theme="1"/>
        <name val="B Nazanin"/>
        <scheme val="none"/>
      </font>
      <numFmt numFmtId="30" formatCode="@"/>
      <alignment horizontal="right" vertical="center" textRotation="0" wrapText="0" indent="0" justifyLastLine="0" shrinkToFit="0" readingOrder="0"/>
      <protection locked="1" hidden="1"/>
    </dxf>
    <dxf>
      <font>
        <b/>
        <i val="0"/>
        <strike val="0"/>
        <condense val="0"/>
        <extend val="0"/>
        <outline val="0"/>
        <shadow val="0"/>
        <u val="none"/>
        <vertAlign val="baseline"/>
        <sz val="14"/>
        <color theme="1"/>
        <name val="B Nazanin"/>
        <scheme val="none"/>
      </font>
      <numFmt numFmtId="30" formatCode="@"/>
      <alignment horizontal="right" vertical="center" textRotation="0" wrapText="0" indent="0" justifyLastLine="0" shrinkToFit="0" readingOrder="0"/>
    </dxf>
    <dxf>
      <font>
        <b/>
        <i val="0"/>
        <strike val="0"/>
        <condense val="0"/>
        <extend val="0"/>
        <outline val="0"/>
        <shadow val="0"/>
        <u val="none"/>
        <vertAlign val="baseline"/>
        <sz val="14"/>
        <color theme="1"/>
        <name val="B Nazanin"/>
        <scheme val="none"/>
      </font>
      <alignment horizontal="right" vertical="center" textRotation="0" wrapText="0" indent="0" justifyLastLine="0" shrinkToFit="0" readingOrder="0"/>
      <protection locked="1" hidden="1"/>
    </dxf>
    <dxf>
      <font>
        <b/>
        <i val="0"/>
        <strike val="0"/>
        <condense val="0"/>
        <extend val="0"/>
        <outline val="0"/>
        <shadow val="0"/>
        <u val="none"/>
        <vertAlign val="baseline"/>
        <sz val="14"/>
        <color theme="1"/>
        <name val="B Nazanin"/>
        <scheme val="none"/>
      </font>
      <alignment horizontal="right" vertical="center" textRotation="0" wrapText="0" indent="0" justifyLastLine="0" shrinkToFit="0" readingOrder="0"/>
    </dxf>
    <dxf>
      <protection locked="1" hidden="1"/>
    </dxf>
    <dxf>
      <protection locked="1" hidden="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B6:D32" headerRowCount="0" totalsRowShown="0" headerRowDxfId="42" dataDxfId="41">
  <tableColumns count="3">
    <tableColumn id="1" xr3:uid="{00000000-0010-0000-0000-000001000000}" name="Column1" headerRowDxfId="40" dataDxfId="39"/>
    <tableColumn id="2" xr3:uid="{00000000-0010-0000-0000-000002000000}" name="Column2" headerRowDxfId="38" dataDxfId="37"/>
    <tableColumn id="3" xr3:uid="{00000000-0010-0000-0000-000003000000}" name="Column3" headerRowDxfId="36" dataDxfId="3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JOURNAL" displayName="JOURNAL" ref="B4:G167" totalsRowShown="0" headerRowDxfId="34" dataDxfId="33">
  <autoFilter ref="B4:G167" xr:uid="{00000000-0009-0000-0100-000001000000}"/>
  <tableColumns count="6">
    <tableColumn id="1" xr3:uid="{00000000-0010-0000-0100-000001000000}" name="رویداد" dataDxfId="32"/>
    <tableColumn id="6" xr3:uid="{00000000-0010-0000-0100-000006000000}" name="تاریخ" dataDxfId="31"/>
    <tableColumn id="2" xr3:uid="{00000000-0010-0000-0100-000002000000}" name="کد حساب" dataDxfId="30"/>
    <tableColumn id="3" xr3:uid="{00000000-0010-0000-0100-000003000000}" name="عنوان حساب" dataDxfId="29">
      <calculatedColumnFormula>VLOOKUP(JOURNAL[[#This Row],[کد حساب]],LEDGER[[کد حساب]:[عنوان حساب]],2,FALSE)</calculatedColumnFormula>
    </tableColumn>
    <tableColumn id="4" xr3:uid="{00000000-0010-0000-0100-000004000000}" name="بدهکار" dataDxfId="28" dataCellStyle="Comma"/>
    <tableColumn id="5" xr3:uid="{00000000-0010-0000-0100-000005000000}" name="بستانکار" dataDxfId="27" dataCellStyle="Comma"/>
  </tableColumns>
  <tableStyleInfo name="TableStyleLight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LEDGER" displayName="LEDGER" ref="I4:O44" totalsRowCount="1" headerRowDxfId="26" dataDxfId="25" totalsRowDxfId="23" tableBorderDxfId="24">
  <autoFilter ref="I4:O43" xr:uid="{00000000-0009-0000-0100-000002000000}"/>
  <tableColumns count="7">
    <tableColumn id="10" xr3:uid="{00000000-0010-0000-0200-00000A000000}" name="نوع حساب" dataDxfId="22" totalsRowDxfId="6" dataCellStyle="Comma"/>
    <tableColumn id="1" xr3:uid="{00000000-0010-0000-0200-000001000000}" name="کد حساب" dataDxfId="21" totalsRowDxfId="5"/>
    <tableColumn id="2" xr3:uid="{00000000-0010-0000-0200-000002000000}" name="عنوان حساب" dataDxfId="20" totalsRowDxfId="4"/>
    <tableColumn id="8" xr3:uid="{00000000-0010-0000-0200-000008000000}" name="گردش بدهکار" totalsRowFunction="sum" dataDxfId="19" totalsRowDxfId="3" dataCellStyle="Comma">
      <calculatedColumnFormula>SUMIF(JOURNAL[[کد حساب]:[بستانکار]],LEDGER[[#This Row],[کد حساب]],JOURNAL[بدهکار])</calculatedColumnFormula>
    </tableColumn>
    <tableColumn id="4" xr3:uid="{00000000-0010-0000-0200-000004000000}" name="گردش بستانکار" totalsRowFunction="sum" dataDxfId="18" totalsRowDxfId="2" dataCellStyle="Comma">
      <calculatedColumnFormula>SUMIF(JOURNAL[[کد حساب]:[بستانکار]],LEDGER[[#This Row],[کد حساب]],JOURNAL[بستانکار])</calculatedColumnFormula>
    </tableColumn>
    <tableColumn id="12" xr3:uid="{00000000-0010-0000-0200-00000C000000}" name="مانده نهایی-بد" totalsRowFunction="sum" dataDxfId="17" totalsRowDxfId="1" dataCellStyle="Comma">
      <calculatedColumnFormula>IF(LEDGER[[#This Row],[گردش بدهکار]]&gt;LEDGER[[#This Row],[گردش بستانکار]],LEDGER[[#This Row],[گردش بدهکار]]-LEDGER[[#This Row],[گردش بستانکار]],0)</calculatedColumnFormula>
    </tableColumn>
    <tableColumn id="13" xr3:uid="{00000000-0010-0000-0200-00000D000000}" name="مانده نهایی-بس" totalsRowFunction="sum" dataDxfId="16" totalsRowDxfId="0" dataCellStyle="Comma">
      <calculatedColumnFormula>IF(LEDGER[[#This Row],[گردش بستانکار]]&gt;LEDGER[[#This Row],[گردش بدهکار]],LEDGER[[#This Row],[گردش بستانکار]]-LEDGER[[#This Row],[گردش بدهکار]],0)</calculatedColumnFormula>
    </tableColumn>
  </tableColumns>
  <tableStyleInfo name="TableStyleMedium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58A960A-D696-4780-9959-3DDCC950E2D0}" name="Table3" displayName="Table3" ref="R4:X13" totalsRowShown="0" headerRowDxfId="15" dataDxfId="14" headerRowCellStyle="Comma [0]" dataCellStyle="Comma [0]">
  <autoFilter ref="R4:X13" xr:uid="{158A960A-D696-4780-9959-3DDCC950E2D0}"/>
  <tableColumns count="7">
    <tableColumn id="1" xr3:uid="{E65DC681-E295-41A8-97A6-CEC9E07E1108}" name="رویداد" dataDxfId="13" dataCellStyle="Comma [0]"/>
    <tableColumn id="2" xr3:uid="{B1EC539E-7419-4C76-AE05-5FB8AACFC845}" name="نوع" dataDxfId="12" dataCellStyle="Normal"/>
    <tableColumn id="3" xr3:uid="{1AFD28DE-01AC-4D21-AE1A-EA45CCB16AD2}" name="خرید(وارده)" dataDxfId="11" dataCellStyle="Comma [0]"/>
    <tableColumn id="4" xr3:uid="{CE4D80D1-706A-4E6A-A5DA-A62E6315A874}" name="فروش(صادره)" dataDxfId="10" dataCellStyle="Comma [0]"/>
    <tableColumn id="5" xr3:uid="{50C11D40-9AF8-4CE3-877A-740648C642A8}" name="قیمت هر واحد" dataDxfId="9" dataCellStyle="Comma [0]"/>
    <tableColumn id="6" xr3:uid="{25B082A0-67AB-437E-8B2E-472E472642A2}" name="مجموع" dataDxfId="8" dataCellStyle="Comma [0]"/>
    <tableColumn id="9" xr3:uid="{8A719B8B-7DD1-434C-A417-38BB25CF3109}" name="مانده" dataDxfId="7" dataCellStyle="Comma [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858DA53-DC87-4C2D-B665-2B008C5C95F8}" name="Table5" displayName="Table5" ref="B3:H17" totalsRowShown="0">
  <autoFilter ref="B3:H17" xr:uid="{F858DA53-DC87-4C2D-B665-2B008C5C95F8}"/>
  <tableColumns count="7">
    <tableColumn id="1" xr3:uid="{D73D9BC9-3BF8-4861-B219-B13A9512335A}" name="محاسبات"/>
    <tableColumn id="2" xr3:uid="{73749B42-D041-452B-B732-0B7A2A57B792}" name="-"/>
    <tableColumn id="3" xr3:uid="{4329B71C-D7BC-431F-BB58-9E7BE9D4B96C}" name="-5"/>
    <tableColumn id="4" xr3:uid="{1F8C8A82-44FE-4A51-AAA0-D364BA3D52D7}" name="-4"/>
    <tableColumn id="5" xr3:uid="{BE2AED4B-0343-4999-B944-277AB060EB62}" name="-3"/>
    <tableColumn id="6" xr3:uid="{C3D474FE-A41D-484D-96AF-82EAE5C03A88}" name="عملیات"/>
    <tableColumn id="7" xr3:uid="{CCFFEB7C-8F3F-4013-925F-74DC34C651B5}" name="-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18"/>
  <sheetViews>
    <sheetView showGridLines="0" rightToLeft="1" workbookViewId="0">
      <selection activeCell="A4" sqref="A4"/>
    </sheetView>
  </sheetViews>
  <sheetFormatPr defaultColWidth="9.125" defaultRowHeight="23.25"/>
  <cols>
    <col min="1" max="1" width="8.875" style="2" customWidth="1"/>
    <col min="2" max="2" width="45.25" style="2" customWidth="1"/>
    <col min="3" max="3" width="39.625" style="2" customWidth="1"/>
    <col min="4" max="9" width="9.125" style="2"/>
    <col min="10" max="10" width="10.125" style="2" bestFit="1" customWidth="1"/>
    <col min="11" max="16384" width="9.125" style="2"/>
  </cols>
  <sheetData>
    <row r="2" spans="1:2">
      <c r="B2" s="1"/>
    </row>
    <row r="4" spans="1:2">
      <c r="B4" s="1"/>
    </row>
    <row r="6" spans="1:2">
      <c r="B6" s="2" t="s">
        <v>0</v>
      </c>
    </row>
    <row r="7" spans="1:2">
      <c r="A7" s="33">
        <v>1</v>
      </c>
      <c r="B7" s="2" t="s">
        <v>1</v>
      </c>
    </row>
    <row r="8" spans="1:2">
      <c r="A8" s="33">
        <v>2</v>
      </c>
      <c r="B8" s="46" t="s">
        <v>97</v>
      </c>
    </row>
    <row r="9" spans="1:2">
      <c r="A9" s="33"/>
    </row>
    <row r="10" spans="1:2">
      <c r="A10" s="33"/>
    </row>
    <row r="11" spans="1:2">
      <c r="A11" s="33"/>
    </row>
    <row r="12" spans="1:2">
      <c r="A12" s="33"/>
    </row>
    <row r="13" spans="1:2">
      <c r="A13" s="33"/>
    </row>
    <row r="18" spans="2:2">
      <c r="B18"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D16"/>
  <sheetViews>
    <sheetView rightToLeft="1" topLeftCell="A7" workbookViewId="0">
      <selection activeCell="F6" sqref="F6"/>
    </sheetView>
  </sheetViews>
  <sheetFormatPr defaultColWidth="9.125" defaultRowHeight="18"/>
  <cols>
    <col min="1" max="1" width="9.125" style="4"/>
    <col min="2" max="2" width="12.25" style="4" bestFit="1" customWidth="1"/>
    <col min="3" max="3" width="115.25" style="4" customWidth="1"/>
    <col min="4" max="16384" width="9.125" style="4"/>
  </cols>
  <sheetData>
    <row r="2" spans="2:4">
      <c r="B2" s="7" t="s">
        <v>2</v>
      </c>
      <c r="C2" s="7" t="s">
        <v>3</v>
      </c>
      <c r="D2" s="7" t="s">
        <v>4</v>
      </c>
    </row>
    <row r="3" spans="2:4" ht="114.75" customHeight="1">
      <c r="B3" s="4">
        <v>1</v>
      </c>
      <c r="C3" s="5" t="s">
        <v>6</v>
      </c>
    </row>
    <row r="4" spans="2:4" ht="48" customHeight="1">
      <c r="B4" s="4" t="s">
        <v>5</v>
      </c>
      <c r="C4" s="8" t="s">
        <v>109</v>
      </c>
    </row>
    <row r="6" spans="2:4">
      <c r="B6" s="4">
        <v>2</v>
      </c>
      <c r="C6" s="6" t="s">
        <v>99</v>
      </c>
    </row>
    <row r="7" spans="2:4" ht="168.75" customHeight="1">
      <c r="B7" s="4" t="s">
        <v>5</v>
      </c>
      <c r="C7" s="8" t="s">
        <v>107</v>
      </c>
    </row>
    <row r="9" spans="2:4">
      <c r="B9" s="4">
        <v>3</v>
      </c>
      <c r="C9" s="6" t="s">
        <v>98</v>
      </c>
    </row>
    <row r="10" spans="2:4" ht="119.25" customHeight="1">
      <c r="B10" s="4" t="s">
        <v>5</v>
      </c>
      <c r="C10" s="8" t="s">
        <v>106</v>
      </c>
    </row>
    <row r="12" spans="2:4">
      <c r="B12" s="4">
        <v>4</v>
      </c>
      <c r="C12" s="6" t="s">
        <v>100</v>
      </c>
    </row>
    <row r="13" spans="2:4" ht="181.5" customHeight="1">
      <c r="B13" s="4" t="s">
        <v>5</v>
      </c>
      <c r="C13" s="8" t="s">
        <v>110</v>
      </c>
    </row>
    <row r="15" spans="2:4">
      <c r="B15" s="4">
        <v>5</v>
      </c>
      <c r="C15" s="6" t="s">
        <v>101</v>
      </c>
    </row>
    <row r="16" spans="2:4" ht="242.25" customHeight="1">
      <c r="B16" s="4" t="s">
        <v>5</v>
      </c>
      <c r="C16" s="8" t="s">
        <v>108</v>
      </c>
    </row>
  </sheetData>
  <sheetProtection formatColumns="0" formatRow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E32"/>
  <sheetViews>
    <sheetView rightToLeft="1" topLeftCell="A4" zoomScale="115" zoomScaleNormal="115" workbookViewId="0">
      <selection activeCell="D31" sqref="D31"/>
    </sheetView>
  </sheetViews>
  <sheetFormatPr defaultColWidth="9.125" defaultRowHeight="18"/>
  <cols>
    <col min="1" max="1" width="9.125" style="6"/>
    <col min="2" max="2" width="12.75" style="6" customWidth="1"/>
    <col min="3" max="3" width="13" style="6" customWidth="1"/>
    <col min="4" max="4" width="116" style="6" customWidth="1"/>
    <col min="5" max="5" width="9.375" style="6" customWidth="1"/>
    <col min="6" max="16384" width="9.125" style="6"/>
  </cols>
  <sheetData>
    <row r="2" spans="2:5">
      <c r="C2" s="34" t="s">
        <v>2</v>
      </c>
      <c r="D2" s="34" t="s">
        <v>3</v>
      </c>
      <c r="E2" s="35" t="s">
        <v>4</v>
      </c>
    </row>
    <row r="3" spans="2:5" ht="162" customHeight="1">
      <c r="C3" s="36">
        <v>6</v>
      </c>
      <c r="D3" s="37" t="s">
        <v>92</v>
      </c>
    </row>
    <row r="4" spans="2:5">
      <c r="C4" s="36"/>
      <c r="D4" s="38"/>
    </row>
    <row r="5" spans="2:5">
      <c r="B5" s="34" t="s">
        <v>34</v>
      </c>
      <c r="C5" s="34" t="s">
        <v>21</v>
      </c>
      <c r="D5" s="34" t="s">
        <v>22</v>
      </c>
    </row>
    <row r="6" spans="2:5">
      <c r="B6" s="6">
        <v>1</v>
      </c>
      <c r="C6" s="39" t="s">
        <v>20</v>
      </c>
      <c r="D6" s="6" t="s">
        <v>102</v>
      </c>
    </row>
    <row r="7" spans="2:5">
      <c r="B7" s="6">
        <v>2</v>
      </c>
      <c r="C7" s="39" t="s">
        <v>20</v>
      </c>
      <c r="D7" s="6" t="s">
        <v>103</v>
      </c>
    </row>
    <row r="8" spans="2:5">
      <c r="B8" s="6">
        <v>3</v>
      </c>
      <c r="C8" s="39" t="s">
        <v>23</v>
      </c>
      <c r="D8" s="6" t="s">
        <v>7</v>
      </c>
    </row>
    <row r="9" spans="2:5">
      <c r="B9" s="6">
        <v>4</v>
      </c>
      <c r="C9" s="39" t="s">
        <v>16</v>
      </c>
      <c r="D9" s="6" t="s">
        <v>43</v>
      </c>
    </row>
    <row r="10" spans="2:5">
      <c r="B10" s="6">
        <v>5</v>
      </c>
      <c r="C10" s="39" t="s">
        <v>24</v>
      </c>
      <c r="D10" s="6" t="s">
        <v>104</v>
      </c>
    </row>
    <row r="11" spans="2:5">
      <c r="B11" s="6">
        <v>6</v>
      </c>
      <c r="C11" s="39" t="s">
        <v>15</v>
      </c>
      <c r="D11" s="6" t="s">
        <v>8</v>
      </c>
    </row>
    <row r="12" spans="2:5">
      <c r="B12" s="6">
        <v>7</v>
      </c>
      <c r="C12" s="39" t="s">
        <v>25</v>
      </c>
      <c r="D12" s="6" t="s">
        <v>10</v>
      </c>
    </row>
    <row r="13" spans="2:5">
      <c r="B13" s="6">
        <v>8</v>
      </c>
      <c r="C13" s="39" t="s">
        <v>26</v>
      </c>
      <c r="D13" s="6" t="s">
        <v>11</v>
      </c>
    </row>
    <row r="14" spans="2:5">
      <c r="B14" s="6">
        <v>9</v>
      </c>
      <c r="C14" s="39" t="s">
        <v>27</v>
      </c>
      <c r="D14" s="40" t="s">
        <v>94</v>
      </c>
    </row>
    <row r="15" spans="2:5">
      <c r="B15" s="6">
        <v>10</v>
      </c>
      <c r="C15" s="39" t="s">
        <v>17</v>
      </c>
      <c r="D15" s="6" t="s">
        <v>84</v>
      </c>
    </row>
    <row r="16" spans="2:5">
      <c r="B16" s="6">
        <v>11</v>
      </c>
      <c r="C16" s="39" t="s">
        <v>17</v>
      </c>
      <c r="D16" s="6" t="s">
        <v>28</v>
      </c>
    </row>
    <row r="17" spans="2:4">
      <c r="B17" s="6">
        <v>12</v>
      </c>
      <c r="C17" s="39" t="s">
        <v>30</v>
      </c>
      <c r="D17" s="6" t="s">
        <v>29</v>
      </c>
    </row>
    <row r="18" spans="2:4">
      <c r="B18" s="6">
        <v>13</v>
      </c>
      <c r="C18" s="39" t="s">
        <v>31</v>
      </c>
      <c r="D18" s="6" t="s">
        <v>19</v>
      </c>
    </row>
    <row r="19" spans="2:4">
      <c r="B19" s="6">
        <v>14</v>
      </c>
      <c r="C19" s="39" t="s">
        <v>32</v>
      </c>
      <c r="D19" s="6" t="s">
        <v>85</v>
      </c>
    </row>
    <row r="20" spans="2:4">
      <c r="B20" s="6">
        <v>15</v>
      </c>
      <c r="C20" s="39" t="s">
        <v>32</v>
      </c>
      <c r="D20" s="6" t="s">
        <v>33</v>
      </c>
    </row>
    <row r="21" spans="2:4">
      <c r="B21" s="6">
        <v>16</v>
      </c>
      <c r="C21" s="39" t="s">
        <v>35</v>
      </c>
      <c r="D21" s="6" t="s">
        <v>12</v>
      </c>
    </row>
    <row r="22" spans="2:4">
      <c r="B22" s="6">
        <v>17</v>
      </c>
      <c r="C22" s="39" t="s">
        <v>36</v>
      </c>
      <c r="D22" s="6" t="s">
        <v>93</v>
      </c>
    </row>
    <row r="23" spans="2:4">
      <c r="B23" s="6">
        <v>18</v>
      </c>
      <c r="C23" s="39" t="s">
        <v>37</v>
      </c>
      <c r="D23" s="6" t="s">
        <v>14</v>
      </c>
    </row>
    <row r="24" spans="2:4">
      <c r="B24" s="6">
        <v>19</v>
      </c>
      <c r="C24" s="39" t="s">
        <v>38</v>
      </c>
      <c r="D24" s="6" t="s">
        <v>44</v>
      </c>
    </row>
    <row r="25" spans="2:4">
      <c r="B25" s="6">
        <v>20</v>
      </c>
      <c r="C25" s="39" t="s">
        <v>40</v>
      </c>
      <c r="D25" s="6" t="s">
        <v>39</v>
      </c>
    </row>
    <row r="26" spans="2:4">
      <c r="B26" s="6">
        <v>21</v>
      </c>
      <c r="C26" s="39" t="s">
        <v>86</v>
      </c>
      <c r="D26" s="6" t="s">
        <v>87</v>
      </c>
    </row>
    <row r="27" spans="2:4">
      <c r="B27" s="34" t="s">
        <v>34</v>
      </c>
      <c r="C27" s="34" t="s">
        <v>21</v>
      </c>
      <c r="D27" s="41" t="s">
        <v>41</v>
      </c>
    </row>
    <row r="28" spans="2:4">
      <c r="B28" s="6">
        <v>22</v>
      </c>
      <c r="C28" s="39" t="s">
        <v>86</v>
      </c>
      <c r="D28" s="6" t="s">
        <v>42</v>
      </c>
    </row>
    <row r="29" spans="2:4">
      <c r="B29" s="6">
        <v>23</v>
      </c>
      <c r="C29" s="39" t="s">
        <v>86</v>
      </c>
      <c r="D29" s="6" t="s">
        <v>13</v>
      </c>
    </row>
    <row r="30" spans="2:4">
      <c r="B30" s="6">
        <v>24</v>
      </c>
      <c r="C30" s="39" t="s">
        <v>86</v>
      </c>
      <c r="D30" s="6" t="s">
        <v>18</v>
      </c>
    </row>
    <row r="31" spans="2:4">
      <c r="B31" s="6">
        <v>25</v>
      </c>
      <c r="C31" s="39" t="s">
        <v>86</v>
      </c>
      <c r="D31" s="6" t="s">
        <v>105</v>
      </c>
    </row>
    <row r="32" spans="2:4">
      <c r="B32" s="6">
        <v>26</v>
      </c>
      <c r="C32" s="39" t="s">
        <v>86</v>
      </c>
      <c r="D32" s="6" t="s">
        <v>45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Y167"/>
  <sheetViews>
    <sheetView rightToLeft="1" tabSelected="1" topLeftCell="M46" zoomScale="85" zoomScaleNormal="85" workbookViewId="0">
      <selection activeCell="D107" sqref="D107"/>
    </sheetView>
  </sheetViews>
  <sheetFormatPr defaultColWidth="9.125" defaultRowHeight="18"/>
  <cols>
    <col min="1" max="1" width="9.125" style="11"/>
    <col min="2" max="2" width="10" style="11" customWidth="1"/>
    <col min="3" max="3" width="10" style="12" customWidth="1"/>
    <col min="4" max="4" width="11.875" style="11" customWidth="1"/>
    <col min="5" max="5" width="32.25" style="9" customWidth="1"/>
    <col min="6" max="7" width="22" style="13" customWidth="1"/>
    <col min="8" max="9" width="9.125" style="11"/>
    <col min="10" max="10" width="12.375" style="11" customWidth="1"/>
    <col min="11" max="11" width="35" style="11" bestFit="1" customWidth="1"/>
    <col min="12" max="13" width="16.125" style="11" customWidth="1"/>
    <col min="14" max="14" width="17.125" style="11" bestFit="1" customWidth="1"/>
    <col min="15" max="15" width="16.125" style="11" customWidth="1"/>
    <col min="16" max="16" width="9.125" style="11"/>
    <col min="17" max="17" width="9.125" style="31"/>
    <col min="18" max="18" width="20" style="11" customWidth="1"/>
    <col min="19" max="19" width="14.625" style="11" customWidth="1"/>
    <col min="20" max="20" width="15.25" style="11" customWidth="1"/>
    <col min="21" max="21" width="16.625" style="11" customWidth="1"/>
    <col min="22" max="22" width="17.375" style="11" customWidth="1"/>
    <col min="23" max="24" width="11.875" style="11" customWidth="1"/>
    <col min="25" max="16384" width="9.125" style="11"/>
  </cols>
  <sheetData>
    <row r="2" spans="2:25">
      <c r="B2" s="9">
        <v>1</v>
      </c>
      <c r="E2" s="14"/>
      <c r="F2" s="15"/>
      <c r="G2" s="16"/>
      <c r="Q2" s="32" t="s">
        <v>91</v>
      </c>
    </row>
    <row r="3" spans="2:25" ht="28.5" customHeight="1">
      <c r="B3" s="69" t="s">
        <v>95</v>
      </c>
      <c r="C3" s="69"/>
      <c r="D3" s="69"/>
      <c r="E3" s="69"/>
      <c r="F3" s="69"/>
      <c r="G3" s="69"/>
      <c r="I3" s="70" t="s">
        <v>96</v>
      </c>
      <c r="J3" s="70"/>
      <c r="K3" s="70"/>
      <c r="L3" s="70"/>
      <c r="M3" s="70"/>
      <c r="N3" s="70"/>
      <c r="O3" s="70"/>
      <c r="Q3" s="45"/>
      <c r="U3" s="48" t="s">
        <v>124</v>
      </c>
    </row>
    <row r="4" spans="2:25">
      <c r="B4" s="17" t="s">
        <v>46</v>
      </c>
      <c r="C4" s="18" t="s">
        <v>47</v>
      </c>
      <c r="D4" s="17" t="s">
        <v>48</v>
      </c>
      <c r="E4" s="19" t="s">
        <v>49</v>
      </c>
      <c r="F4" s="20" t="s">
        <v>50</v>
      </c>
      <c r="G4" s="20" t="s">
        <v>51</v>
      </c>
      <c r="I4" s="30" t="s">
        <v>52</v>
      </c>
      <c r="J4" s="30" t="s">
        <v>48</v>
      </c>
      <c r="K4" s="30" t="s">
        <v>49</v>
      </c>
      <c r="L4" s="30" t="s">
        <v>53</v>
      </c>
      <c r="M4" s="30" t="s">
        <v>54</v>
      </c>
      <c r="N4" s="30" t="s">
        <v>55</v>
      </c>
      <c r="O4" s="30" t="s">
        <v>56</v>
      </c>
      <c r="R4" s="49" t="s">
        <v>46</v>
      </c>
      <c r="S4" s="49" t="s">
        <v>134</v>
      </c>
      <c r="T4" s="49" t="s">
        <v>119</v>
      </c>
      <c r="U4" s="49" t="s">
        <v>120</v>
      </c>
      <c r="V4" s="49" t="s">
        <v>121</v>
      </c>
      <c r="W4" s="49" t="s">
        <v>122</v>
      </c>
      <c r="X4" s="49" t="s">
        <v>123</v>
      </c>
      <c r="Y4" s="49"/>
    </row>
    <row r="5" spans="2:25" ht="22.5">
      <c r="B5" s="21">
        <v>1</v>
      </c>
      <c r="C5" s="22" t="s">
        <v>111</v>
      </c>
      <c r="D5" s="47">
        <v>1101</v>
      </c>
      <c r="E5" s="44" t="str">
        <f>VLOOKUP(JOURNAL[[#This Row],[کد حساب]],LEDGER[[کد حساب]:[عنوان حساب]],2,FALSE)</f>
        <v>موجودی نقد و بانک</v>
      </c>
      <c r="F5" s="23">
        <v>300000</v>
      </c>
      <c r="G5" s="23"/>
      <c r="I5" s="28"/>
      <c r="J5" s="29">
        <v>1101</v>
      </c>
      <c r="K5" s="29" t="s">
        <v>57</v>
      </c>
      <c r="L5" s="42">
        <f ca="1">SUMIF(JOURNAL[[کد حساب]:[بستانکار]],LEDGER[[#This Row],[کد حساب]],JOURNAL[بدهکار])</f>
        <v>1172650</v>
      </c>
      <c r="M5" s="42">
        <f ca="1">SUMIF(JOURNAL[[کد حساب]:[بستانکار]],LEDGER[[#This Row],[کد حساب]],JOURNAL[بستانکار])</f>
        <v>1155000</v>
      </c>
      <c r="N5" s="42">
        <f ca="1">IF(LEDGER[[#This Row],[گردش بدهکار]]&gt;LEDGER[[#This Row],[گردش بستانکار]],LEDGER[[#This Row],[گردش بدهکار]]-LEDGER[[#This Row],[گردش بستانکار]],0)</f>
        <v>17650</v>
      </c>
      <c r="O5" s="42">
        <f ca="1">IF(LEDGER[[#This Row],[گردش بستانکار]]&gt;LEDGER[[#This Row],[گردش بدهکار]],LEDGER[[#This Row],[گردش بستانکار]]-LEDGER[[#This Row],[گردش بدهکار]],0)</f>
        <v>0</v>
      </c>
      <c r="R5" s="49">
        <v>9</v>
      </c>
      <c r="S5" s="50" t="s">
        <v>135</v>
      </c>
      <c r="T5" s="49">
        <v>15</v>
      </c>
      <c r="U5" s="49"/>
      <c r="V5" s="49">
        <v>11000</v>
      </c>
      <c r="W5" s="49">
        <v>175000</v>
      </c>
      <c r="X5" s="49">
        <v>175000</v>
      </c>
      <c r="Y5" s="49"/>
    </row>
    <row r="6" spans="2:25" ht="22.5">
      <c r="B6" s="21"/>
      <c r="C6" s="22"/>
      <c r="D6" s="21">
        <v>1106</v>
      </c>
      <c r="E6" s="44" t="str">
        <f>VLOOKUP(JOURNAL[[#This Row],[کد حساب]],LEDGER[[کد حساب]:[عنوان حساب]],2,FALSE)</f>
        <v>ساختمان</v>
      </c>
      <c r="F6" s="23">
        <v>240000</v>
      </c>
      <c r="G6" s="23"/>
      <c r="I6" s="28"/>
      <c r="J6" s="29">
        <v>1102</v>
      </c>
      <c r="K6" s="29" t="s">
        <v>58</v>
      </c>
      <c r="L6" s="42">
        <f ca="1">SUMIF(JOURNAL[[کد حساب]:[بستانکار]],LEDGER[[#This Row],[کد حساب]],JOURNAL[بدهکار])</f>
        <v>250000</v>
      </c>
      <c r="M6" s="42">
        <f ca="1">SUMIF(JOURNAL[[کد حساب]:[بستانکار]],LEDGER[[#This Row],[کد حساب]],JOURNAL[بستانکار])</f>
        <v>250000</v>
      </c>
      <c r="N6" s="42">
        <f ca="1">IF(LEDGER[[#This Row],[گردش بدهکار]]&gt;LEDGER[[#This Row],[گردش بستانکار]],LEDGER[[#This Row],[گردش بدهکار]]-LEDGER[[#This Row],[گردش بستانکار]],0)</f>
        <v>0</v>
      </c>
      <c r="O6" s="42">
        <f ca="1">IF(LEDGER[[#This Row],[گردش بستانکار]]&gt;LEDGER[[#This Row],[گردش بدهکار]],LEDGER[[#This Row],[گردش بستانکار]]-LEDGER[[#This Row],[گردش بدهکار]],0)</f>
        <v>0</v>
      </c>
      <c r="R6" s="49">
        <v>10</v>
      </c>
      <c r="S6" s="50" t="s">
        <v>136</v>
      </c>
      <c r="T6" s="49">
        <v>20</v>
      </c>
      <c r="U6" s="49"/>
      <c r="V6" s="49">
        <v>20000</v>
      </c>
      <c r="W6" s="49">
        <v>400000</v>
      </c>
      <c r="X6" s="49">
        <v>575000</v>
      </c>
      <c r="Y6" s="49"/>
    </row>
    <row r="7" spans="2:25" ht="22.5">
      <c r="B7" s="21"/>
      <c r="C7" s="22"/>
      <c r="D7" s="21">
        <v>3101</v>
      </c>
      <c r="E7" s="44" t="str">
        <f>VLOOKUP(JOURNAL[[#This Row],[کد حساب]],LEDGER[[کد حساب]:[عنوان حساب]],2,FALSE)</f>
        <v>سرمایه مالک</v>
      </c>
      <c r="F7" s="23"/>
      <c r="G7" s="23">
        <v>540000</v>
      </c>
      <c r="I7" s="28"/>
      <c r="J7" s="29">
        <v>1103</v>
      </c>
      <c r="K7" s="29" t="s">
        <v>59</v>
      </c>
      <c r="L7" s="42">
        <f ca="1">SUMIF(JOURNAL[[کد حساب]:[بستانکار]],LEDGER[[#This Row],[کد حساب]],JOURNAL[بدهکار])</f>
        <v>635000</v>
      </c>
      <c r="M7" s="42">
        <f ca="1">SUMIF(JOURNAL[[کد حساب]:[بستانکار]],LEDGER[[#This Row],[کد حساب]],JOURNAL[بستانکار])</f>
        <v>330000</v>
      </c>
      <c r="N7" s="42">
        <f ca="1">IF(LEDGER[[#This Row],[گردش بدهکار]]&gt;LEDGER[[#This Row],[گردش بستانکار]],LEDGER[[#This Row],[گردش بدهکار]]-LEDGER[[#This Row],[گردش بستانکار]],0)</f>
        <v>305000</v>
      </c>
      <c r="O7" s="42">
        <f ca="1">IF(LEDGER[[#This Row],[گردش بستانکار]]&gt;LEDGER[[#This Row],[گردش بدهکار]],LEDGER[[#This Row],[گردش بستانکار]]-LEDGER[[#This Row],[گردش بدهکار]],0)</f>
        <v>0</v>
      </c>
      <c r="R7" s="49">
        <v>12</v>
      </c>
      <c r="S7" s="50" t="s">
        <v>136</v>
      </c>
      <c r="T7" s="49"/>
      <c r="U7" s="49">
        <v>5</v>
      </c>
      <c r="V7" s="49">
        <v>20000</v>
      </c>
      <c r="W7" s="49">
        <v>100000</v>
      </c>
      <c r="X7" s="49">
        <v>475000</v>
      </c>
      <c r="Y7" s="49"/>
    </row>
    <row r="8" spans="2:25" ht="22.5">
      <c r="B8" s="21">
        <v>2</v>
      </c>
      <c r="C8" s="22" t="s">
        <v>111</v>
      </c>
      <c r="D8" s="21">
        <v>1105</v>
      </c>
      <c r="E8" s="44" t="str">
        <f>VLOOKUP(JOURNAL[[#This Row],[کد حساب]],LEDGER[[کد حساب]:[عنوان حساب]],2,FALSE)</f>
        <v>پیش پرداخت بیمه</v>
      </c>
      <c r="F8" s="23">
        <v>300000</v>
      </c>
      <c r="G8" s="23"/>
      <c r="I8" s="28"/>
      <c r="J8" s="29">
        <v>1104</v>
      </c>
      <c r="K8" s="29" t="s">
        <v>60</v>
      </c>
      <c r="L8" s="42">
        <f ca="1">SUMIF(JOURNAL[[کد حساب]:[بستانکار]],LEDGER[[#This Row],[کد حساب]],JOURNAL[بدهکار])</f>
        <v>100000</v>
      </c>
      <c r="M8" s="42">
        <f ca="1">SUMIF(JOURNAL[[کد حساب]:[بستانکار]],LEDGER[[#This Row],[کد حساب]],JOURNAL[بستانکار])</f>
        <v>80000</v>
      </c>
      <c r="N8" s="42">
        <f ca="1">IF(LEDGER[[#This Row],[گردش بدهکار]]&gt;LEDGER[[#This Row],[گردش بستانکار]],LEDGER[[#This Row],[گردش بدهکار]]-LEDGER[[#This Row],[گردش بستانکار]],0)</f>
        <v>20000</v>
      </c>
      <c r="O8" s="42">
        <f ca="1">IF(LEDGER[[#This Row],[گردش بستانکار]]&gt;LEDGER[[#This Row],[گردش بدهکار]],LEDGER[[#This Row],[گردش بستانکار]]-LEDGER[[#This Row],[گردش بدهکار]],0)</f>
        <v>0</v>
      </c>
      <c r="R8" s="49">
        <v>14</v>
      </c>
      <c r="S8" s="50" t="s">
        <v>136</v>
      </c>
      <c r="T8" s="49"/>
      <c r="U8" s="49">
        <v>5</v>
      </c>
      <c r="V8" s="49">
        <v>20000</v>
      </c>
      <c r="W8" s="49">
        <v>100000</v>
      </c>
      <c r="X8" s="49">
        <v>375000</v>
      </c>
      <c r="Y8" s="49"/>
    </row>
    <row r="9" spans="2:25" ht="22.5">
      <c r="B9" s="21"/>
      <c r="C9" s="22"/>
      <c r="D9" s="21">
        <v>1101</v>
      </c>
      <c r="E9" s="44" t="str">
        <f>VLOOKUP(JOURNAL[[#This Row],[کد حساب]],LEDGER[[کد حساب]:[عنوان حساب]],2,FALSE)</f>
        <v>موجودی نقد و بانک</v>
      </c>
      <c r="F9" s="23"/>
      <c r="G9" s="23">
        <v>300000</v>
      </c>
      <c r="I9" s="28"/>
      <c r="J9" s="29">
        <v>1105</v>
      </c>
      <c r="K9" s="29" t="s">
        <v>61</v>
      </c>
      <c r="L9" s="42">
        <f ca="1">SUMIF(JOURNAL[[کد حساب]:[بستانکار]],LEDGER[[#This Row],[کد حساب]],JOURNAL[بدهکار])</f>
        <v>300000</v>
      </c>
      <c r="M9" s="42">
        <f ca="1">SUMIF(JOURNAL[[کد حساب]:[بستانکار]],LEDGER[[#This Row],[کد حساب]],JOURNAL[بستانکار])</f>
        <v>50000</v>
      </c>
      <c r="N9" s="42">
        <f ca="1">IF(LEDGER[[#This Row],[گردش بدهکار]]&gt;LEDGER[[#This Row],[گردش بستانکار]],LEDGER[[#This Row],[گردش بدهکار]]-LEDGER[[#This Row],[گردش بستانکار]],0)</f>
        <v>250000</v>
      </c>
      <c r="O9" s="42">
        <f ca="1">IF(LEDGER[[#This Row],[گردش بستانکار]]&gt;LEDGER[[#This Row],[گردش بدهکار]],LEDGER[[#This Row],[گردش بستانکار]]-LEDGER[[#This Row],[گردش بدهکار]],0)</f>
        <v>0</v>
      </c>
      <c r="R9" s="49">
        <v>16</v>
      </c>
      <c r="S9" s="50" t="s">
        <v>136</v>
      </c>
      <c r="T9" s="49"/>
      <c r="U9" s="49">
        <v>1</v>
      </c>
      <c r="V9" s="49">
        <v>20000</v>
      </c>
      <c r="W9" s="49">
        <v>20000</v>
      </c>
      <c r="X9" s="49">
        <v>355000</v>
      </c>
      <c r="Y9" s="49"/>
    </row>
    <row r="10" spans="2:25" ht="22.5">
      <c r="B10" s="21">
        <v>3</v>
      </c>
      <c r="C10" s="22" t="s">
        <v>112</v>
      </c>
      <c r="D10" s="21">
        <v>1108</v>
      </c>
      <c r="E10" s="44" t="str">
        <f>VLOOKUP(JOURNAL[[#This Row],[کد حساب]],LEDGER[[کد حساب]:[عنوان حساب]],2,FALSE)</f>
        <v>اثاثه</v>
      </c>
      <c r="F10" s="23">
        <v>50000</v>
      </c>
      <c r="G10" s="23"/>
      <c r="I10" s="28"/>
      <c r="J10" s="29">
        <v>1106</v>
      </c>
      <c r="K10" s="29" t="s">
        <v>62</v>
      </c>
      <c r="L10" s="42">
        <f ca="1">SUMIF(JOURNAL[[کد حساب]:[بستانکار]],LEDGER[[#This Row],[کد حساب]],JOURNAL[بدهکار])</f>
        <v>240000</v>
      </c>
      <c r="M10" s="42">
        <f ca="1">SUMIF(JOURNAL[[کد حساب]:[بستانکار]],LEDGER[[#This Row],[کد حساب]],JOURNAL[بستانکار])</f>
        <v>0</v>
      </c>
      <c r="N10" s="42">
        <f ca="1">IF(LEDGER[[#This Row],[گردش بدهکار]]&gt;LEDGER[[#This Row],[گردش بستانکار]],LEDGER[[#This Row],[گردش بدهکار]]-LEDGER[[#This Row],[گردش بستانکار]],0)</f>
        <v>240000</v>
      </c>
      <c r="O10" s="42">
        <f ca="1">IF(LEDGER[[#This Row],[گردش بستانکار]]&gt;LEDGER[[#This Row],[گردش بدهکار]],LEDGER[[#This Row],[گردش بستانکار]]-LEDGER[[#This Row],[گردش بدهکار]],0)</f>
        <v>0</v>
      </c>
      <c r="R10" s="49">
        <v>17</v>
      </c>
      <c r="S10" s="50" t="s">
        <v>135</v>
      </c>
      <c r="T10" s="49"/>
      <c r="U10" s="49">
        <v>10</v>
      </c>
      <c r="V10" s="49">
        <v>11000</v>
      </c>
      <c r="W10" s="49">
        <v>110000</v>
      </c>
      <c r="X10" s="49">
        <v>245000</v>
      </c>
      <c r="Y10" s="49"/>
    </row>
    <row r="11" spans="2:25" ht="22.5">
      <c r="B11" s="21"/>
      <c r="C11" s="22"/>
      <c r="D11" s="21">
        <v>2102</v>
      </c>
      <c r="E11" s="44" t="str">
        <f>VLOOKUP(JOURNAL[[#This Row],[کد حساب]],LEDGER[[کد حساب]:[عنوان حساب]],2,FALSE)</f>
        <v>اسناد پرداختنی کوتاه مدت</v>
      </c>
      <c r="F11" s="23"/>
      <c r="G11" s="23">
        <v>40000</v>
      </c>
      <c r="I11" s="28"/>
      <c r="J11" s="29">
        <v>1107</v>
      </c>
      <c r="K11" s="29" t="s">
        <v>63</v>
      </c>
      <c r="L11" s="42">
        <f ca="1">SUMIF(JOURNAL[[کد حساب]:[بستانکار]],LEDGER[[#This Row],[کد حساب]],JOURNAL[بدهکار])</f>
        <v>0</v>
      </c>
      <c r="M11" s="42">
        <f ca="1">SUMIF(JOURNAL[[کد حساب]:[بستانکار]],LEDGER[[#This Row],[کد حساب]],JOURNAL[بستانکار])</f>
        <v>1600</v>
      </c>
      <c r="N11" s="42">
        <f ca="1">IF(LEDGER[[#This Row],[گردش بدهکار]]&gt;LEDGER[[#This Row],[گردش بستانکار]],LEDGER[[#This Row],[گردش بدهکار]]-LEDGER[[#This Row],[گردش بستانکار]],0)</f>
        <v>0</v>
      </c>
      <c r="O11" s="42">
        <f ca="1">IF(LEDGER[[#This Row],[گردش بستانکار]]&gt;LEDGER[[#This Row],[گردش بدهکار]],LEDGER[[#This Row],[گردش بستانکار]]-LEDGER[[#This Row],[گردش بدهکار]],0)</f>
        <v>1600</v>
      </c>
      <c r="R11" s="49">
        <v>20</v>
      </c>
      <c r="S11" s="50" t="s">
        <v>136</v>
      </c>
      <c r="T11" s="49">
        <v>3</v>
      </c>
      <c r="U11" s="49"/>
      <c r="V11" s="49">
        <v>20000</v>
      </c>
      <c r="W11" s="49">
        <v>60000</v>
      </c>
      <c r="X11" s="49">
        <v>305000</v>
      </c>
      <c r="Y11" s="49"/>
    </row>
    <row r="12" spans="2:25" ht="22.5">
      <c r="B12" s="21"/>
      <c r="C12" s="22"/>
      <c r="D12" s="21">
        <v>1101</v>
      </c>
      <c r="E12" s="44" t="str">
        <f>VLOOKUP(JOURNAL[[#This Row],[کد حساب]],LEDGER[[کد حساب]:[عنوان حساب]],2,FALSE)</f>
        <v>موجودی نقد و بانک</v>
      </c>
      <c r="F12" s="23"/>
      <c r="G12" s="23">
        <v>10000</v>
      </c>
      <c r="I12" s="28"/>
      <c r="J12" s="29">
        <v>1108</v>
      </c>
      <c r="K12" s="29" t="s">
        <v>64</v>
      </c>
      <c r="L12" s="42">
        <f ca="1">SUMIF(JOURNAL[[کد حساب]:[بستانکار]],LEDGER[[#This Row],[کد حساب]],JOURNAL[بدهکار])</f>
        <v>50000</v>
      </c>
      <c r="M12" s="42">
        <f ca="1">SUMIF(JOURNAL[[کد حساب]:[بستانکار]],LEDGER[[#This Row],[کد حساب]],JOURNAL[بستانکار])</f>
        <v>0</v>
      </c>
      <c r="N12" s="42">
        <f ca="1">IF(LEDGER[[#This Row],[گردش بدهکار]]&gt;LEDGER[[#This Row],[گردش بستانکار]],LEDGER[[#This Row],[گردش بدهکار]]-LEDGER[[#This Row],[گردش بستانکار]],0)</f>
        <v>50000</v>
      </c>
      <c r="O12" s="42">
        <f ca="1">IF(LEDGER[[#This Row],[گردش بستانکار]]&gt;LEDGER[[#This Row],[گردش بدهکار]],LEDGER[[#This Row],[گردش بستانکار]]-LEDGER[[#This Row],[گردش بدهکار]],0)</f>
        <v>0</v>
      </c>
      <c r="R12" s="49"/>
      <c r="S12" s="50"/>
      <c r="T12" s="49"/>
      <c r="U12" s="49"/>
      <c r="V12" s="49"/>
      <c r="W12" s="49"/>
      <c r="X12" s="49"/>
      <c r="Y12" s="49"/>
    </row>
    <row r="13" spans="2:25" ht="22.5">
      <c r="B13" s="21">
        <v>5</v>
      </c>
      <c r="C13" s="22" t="s">
        <v>113</v>
      </c>
      <c r="D13" s="21">
        <v>1101</v>
      </c>
      <c r="E13" s="44" t="str">
        <f>VLOOKUP(JOURNAL[[#This Row],[کد حساب]],LEDGER[[کد حساب]:[عنوان حساب]],2,FALSE)</f>
        <v>موجودی نقد و بانک</v>
      </c>
      <c r="F13" s="23">
        <v>500000</v>
      </c>
      <c r="G13" s="23"/>
      <c r="I13" s="28"/>
      <c r="J13" s="29">
        <v>1109</v>
      </c>
      <c r="K13" s="29" t="s">
        <v>65</v>
      </c>
      <c r="L13" s="42">
        <f ca="1">SUMIF(JOURNAL[[کد حساب]:[بستانکار]],LEDGER[[#This Row],[کد حساب]],JOURNAL[بدهکار])</f>
        <v>0</v>
      </c>
      <c r="M13" s="42">
        <f ca="1">SUMIF(JOURNAL[[کد حساب]:[بستانکار]],LEDGER[[#This Row],[کد حساب]],JOURNAL[بستانکار])</f>
        <v>0</v>
      </c>
      <c r="N13" s="42">
        <f ca="1">IF(LEDGER[[#This Row],[گردش بدهکار]]&gt;LEDGER[[#This Row],[گردش بستانکار]],LEDGER[[#This Row],[گردش بدهکار]]-LEDGER[[#This Row],[گردش بستانکار]],0)</f>
        <v>0</v>
      </c>
      <c r="O13" s="42">
        <f ca="1">IF(LEDGER[[#This Row],[گردش بستانکار]]&gt;LEDGER[[#This Row],[گردش بدهکار]],LEDGER[[#This Row],[گردش بستانکار]]-LEDGER[[#This Row],[گردش بدهکار]],0)</f>
        <v>0</v>
      </c>
      <c r="R13" s="49"/>
      <c r="S13" s="50"/>
      <c r="T13" s="49"/>
      <c r="U13" s="49"/>
      <c r="V13" s="49"/>
      <c r="W13" s="49"/>
      <c r="X13" s="49"/>
      <c r="Y13" s="49"/>
    </row>
    <row r="14" spans="2:25">
      <c r="B14" s="21"/>
      <c r="C14" s="22"/>
      <c r="D14" s="21">
        <v>2106</v>
      </c>
      <c r="E14" s="44" t="str">
        <f>VLOOKUP(JOURNAL[[#This Row],[کد حساب]],LEDGER[[کد حساب]:[عنوان حساب]],2,FALSE)</f>
        <v>وام پرداختنی</v>
      </c>
      <c r="F14" s="23"/>
      <c r="G14" s="23">
        <v>500000</v>
      </c>
      <c r="I14" s="28"/>
      <c r="J14" s="29">
        <v>2101</v>
      </c>
      <c r="K14" s="29" t="s">
        <v>66</v>
      </c>
      <c r="L14" s="42">
        <f ca="1">SUMIF(JOURNAL[[کد حساب]:[بستانکار]],LEDGER[[#This Row],[کد حساب]],JOURNAL[بدهکار])</f>
        <v>200000</v>
      </c>
      <c r="M14" s="42">
        <f ca="1">SUMIF(JOURNAL[[کد حساب]:[بستانکار]],LEDGER[[#This Row],[کد حساب]],JOURNAL[بستانکار])</f>
        <v>200000</v>
      </c>
      <c r="N14" s="42">
        <f ca="1">IF(LEDGER[[#This Row],[گردش بدهکار]]&gt;LEDGER[[#This Row],[گردش بستانکار]],LEDGER[[#This Row],[گردش بدهکار]]-LEDGER[[#This Row],[گردش بستانکار]],0)</f>
        <v>0</v>
      </c>
      <c r="O14" s="42">
        <f ca="1">IF(LEDGER[[#This Row],[گردش بستانکار]]&gt;LEDGER[[#This Row],[گردش بدهکار]],LEDGER[[#This Row],[گردش بستانکار]]-LEDGER[[#This Row],[گردش بدهکار]],0)</f>
        <v>0</v>
      </c>
    </row>
    <row r="15" spans="2:25">
      <c r="B15" s="21">
        <v>6</v>
      </c>
      <c r="C15" s="22" t="s">
        <v>114</v>
      </c>
      <c r="D15" s="47">
        <v>1104</v>
      </c>
      <c r="E15" s="44" t="str">
        <f>VLOOKUP(JOURNAL[[#This Row],[کد حساب]],LEDGER[[کد حساب]:[عنوان حساب]],2,FALSE)</f>
        <v>ملزومات اداری</v>
      </c>
      <c r="F15" s="23">
        <v>100000</v>
      </c>
      <c r="G15" s="23"/>
      <c r="I15" s="28"/>
      <c r="J15" s="29">
        <v>2102</v>
      </c>
      <c r="K15" s="29" t="s">
        <v>67</v>
      </c>
      <c r="L15" s="42">
        <f ca="1">SUMIF(JOURNAL[[کد حساب]:[بستانکار]],LEDGER[[#This Row],[کد حساب]],JOURNAL[بدهکار])</f>
        <v>0</v>
      </c>
      <c r="M15" s="42">
        <f ca="1">SUMIF(JOURNAL[[کد حساب]:[بستانکار]],LEDGER[[#This Row],[کد حساب]],JOURNAL[بستانکار])</f>
        <v>45000</v>
      </c>
      <c r="N15" s="42">
        <f ca="1">IF(LEDGER[[#This Row],[گردش بدهکار]]&gt;LEDGER[[#This Row],[گردش بستانکار]],LEDGER[[#This Row],[گردش بدهکار]]-LEDGER[[#This Row],[گردش بستانکار]],0)</f>
        <v>0</v>
      </c>
      <c r="O15" s="42">
        <f ca="1">IF(LEDGER[[#This Row],[گردش بستانکار]]&gt;LEDGER[[#This Row],[گردش بدهکار]],LEDGER[[#This Row],[گردش بستانکار]]-LEDGER[[#This Row],[گردش بدهکار]],0)</f>
        <v>45000</v>
      </c>
      <c r="R15" s="26" t="s">
        <v>125</v>
      </c>
    </row>
    <row r="16" spans="2:25">
      <c r="B16" s="47"/>
      <c r="C16" s="22"/>
      <c r="D16" s="47">
        <v>1101</v>
      </c>
      <c r="E16" s="44" t="str">
        <f>VLOOKUP(JOURNAL[[#This Row],[کد حساب]],LEDGER[[کد حساب]:[عنوان حساب]],2,FALSE)</f>
        <v>موجودی نقد و بانک</v>
      </c>
      <c r="F16" s="23"/>
      <c r="G16" s="23">
        <v>100000</v>
      </c>
      <c r="I16" s="28"/>
      <c r="J16" s="29">
        <v>2103</v>
      </c>
      <c r="K16" s="29" t="s">
        <v>68</v>
      </c>
      <c r="L16" s="42">
        <f ca="1">SUMIF(JOURNAL[[کد حساب]:[بستانکار]],LEDGER[[#This Row],[کد حساب]],JOURNAL[بدهکار])</f>
        <v>0</v>
      </c>
      <c r="M16" s="42">
        <f ca="1">SUMIF(JOURNAL[[کد حساب]:[بستانکار]],LEDGER[[#This Row],[کد حساب]],JOURNAL[بستانکار])</f>
        <v>100000</v>
      </c>
      <c r="N16" s="42">
        <f ca="1">IF(LEDGER[[#This Row],[گردش بدهکار]]&gt;LEDGER[[#This Row],[گردش بستانکار]],LEDGER[[#This Row],[گردش بدهکار]]-LEDGER[[#This Row],[گردش بستانکار]],0)</f>
        <v>0</v>
      </c>
      <c r="O16" s="42">
        <f ca="1">IF(LEDGER[[#This Row],[گردش بستانکار]]&gt;LEDGER[[#This Row],[گردش بدهکار]],LEDGER[[#This Row],[گردش بستانکار]]-LEDGER[[#This Row],[گردش بدهکار]],0)</f>
        <v>100000</v>
      </c>
    </row>
    <row r="17" spans="2:21" ht="20.25">
      <c r="B17" s="47">
        <v>7</v>
      </c>
      <c r="C17" s="22" t="s">
        <v>115</v>
      </c>
      <c r="D17" s="47">
        <v>1101</v>
      </c>
      <c r="E17" s="44" t="str">
        <f>VLOOKUP(JOURNAL[[#This Row],[کد حساب]],LEDGER[[کد حساب]:[عنوان حساب]],2,FALSE)</f>
        <v>موجودی نقد و بانک</v>
      </c>
      <c r="F17" s="23">
        <v>200000</v>
      </c>
      <c r="G17" s="23"/>
      <c r="I17" s="28"/>
      <c r="J17" s="29">
        <v>2104</v>
      </c>
      <c r="K17" s="29" t="s">
        <v>89</v>
      </c>
      <c r="L17" s="42">
        <f ca="1">SUMIF(JOURNAL[[کد حساب]:[بستانکار]],LEDGER[[#This Row],[کد حساب]],JOURNAL[بدهکار])</f>
        <v>80000</v>
      </c>
      <c r="M17" s="42">
        <f ca="1">SUMIF(JOURNAL[[کد حساب]:[بستانکار]],LEDGER[[#This Row],[کد حساب]],JOURNAL[بستانکار])</f>
        <v>200000</v>
      </c>
      <c r="N17" s="42">
        <f ca="1">IF(LEDGER[[#This Row],[گردش بدهکار]]&gt;LEDGER[[#This Row],[گردش بستانکار]],LEDGER[[#This Row],[گردش بدهکار]]-LEDGER[[#This Row],[گردش بستانکار]],0)</f>
        <v>0</v>
      </c>
      <c r="O17" s="42">
        <f ca="1">IF(LEDGER[[#This Row],[گردش بستانکار]]&gt;LEDGER[[#This Row],[گردش بدهکار]],LEDGER[[#This Row],[گردش بستانکار]]-LEDGER[[#This Row],[گردش بدهکار]],0)</f>
        <v>120000</v>
      </c>
      <c r="R17" s="53" t="s">
        <v>146</v>
      </c>
      <c r="S17" s="52">
        <v>65000</v>
      </c>
    </row>
    <row r="18" spans="2:21" ht="20.25">
      <c r="B18" s="47"/>
      <c r="C18" s="22"/>
      <c r="D18" s="47">
        <v>2104</v>
      </c>
      <c r="E18" s="44" t="str">
        <f>VLOOKUP(JOURNAL[[#This Row],[کد حساب]],LEDGER[[کد حساب]:[عنوان حساب]],2,FALSE)</f>
        <v>پیش دریافت خدمات</v>
      </c>
      <c r="F18" s="23"/>
      <c r="G18" s="23">
        <v>200000</v>
      </c>
      <c r="I18" s="28"/>
      <c r="J18" s="29">
        <v>2105</v>
      </c>
      <c r="K18" s="29" t="s">
        <v>69</v>
      </c>
      <c r="L18" s="42">
        <f ca="1">SUMIF(JOURNAL[[کد حساب]:[بستانکار]],LEDGER[[#This Row],[کد حساب]],JOURNAL[بدهکار])</f>
        <v>0</v>
      </c>
      <c r="M18" s="42">
        <f ca="1">SUMIF(JOURNAL[[کد حساب]:[بستانکار]],LEDGER[[#This Row],[کد حساب]],JOURNAL[بستانکار])</f>
        <v>0</v>
      </c>
      <c r="N18" s="42">
        <f ca="1">IF(LEDGER[[#This Row],[گردش بدهکار]]&gt;LEDGER[[#This Row],[گردش بستانکار]],LEDGER[[#This Row],[گردش بدهکار]]-LEDGER[[#This Row],[گردش بستانکار]],0)</f>
        <v>0</v>
      </c>
      <c r="O18" s="42">
        <f ca="1">IF(LEDGER[[#This Row],[گردش بستانکار]]&gt;LEDGER[[#This Row],[گردش بدهکار]],LEDGER[[#This Row],[گردش بستانکار]]-LEDGER[[#This Row],[گردش بدهکار]],0)</f>
        <v>0</v>
      </c>
      <c r="R18" s="53" t="s">
        <v>147</v>
      </c>
      <c r="S18" s="54">
        <v>415000</v>
      </c>
    </row>
    <row r="19" spans="2:21">
      <c r="B19" s="47">
        <v>8</v>
      </c>
      <c r="C19" s="22" t="s">
        <v>116</v>
      </c>
      <c r="D19" s="47">
        <v>2104</v>
      </c>
      <c r="E19" s="44" t="str">
        <f>VLOOKUP(JOURNAL[[#This Row],[کد حساب]],LEDGER[[کد حساب]:[عنوان حساب]],2,FALSE)</f>
        <v>پیش دریافت خدمات</v>
      </c>
      <c r="F19" s="23">
        <v>80000</v>
      </c>
      <c r="G19" s="23"/>
      <c r="I19" s="28"/>
      <c r="J19" s="29">
        <v>2106</v>
      </c>
      <c r="K19" s="29" t="s">
        <v>90</v>
      </c>
      <c r="L19" s="42">
        <f ca="1">SUMIF(JOURNAL[[کد حساب]:[بستانکار]],LEDGER[[#This Row],[کد حساب]],JOURNAL[بدهکار])</f>
        <v>250000</v>
      </c>
      <c r="M19" s="42">
        <f ca="1">SUMIF(JOURNAL[[کد حساب]:[بستانکار]],LEDGER[[#This Row],[کد حساب]],JOURNAL[بستانکار])</f>
        <v>500000</v>
      </c>
      <c r="N19" s="42">
        <f ca="1">IF(LEDGER[[#This Row],[گردش بدهکار]]&gt;LEDGER[[#This Row],[گردش بستانکار]],LEDGER[[#This Row],[گردش بدهکار]]-LEDGER[[#This Row],[گردش بستانکار]],0)</f>
        <v>0</v>
      </c>
      <c r="O19" s="42">
        <f ca="1">IF(LEDGER[[#This Row],[گردش بستانکار]]&gt;LEDGER[[#This Row],[گردش بدهکار]],LEDGER[[#This Row],[گردش بستانکار]]-LEDGER[[#This Row],[گردش بدهکار]],0)</f>
        <v>250000</v>
      </c>
      <c r="T19" s="63"/>
    </row>
    <row r="20" spans="2:21">
      <c r="B20" s="47"/>
      <c r="C20" s="22"/>
      <c r="D20" s="47">
        <v>7102</v>
      </c>
      <c r="E20" s="44" t="str">
        <f>VLOOKUP(JOURNAL[[#This Row],[کد حساب]],LEDGER[[کد حساب]:[عنوان حساب]],2,FALSE)</f>
        <v>درآمد خدمات</v>
      </c>
      <c r="F20" s="23"/>
      <c r="G20" s="23">
        <v>80000</v>
      </c>
      <c r="I20" s="28"/>
      <c r="J20" s="29">
        <v>3101</v>
      </c>
      <c r="K20" s="29" t="s">
        <v>83</v>
      </c>
      <c r="L20" s="42">
        <f ca="1">SUMIF(JOURNAL[[کد حساب]:[بستانکار]],LEDGER[[#This Row],[کد حساب]],JOURNAL[بدهکار])</f>
        <v>73950</v>
      </c>
      <c r="M20" s="42">
        <f ca="1">SUMIF(JOURNAL[[کد حساب]:[بستانکار]],LEDGER[[#This Row],[کد حساب]],JOURNAL[بستانکار])</f>
        <v>540000</v>
      </c>
      <c r="N20" s="42">
        <f ca="1">IF(LEDGER[[#This Row],[گردش بدهکار]]&gt;LEDGER[[#This Row],[گردش بستانکار]],LEDGER[[#This Row],[گردش بدهکار]]-LEDGER[[#This Row],[گردش بستانکار]],0)</f>
        <v>0</v>
      </c>
      <c r="O20" s="42">
        <f ca="1">IF(LEDGER[[#This Row],[گردش بستانکار]]&gt;LEDGER[[#This Row],[گردش بدهکار]],LEDGER[[#This Row],[گردش بستانکار]]-LEDGER[[#This Row],[گردش بدهکار]],0)</f>
        <v>466050</v>
      </c>
      <c r="T20" s="63"/>
    </row>
    <row r="21" spans="2:21">
      <c r="B21" s="47">
        <v>9</v>
      </c>
      <c r="C21" s="22" t="s">
        <v>118</v>
      </c>
      <c r="D21" s="47">
        <v>1103</v>
      </c>
      <c r="E21" s="44" t="str">
        <f>VLOOKUP(JOURNAL[[#This Row],[کد حساب]],LEDGER[[کد حساب]:[عنوان حساب]],2,FALSE)</f>
        <v>موجودی کالا</v>
      </c>
      <c r="F21" s="23">
        <v>175000</v>
      </c>
      <c r="G21" s="23"/>
      <c r="I21" s="28"/>
      <c r="J21" s="29">
        <v>4101</v>
      </c>
      <c r="K21" s="29" t="s">
        <v>9</v>
      </c>
      <c r="L21" s="42">
        <f ca="1">SUMIF(JOURNAL[[کد حساب]:[بستانکار]],LEDGER[[#This Row],[کد حساب]],JOURNAL[بدهکار])</f>
        <v>20000</v>
      </c>
      <c r="M21" s="42">
        <f ca="1">SUMIF(JOURNAL[[کد حساب]:[بستانکار]],LEDGER[[#This Row],[کد حساب]],JOURNAL[بستانکار])</f>
        <v>20000</v>
      </c>
      <c r="N21" s="42">
        <f ca="1">IF(LEDGER[[#This Row],[گردش بدهکار]]&gt;LEDGER[[#This Row],[گردش بستانکار]],LEDGER[[#This Row],[گردش بدهکار]]-LEDGER[[#This Row],[گردش بستانکار]],0)</f>
        <v>0</v>
      </c>
      <c r="O21" s="42">
        <f ca="1">IF(LEDGER[[#This Row],[گردش بستانکار]]&gt;LEDGER[[#This Row],[گردش بدهکار]],LEDGER[[#This Row],[گردش بستانکار]]-LEDGER[[#This Row],[گردش بدهکار]],0)</f>
        <v>0</v>
      </c>
      <c r="R21" s="63"/>
      <c r="S21" s="63"/>
      <c r="T21" s="63"/>
      <c r="U21" s="63"/>
    </row>
    <row r="22" spans="2:21" ht="60.75">
      <c r="B22" s="47"/>
      <c r="C22" s="22"/>
      <c r="D22" s="47">
        <v>1101</v>
      </c>
      <c r="E22" s="44" t="str">
        <f>VLOOKUP(JOURNAL[[#This Row],[کد حساب]],LEDGER[[کد حساب]:[عنوان حساب]],2,FALSE)</f>
        <v>موجودی نقد و بانک</v>
      </c>
      <c r="F22" s="23"/>
      <c r="G22" s="23">
        <v>150000</v>
      </c>
      <c r="I22" s="28"/>
      <c r="J22" s="29">
        <v>5101</v>
      </c>
      <c r="K22" s="29" t="s">
        <v>70</v>
      </c>
      <c r="L22" s="42">
        <f ca="1">SUMIF(JOURNAL[[کد حساب]:[بستانکار]],LEDGER[[#This Row],[کد حساب]],JOURNAL[بدهکار])</f>
        <v>262650</v>
      </c>
      <c r="M22" s="42">
        <f ca="1">SUMIF(JOURNAL[[کد حساب]:[بستانکار]],LEDGER[[#This Row],[کد حساب]],JOURNAL[بستانکار])</f>
        <v>262650</v>
      </c>
      <c r="N22" s="42">
        <f ca="1">IF(LEDGER[[#This Row],[گردش بدهکار]]&gt;LEDGER[[#This Row],[گردش بستانکار]],LEDGER[[#This Row],[گردش بدهکار]]-LEDGER[[#This Row],[گردش بستانکار]],0)</f>
        <v>0</v>
      </c>
      <c r="O22" s="42">
        <f ca="1">IF(LEDGER[[#This Row],[گردش بستانکار]]&gt;LEDGER[[#This Row],[گردش بدهکار]],LEDGER[[#This Row],[گردش بستانکار]]-LEDGER[[#This Row],[گردش بدهکار]],0)</f>
        <v>0</v>
      </c>
      <c r="R22" s="68" t="s">
        <v>175</v>
      </c>
      <c r="S22" s="61"/>
      <c r="T22" s="61"/>
      <c r="U22" s="61"/>
    </row>
    <row r="23" spans="2:21">
      <c r="B23" s="47"/>
      <c r="C23" s="22"/>
      <c r="D23" s="47">
        <v>6102</v>
      </c>
      <c r="E23" s="44" t="str">
        <f>VLOOKUP(JOURNAL[[#This Row],[کد حساب]],LEDGER[[کد حساب]:[عنوان حساب]],2,FALSE)</f>
        <v>برگشت از خرید و تخفیفات</v>
      </c>
      <c r="F23" s="23"/>
      <c r="G23" s="23">
        <v>25000</v>
      </c>
      <c r="I23" s="28"/>
      <c r="J23" s="29">
        <v>5102</v>
      </c>
      <c r="K23" s="29" t="s">
        <v>71</v>
      </c>
      <c r="L23" s="42">
        <f ca="1">SUMIF(JOURNAL[[کد حساب]:[بستانکار]],LEDGER[[#This Row],[کد حساب]],JOURNAL[بدهکار])</f>
        <v>155000</v>
      </c>
      <c r="M23" s="42">
        <f ca="1">SUMIF(JOURNAL[[کد حساب]:[بستانکار]],LEDGER[[#This Row],[کد حساب]],JOURNAL[بستانکار])</f>
        <v>155000</v>
      </c>
      <c r="N23" s="42">
        <f ca="1">IF(LEDGER[[#This Row],[گردش بدهکار]]&gt;LEDGER[[#This Row],[گردش بستانکار]],LEDGER[[#This Row],[گردش بدهکار]]-LEDGER[[#This Row],[گردش بستانکار]],0)</f>
        <v>0</v>
      </c>
      <c r="O23" s="42">
        <f ca="1">IF(LEDGER[[#This Row],[گردش بستانکار]]&gt;LEDGER[[#This Row],[گردش بدهکار]],LEDGER[[#This Row],[گردش بستانکار]]-LEDGER[[#This Row],[گردش بدهکار]],0)</f>
        <v>0</v>
      </c>
      <c r="R23" s="61"/>
      <c r="S23" s="61"/>
      <c r="T23" s="61"/>
      <c r="U23" s="61"/>
    </row>
    <row r="24" spans="2:21">
      <c r="B24" s="47">
        <v>10</v>
      </c>
      <c r="C24" s="22" t="s">
        <v>126</v>
      </c>
      <c r="D24" s="47">
        <v>1103</v>
      </c>
      <c r="E24" s="44" t="str">
        <f>VLOOKUP(JOURNAL[[#This Row],[کد حساب]],LEDGER[[کد حساب]:[عنوان حساب]],2,FALSE)</f>
        <v>موجودی کالا</v>
      </c>
      <c r="F24" s="23">
        <v>400000</v>
      </c>
      <c r="G24" s="23"/>
      <c r="I24" s="28"/>
      <c r="J24" s="29">
        <v>5103</v>
      </c>
      <c r="K24" s="29" t="s">
        <v>72</v>
      </c>
      <c r="L24" s="42">
        <f ca="1">SUMIF(JOURNAL[[کد حساب]:[بستانکار]],LEDGER[[#This Row],[کد حساب]],JOURNAL[بدهکار])</f>
        <v>0</v>
      </c>
      <c r="M24" s="42">
        <f ca="1">SUMIF(JOURNAL[[کد حساب]:[بستانکار]],LEDGER[[#This Row],[کد حساب]],JOURNAL[بستانکار])</f>
        <v>0</v>
      </c>
      <c r="N24" s="42">
        <f ca="1">IF(LEDGER[[#This Row],[گردش بدهکار]]&gt;LEDGER[[#This Row],[گردش بستانکار]],LEDGER[[#This Row],[گردش بدهکار]]-LEDGER[[#This Row],[گردش بستانکار]],0)</f>
        <v>0</v>
      </c>
      <c r="O24" s="42">
        <f ca="1">IF(LEDGER[[#This Row],[گردش بستانکار]]&gt;LEDGER[[#This Row],[گردش بدهکار]],LEDGER[[#This Row],[گردش بستانکار]]-LEDGER[[#This Row],[گردش بدهکار]],0)</f>
        <v>0</v>
      </c>
      <c r="R24" s="60" t="s">
        <v>165</v>
      </c>
      <c r="S24" s="62" t="s">
        <v>168</v>
      </c>
      <c r="T24" s="61"/>
      <c r="U24" s="61"/>
    </row>
    <row r="25" spans="2:21">
      <c r="B25" s="47"/>
      <c r="C25" s="22"/>
      <c r="D25" s="47">
        <v>1101</v>
      </c>
      <c r="E25" s="44" t="str">
        <f>VLOOKUP(JOURNAL[[#This Row],[کد حساب]],LEDGER[[کد حساب]:[عنوان حساب]],2,FALSE)</f>
        <v>موجودی نقد و بانک</v>
      </c>
      <c r="F25" s="23"/>
      <c r="G25" s="23">
        <v>200000</v>
      </c>
      <c r="I25" s="28"/>
      <c r="J25" s="29">
        <v>6101</v>
      </c>
      <c r="K25" s="29" t="s">
        <v>191</v>
      </c>
      <c r="L25" s="42">
        <f ca="1">SUMIF(JOURNAL[[کد حساب]:[بستانکار]],LEDGER[[#This Row],[کد حساب]],JOURNAL[بدهکار])</f>
        <v>198950</v>
      </c>
      <c r="M25" s="42">
        <f ca="1">SUMIF(JOURNAL[[کد حساب]:[بستانکار]],LEDGER[[#This Row],[کد حساب]],JOURNAL[بستانکار])</f>
        <v>198950</v>
      </c>
      <c r="N25" s="42">
        <f ca="1">IF(LEDGER[[#This Row],[گردش بدهکار]]&gt;LEDGER[[#This Row],[گردش بستانکار]],LEDGER[[#This Row],[گردش بدهکار]]-LEDGER[[#This Row],[گردش بستانکار]],0)</f>
        <v>0</v>
      </c>
      <c r="O25" s="42">
        <f ca="1">IF(LEDGER[[#This Row],[گردش بستانکار]]&gt;LEDGER[[#This Row],[گردش بدهکار]],LEDGER[[#This Row],[گردش بستانکار]]-LEDGER[[#This Row],[گردش بدهکار]],0)</f>
        <v>0</v>
      </c>
      <c r="R25" s="56" t="s">
        <v>166</v>
      </c>
      <c r="S25" s="57">
        <v>262650</v>
      </c>
      <c r="T25" s="61"/>
      <c r="U25" s="61"/>
    </row>
    <row r="26" spans="2:21" ht="36">
      <c r="B26" s="47"/>
      <c r="C26" s="22"/>
      <c r="D26" s="47">
        <v>2101</v>
      </c>
      <c r="E26" s="44" t="str">
        <f>VLOOKUP(JOURNAL[[#This Row],[کد حساب]],LEDGER[[کد حساب]:[عنوان حساب]],2,FALSE)</f>
        <v>حسابهای پرداختنی</v>
      </c>
      <c r="F26" s="23"/>
      <c r="G26" s="23">
        <v>200000</v>
      </c>
      <c r="I26" s="28"/>
      <c r="J26" s="29">
        <v>6102</v>
      </c>
      <c r="K26" s="29" t="s">
        <v>73</v>
      </c>
      <c r="L26" s="42">
        <f ca="1">SUMIF(JOURNAL[[کد حساب]:[بستانکار]],LEDGER[[#This Row],[کد حساب]],JOURNAL[بدهکار])</f>
        <v>35000</v>
      </c>
      <c r="M26" s="42">
        <f ca="1">SUMIF(JOURNAL[[کد حساب]:[بستانکار]],LEDGER[[#This Row],[کد حساب]],JOURNAL[بستانکار])</f>
        <v>35000</v>
      </c>
      <c r="N26" s="42">
        <f ca="1">IF(LEDGER[[#This Row],[گردش بدهکار]]&gt;LEDGER[[#This Row],[گردش بستانکار]],LEDGER[[#This Row],[گردش بدهکار]]-LEDGER[[#This Row],[گردش بستانکار]],0)</f>
        <v>0</v>
      </c>
      <c r="O26" s="42">
        <f ca="1">IF(LEDGER[[#This Row],[گردش بستانکار]]&gt;LEDGER[[#This Row],[گردش بدهکار]],LEDGER[[#This Row],[گردش بستانکار]]-LEDGER[[#This Row],[گردش بدهکار]],0)</f>
        <v>0</v>
      </c>
      <c r="R26" s="59" t="s">
        <v>167</v>
      </c>
      <c r="S26" s="57">
        <v>155000</v>
      </c>
      <c r="T26" s="61"/>
      <c r="U26" s="61"/>
    </row>
    <row r="27" spans="2:21">
      <c r="B27" s="47">
        <v>11</v>
      </c>
      <c r="C27" s="22" t="s">
        <v>126</v>
      </c>
      <c r="D27" s="47">
        <v>7103</v>
      </c>
      <c r="E27" s="44" t="str">
        <f>VLOOKUP(JOURNAL[[#This Row],[کد حساب]],LEDGER[[کد حساب]:[عنوان حساب]],2,FALSE)</f>
        <v>هزینه حمل کالا خریداری شده</v>
      </c>
      <c r="F27" s="23">
        <v>15000</v>
      </c>
      <c r="G27" s="23"/>
      <c r="I27" s="28"/>
      <c r="J27" s="29">
        <v>6103</v>
      </c>
      <c r="K27" s="29" t="s">
        <v>74</v>
      </c>
      <c r="L27" s="42">
        <f ca="1">SUMIF(JOURNAL[[کد حساب]:[بستانکار]],LEDGER[[#This Row],[کد حساب]],JOURNAL[بدهکار])</f>
        <v>0</v>
      </c>
      <c r="M27" s="42">
        <f ca="1">SUMIF(JOURNAL[[کد حساب]:[بستانکار]],LEDGER[[#This Row],[کد حساب]],JOURNAL[بستانکار])</f>
        <v>0</v>
      </c>
      <c r="N27" s="42">
        <f ca="1">IF(LEDGER[[#This Row],[گردش بدهکار]]&gt;LEDGER[[#This Row],[گردش بستانکار]],LEDGER[[#This Row],[گردش بدهکار]]-LEDGER[[#This Row],[گردش بستانکار]],0)</f>
        <v>0</v>
      </c>
      <c r="O27" s="42">
        <f ca="1">IF(LEDGER[[#This Row],[گردش بستانکار]]&gt;LEDGER[[#This Row],[گردش بدهکار]],LEDGER[[#This Row],[گردش بستانکار]]-LEDGER[[#This Row],[گردش بدهکار]],0)</f>
        <v>0</v>
      </c>
      <c r="R27" s="64" t="s">
        <v>169</v>
      </c>
      <c r="S27" s="61"/>
      <c r="T27" s="65">
        <v>107650</v>
      </c>
      <c r="U27" s="61"/>
    </row>
    <row r="28" spans="2:21">
      <c r="B28" s="47"/>
      <c r="C28" s="22"/>
      <c r="D28" s="47">
        <v>1101</v>
      </c>
      <c r="E28" s="44" t="str">
        <f>VLOOKUP(JOURNAL[[#This Row],[کد حساب]],LEDGER[[کد حساب]:[عنوان حساب]],2,FALSE)</f>
        <v>موجودی نقد و بانک</v>
      </c>
      <c r="F28" s="23"/>
      <c r="G28" s="23">
        <v>15000</v>
      </c>
      <c r="I28" s="28"/>
      <c r="J28" s="29">
        <v>6104</v>
      </c>
      <c r="K28" s="29" t="s">
        <v>75</v>
      </c>
      <c r="L28" s="42">
        <f ca="1">SUMIF(JOURNAL[[کد حساب]:[بستانکار]],LEDGER[[#This Row],[کد حساب]],JOURNAL[بدهکار])</f>
        <v>80000</v>
      </c>
      <c r="M28" s="42">
        <f ca="1">SUMIF(JOURNAL[[کد حساب]:[بستانکار]],LEDGER[[#This Row],[کد حساب]],JOURNAL[بستانکار])</f>
        <v>80000</v>
      </c>
      <c r="N28" s="42">
        <f ca="1">IF(LEDGER[[#This Row],[گردش بدهکار]]&gt;LEDGER[[#This Row],[گردش بستانکار]],LEDGER[[#This Row],[گردش بدهکار]]-LEDGER[[#This Row],[گردش بستانکار]],0)</f>
        <v>0</v>
      </c>
      <c r="O28" s="42">
        <f ca="1">IF(LEDGER[[#This Row],[گردش بستانکار]]&gt;LEDGER[[#This Row],[گردش بدهکار]],LEDGER[[#This Row],[گردش بستانکار]]-LEDGER[[#This Row],[گردش بدهکار]],0)</f>
        <v>0</v>
      </c>
      <c r="R28" s="61"/>
      <c r="S28" s="61"/>
      <c r="T28" s="61"/>
      <c r="U28" s="61"/>
    </row>
    <row r="29" spans="2:21" ht="36">
      <c r="B29" s="47">
        <v>12</v>
      </c>
      <c r="C29" s="22" t="s">
        <v>128</v>
      </c>
      <c r="D29" s="47">
        <v>2101</v>
      </c>
      <c r="E29" s="44" t="str">
        <f>VLOOKUP(JOURNAL[[#This Row],[کد حساب]],LEDGER[[کد حساب]:[عنوان حساب]],2,FALSE)</f>
        <v>حسابهای پرداختنی</v>
      </c>
      <c r="F29" s="23">
        <v>100000</v>
      </c>
      <c r="G29" s="23"/>
      <c r="I29" s="28"/>
      <c r="J29" s="29">
        <v>6105</v>
      </c>
      <c r="K29" s="29" t="s">
        <v>76</v>
      </c>
      <c r="L29" s="42">
        <f ca="1">SUMIF(JOURNAL[[کد حساب]:[بستانکار]],LEDGER[[#This Row],[کد حساب]],JOURNAL[بدهکار])</f>
        <v>0</v>
      </c>
      <c r="M29" s="42">
        <f ca="1">SUMIF(JOURNAL[[کد حساب]:[بستانکار]],LEDGER[[#This Row],[کد حساب]],JOURNAL[بستانکار])</f>
        <v>0</v>
      </c>
      <c r="N29" s="42">
        <f ca="1">IF(LEDGER[[#This Row],[گردش بدهکار]]&gt;LEDGER[[#This Row],[گردش بستانکار]],LEDGER[[#This Row],[گردش بدهکار]]-LEDGER[[#This Row],[گردش بستانکار]],0)</f>
        <v>0</v>
      </c>
      <c r="O29" s="42">
        <f ca="1">IF(LEDGER[[#This Row],[گردش بستانکار]]&gt;LEDGER[[#This Row],[گردش بدهکار]],LEDGER[[#This Row],[گردش بستانکار]]-LEDGER[[#This Row],[گردش بدهکار]],0)</f>
        <v>0</v>
      </c>
      <c r="R29" s="66" t="s">
        <v>170</v>
      </c>
      <c r="S29" s="61"/>
      <c r="T29" s="61"/>
      <c r="U29" s="61"/>
    </row>
    <row r="30" spans="2:21">
      <c r="B30" s="47"/>
      <c r="C30" s="22"/>
      <c r="D30" s="47">
        <v>1103</v>
      </c>
      <c r="E30" s="44" t="str">
        <f>VLOOKUP(JOURNAL[[#This Row],[کد حساب]],LEDGER[[کد حساب]:[عنوان حساب]],2,FALSE)</f>
        <v>موجودی کالا</v>
      </c>
      <c r="F30" s="23"/>
      <c r="G30" s="23">
        <v>100000</v>
      </c>
      <c r="I30" s="28"/>
      <c r="J30" s="29">
        <v>6106</v>
      </c>
      <c r="K30" s="29" t="s">
        <v>77</v>
      </c>
      <c r="L30" s="42">
        <f ca="1">SUMIF(JOURNAL[[کد حساب]:[بستانکار]],LEDGER[[#This Row],[کد حساب]],JOURNAL[بدهکار])</f>
        <v>0</v>
      </c>
      <c r="M30" s="42">
        <f ca="1">SUMIF(JOURNAL[[کد حساب]:[بستانکار]],LEDGER[[#This Row],[کد حساب]],JOURNAL[بستانکار])</f>
        <v>0</v>
      </c>
      <c r="N30" s="42">
        <f ca="1">IF(LEDGER[[#This Row],[گردش بدهکار]]&gt;LEDGER[[#This Row],[گردش بستانکار]],LEDGER[[#This Row],[گردش بدهکار]]-LEDGER[[#This Row],[گردش بستانکار]],0)</f>
        <v>0</v>
      </c>
      <c r="O30" s="42">
        <f ca="1">IF(LEDGER[[#This Row],[گردش بستانکار]]&gt;LEDGER[[#This Row],[گردش بدهکار]],LEDGER[[#This Row],[گردش بستانکار]]-LEDGER[[#This Row],[گردش بدهکار]],0)</f>
        <v>0</v>
      </c>
      <c r="R30" s="56" t="s">
        <v>171</v>
      </c>
      <c r="S30" s="58">
        <v>0</v>
      </c>
      <c r="T30" s="61"/>
      <c r="U30" s="61"/>
    </row>
    <row r="31" spans="2:21">
      <c r="B31" s="21">
        <v>13</v>
      </c>
      <c r="C31" s="22" t="s">
        <v>129</v>
      </c>
      <c r="D31" s="47">
        <v>2101</v>
      </c>
      <c r="E31" s="44" t="str">
        <f>VLOOKUP(JOURNAL[[#This Row],[کد حساب]],LEDGER[[کد حساب]:[عنوان حساب]],2,FALSE)</f>
        <v>حسابهای پرداختنی</v>
      </c>
      <c r="F31" s="23">
        <v>100000</v>
      </c>
      <c r="G31" s="23"/>
      <c r="I31" s="28"/>
      <c r="J31" s="29">
        <v>6107</v>
      </c>
      <c r="K31" s="29" t="s">
        <v>78</v>
      </c>
      <c r="L31" s="42">
        <f ca="1">SUMIF(JOURNAL[[کد حساب]:[بستانکار]],LEDGER[[#This Row],[کد حساب]],JOURNAL[بدهکار])</f>
        <v>0</v>
      </c>
      <c r="M31" s="42">
        <f ca="1">SUMIF(JOURNAL[[کد حساب]:[بستانکار]],LEDGER[[#This Row],[کد حساب]],JOURNAL[بستانکار])</f>
        <v>0</v>
      </c>
      <c r="N31" s="42">
        <f ca="1">IF(LEDGER[[#This Row],[گردش بدهکار]]&gt;LEDGER[[#This Row],[گردش بستانکار]],LEDGER[[#This Row],[گردش بدهکار]]-LEDGER[[#This Row],[گردش بستانکار]],0)</f>
        <v>0</v>
      </c>
      <c r="O31" s="42">
        <f ca="1">IF(LEDGER[[#This Row],[گردش بستانکار]]&gt;LEDGER[[#This Row],[گردش بدهکار]],LEDGER[[#This Row],[گردش بستانکار]]-LEDGER[[#This Row],[گردش بدهکار]],0)</f>
        <v>0</v>
      </c>
      <c r="R31" s="56" t="s">
        <v>173</v>
      </c>
      <c r="S31" s="57">
        <v>575000</v>
      </c>
      <c r="T31" s="61"/>
      <c r="U31" s="61"/>
    </row>
    <row r="32" spans="2:21" ht="36">
      <c r="B32" s="47"/>
      <c r="C32" s="22"/>
      <c r="D32" s="47">
        <v>1101</v>
      </c>
      <c r="E32" s="44" t="str">
        <f>VLOOKUP(JOURNAL[[#This Row],[کد حساب]],LEDGER[[کد حساب]:[عنوان حساب]],2,FALSE)</f>
        <v>موجودی نقد و بانک</v>
      </c>
      <c r="F32" s="23"/>
      <c r="G32" s="23">
        <v>90000</v>
      </c>
      <c r="I32" s="28"/>
      <c r="J32" s="29">
        <v>6108</v>
      </c>
      <c r="K32" s="29" t="s">
        <v>79</v>
      </c>
      <c r="L32" s="42">
        <f ca="1">SUMIF(JOURNAL[[کد حساب]:[بستانکار]],LEDGER[[#This Row],[کد حساب]],JOURNAL[بدهکار])</f>
        <v>50000</v>
      </c>
      <c r="M32" s="42">
        <f ca="1">SUMIF(JOURNAL[[کد حساب]:[بستانکار]],LEDGER[[#This Row],[کد حساب]],JOURNAL[بستانکار])</f>
        <v>50000</v>
      </c>
      <c r="N32" s="42">
        <f ca="1">IF(LEDGER[[#This Row],[گردش بدهکار]]&gt;LEDGER[[#This Row],[گردش بستانکار]],LEDGER[[#This Row],[گردش بدهکار]]-LEDGER[[#This Row],[گردش بستانکار]],0)</f>
        <v>0</v>
      </c>
      <c r="O32" s="42">
        <f ca="1">IF(LEDGER[[#This Row],[گردش بستانکار]]&gt;LEDGER[[#This Row],[گردش بدهکار]],LEDGER[[#This Row],[گردش بستانکار]]-LEDGER[[#This Row],[گردش بدهکار]],0)</f>
        <v>0</v>
      </c>
      <c r="R32" s="59" t="s">
        <v>172</v>
      </c>
      <c r="S32" s="57">
        <v>35000</v>
      </c>
      <c r="T32" s="61"/>
      <c r="U32" s="61"/>
    </row>
    <row r="33" spans="2:21">
      <c r="B33" s="47"/>
      <c r="C33" s="22"/>
      <c r="D33" s="47">
        <v>6102</v>
      </c>
      <c r="E33" s="44" t="str">
        <f>VLOOKUP(JOURNAL[[#This Row],[کد حساب]],LEDGER[[کد حساب]:[عنوان حساب]],2,FALSE)</f>
        <v>برگشت از خرید و تخفیفات</v>
      </c>
      <c r="F33" s="23"/>
      <c r="G33" s="23">
        <v>10000</v>
      </c>
      <c r="I33" s="28"/>
      <c r="J33" s="29">
        <v>6109</v>
      </c>
      <c r="K33" s="29" t="s">
        <v>80</v>
      </c>
      <c r="L33" s="42">
        <f ca="1">SUMIF(JOURNAL[[کد حساب]:[بستانکار]],LEDGER[[#This Row],[کد حساب]],JOURNAL[بدهکار])</f>
        <v>1600</v>
      </c>
      <c r="M33" s="42">
        <f ca="1">SUMIF(JOURNAL[[کد حساب]:[بستانکار]],LEDGER[[#This Row],[کد حساب]],JOURNAL[بستانکار])</f>
        <v>1600</v>
      </c>
      <c r="N33" s="42">
        <f ca="1">IF(LEDGER[[#This Row],[گردش بدهکار]]&gt;LEDGER[[#This Row],[گردش بستانکار]],LEDGER[[#This Row],[گردش بدهکار]]-LEDGER[[#This Row],[گردش بستانکار]],0)</f>
        <v>0</v>
      </c>
      <c r="O33" s="42">
        <f ca="1">IF(LEDGER[[#This Row],[گردش بستانکار]]&gt;LEDGER[[#This Row],[گردش بدهکار]],LEDGER[[#This Row],[گردش بستانکار]]-LEDGER[[#This Row],[گردش بدهکار]],0)</f>
        <v>0</v>
      </c>
      <c r="R33" s="56" t="s">
        <v>174</v>
      </c>
      <c r="S33" s="57">
        <v>305000</v>
      </c>
      <c r="T33" s="61"/>
      <c r="U33" s="61"/>
    </row>
    <row r="34" spans="2:21" ht="36">
      <c r="B34" s="47"/>
      <c r="C34" s="22"/>
      <c r="D34" s="47"/>
      <c r="E34" s="44"/>
      <c r="F34" s="23"/>
      <c r="G34" s="23"/>
      <c r="I34" s="28"/>
      <c r="J34" s="29">
        <v>6110</v>
      </c>
      <c r="K34" s="29" t="s">
        <v>81</v>
      </c>
      <c r="L34" s="42">
        <f ca="1">SUMIF(JOURNAL[[کد حساب]:[بستانکار]],LEDGER[[#This Row],[کد حساب]],JOURNAL[بدهکار])</f>
        <v>0</v>
      </c>
      <c r="M34" s="42">
        <f ca="1">SUMIF(JOURNAL[[کد حساب]:[بستانکار]],LEDGER[[#This Row],[کد حساب]],JOURNAL[بستانکار])</f>
        <v>0</v>
      </c>
      <c r="N34" s="42">
        <f ca="1">IF(LEDGER[[#This Row],[گردش بدهکار]]&gt;LEDGER[[#This Row],[گردش بستانکار]],LEDGER[[#This Row],[گردش بدهکار]]-LEDGER[[#This Row],[گردش بستانکار]],0)</f>
        <v>0</v>
      </c>
      <c r="O34" s="42">
        <f ca="1">IF(LEDGER[[#This Row],[گردش بستانکار]]&gt;LEDGER[[#This Row],[گردش بدهکار]],LEDGER[[#This Row],[گردش بستانکار]]-LEDGER[[#This Row],[گردش بدهکار]],0)</f>
        <v>0</v>
      </c>
      <c r="R34" s="67" t="s">
        <v>170</v>
      </c>
      <c r="S34" s="61"/>
      <c r="T34" s="65">
        <v>235000</v>
      </c>
      <c r="U34" s="61"/>
    </row>
    <row r="35" spans="2:21">
      <c r="B35" s="21"/>
      <c r="C35" s="22"/>
      <c r="D35" s="21"/>
      <c r="E35" s="44"/>
      <c r="F35" s="23"/>
      <c r="G35" s="23"/>
      <c r="I35" s="29"/>
      <c r="J35" s="29">
        <v>7101</v>
      </c>
      <c r="K35" s="29" t="s">
        <v>82</v>
      </c>
      <c r="L35" s="42">
        <f ca="1">SUMIF(JOURNAL[[کد حساب]:[بستانکار]],LEDGER[[#This Row],[کد حساب]],JOURNAL[بدهکار])</f>
        <v>225000</v>
      </c>
      <c r="M35" s="42">
        <f ca="1">SUMIF(JOURNAL[[کد حساب]:[بستانکار]],LEDGER[[#This Row],[کد حساب]],JOURNAL[بستانکار])</f>
        <v>225000</v>
      </c>
      <c r="N35" s="42">
        <f ca="1">IF(LEDGER[[#This Row],[گردش بدهکار]]&gt;LEDGER[[#This Row],[گردش بستانکار]],LEDGER[[#This Row],[گردش بدهکار]]-LEDGER[[#This Row],[گردش بستانکار]],0)</f>
        <v>0</v>
      </c>
      <c r="O35" s="42">
        <f ca="1">IF(LEDGER[[#This Row],[گردش بستانکار]]&gt;LEDGER[[#This Row],[گردش بدهکار]],LEDGER[[#This Row],[گردش بستانکار]]-LEDGER[[#This Row],[گردش بدهکار]],0)</f>
        <v>0</v>
      </c>
      <c r="R35" s="67" t="s">
        <v>179</v>
      </c>
      <c r="S35" s="61"/>
      <c r="T35" s="61"/>
      <c r="U35" s="65">
        <v>-127350</v>
      </c>
    </row>
    <row r="36" spans="2:21">
      <c r="B36" s="47">
        <v>14</v>
      </c>
      <c r="C36" s="22" t="s">
        <v>130</v>
      </c>
      <c r="D36" s="47">
        <v>1102</v>
      </c>
      <c r="E36" s="44" t="str">
        <f>VLOOKUP(JOURNAL[[#This Row],[کد حساب]],LEDGER[[کد حساب]:[عنوان حساب]],2,FALSE)</f>
        <v>حسابهای دریافتنی</v>
      </c>
      <c r="F36" s="23">
        <v>250000</v>
      </c>
      <c r="G36" s="23"/>
      <c r="H36" s="51"/>
      <c r="I36" s="10"/>
      <c r="J36" s="9">
        <v>7102</v>
      </c>
      <c r="K36" s="9" t="s">
        <v>117</v>
      </c>
      <c r="L36" s="42">
        <f ca="1">SUMIF(JOURNAL[[کد حساب]:[بستانکار]],LEDGER[[#This Row],[کد حساب]],JOURNAL[بدهکار])</f>
        <v>145000</v>
      </c>
      <c r="M36" s="42">
        <f ca="1">SUMIF(JOURNAL[[کد حساب]:[بستانکار]],LEDGER[[#This Row],[کد حساب]],JOURNAL[بستانکار])</f>
        <v>145000</v>
      </c>
      <c r="N36" s="43">
        <f ca="1">IF(LEDGER[[#This Row],[گردش بدهکار]]&gt;LEDGER[[#This Row],[گردش بستانکار]],LEDGER[[#This Row],[گردش بدهکار]]-LEDGER[[#This Row],[گردش بستانکار]],0)</f>
        <v>0</v>
      </c>
      <c r="O36" s="43">
        <f ca="1">IF(LEDGER[[#This Row],[گردش بستانکار]]&gt;LEDGER[[#This Row],[گردش بدهکار]],LEDGER[[#This Row],[گردش بستانکار]]-LEDGER[[#This Row],[گردش بدهکار]],0)</f>
        <v>0</v>
      </c>
      <c r="R36" s="61"/>
      <c r="S36" s="61"/>
      <c r="T36" s="61"/>
      <c r="U36" s="61"/>
    </row>
    <row r="37" spans="2:21">
      <c r="B37" s="47"/>
      <c r="C37" s="22"/>
      <c r="D37" s="47">
        <v>5101</v>
      </c>
      <c r="E37" s="44" t="str">
        <f>VLOOKUP(JOURNAL[[#This Row],[کد حساب]],LEDGER[[کد حساب]:[عنوان حساب]],2,FALSE)</f>
        <v>فروش</v>
      </c>
      <c r="F37" s="23"/>
      <c r="G37" s="23">
        <v>250000</v>
      </c>
      <c r="I37" s="10"/>
      <c r="J37" s="9">
        <v>7103</v>
      </c>
      <c r="K37" s="9" t="s">
        <v>127</v>
      </c>
      <c r="L37" s="42">
        <f ca="1">SUMIF(JOURNAL[[کد حساب]:[بستانکار]],LEDGER[[#This Row],[کد حساب]],JOURNAL[بدهکار])</f>
        <v>15000</v>
      </c>
      <c r="M37" s="42">
        <f ca="1">SUMIF(JOURNAL[[کد حساب]:[بستانکار]],LEDGER[[#This Row],[کد حساب]],JOURNAL[بستانکار])</f>
        <v>15000</v>
      </c>
      <c r="N37" s="43">
        <f ca="1">IF(LEDGER[[#This Row],[گردش بدهکار]]&gt;LEDGER[[#This Row],[گردش بستانکار]],LEDGER[[#This Row],[گردش بدهکار]]-LEDGER[[#This Row],[گردش بستانکار]],0)</f>
        <v>0</v>
      </c>
      <c r="O37" s="43">
        <f ca="1">IF(LEDGER[[#This Row],[گردش بستانکار]]&gt;LEDGER[[#This Row],[گردش بدهکار]],LEDGER[[#This Row],[گردش بستانکار]]-LEDGER[[#This Row],[گردش بدهکار]],0)</f>
        <v>0</v>
      </c>
      <c r="R37" s="67" t="s">
        <v>176</v>
      </c>
      <c r="S37" s="61"/>
      <c r="T37" s="61"/>
      <c r="U37" s="61"/>
    </row>
    <row r="38" spans="2:21" ht="36">
      <c r="B38" s="47"/>
      <c r="C38" s="22"/>
      <c r="D38" s="21">
        <v>7101</v>
      </c>
      <c r="E38" s="44" t="str">
        <f>VLOOKUP(JOURNAL[[#This Row],[کد حساب]],LEDGER[[کد حساب]:[عنوان حساب]],2,FALSE)</f>
        <v>بهای تمام شده کالای فروش رفته</v>
      </c>
      <c r="F38" s="23">
        <v>100000</v>
      </c>
      <c r="G38" s="23"/>
      <c r="I38" s="10"/>
      <c r="J38" s="9">
        <v>7104</v>
      </c>
      <c r="K38" s="9" t="s">
        <v>131</v>
      </c>
      <c r="L38" s="42">
        <f ca="1">SUMIF(JOURNAL[[کد حساب]:[بستانکار]],LEDGER[[#This Row],[کد حساب]],JOURNAL[بدهکار])</f>
        <v>5000</v>
      </c>
      <c r="M38" s="42">
        <f ca="1">SUMIF(JOURNAL[[کد حساب]:[بستانکار]],LEDGER[[#This Row],[کد حساب]],JOURNAL[بستانکار])</f>
        <v>5000</v>
      </c>
      <c r="N38" s="43">
        <f ca="1">IF(LEDGER[[#This Row],[گردش بدهکار]]&gt;LEDGER[[#This Row],[گردش بستانکار]],LEDGER[[#This Row],[گردش بدهکار]]-LEDGER[[#This Row],[گردش بستانکار]],0)</f>
        <v>0</v>
      </c>
      <c r="O38" s="43">
        <f ca="1">IF(LEDGER[[#This Row],[گردش بستانکار]]&gt;LEDGER[[#This Row],[گردش بدهکار]],LEDGER[[#This Row],[گردش بستانکار]]-LEDGER[[#This Row],[گردش بدهکار]],0)</f>
        <v>0</v>
      </c>
      <c r="R38" s="59" t="s">
        <v>177</v>
      </c>
      <c r="S38" s="57">
        <v>15000</v>
      </c>
      <c r="T38" s="61"/>
      <c r="U38" s="61"/>
    </row>
    <row r="39" spans="2:21" ht="36">
      <c r="B39" s="47"/>
      <c r="C39" s="22"/>
      <c r="D39" s="47">
        <v>1103</v>
      </c>
      <c r="E39" s="44" t="str">
        <f>VLOOKUP(JOURNAL[[#This Row],[کد حساب]],LEDGER[[کد حساب]:[عنوان حساب]],2,FALSE)</f>
        <v>موجودی کالا</v>
      </c>
      <c r="F39" s="23"/>
      <c r="G39" s="23">
        <v>100000</v>
      </c>
      <c r="I39" s="10"/>
      <c r="J39" s="9">
        <v>7105</v>
      </c>
      <c r="K39" s="9" t="s">
        <v>155</v>
      </c>
      <c r="L39" s="42">
        <f ca="1">SUMIF(JOURNAL[[کد حساب]:[بستانکار]],LEDGER[[#This Row],[کد حساب]],JOURNAL[بدهکار])</f>
        <v>10000</v>
      </c>
      <c r="M39" s="42">
        <f ca="1">SUMIF(JOURNAL[[کد حساب]:[بستانکار]],LEDGER[[#This Row],[کد حساب]],JOURNAL[بستانکار])</f>
        <v>10000</v>
      </c>
      <c r="N39" s="43">
        <f ca="1">IF(LEDGER[[#This Row],[گردش بدهکار]]&gt;LEDGER[[#This Row],[گردش بستانکار]],LEDGER[[#This Row],[گردش بدهکار]]-LEDGER[[#This Row],[گردش بستانکار]],0)</f>
        <v>0</v>
      </c>
      <c r="O39" s="43">
        <f ca="1">IF(LEDGER[[#This Row],[گردش بستانکار]]&gt;LEDGER[[#This Row],[گردش بدهکار]],LEDGER[[#This Row],[گردش بستانکار]]-LEDGER[[#This Row],[گردش بدهکار]],0)</f>
        <v>0</v>
      </c>
      <c r="R39" s="59" t="s">
        <v>178</v>
      </c>
      <c r="S39" s="57">
        <v>5000</v>
      </c>
      <c r="T39" s="61"/>
      <c r="U39" s="61"/>
    </row>
    <row r="40" spans="2:21">
      <c r="B40" s="47">
        <v>15</v>
      </c>
      <c r="C40" s="22" t="s">
        <v>130</v>
      </c>
      <c r="D40" s="47">
        <v>7104</v>
      </c>
      <c r="E40" s="44" t="str">
        <f>VLOOKUP(JOURNAL[[#This Row],[کد حساب]],LEDGER[[کد حساب]:[عنوان حساب]],2,FALSE)</f>
        <v>هزینه حمل کالا فروخته شده</v>
      </c>
      <c r="F40" s="23">
        <v>5000</v>
      </c>
      <c r="G40" s="23"/>
      <c r="I40" s="10"/>
      <c r="J40" s="9">
        <v>7106</v>
      </c>
      <c r="K40" s="9" t="s">
        <v>156</v>
      </c>
      <c r="L40" s="42">
        <f ca="1">SUMIF(JOURNAL[[کد حساب]:[بستانکار]],LEDGER[[#This Row],[کد حساب]],JOURNAL[بدهکار])</f>
        <v>25000</v>
      </c>
      <c r="M40" s="42">
        <f ca="1">SUMIF(JOURNAL[[کد حساب]:[بستانکار]],LEDGER[[#This Row],[کد حساب]],JOURNAL[بستانکار])</f>
        <v>25000</v>
      </c>
      <c r="N40" s="43">
        <f ca="1">IF(LEDGER[[#This Row],[گردش بدهکار]]&gt;LEDGER[[#This Row],[گردش بستانکار]],LEDGER[[#This Row],[گردش بدهکار]]-LEDGER[[#This Row],[گردش بستانکار]],0)</f>
        <v>0</v>
      </c>
      <c r="O40" s="43">
        <f ca="1">IF(LEDGER[[#This Row],[گردش بستانکار]]&gt;LEDGER[[#This Row],[گردش بدهکار]],LEDGER[[#This Row],[گردش بستانکار]]-LEDGER[[#This Row],[گردش بدهکار]],0)</f>
        <v>0</v>
      </c>
      <c r="R40" s="56" t="s">
        <v>80</v>
      </c>
      <c r="S40" s="57">
        <v>1600</v>
      </c>
      <c r="T40" s="61"/>
      <c r="U40" s="61"/>
    </row>
    <row r="41" spans="2:21">
      <c r="B41" s="47"/>
      <c r="C41" s="22"/>
      <c r="D41" s="47">
        <v>2102</v>
      </c>
      <c r="E41" s="44" t="str">
        <f>VLOOKUP(JOURNAL[[#This Row],[کد حساب]],LEDGER[[کد حساب]:[عنوان حساب]],2,FALSE)</f>
        <v>اسناد پرداختنی کوتاه مدت</v>
      </c>
      <c r="F41" s="23"/>
      <c r="G41" s="23">
        <v>5000</v>
      </c>
      <c r="I41" s="10"/>
      <c r="J41" s="9">
        <v>7107</v>
      </c>
      <c r="K41" s="9" t="s">
        <v>157</v>
      </c>
      <c r="L41" s="42">
        <f ca="1">SUMIF(JOURNAL[[کد حساب]:[بستانکار]],LEDGER[[#This Row],[کد حساب]],JOURNAL[بدهکار])</f>
        <v>5000</v>
      </c>
      <c r="M41" s="42">
        <f ca="1">SUMIF(JOURNAL[[کد حساب]:[بستانکار]],LEDGER[[#This Row],[کد حساب]],JOURNAL[بستانکار])</f>
        <v>5000</v>
      </c>
      <c r="N41" s="43">
        <f ca="1">IF(LEDGER[[#This Row],[گردش بدهکار]]&gt;LEDGER[[#This Row],[گردش بستانکار]],LEDGER[[#This Row],[گردش بدهکار]]-LEDGER[[#This Row],[گردش بستانکار]],0)</f>
        <v>0</v>
      </c>
      <c r="O41" s="43">
        <f ca="1">IF(LEDGER[[#This Row],[گردش بستانکار]]&gt;LEDGER[[#This Row],[گردش بدهکار]],LEDGER[[#This Row],[گردش بستانکار]]-LEDGER[[#This Row],[گردش بدهکار]],0)</f>
        <v>0</v>
      </c>
      <c r="R41" s="56" t="s">
        <v>180</v>
      </c>
      <c r="S41" s="57">
        <v>50000</v>
      </c>
      <c r="T41" s="61"/>
      <c r="U41" s="61"/>
    </row>
    <row r="42" spans="2:21">
      <c r="B42" s="47">
        <v>16</v>
      </c>
      <c r="C42" s="22" t="s">
        <v>132</v>
      </c>
      <c r="D42" s="21">
        <v>4101</v>
      </c>
      <c r="E42" s="44" t="str">
        <f>VLOOKUP(JOURNAL[[#This Row],[کد حساب]],LEDGER[[کد حساب]:[عنوان حساب]],2,FALSE)</f>
        <v>برداشت</v>
      </c>
      <c r="F42" s="23">
        <v>20000</v>
      </c>
      <c r="G42" s="23"/>
      <c r="I42" s="10"/>
      <c r="J42" s="9">
        <v>7108</v>
      </c>
      <c r="K42" s="9" t="s">
        <v>161</v>
      </c>
      <c r="L42" s="42">
        <f ca="1">SUMIF(JOURNAL[[کد حساب]:[بستانکار]],LEDGER[[#This Row],[کد حساب]],JOURNAL[بدهکار])</f>
        <v>100000</v>
      </c>
      <c r="M42" s="42">
        <f ca="1">SUMIF(JOURNAL[[کد حساب]:[بستانکار]],LEDGER[[#This Row],[کد حساب]],JOURNAL[بستانکار])</f>
        <v>0</v>
      </c>
      <c r="N42" s="43">
        <f ca="1">IF(LEDGER[[#This Row],[گردش بدهکار]]&gt;LEDGER[[#This Row],[گردش بستانکار]],LEDGER[[#This Row],[گردش بدهکار]]-LEDGER[[#This Row],[گردش بستانکار]],0)</f>
        <v>100000</v>
      </c>
      <c r="O42" s="43">
        <f ca="1">IF(LEDGER[[#This Row],[گردش بستانکار]]&gt;LEDGER[[#This Row],[گردش بدهکار]],LEDGER[[#This Row],[گردش بستانکار]]-LEDGER[[#This Row],[گردش بدهکار]],0)</f>
        <v>0</v>
      </c>
      <c r="R42" s="56" t="s">
        <v>181</v>
      </c>
      <c r="S42" s="57">
        <v>80000</v>
      </c>
      <c r="T42" s="61"/>
      <c r="U42" s="61"/>
    </row>
    <row r="43" spans="2:21">
      <c r="B43" s="21"/>
      <c r="C43" s="22"/>
      <c r="D43" s="21">
        <v>1103</v>
      </c>
      <c r="E43" s="44" t="str">
        <f>VLOOKUP(JOURNAL[[#This Row],[کد حساب]],LEDGER[[کد حساب]:[عنوان حساب]],2,FALSE)</f>
        <v>موجودی کالا</v>
      </c>
      <c r="F43" s="23"/>
      <c r="G43" s="23">
        <v>20000</v>
      </c>
      <c r="I43" s="10"/>
      <c r="J43" s="9">
        <v>7109</v>
      </c>
      <c r="K43" s="9" t="s">
        <v>189</v>
      </c>
      <c r="L43" s="42">
        <f ca="1">SUMIF(JOURNAL[[کد حساب]:[بستانکار]],LEDGER[[#This Row],[کد حساب]],JOURNAL[بدهکار])</f>
        <v>285000</v>
      </c>
      <c r="M43" s="42">
        <f ca="1">SUMIF(JOURNAL[[کد حساب]:[بستانکار]],LEDGER[[#This Row],[کد حساب]],JOURNAL[بستانکار])</f>
        <v>285000</v>
      </c>
      <c r="N43" s="43">
        <f ca="1">IF(LEDGER[[#This Row],[گردش بدهکار]]&gt;LEDGER[[#This Row],[گردش بستانکار]],LEDGER[[#This Row],[گردش بدهکار]]-LEDGER[[#This Row],[گردش بستانکار]],0)</f>
        <v>0</v>
      </c>
      <c r="O43" s="43">
        <f ca="1">IF(LEDGER[[#This Row],[گردش بستانکار]]&gt;LEDGER[[#This Row],[گردش بدهکار]],LEDGER[[#This Row],[گردش بستانکار]]-LEDGER[[#This Row],[گردش بدهکار]],0)</f>
        <v>0</v>
      </c>
      <c r="R43" s="56" t="s">
        <v>182</v>
      </c>
      <c r="S43" s="57">
        <v>10000</v>
      </c>
      <c r="T43" s="61"/>
      <c r="U43" s="61"/>
    </row>
    <row r="44" spans="2:21">
      <c r="B44" s="21">
        <v>17</v>
      </c>
      <c r="C44" s="22" t="s">
        <v>133</v>
      </c>
      <c r="D44" s="21">
        <v>1101</v>
      </c>
      <c r="E44" s="44" t="str">
        <f>VLOOKUP(JOURNAL[[#This Row],[کد حساب]],LEDGER[[کد حساب]:[عنوان حساب]],2,FALSE)</f>
        <v>موجودی نقد و بانک</v>
      </c>
      <c r="F44" s="23">
        <v>12650</v>
      </c>
      <c r="G44" s="23"/>
      <c r="I44" s="24"/>
      <c r="J44" s="9"/>
      <c r="K44" s="9"/>
      <c r="L44" s="25">
        <f ca="1">SUBTOTAL(109,LEDGER[گردش بدهکار])</f>
        <v>4969800</v>
      </c>
      <c r="M44" s="25">
        <f ca="1">SUBTOTAL(109,LEDGER[گردش بستانکار])</f>
        <v>4969800</v>
      </c>
      <c r="N44" s="25">
        <f ca="1">SUBTOTAL(109,LEDGER[مانده نهایی-بد])</f>
        <v>982650</v>
      </c>
      <c r="O44" s="25">
        <f ca="1">SUBTOTAL(109,LEDGER[مانده نهایی-بس])</f>
        <v>982650</v>
      </c>
      <c r="R44" s="56" t="s">
        <v>183</v>
      </c>
      <c r="S44" s="57">
        <v>25000</v>
      </c>
      <c r="T44" s="61"/>
      <c r="U44" s="61"/>
    </row>
    <row r="45" spans="2:21">
      <c r="B45" s="21"/>
      <c r="C45" s="22"/>
      <c r="D45" s="21">
        <v>5101</v>
      </c>
      <c r="E45" s="44" t="str">
        <f>VLOOKUP(JOURNAL[[#This Row],[کد حساب]],LEDGER[[کد حساب]:[عنوان حساب]],2,FALSE)</f>
        <v>فروش</v>
      </c>
      <c r="F45" s="23"/>
      <c r="G45" s="23">
        <v>12650</v>
      </c>
      <c r="I45" s="26" t="s">
        <v>88</v>
      </c>
      <c r="J45" s="27"/>
      <c r="K45" s="27"/>
      <c r="L45" s="27"/>
      <c r="M45" s="27"/>
      <c r="N45" s="27"/>
      <c r="O45" s="27"/>
      <c r="R45" s="56" t="s">
        <v>184</v>
      </c>
      <c r="S45" s="57">
        <v>5000</v>
      </c>
      <c r="T45" s="61"/>
      <c r="U45" s="61"/>
    </row>
    <row r="46" spans="2:21">
      <c r="B46" s="21"/>
      <c r="C46" s="22"/>
      <c r="D46" s="21">
        <v>7101</v>
      </c>
      <c r="E46" s="44" t="str">
        <f>VLOOKUP(JOURNAL[[#This Row],[کد حساب]],LEDGER[[کد حساب]:[عنوان حساب]],2,FALSE)</f>
        <v>بهای تمام شده کالای فروش رفته</v>
      </c>
      <c r="F46" s="23">
        <v>110000</v>
      </c>
      <c r="G46" s="23"/>
      <c r="J46" s="27"/>
      <c r="K46" s="27"/>
      <c r="L46" s="27"/>
      <c r="M46" s="27"/>
      <c r="N46" s="27"/>
      <c r="O46" s="27"/>
      <c r="R46" s="67" t="s">
        <v>185</v>
      </c>
      <c r="S46" s="61"/>
      <c r="T46" s="61"/>
      <c r="U46" s="65">
        <v>-318950</v>
      </c>
    </row>
    <row r="47" spans="2:21">
      <c r="B47" s="21"/>
      <c r="C47" s="22"/>
      <c r="D47" s="21">
        <v>1103</v>
      </c>
      <c r="E47" s="44" t="str">
        <f>VLOOKUP(JOURNAL[[#This Row],[کد حساب]],LEDGER[[کد حساب]:[عنوان حساب]],2,FALSE)</f>
        <v>موجودی کالا</v>
      </c>
      <c r="F47" s="23"/>
      <c r="G47" s="23">
        <v>110000</v>
      </c>
      <c r="I47" s="27"/>
      <c r="J47" s="27"/>
      <c r="K47" s="27"/>
      <c r="L47" s="27"/>
      <c r="M47" s="27"/>
      <c r="N47" s="27"/>
      <c r="O47" s="27"/>
      <c r="R47" s="61"/>
      <c r="S47" s="61"/>
      <c r="T47" s="61"/>
      <c r="U47" s="61"/>
    </row>
    <row r="48" spans="2:21" ht="36">
      <c r="B48" s="21">
        <v>18</v>
      </c>
      <c r="C48" s="22" t="s">
        <v>148</v>
      </c>
      <c r="D48" s="21">
        <v>1101</v>
      </c>
      <c r="E48" s="44" t="str">
        <f>VLOOKUP(JOURNAL[[#This Row],[کد حساب]],LEDGER[[کد حساب]:[عنوان حساب]],2,FALSE)</f>
        <v>موجودی نقد و بانک</v>
      </c>
      <c r="F48" s="23">
        <v>65000</v>
      </c>
      <c r="G48" s="23"/>
      <c r="I48" s="27"/>
      <c r="J48" s="27"/>
      <c r="K48" s="27"/>
      <c r="L48" s="27"/>
      <c r="M48" s="27"/>
      <c r="N48" s="27"/>
      <c r="O48" s="27"/>
      <c r="R48" s="67" t="s">
        <v>186</v>
      </c>
      <c r="S48" s="61"/>
      <c r="T48" s="61"/>
      <c r="U48" s="61"/>
    </row>
    <row r="49" spans="2:21">
      <c r="B49" s="21"/>
      <c r="C49" s="22"/>
      <c r="D49" s="21">
        <v>7102</v>
      </c>
      <c r="E49" s="44" t="str">
        <f>VLOOKUP(JOURNAL[[#This Row],[کد حساب]],LEDGER[[کد حساب]:[عنوان حساب]],2,FALSE)</f>
        <v>درآمد خدمات</v>
      </c>
      <c r="F49" s="23"/>
      <c r="G49" s="23">
        <v>65000</v>
      </c>
      <c r="I49" s="27"/>
      <c r="J49" s="27"/>
      <c r="K49" s="27"/>
      <c r="L49" s="27"/>
      <c r="M49" s="27"/>
      <c r="N49" s="27"/>
      <c r="O49" s="27"/>
      <c r="R49" s="56" t="s">
        <v>187</v>
      </c>
      <c r="S49" s="57">
        <v>145000</v>
      </c>
      <c r="T49" s="61"/>
      <c r="U49" s="61"/>
    </row>
    <row r="50" spans="2:21">
      <c r="B50" s="21">
        <v>19</v>
      </c>
      <c r="C50" s="22" t="s">
        <v>149</v>
      </c>
      <c r="D50" s="21">
        <v>2106</v>
      </c>
      <c r="E50" s="44" t="str">
        <f>VLOOKUP(JOURNAL[[#This Row],[کد حساب]],LEDGER[[کد حساب]:[عنوان حساب]],2,FALSE)</f>
        <v>وام پرداختنی</v>
      </c>
      <c r="F50" s="23">
        <v>250000</v>
      </c>
      <c r="G50" s="23"/>
      <c r="I50" s="27"/>
      <c r="J50" s="27"/>
      <c r="K50" s="27"/>
      <c r="L50" s="27"/>
      <c r="M50" s="27"/>
      <c r="N50" s="27"/>
      <c r="O50" s="27"/>
      <c r="R50" s="61"/>
      <c r="S50" s="61"/>
      <c r="T50" s="61"/>
      <c r="U50" s="61"/>
    </row>
    <row r="51" spans="2:21">
      <c r="B51" s="21"/>
      <c r="C51" s="22"/>
      <c r="D51" s="21">
        <v>1101</v>
      </c>
      <c r="E51" s="44" t="str">
        <f>VLOOKUP(JOURNAL[[#This Row],[کد حساب]],LEDGER[[کد حساب]:[عنوان حساب]],2,FALSE)</f>
        <v>موجودی نقد و بانک</v>
      </c>
      <c r="F51" s="23"/>
      <c r="G51" s="23">
        <v>250000</v>
      </c>
      <c r="I51" s="27"/>
      <c r="J51" s="27"/>
      <c r="K51" s="27"/>
      <c r="L51" s="27"/>
      <c r="M51" s="27"/>
      <c r="N51" s="27"/>
      <c r="O51" s="27"/>
      <c r="R51" s="67" t="s">
        <v>188</v>
      </c>
      <c r="S51" s="61"/>
      <c r="T51" s="61"/>
      <c r="U51" s="65">
        <v>-173950</v>
      </c>
    </row>
    <row r="52" spans="2:21">
      <c r="B52" s="21">
        <v>20</v>
      </c>
      <c r="C52" s="22" t="s">
        <v>150</v>
      </c>
      <c r="D52" s="21">
        <v>5102</v>
      </c>
      <c r="E52" s="44" t="str">
        <f>VLOOKUP(JOURNAL[[#This Row],[کد حساب]],LEDGER[[کد حساب]:[عنوان حساب]],2,FALSE)</f>
        <v>برگشت از فروش و تخفیفات</v>
      </c>
      <c r="F52" s="23">
        <v>150000</v>
      </c>
      <c r="G52" s="23"/>
      <c r="I52" s="27"/>
      <c r="J52" s="27"/>
      <c r="K52" s="27"/>
      <c r="L52" s="27"/>
      <c r="M52" s="27"/>
      <c r="N52" s="27"/>
      <c r="O52" s="27"/>
      <c r="R52" s="67" t="s">
        <v>192</v>
      </c>
      <c r="S52" s="61"/>
      <c r="T52" s="61"/>
      <c r="U52" s="65">
        <v>-53950</v>
      </c>
    </row>
    <row r="53" spans="2:21">
      <c r="B53" s="21"/>
      <c r="C53" s="22"/>
      <c r="D53" s="21">
        <v>1102</v>
      </c>
      <c r="E53" s="44" t="str">
        <f>VLOOKUP(JOURNAL[[#This Row],[کد حساب]],LEDGER[[کد حساب]:[عنوان حساب]],2,FALSE)</f>
        <v>حسابهای دریافتنی</v>
      </c>
      <c r="F53" s="23"/>
      <c r="G53" s="23">
        <v>150000</v>
      </c>
      <c r="I53" s="27"/>
      <c r="J53" s="27"/>
      <c r="K53" s="27"/>
      <c r="L53" s="27"/>
      <c r="M53" s="27"/>
      <c r="N53" s="27"/>
      <c r="O53" s="27"/>
      <c r="R53" s="61"/>
      <c r="S53" s="61"/>
      <c r="T53" s="61"/>
      <c r="U53" s="61"/>
    </row>
    <row r="54" spans="2:21">
      <c r="B54" s="21"/>
      <c r="C54" s="22"/>
      <c r="D54" s="21">
        <v>1103</v>
      </c>
      <c r="E54" s="44" t="str">
        <f>VLOOKUP(JOURNAL[[#This Row],[کد حساب]],LEDGER[[کد حساب]:[عنوان حساب]],2,FALSE)</f>
        <v>موجودی کالا</v>
      </c>
      <c r="F54" s="23">
        <v>60000</v>
      </c>
      <c r="G54" s="23"/>
      <c r="I54" s="27"/>
      <c r="J54" s="27"/>
      <c r="K54" s="27"/>
      <c r="L54" s="27"/>
      <c r="M54" s="27"/>
      <c r="N54" s="27"/>
      <c r="O54" s="27"/>
      <c r="R54" s="61"/>
      <c r="S54" s="61"/>
      <c r="T54" s="61"/>
      <c r="U54" s="61"/>
    </row>
    <row r="55" spans="2:21">
      <c r="B55" s="21"/>
      <c r="C55" s="22"/>
      <c r="D55" s="21">
        <v>7101</v>
      </c>
      <c r="E55" s="44" t="str">
        <f>VLOOKUP(JOURNAL[[#This Row],[کد حساب]],LEDGER[[کد حساب]:[عنوان حساب]],2,FALSE)</f>
        <v>بهای تمام شده کالای فروش رفته</v>
      </c>
      <c r="F55" s="23"/>
      <c r="G55" s="23">
        <v>60000</v>
      </c>
      <c r="I55" s="27"/>
      <c r="J55" s="27"/>
      <c r="K55" s="27"/>
      <c r="L55" s="27"/>
      <c r="M55" s="27"/>
      <c r="N55" s="27"/>
      <c r="O55" s="27"/>
      <c r="R55" s="61"/>
      <c r="S55" s="61"/>
      <c r="T55" s="61"/>
      <c r="U55" s="61"/>
    </row>
    <row r="56" spans="2:21">
      <c r="B56" s="21">
        <v>21</v>
      </c>
      <c r="C56" s="22" t="s">
        <v>151</v>
      </c>
      <c r="D56" s="21">
        <v>1101</v>
      </c>
      <c r="E56" s="44" t="str">
        <f>VLOOKUP(JOURNAL[[#This Row],[کد حساب]],LEDGER[[کد حساب]:[عنوان حساب]],2,FALSE)</f>
        <v>موجودی نقد و بانک</v>
      </c>
      <c r="F56" s="23">
        <v>95000</v>
      </c>
      <c r="G56" s="23"/>
    </row>
    <row r="57" spans="2:21">
      <c r="B57" s="21"/>
      <c r="C57" s="22"/>
      <c r="D57" s="21">
        <v>5102</v>
      </c>
      <c r="E57" s="44" t="str">
        <f>VLOOKUP(JOURNAL[[#This Row],[کد حساب]],LEDGER[[کد حساب]:[عنوان حساب]],2,FALSE)</f>
        <v>برگشت از فروش و تخفیفات</v>
      </c>
      <c r="F57" s="23">
        <v>5000</v>
      </c>
      <c r="G57" s="23"/>
    </row>
    <row r="58" spans="2:21">
      <c r="B58" s="21"/>
      <c r="C58" s="22"/>
      <c r="D58" s="21">
        <v>1102</v>
      </c>
      <c r="E58" s="44" t="str">
        <f>VLOOKUP(JOURNAL[[#This Row],[کد حساب]],LEDGER[[کد حساب]:[عنوان حساب]],2,FALSE)</f>
        <v>حسابهای دریافتنی</v>
      </c>
      <c r="F58" s="23"/>
      <c r="G58" s="23">
        <v>100000</v>
      </c>
    </row>
    <row r="59" spans="2:21">
      <c r="B59" s="21"/>
      <c r="C59" s="22"/>
      <c r="D59" s="21"/>
      <c r="E59" s="44"/>
      <c r="F59" s="23"/>
      <c r="G59" s="23"/>
    </row>
    <row r="60" spans="2:21">
      <c r="B60" s="21">
        <v>22</v>
      </c>
      <c r="C60" s="22" t="s">
        <v>154</v>
      </c>
      <c r="D60" s="47">
        <v>7105</v>
      </c>
      <c r="E60" s="44" t="str">
        <f>VLOOKUP(JOURNAL[[#This Row],[کد حساب]],LEDGER[[کد حساب]:[عنوان حساب]],2,FALSE)</f>
        <v>هزینه آب</v>
      </c>
      <c r="F60" s="23">
        <v>10000</v>
      </c>
      <c r="G60" s="23"/>
    </row>
    <row r="61" spans="2:21">
      <c r="B61" s="21"/>
      <c r="C61" s="22"/>
      <c r="D61" s="21">
        <v>1101</v>
      </c>
      <c r="E61" s="44" t="str">
        <f>VLOOKUP(JOURNAL[[#This Row],[کد حساب]],LEDGER[[کد حساب]:[عنوان حساب]],2,FALSE)</f>
        <v>موجودی نقد و بانک</v>
      </c>
      <c r="F61" s="23"/>
      <c r="G61" s="23">
        <v>10000</v>
      </c>
    </row>
    <row r="62" spans="2:21">
      <c r="B62" s="47">
        <v>22</v>
      </c>
      <c r="C62" s="22" t="s">
        <v>154</v>
      </c>
      <c r="D62" s="21">
        <v>7106</v>
      </c>
      <c r="E62" s="44" t="str">
        <f>VLOOKUP(JOURNAL[[#This Row],[کد حساب]],LEDGER[[کد حساب]:[عنوان حساب]],2,FALSE)</f>
        <v>هزینه برق</v>
      </c>
      <c r="F62" s="23">
        <v>25000</v>
      </c>
      <c r="G62" s="23"/>
    </row>
    <row r="63" spans="2:21">
      <c r="B63" s="21"/>
      <c r="C63" s="22"/>
      <c r="D63" s="21">
        <v>1101</v>
      </c>
      <c r="E63" s="44" t="str">
        <f>VLOOKUP(JOURNAL[[#This Row],[کد حساب]],LEDGER[[کد حساب]:[عنوان حساب]],2,FALSE)</f>
        <v>موجودی نقد و بانک</v>
      </c>
      <c r="F63" s="23"/>
      <c r="G63" s="23">
        <v>25000</v>
      </c>
    </row>
    <row r="64" spans="2:21">
      <c r="B64" s="47">
        <v>22</v>
      </c>
      <c r="C64" s="22" t="s">
        <v>158</v>
      </c>
      <c r="D64" s="21">
        <v>7107</v>
      </c>
      <c r="E64" s="44" t="str">
        <f>VLOOKUP(JOURNAL[[#This Row],[کد حساب]],LEDGER[[کد حساب]:[عنوان حساب]],2,FALSE)</f>
        <v>هزینه تلفن</v>
      </c>
      <c r="F64" s="23">
        <v>5000</v>
      </c>
      <c r="G64" s="23"/>
    </row>
    <row r="65" spans="2:7">
      <c r="B65" s="21"/>
      <c r="C65" s="22"/>
      <c r="D65" s="21">
        <v>1101</v>
      </c>
      <c r="E65" s="44" t="str">
        <f>VLOOKUP(JOURNAL[[#This Row],[کد حساب]],LEDGER[[کد حساب]:[عنوان حساب]],2,FALSE)</f>
        <v>موجودی نقد و بانک</v>
      </c>
      <c r="F65" s="23"/>
      <c r="G65" s="23">
        <v>5000</v>
      </c>
    </row>
    <row r="66" spans="2:7">
      <c r="B66" s="47">
        <v>23</v>
      </c>
      <c r="C66" s="22" t="s">
        <v>158</v>
      </c>
      <c r="D66" s="47">
        <v>6104</v>
      </c>
      <c r="E66" s="44" t="str">
        <f>VLOOKUP(JOURNAL[[#This Row],[کد حساب]],LEDGER[[کد حساب]:[عنوان حساب]],2,FALSE)</f>
        <v>هزینه ملزومات اداری</v>
      </c>
      <c r="F66" s="23">
        <v>80000</v>
      </c>
      <c r="G66" s="23"/>
    </row>
    <row r="67" spans="2:7">
      <c r="B67" s="21"/>
      <c r="C67" s="22"/>
      <c r="D67" s="21">
        <v>1104</v>
      </c>
      <c r="E67" s="44" t="str">
        <f>VLOOKUP(JOURNAL[[#This Row],[کد حساب]],LEDGER[[کد حساب]:[عنوان حساب]],2,FALSE)</f>
        <v>ملزومات اداری</v>
      </c>
      <c r="F67" s="23"/>
      <c r="G67" s="23">
        <v>80000</v>
      </c>
    </row>
    <row r="68" spans="2:7">
      <c r="B68" s="47">
        <v>24</v>
      </c>
      <c r="C68" s="22" t="s">
        <v>158</v>
      </c>
      <c r="D68" s="21">
        <v>6109</v>
      </c>
      <c r="E68" s="44" t="str">
        <f>VLOOKUP(JOURNAL[[#This Row],[کد حساب]],LEDGER[[کد حساب]:[عنوان حساب]],2,FALSE)</f>
        <v>هزینه استهلاک ساختمان</v>
      </c>
      <c r="F68" s="23">
        <v>1600</v>
      </c>
      <c r="G68" s="23"/>
    </row>
    <row r="69" spans="2:7">
      <c r="B69" s="21"/>
      <c r="C69" s="22"/>
      <c r="D69" s="21">
        <v>1107</v>
      </c>
      <c r="E69" s="44" t="str">
        <f>VLOOKUP(JOURNAL[[#This Row],[کد حساب]],LEDGER[[کد حساب]:[عنوان حساب]],2,FALSE)</f>
        <v>استهلاک انباشته ساختمان</v>
      </c>
      <c r="F69" s="23"/>
      <c r="G69" s="23">
        <v>1600</v>
      </c>
    </row>
    <row r="70" spans="2:7">
      <c r="B70" s="47">
        <v>25</v>
      </c>
      <c r="C70" s="22" t="s">
        <v>151</v>
      </c>
      <c r="D70" s="21">
        <v>7108</v>
      </c>
      <c r="E70" s="44" t="str">
        <f>VLOOKUP(JOURNAL[[#This Row],[کد حساب]],LEDGER[[کد حساب]:[عنوان حساب]],2,FALSE)</f>
        <v>بدهی حقوق و دستمزد</v>
      </c>
      <c r="F70" s="23">
        <v>100000</v>
      </c>
      <c r="G70" s="23"/>
    </row>
    <row r="71" spans="2:7">
      <c r="B71" s="21"/>
      <c r="C71" s="22"/>
      <c r="D71" s="21">
        <v>2103</v>
      </c>
      <c r="E71" s="44" t="str">
        <f>VLOOKUP(JOURNAL[[#This Row],[کد حساب]],LEDGER[[کد حساب]:[عنوان حساب]],2,FALSE)</f>
        <v>حقوق پرداختنی</v>
      </c>
      <c r="F71" s="23"/>
      <c r="G71" s="23">
        <v>100000</v>
      </c>
    </row>
    <row r="72" spans="2:7">
      <c r="B72" s="21"/>
      <c r="C72" s="22"/>
      <c r="D72" s="21"/>
      <c r="E72" s="44"/>
      <c r="F72" s="23"/>
      <c r="G72" s="23"/>
    </row>
    <row r="73" spans="2:7">
      <c r="B73" s="21"/>
      <c r="C73" s="22" t="s">
        <v>158</v>
      </c>
      <c r="D73" s="21">
        <v>6108</v>
      </c>
      <c r="E73" s="44" t="str">
        <f>VLOOKUP(JOURNAL[[#This Row],[کد حساب]],LEDGER[[کد حساب]:[عنوان حساب]],2,FALSE)</f>
        <v>هزینه بیمه</v>
      </c>
      <c r="F73" s="23">
        <v>50000</v>
      </c>
      <c r="G73" s="23"/>
    </row>
    <row r="74" spans="2:7">
      <c r="B74" s="21"/>
      <c r="C74" s="22"/>
      <c r="D74" s="21">
        <v>1105</v>
      </c>
      <c r="E74" s="44" t="str">
        <f>VLOOKUP(JOURNAL[[#This Row],[کد حساب]],LEDGER[[کد حساب]:[عنوان حساب]],2,FALSE)</f>
        <v>پیش پرداخت بیمه</v>
      </c>
      <c r="F74" s="23"/>
      <c r="G74" s="23">
        <v>50000</v>
      </c>
    </row>
    <row r="75" spans="2:7">
      <c r="B75" s="21"/>
      <c r="C75" s="22"/>
      <c r="D75" s="21"/>
      <c r="E75" s="44"/>
      <c r="F75" s="23"/>
      <c r="G75" s="23"/>
    </row>
    <row r="76" spans="2:7" ht="54">
      <c r="B76" s="71" t="s">
        <v>190</v>
      </c>
      <c r="C76" s="22" t="s">
        <v>151</v>
      </c>
      <c r="D76" s="21">
        <v>6102</v>
      </c>
      <c r="E76" s="44" t="str">
        <f>VLOOKUP(JOURNAL[[#This Row],[کد حساب]],LEDGER[[کد حساب]:[عنوان حساب]],2,FALSE)</f>
        <v>برگشت از خرید و تخفیفات</v>
      </c>
      <c r="F76" s="23">
        <v>35000</v>
      </c>
      <c r="G76" s="23"/>
    </row>
    <row r="77" spans="2:7">
      <c r="B77" s="21"/>
      <c r="C77" s="22"/>
      <c r="D77" s="21">
        <v>7101</v>
      </c>
      <c r="E77" s="44" t="str">
        <f>VLOOKUP(JOURNAL[[#This Row],[کد حساب]],LEDGER[[کد حساب]:[عنوان حساب]],2,FALSE)</f>
        <v>بهای تمام شده کالای فروش رفته</v>
      </c>
      <c r="F77" s="23"/>
      <c r="G77" s="23">
        <v>35000</v>
      </c>
    </row>
    <row r="78" spans="2:7">
      <c r="B78" s="21"/>
      <c r="C78" s="22"/>
      <c r="D78" s="21">
        <v>7101</v>
      </c>
      <c r="E78" s="44" t="str">
        <f>VLOOKUP(JOURNAL[[#This Row],[کد حساب]],LEDGER[[کد حساب]:[عنوان حساب]],2,FALSE)</f>
        <v>بهای تمام شده کالای فروش رفته</v>
      </c>
      <c r="F78" s="23">
        <v>15000</v>
      </c>
      <c r="G78" s="23"/>
    </row>
    <row r="79" spans="2:7">
      <c r="B79" s="21"/>
      <c r="C79" s="22"/>
      <c r="D79" s="21">
        <v>7103</v>
      </c>
      <c r="E79" s="44" t="str">
        <f>VLOOKUP(JOURNAL[[#This Row],[کد حساب]],LEDGER[[کد حساب]:[عنوان حساب]],2,FALSE)</f>
        <v>هزینه حمل کالا خریداری شده</v>
      </c>
      <c r="F79" s="23"/>
      <c r="G79" s="23">
        <v>15000</v>
      </c>
    </row>
    <row r="80" spans="2:7">
      <c r="B80" s="21"/>
      <c r="C80" s="22"/>
      <c r="D80" s="21">
        <v>5101</v>
      </c>
      <c r="E80" s="44" t="str">
        <f>VLOOKUP(JOURNAL[[#This Row],[کد حساب]],LEDGER[[کد حساب]:[عنوان حساب]],2,FALSE)</f>
        <v>فروش</v>
      </c>
      <c r="F80" s="23">
        <v>262650</v>
      </c>
      <c r="G80" s="23"/>
    </row>
    <row r="81" spans="2:7">
      <c r="B81" s="21"/>
      <c r="C81" s="22"/>
      <c r="D81" s="21">
        <v>7109</v>
      </c>
      <c r="E81" s="44" t="str">
        <f>VLOOKUP(JOURNAL[[#This Row],[کد حساب]],LEDGER[[کد حساب]:[عنوان حساب]],2,FALSE)</f>
        <v>عملکرد</v>
      </c>
      <c r="F81" s="23"/>
      <c r="G81" s="23">
        <v>262650</v>
      </c>
    </row>
    <row r="82" spans="2:7">
      <c r="B82" s="21"/>
      <c r="C82" s="22"/>
      <c r="D82" s="21">
        <v>5102</v>
      </c>
      <c r="E82" s="44" t="str">
        <f>VLOOKUP(JOURNAL[[#This Row],[کد حساب]],LEDGER[[کد حساب]:[عنوان حساب]],2,FALSE)</f>
        <v>برگشت از فروش و تخفیفات</v>
      </c>
      <c r="F82" s="23"/>
      <c r="G82" s="23">
        <v>155000</v>
      </c>
    </row>
    <row r="83" spans="2:7">
      <c r="B83" s="21"/>
      <c r="C83" s="22"/>
      <c r="D83" s="21">
        <v>7109</v>
      </c>
      <c r="E83" s="44" t="str">
        <f>VLOOKUP(JOURNAL[[#This Row],[کد حساب]],LEDGER[[کد حساب]:[عنوان حساب]],2,FALSE)</f>
        <v>عملکرد</v>
      </c>
      <c r="F83" s="23">
        <v>155000</v>
      </c>
      <c r="G83" s="23"/>
    </row>
    <row r="84" spans="2:7">
      <c r="B84" s="21"/>
      <c r="C84" s="22"/>
      <c r="D84" s="21">
        <v>7101</v>
      </c>
      <c r="E84" s="44" t="str">
        <f>VLOOKUP(JOURNAL[[#This Row],[کد حساب]],LEDGER[[کد حساب]:[عنوان حساب]],2,FALSE)</f>
        <v>بهای تمام شده کالای فروش رفته</v>
      </c>
      <c r="F84" s="23"/>
      <c r="G84" s="23">
        <v>130000</v>
      </c>
    </row>
    <row r="85" spans="2:7">
      <c r="B85" s="21"/>
      <c r="C85" s="22"/>
      <c r="D85" s="21">
        <v>7109</v>
      </c>
      <c r="E85" s="44" t="str">
        <f>VLOOKUP(JOURNAL[[#This Row],[کد حساب]],LEDGER[[کد حساب]:[عنوان حساب]],2,FALSE)</f>
        <v>عملکرد</v>
      </c>
      <c r="F85" s="23">
        <v>130000</v>
      </c>
      <c r="G85" s="23"/>
    </row>
    <row r="86" spans="2:7">
      <c r="B86" s="21"/>
      <c r="C86" s="22"/>
      <c r="D86" s="21">
        <v>6101</v>
      </c>
      <c r="E86" s="44" t="str">
        <f>VLOOKUP(JOURNAL[[#This Row],[کد حساب]],LEDGER[[کد حساب]:[عنوان حساب]],2,FALSE)</f>
        <v>خلاصه سود و زیان</v>
      </c>
      <c r="F86" s="23">
        <v>40000</v>
      </c>
      <c r="G86" s="23"/>
    </row>
    <row r="87" spans="2:7">
      <c r="B87" s="21"/>
      <c r="C87" s="22"/>
      <c r="D87" s="21">
        <v>7105</v>
      </c>
      <c r="E87" s="44" t="str">
        <f>VLOOKUP(JOURNAL[[#This Row],[کد حساب]],LEDGER[[کد حساب]:[عنوان حساب]],2,FALSE)</f>
        <v>هزینه آب</v>
      </c>
      <c r="F87" s="23"/>
      <c r="G87" s="23">
        <v>10000</v>
      </c>
    </row>
    <row r="88" spans="2:7">
      <c r="B88" s="21"/>
      <c r="C88" s="22"/>
      <c r="D88" s="21">
        <v>7106</v>
      </c>
      <c r="E88" s="44" t="str">
        <f>VLOOKUP(JOURNAL[[#This Row],[کد حساب]],LEDGER[[کد حساب]:[عنوان حساب]],2,FALSE)</f>
        <v>هزینه برق</v>
      </c>
      <c r="F88" s="23"/>
      <c r="G88" s="23">
        <v>25000</v>
      </c>
    </row>
    <row r="89" spans="2:7">
      <c r="B89" s="21"/>
      <c r="C89" s="22"/>
      <c r="D89" s="21">
        <v>7107</v>
      </c>
      <c r="E89" s="44" t="str">
        <f>VLOOKUP(JOURNAL[[#This Row],[کد حساب]],LEDGER[[کد حساب]:[عنوان حساب]],2,FALSE)</f>
        <v>هزینه تلفن</v>
      </c>
      <c r="F89" s="23"/>
      <c r="G89" s="23">
        <v>5000</v>
      </c>
    </row>
    <row r="90" spans="2:7">
      <c r="B90" s="21"/>
      <c r="C90" s="22"/>
      <c r="D90" s="21">
        <v>6101</v>
      </c>
      <c r="E90" s="44" t="str">
        <f>VLOOKUP(JOURNAL[[#This Row],[کد حساب]],LEDGER[[کد حساب]:[عنوان حساب]],2,FALSE)</f>
        <v>خلاصه سود و زیان</v>
      </c>
      <c r="F90" s="23">
        <v>80000</v>
      </c>
      <c r="G90" s="23"/>
    </row>
    <row r="91" spans="2:7">
      <c r="B91" s="21"/>
      <c r="C91" s="22"/>
      <c r="D91" s="21">
        <v>6104</v>
      </c>
      <c r="E91" s="44" t="str">
        <f>VLOOKUP(JOURNAL[[#This Row],[کد حساب]],LEDGER[[کد حساب]:[عنوان حساب]],2,FALSE)</f>
        <v>هزینه ملزومات اداری</v>
      </c>
      <c r="F91" s="23"/>
      <c r="G91" s="23">
        <v>80000</v>
      </c>
    </row>
    <row r="92" spans="2:7">
      <c r="B92" s="21"/>
      <c r="C92" s="22"/>
      <c r="D92" s="21">
        <v>6101</v>
      </c>
      <c r="E92" s="44" t="str">
        <f>VLOOKUP(JOURNAL[[#This Row],[کد حساب]],LEDGER[[کد حساب]:[عنوان حساب]],2,FALSE)</f>
        <v>خلاصه سود و زیان</v>
      </c>
      <c r="F92" s="23">
        <v>5000</v>
      </c>
      <c r="G92" s="23"/>
    </row>
    <row r="93" spans="2:7">
      <c r="B93" s="21"/>
      <c r="C93" s="22"/>
      <c r="D93" s="21">
        <v>7104</v>
      </c>
      <c r="E93" s="44" t="str">
        <f>VLOOKUP(JOURNAL[[#This Row],[کد حساب]],LEDGER[[کد حساب]:[عنوان حساب]],2,FALSE)</f>
        <v>هزینه حمل کالا فروخته شده</v>
      </c>
      <c r="F93" s="23"/>
      <c r="G93" s="23">
        <v>5000</v>
      </c>
    </row>
    <row r="94" spans="2:7">
      <c r="B94" s="21"/>
      <c r="C94" s="22"/>
      <c r="D94" s="47">
        <v>6101</v>
      </c>
      <c r="E94" s="44" t="str">
        <f>VLOOKUP(JOURNAL[[#This Row],[کد حساب]],LEDGER[[کد حساب]:[عنوان حساب]],2,FALSE)</f>
        <v>خلاصه سود و زیان</v>
      </c>
      <c r="F94" s="23">
        <v>50000</v>
      </c>
      <c r="G94" s="23"/>
    </row>
    <row r="95" spans="2:7">
      <c r="B95" s="21"/>
      <c r="C95" s="22"/>
      <c r="D95" s="21">
        <v>6108</v>
      </c>
      <c r="E95" s="44" t="str">
        <f>VLOOKUP(JOURNAL[[#This Row],[کد حساب]],LEDGER[[کد حساب]:[عنوان حساب]],2,FALSE)</f>
        <v>هزینه بیمه</v>
      </c>
      <c r="F95" s="23"/>
      <c r="G95" s="23">
        <v>50000</v>
      </c>
    </row>
    <row r="96" spans="2:7">
      <c r="B96" s="21"/>
      <c r="C96" s="22"/>
      <c r="D96" s="21">
        <v>6101</v>
      </c>
      <c r="E96" s="44" t="str">
        <f>VLOOKUP(JOURNAL[[#This Row],[کد حساب]],LEDGER[[کد حساب]:[عنوان حساب]],2,FALSE)</f>
        <v>خلاصه سود و زیان</v>
      </c>
      <c r="F96" s="23">
        <v>1600</v>
      </c>
      <c r="G96" s="23"/>
    </row>
    <row r="97" spans="2:7">
      <c r="B97" s="21"/>
      <c r="C97" s="22"/>
      <c r="D97" s="21">
        <v>6109</v>
      </c>
      <c r="E97" s="44" t="str">
        <f>VLOOKUP(JOURNAL[[#This Row],[کد حساب]],LEDGER[[کد حساب]:[عنوان حساب]],2,FALSE)</f>
        <v>هزینه استهلاک ساختمان</v>
      </c>
      <c r="F97" s="23"/>
      <c r="G97" s="23">
        <v>1600</v>
      </c>
    </row>
    <row r="98" spans="2:7">
      <c r="B98" s="21"/>
      <c r="C98" s="22"/>
      <c r="D98" s="21">
        <v>7102</v>
      </c>
      <c r="E98" s="44" t="str">
        <f>VLOOKUP(JOURNAL[[#This Row],[کد حساب]],LEDGER[[کد حساب]:[عنوان حساب]],2,FALSE)</f>
        <v>درآمد خدمات</v>
      </c>
      <c r="F98" s="23">
        <v>145000</v>
      </c>
      <c r="G98" s="23"/>
    </row>
    <row r="99" spans="2:7">
      <c r="B99" s="21"/>
      <c r="C99" s="22"/>
      <c r="D99" s="21">
        <v>6101</v>
      </c>
      <c r="E99" s="44" t="str">
        <f>VLOOKUP(JOURNAL[[#This Row],[کد حساب]],LEDGER[[کد حساب]:[عنوان حساب]],2,FALSE)</f>
        <v>خلاصه سود و زیان</v>
      </c>
      <c r="F99" s="23"/>
      <c r="G99" s="23">
        <v>145000</v>
      </c>
    </row>
    <row r="100" spans="2:7">
      <c r="B100" s="21"/>
      <c r="C100" s="22"/>
      <c r="D100" s="21">
        <v>6101</v>
      </c>
      <c r="E100" s="44" t="str">
        <f>VLOOKUP(JOURNAL[[#This Row],[کد حساب]],LEDGER[[کد حساب]:[عنوان حساب]],2,FALSE)</f>
        <v>خلاصه سود و زیان</v>
      </c>
      <c r="F100" s="23">
        <v>22350</v>
      </c>
      <c r="G100" s="23"/>
    </row>
    <row r="101" spans="2:7">
      <c r="B101" s="21"/>
      <c r="C101" s="22"/>
      <c r="D101" s="21">
        <v>7109</v>
      </c>
      <c r="E101" s="44" t="str">
        <f>VLOOKUP(JOURNAL[[#This Row],[کد حساب]],LEDGER[[کد حساب]:[عنوان حساب]],2,FALSE)</f>
        <v>عملکرد</v>
      </c>
      <c r="F101" s="23"/>
      <c r="G101" s="23">
        <v>22350</v>
      </c>
    </row>
    <row r="102" spans="2:7">
      <c r="B102" s="21"/>
      <c r="C102" s="22"/>
      <c r="D102" s="21">
        <v>3101</v>
      </c>
      <c r="E102" s="44" t="str">
        <f>VLOOKUP(JOURNAL[[#This Row],[کد حساب]],LEDGER[[کد حساب]:[عنوان حساب]],2,FALSE)</f>
        <v>سرمایه مالک</v>
      </c>
      <c r="F102" s="23">
        <v>20000</v>
      </c>
      <c r="G102" s="23"/>
    </row>
    <row r="103" spans="2:7">
      <c r="B103" s="21"/>
      <c r="C103" s="22"/>
      <c r="D103" s="21">
        <v>4101</v>
      </c>
      <c r="E103" s="44" t="str">
        <f>VLOOKUP(JOURNAL[[#This Row],[کد حساب]],LEDGER[[کد حساب]:[عنوان حساب]],2,FALSE)</f>
        <v>برداشت</v>
      </c>
      <c r="F103" s="23"/>
      <c r="G103" s="23">
        <v>20000</v>
      </c>
    </row>
    <row r="104" spans="2:7">
      <c r="B104" s="21"/>
      <c r="C104" s="22"/>
      <c r="D104" s="21">
        <v>3101</v>
      </c>
      <c r="E104" s="44" t="str">
        <f>VLOOKUP(JOURNAL[[#This Row],[کد حساب]],LEDGER[[کد حساب]:[عنوان حساب]],2,FALSE)</f>
        <v>سرمایه مالک</v>
      </c>
      <c r="F104" s="23">
        <v>53950</v>
      </c>
      <c r="G104" s="23"/>
    </row>
    <row r="105" spans="2:7">
      <c r="B105" s="21"/>
      <c r="C105" s="22"/>
      <c r="D105" s="21">
        <v>6101</v>
      </c>
      <c r="E105" s="44" t="str">
        <f>VLOOKUP(JOURNAL[[#This Row],[کد حساب]],LEDGER[[کد حساب]:[عنوان حساب]],2,FALSE)</f>
        <v>خلاصه سود و زیان</v>
      </c>
      <c r="F105" s="23"/>
      <c r="G105" s="23">
        <v>53950</v>
      </c>
    </row>
    <row r="106" spans="2:7">
      <c r="B106" s="21"/>
      <c r="C106" s="22"/>
      <c r="D106" s="21"/>
      <c r="E106" s="44" t="e">
        <f>VLOOKUP(JOURNAL[[#This Row],[کد حساب]],LEDGER[[کد حساب]:[عنوان حساب]],2,FALSE)</f>
        <v>#N/A</v>
      </c>
      <c r="F106" s="23"/>
      <c r="G106" s="23"/>
    </row>
    <row r="107" spans="2:7" ht="54">
      <c r="B107" s="71" t="s">
        <v>193</v>
      </c>
      <c r="C107" s="22" t="s">
        <v>151</v>
      </c>
      <c r="D107" s="21"/>
      <c r="E107" s="44" t="e">
        <f>VLOOKUP(JOURNAL[[#This Row],[کد حساب]],LEDGER[[کد حساب]:[عنوان حساب]],2,FALSE)</f>
        <v>#N/A</v>
      </c>
      <c r="F107" s="23"/>
      <c r="G107" s="23"/>
    </row>
    <row r="108" spans="2:7">
      <c r="B108" s="21"/>
      <c r="C108" s="22"/>
      <c r="D108" s="21"/>
      <c r="E108" s="44" t="e">
        <f>VLOOKUP(JOURNAL[[#This Row],[کد حساب]],LEDGER[[کد حساب]:[عنوان حساب]],2,FALSE)</f>
        <v>#N/A</v>
      </c>
      <c r="F108" s="23"/>
      <c r="G108" s="23"/>
    </row>
    <row r="109" spans="2:7">
      <c r="B109" s="21"/>
      <c r="C109" s="22"/>
      <c r="D109" s="21"/>
      <c r="E109" s="44" t="e">
        <f>VLOOKUP(JOURNAL[[#This Row],[کد حساب]],LEDGER[[کد حساب]:[عنوان حساب]],2,FALSE)</f>
        <v>#N/A</v>
      </c>
      <c r="F109" s="23"/>
      <c r="G109" s="23"/>
    </row>
    <row r="110" spans="2:7">
      <c r="B110" s="21"/>
      <c r="C110" s="22"/>
      <c r="D110" s="21"/>
      <c r="E110" s="44" t="e">
        <f>VLOOKUP(JOURNAL[[#This Row],[کد حساب]],LEDGER[[کد حساب]:[عنوان حساب]],2,FALSE)</f>
        <v>#N/A</v>
      </c>
      <c r="F110" s="23"/>
      <c r="G110" s="23"/>
    </row>
    <row r="111" spans="2:7">
      <c r="B111" s="21"/>
      <c r="C111" s="22"/>
      <c r="D111" s="21"/>
      <c r="E111" s="44" t="e">
        <f>VLOOKUP(JOURNAL[[#This Row],[کد حساب]],LEDGER[[کد حساب]:[عنوان حساب]],2,FALSE)</f>
        <v>#N/A</v>
      </c>
      <c r="F111" s="23"/>
      <c r="G111" s="23"/>
    </row>
    <row r="112" spans="2:7">
      <c r="B112" s="21"/>
      <c r="C112" s="22"/>
      <c r="D112" s="21"/>
      <c r="E112" s="44" t="e">
        <f>VLOOKUP(JOURNAL[[#This Row],[کد حساب]],LEDGER[[کد حساب]:[عنوان حساب]],2,FALSE)</f>
        <v>#N/A</v>
      </c>
      <c r="F112" s="23"/>
      <c r="G112" s="23"/>
    </row>
    <row r="113" spans="2:7">
      <c r="B113" s="21"/>
      <c r="C113" s="22"/>
      <c r="D113" s="21"/>
      <c r="E113" s="44" t="e">
        <f>VLOOKUP(JOURNAL[[#This Row],[کد حساب]],LEDGER[[کد حساب]:[عنوان حساب]],2,FALSE)</f>
        <v>#N/A</v>
      </c>
      <c r="F113" s="23"/>
      <c r="G113" s="23"/>
    </row>
    <row r="114" spans="2:7">
      <c r="B114" s="21"/>
      <c r="C114" s="22"/>
      <c r="D114" s="21"/>
      <c r="E114" s="44" t="e">
        <f>VLOOKUP(JOURNAL[[#This Row],[کد حساب]],LEDGER[[کد حساب]:[عنوان حساب]],2,FALSE)</f>
        <v>#N/A</v>
      </c>
      <c r="F114" s="23"/>
      <c r="G114" s="23"/>
    </row>
    <row r="115" spans="2:7">
      <c r="B115" s="21"/>
      <c r="C115" s="22"/>
      <c r="D115" s="21"/>
      <c r="E115" s="44" t="e">
        <f>VLOOKUP(JOURNAL[[#This Row],[کد حساب]],LEDGER[[کد حساب]:[عنوان حساب]],2,FALSE)</f>
        <v>#N/A</v>
      </c>
      <c r="F115" s="23"/>
      <c r="G115" s="23"/>
    </row>
    <row r="116" spans="2:7">
      <c r="B116" s="21"/>
      <c r="C116" s="22"/>
      <c r="D116" s="21"/>
      <c r="E116" s="44" t="e">
        <f>VLOOKUP(JOURNAL[[#This Row],[کد حساب]],LEDGER[[کد حساب]:[عنوان حساب]],2,FALSE)</f>
        <v>#N/A</v>
      </c>
      <c r="F116" s="23"/>
      <c r="G116" s="23"/>
    </row>
    <row r="117" spans="2:7">
      <c r="B117" s="21"/>
      <c r="C117" s="22"/>
      <c r="D117" s="21"/>
      <c r="E117" s="44" t="e">
        <f>VLOOKUP(JOURNAL[[#This Row],[کد حساب]],LEDGER[[کد حساب]:[عنوان حساب]],2,FALSE)</f>
        <v>#N/A</v>
      </c>
      <c r="F117" s="23"/>
      <c r="G117" s="23"/>
    </row>
    <row r="118" spans="2:7">
      <c r="B118" s="21"/>
      <c r="C118" s="22"/>
      <c r="D118" s="21"/>
      <c r="E118" s="44" t="e">
        <f>VLOOKUP(JOURNAL[[#This Row],[کد حساب]],LEDGER[[کد حساب]:[عنوان حساب]],2,FALSE)</f>
        <v>#N/A</v>
      </c>
      <c r="F118" s="23"/>
      <c r="G118" s="23"/>
    </row>
    <row r="119" spans="2:7">
      <c r="B119" s="21"/>
      <c r="C119" s="22"/>
      <c r="D119" s="21"/>
      <c r="E119" s="44" t="e">
        <f>VLOOKUP(JOURNAL[[#This Row],[کد حساب]],LEDGER[[کد حساب]:[عنوان حساب]],2,FALSE)</f>
        <v>#N/A</v>
      </c>
      <c r="F119" s="23"/>
      <c r="G119" s="23"/>
    </row>
    <row r="120" spans="2:7">
      <c r="B120" s="21"/>
      <c r="C120" s="22"/>
      <c r="D120" s="21"/>
      <c r="E120" s="44" t="e">
        <f>VLOOKUP(JOURNAL[[#This Row],[کد حساب]],LEDGER[[کد حساب]:[عنوان حساب]],2,FALSE)</f>
        <v>#N/A</v>
      </c>
      <c r="F120" s="23"/>
      <c r="G120" s="23"/>
    </row>
    <row r="121" spans="2:7">
      <c r="B121" s="21"/>
      <c r="C121" s="22"/>
      <c r="D121" s="21"/>
      <c r="E121" s="44" t="e">
        <f>VLOOKUP(JOURNAL[[#This Row],[کد حساب]],LEDGER[[کد حساب]:[عنوان حساب]],2,FALSE)</f>
        <v>#N/A</v>
      </c>
      <c r="F121" s="23"/>
      <c r="G121" s="23"/>
    </row>
    <row r="122" spans="2:7">
      <c r="B122" s="21"/>
      <c r="C122" s="22"/>
      <c r="D122" s="21"/>
      <c r="E122" s="44" t="e">
        <f>VLOOKUP(JOURNAL[[#This Row],[کد حساب]],LEDGER[[کد حساب]:[عنوان حساب]],2,FALSE)</f>
        <v>#N/A</v>
      </c>
      <c r="F122" s="23"/>
      <c r="G122" s="23"/>
    </row>
    <row r="123" spans="2:7">
      <c r="B123" s="21"/>
      <c r="C123" s="22"/>
      <c r="D123" s="21"/>
      <c r="E123" s="44" t="e">
        <f>VLOOKUP(JOURNAL[[#This Row],[کد حساب]],LEDGER[[کد حساب]:[عنوان حساب]],2,FALSE)</f>
        <v>#N/A</v>
      </c>
      <c r="F123" s="23"/>
      <c r="G123" s="23"/>
    </row>
    <row r="124" spans="2:7">
      <c r="B124" s="21"/>
      <c r="C124" s="22"/>
      <c r="D124" s="21"/>
      <c r="E124" s="44" t="e">
        <f>VLOOKUP(JOURNAL[[#This Row],[کد حساب]],LEDGER[[کد حساب]:[عنوان حساب]],2,FALSE)</f>
        <v>#N/A</v>
      </c>
      <c r="F124" s="23"/>
      <c r="G124" s="23"/>
    </row>
    <row r="125" spans="2:7">
      <c r="B125" s="21"/>
      <c r="C125" s="22"/>
      <c r="D125" s="21"/>
      <c r="E125" s="44" t="e">
        <f>VLOOKUP(JOURNAL[[#This Row],[کد حساب]],LEDGER[[کد حساب]:[عنوان حساب]],2,FALSE)</f>
        <v>#N/A</v>
      </c>
      <c r="F125" s="23"/>
      <c r="G125" s="23"/>
    </row>
    <row r="126" spans="2:7">
      <c r="B126" s="21"/>
      <c r="C126" s="22"/>
      <c r="D126" s="21"/>
      <c r="E126" s="44" t="e">
        <f>VLOOKUP(JOURNAL[[#This Row],[کد حساب]],LEDGER[[کد حساب]:[عنوان حساب]],2,FALSE)</f>
        <v>#N/A</v>
      </c>
      <c r="F126" s="23"/>
      <c r="G126" s="23"/>
    </row>
    <row r="127" spans="2:7">
      <c r="B127" s="21"/>
      <c r="C127" s="22"/>
      <c r="D127" s="21"/>
      <c r="E127" s="44" t="e">
        <f>VLOOKUP(JOURNAL[[#This Row],[کد حساب]],LEDGER[[کد حساب]:[عنوان حساب]],2,FALSE)</f>
        <v>#N/A</v>
      </c>
      <c r="F127" s="23"/>
      <c r="G127" s="23"/>
    </row>
    <row r="128" spans="2:7">
      <c r="B128" s="21"/>
      <c r="C128" s="22"/>
      <c r="D128" s="21"/>
      <c r="E128" s="44" t="e">
        <f>VLOOKUP(JOURNAL[[#This Row],[کد حساب]],LEDGER[[کد حساب]:[عنوان حساب]],2,FALSE)</f>
        <v>#N/A</v>
      </c>
      <c r="F128" s="23"/>
      <c r="G128" s="23"/>
    </row>
    <row r="129" spans="2:7">
      <c r="B129" s="21"/>
      <c r="C129" s="22"/>
      <c r="D129" s="21"/>
      <c r="E129" s="44" t="e">
        <f>VLOOKUP(JOURNAL[[#This Row],[کد حساب]],LEDGER[[کد حساب]:[عنوان حساب]],2,FALSE)</f>
        <v>#N/A</v>
      </c>
      <c r="F129" s="23"/>
      <c r="G129" s="23"/>
    </row>
    <row r="130" spans="2:7">
      <c r="B130" s="21"/>
      <c r="C130" s="22"/>
      <c r="D130" s="21"/>
      <c r="E130" s="44" t="e">
        <f>VLOOKUP(JOURNAL[[#This Row],[کد حساب]],LEDGER[[کد حساب]:[عنوان حساب]],2,FALSE)</f>
        <v>#N/A</v>
      </c>
      <c r="F130" s="23"/>
      <c r="G130" s="23"/>
    </row>
    <row r="131" spans="2:7">
      <c r="B131" s="21"/>
      <c r="C131" s="22"/>
      <c r="D131" s="21"/>
      <c r="E131" s="44" t="e">
        <f>VLOOKUP(JOURNAL[[#This Row],[کد حساب]],LEDGER[[کد حساب]:[عنوان حساب]],2,FALSE)</f>
        <v>#N/A</v>
      </c>
      <c r="F131" s="23"/>
      <c r="G131" s="23"/>
    </row>
    <row r="132" spans="2:7">
      <c r="B132" s="21"/>
      <c r="C132" s="22"/>
      <c r="D132" s="21"/>
      <c r="E132" s="44" t="e">
        <f>VLOOKUP(JOURNAL[[#This Row],[کد حساب]],LEDGER[[کد حساب]:[عنوان حساب]],2,FALSE)</f>
        <v>#N/A</v>
      </c>
      <c r="F132" s="23"/>
      <c r="G132" s="23"/>
    </row>
    <row r="133" spans="2:7">
      <c r="B133" s="21"/>
      <c r="C133" s="22"/>
      <c r="D133" s="21"/>
      <c r="E133" s="44" t="e">
        <f>VLOOKUP(JOURNAL[[#This Row],[کد حساب]],LEDGER[[کد حساب]:[عنوان حساب]],2,FALSE)</f>
        <v>#N/A</v>
      </c>
      <c r="F133" s="23"/>
      <c r="G133" s="23"/>
    </row>
    <row r="134" spans="2:7">
      <c r="B134" s="21"/>
      <c r="C134" s="22"/>
      <c r="D134" s="21"/>
      <c r="E134" s="44" t="e">
        <f>VLOOKUP(JOURNAL[[#This Row],[کد حساب]],LEDGER[[کد حساب]:[عنوان حساب]],2,FALSE)</f>
        <v>#N/A</v>
      </c>
      <c r="F134" s="23"/>
      <c r="G134" s="23"/>
    </row>
    <row r="135" spans="2:7">
      <c r="B135" s="21"/>
      <c r="C135" s="22"/>
      <c r="D135" s="21"/>
      <c r="E135" s="44" t="e">
        <f>VLOOKUP(JOURNAL[[#This Row],[کد حساب]],LEDGER[[کد حساب]:[عنوان حساب]],2,FALSE)</f>
        <v>#N/A</v>
      </c>
      <c r="F135" s="23"/>
      <c r="G135" s="23"/>
    </row>
    <row r="136" spans="2:7">
      <c r="B136" s="21"/>
      <c r="C136" s="22"/>
      <c r="D136" s="21"/>
      <c r="E136" s="44" t="e">
        <f>VLOOKUP(JOURNAL[[#This Row],[کد حساب]],LEDGER[[کد حساب]:[عنوان حساب]],2,FALSE)</f>
        <v>#N/A</v>
      </c>
      <c r="F136" s="23"/>
      <c r="G136" s="23"/>
    </row>
    <row r="137" spans="2:7">
      <c r="B137" s="21"/>
      <c r="C137" s="22"/>
      <c r="D137" s="21"/>
      <c r="E137" s="44" t="e">
        <f>VLOOKUP(JOURNAL[[#This Row],[کد حساب]],LEDGER[[کد حساب]:[عنوان حساب]],2,FALSE)</f>
        <v>#N/A</v>
      </c>
      <c r="F137" s="23"/>
      <c r="G137" s="23"/>
    </row>
    <row r="138" spans="2:7">
      <c r="B138" s="21"/>
      <c r="C138" s="22"/>
      <c r="D138" s="21"/>
      <c r="E138" s="44" t="e">
        <f>VLOOKUP(JOURNAL[[#This Row],[کد حساب]],LEDGER[[کد حساب]:[عنوان حساب]],2,FALSE)</f>
        <v>#N/A</v>
      </c>
      <c r="F138" s="23"/>
      <c r="G138" s="23"/>
    </row>
    <row r="139" spans="2:7">
      <c r="B139" s="21"/>
      <c r="C139" s="22"/>
      <c r="D139" s="21"/>
      <c r="E139" s="44" t="e">
        <f>VLOOKUP(JOURNAL[[#This Row],[کد حساب]],LEDGER[[کد حساب]:[عنوان حساب]],2,FALSE)</f>
        <v>#N/A</v>
      </c>
      <c r="F139" s="23"/>
      <c r="G139" s="23"/>
    </row>
    <row r="140" spans="2:7">
      <c r="B140" s="21"/>
      <c r="C140" s="22"/>
      <c r="D140" s="21"/>
      <c r="E140" s="44" t="e">
        <f>VLOOKUP(JOURNAL[[#This Row],[کد حساب]],LEDGER[[کد حساب]:[عنوان حساب]],2,FALSE)</f>
        <v>#N/A</v>
      </c>
      <c r="F140" s="23"/>
      <c r="G140" s="23"/>
    </row>
    <row r="141" spans="2:7">
      <c r="B141" s="21"/>
      <c r="C141" s="22"/>
      <c r="D141" s="21"/>
      <c r="E141" s="44" t="e">
        <f>VLOOKUP(JOURNAL[[#This Row],[کد حساب]],LEDGER[[کد حساب]:[عنوان حساب]],2,FALSE)</f>
        <v>#N/A</v>
      </c>
      <c r="F141" s="23"/>
      <c r="G141" s="23"/>
    </row>
    <row r="142" spans="2:7">
      <c r="B142" s="21"/>
      <c r="C142" s="22"/>
      <c r="D142" s="21"/>
      <c r="E142" s="44" t="e">
        <f>VLOOKUP(JOURNAL[[#This Row],[کد حساب]],LEDGER[[کد حساب]:[عنوان حساب]],2,FALSE)</f>
        <v>#N/A</v>
      </c>
      <c r="F142" s="23"/>
      <c r="G142" s="23"/>
    </row>
    <row r="143" spans="2:7">
      <c r="B143" s="21"/>
      <c r="C143" s="22"/>
      <c r="D143" s="21"/>
      <c r="E143" s="44" t="e">
        <f>VLOOKUP(JOURNAL[[#This Row],[کد حساب]],LEDGER[[کد حساب]:[عنوان حساب]],2,FALSE)</f>
        <v>#N/A</v>
      </c>
      <c r="F143" s="23"/>
      <c r="G143" s="23"/>
    </row>
    <row r="144" spans="2:7">
      <c r="B144" s="21"/>
      <c r="C144" s="22"/>
      <c r="D144" s="21"/>
      <c r="E144" s="44" t="e">
        <f>VLOOKUP(JOURNAL[[#This Row],[کد حساب]],LEDGER[[کد حساب]:[عنوان حساب]],2,FALSE)</f>
        <v>#N/A</v>
      </c>
      <c r="F144" s="23"/>
      <c r="G144" s="23"/>
    </row>
    <row r="145" spans="2:7">
      <c r="B145" s="21"/>
      <c r="C145" s="22"/>
      <c r="D145" s="21"/>
      <c r="E145" s="44" t="e">
        <f>VLOOKUP(JOURNAL[[#This Row],[کد حساب]],LEDGER[[کد حساب]:[عنوان حساب]],2,FALSE)</f>
        <v>#N/A</v>
      </c>
      <c r="F145" s="23"/>
      <c r="G145" s="23"/>
    </row>
    <row r="146" spans="2:7">
      <c r="B146" s="21"/>
      <c r="C146" s="22"/>
      <c r="D146" s="21"/>
      <c r="E146" s="44" t="e">
        <f>VLOOKUP(JOURNAL[[#This Row],[کد حساب]],LEDGER[[کد حساب]:[عنوان حساب]],2,FALSE)</f>
        <v>#N/A</v>
      </c>
      <c r="F146" s="23"/>
      <c r="G146" s="23"/>
    </row>
    <row r="147" spans="2:7">
      <c r="B147" s="21"/>
      <c r="C147" s="22"/>
      <c r="D147" s="21"/>
      <c r="E147" s="44" t="e">
        <f>VLOOKUP(JOURNAL[[#This Row],[کد حساب]],LEDGER[[کد حساب]:[عنوان حساب]],2,FALSE)</f>
        <v>#N/A</v>
      </c>
      <c r="F147" s="23"/>
      <c r="G147" s="23"/>
    </row>
    <row r="148" spans="2:7">
      <c r="B148" s="21"/>
      <c r="C148" s="22"/>
      <c r="D148" s="21"/>
      <c r="E148" s="44" t="e">
        <f>VLOOKUP(JOURNAL[[#This Row],[کد حساب]],LEDGER[[کد حساب]:[عنوان حساب]],2,FALSE)</f>
        <v>#N/A</v>
      </c>
      <c r="F148" s="23"/>
      <c r="G148" s="23"/>
    </row>
    <row r="149" spans="2:7">
      <c r="B149" s="21"/>
      <c r="C149" s="22"/>
      <c r="D149" s="21"/>
      <c r="E149" s="44" t="e">
        <f>VLOOKUP(JOURNAL[[#This Row],[کد حساب]],LEDGER[[کد حساب]:[عنوان حساب]],2,FALSE)</f>
        <v>#N/A</v>
      </c>
      <c r="F149" s="23"/>
      <c r="G149" s="23"/>
    </row>
    <row r="150" spans="2:7">
      <c r="B150" s="21"/>
      <c r="C150" s="22"/>
      <c r="D150" s="21"/>
      <c r="E150" s="44" t="e">
        <f>VLOOKUP(JOURNAL[[#This Row],[کد حساب]],LEDGER[[کد حساب]:[عنوان حساب]],2,FALSE)</f>
        <v>#N/A</v>
      </c>
      <c r="F150" s="23"/>
      <c r="G150" s="23"/>
    </row>
    <row r="151" spans="2:7">
      <c r="B151" s="21"/>
      <c r="C151" s="22"/>
      <c r="D151" s="21"/>
      <c r="E151" s="44" t="e">
        <f>VLOOKUP(JOURNAL[[#This Row],[کد حساب]],LEDGER[[کد حساب]:[عنوان حساب]],2,FALSE)</f>
        <v>#N/A</v>
      </c>
      <c r="F151" s="23"/>
      <c r="G151" s="23"/>
    </row>
    <row r="152" spans="2:7">
      <c r="B152" s="21"/>
      <c r="C152" s="22"/>
      <c r="D152" s="21"/>
      <c r="E152" s="44" t="e">
        <f>VLOOKUP(JOURNAL[[#This Row],[کد حساب]],LEDGER[[کد حساب]:[عنوان حساب]],2,FALSE)</f>
        <v>#N/A</v>
      </c>
      <c r="F152" s="23"/>
      <c r="G152" s="23"/>
    </row>
    <row r="153" spans="2:7">
      <c r="B153" s="21"/>
      <c r="C153" s="22"/>
      <c r="D153" s="21"/>
      <c r="E153" s="44" t="e">
        <f>VLOOKUP(JOURNAL[[#This Row],[کد حساب]],LEDGER[[کد حساب]:[عنوان حساب]],2,FALSE)</f>
        <v>#N/A</v>
      </c>
      <c r="F153" s="23"/>
      <c r="G153" s="23"/>
    </row>
    <row r="154" spans="2:7">
      <c r="B154" s="21"/>
      <c r="C154" s="22"/>
      <c r="D154" s="21"/>
      <c r="E154" s="44" t="e">
        <f>VLOOKUP(JOURNAL[[#This Row],[کد حساب]],LEDGER[[کد حساب]:[عنوان حساب]],2,FALSE)</f>
        <v>#N/A</v>
      </c>
      <c r="F154" s="23"/>
      <c r="G154" s="23"/>
    </row>
    <row r="155" spans="2:7">
      <c r="B155" s="21"/>
      <c r="C155" s="22"/>
      <c r="D155" s="21"/>
      <c r="E155" s="44" t="e">
        <f>VLOOKUP(JOURNAL[[#This Row],[کد حساب]],LEDGER[[کد حساب]:[عنوان حساب]],2,FALSE)</f>
        <v>#N/A</v>
      </c>
      <c r="F155" s="23"/>
      <c r="G155" s="23"/>
    </row>
    <row r="156" spans="2:7">
      <c r="B156" s="21"/>
      <c r="C156" s="22"/>
      <c r="D156" s="21"/>
      <c r="E156" s="44" t="e">
        <f>VLOOKUP(JOURNAL[[#This Row],[کد حساب]],LEDGER[[کد حساب]:[عنوان حساب]],2,FALSE)</f>
        <v>#N/A</v>
      </c>
      <c r="F156" s="23"/>
      <c r="G156" s="23"/>
    </row>
    <row r="157" spans="2:7">
      <c r="B157" s="21"/>
      <c r="C157" s="22"/>
      <c r="D157" s="21"/>
      <c r="E157" s="44" t="e">
        <f>VLOOKUP(JOURNAL[[#This Row],[کد حساب]],LEDGER[[کد حساب]:[عنوان حساب]],2,FALSE)</f>
        <v>#N/A</v>
      </c>
      <c r="F157" s="23"/>
      <c r="G157" s="23"/>
    </row>
    <row r="158" spans="2:7">
      <c r="B158" s="21"/>
      <c r="C158" s="22"/>
      <c r="D158" s="21"/>
      <c r="E158" s="44" t="e">
        <f>VLOOKUP(JOURNAL[[#This Row],[کد حساب]],LEDGER[[کد حساب]:[عنوان حساب]],2,FALSE)</f>
        <v>#N/A</v>
      </c>
      <c r="F158" s="23"/>
      <c r="G158" s="23"/>
    </row>
    <row r="159" spans="2:7">
      <c r="B159" s="21"/>
      <c r="C159" s="22"/>
      <c r="D159" s="21"/>
      <c r="E159" s="44" t="e">
        <f>VLOOKUP(JOURNAL[[#This Row],[کد حساب]],LEDGER[[کد حساب]:[عنوان حساب]],2,FALSE)</f>
        <v>#N/A</v>
      </c>
      <c r="F159" s="23"/>
      <c r="G159" s="23"/>
    </row>
    <row r="160" spans="2:7">
      <c r="B160" s="21"/>
      <c r="C160" s="22"/>
      <c r="D160" s="21"/>
      <c r="E160" s="44" t="e">
        <f>VLOOKUP(JOURNAL[[#This Row],[کد حساب]],LEDGER[[کد حساب]:[عنوان حساب]],2,FALSE)</f>
        <v>#N/A</v>
      </c>
      <c r="F160" s="23"/>
      <c r="G160" s="23"/>
    </row>
    <row r="161" spans="2:7">
      <c r="B161" s="21"/>
      <c r="C161" s="22"/>
      <c r="D161" s="21"/>
      <c r="E161" s="44" t="e">
        <f>VLOOKUP(JOURNAL[[#This Row],[کد حساب]],LEDGER[[کد حساب]:[عنوان حساب]],2,FALSE)</f>
        <v>#N/A</v>
      </c>
      <c r="F161" s="23"/>
      <c r="G161" s="23"/>
    </row>
    <row r="162" spans="2:7">
      <c r="B162" s="21"/>
      <c r="C162" s="22"/>
      <c r="D162" s="21"/>
      <c r="E162" s="44" t="e">
        <f>VLOOKUP(JOURNAL[[#This Row],[کد حساب]],LEDGER[[کد حساب]:[عنوان حساب]],2,FALSE)</f>
        <v>#N/A</v>
      </c>
      <c r="F162" s="23"/>
      <c r="G162" s="23"/>
    </row>
    <row r="163" spans="2:7">
      <c r="B163" s="21"/>
      <c r="C163" s="22"/>
      <c r="D163" s="21"/>
      <c r="E163" s="44" t="e">
        <f>VLOOKUP(JOURNAL[[#This Row],[کد حساب]],LEDGER[[کد حساب]:[عنوان حساب]],2,FALSE)</f>
        <v>#N/A</v>
      </c>
      <c r="F163" s="23"/>
      <c r="G163" s="23"/>
    </row>
    <row r="164" spans="2:7">
      <c r="B164" s="21"/>
      <c r="C164" s="22"/>
      <c r="D164" s="21"/>
      <c r="E164" s="44" t="e">
        <f>VLOOKUP(JOURNAL[[#This Row],[کد حساب]],LEDGER[[کد حساب]:[عنوان حساب]],2,FALSE)</f>
        <v>#N/A</v>
      </c>
      <c r="F164" s="23"/>
      <c r="G164" s="23"/>
    </row>
    <row r="165" spans="2:7">
      <c r="B165" s="21"/>
      <c r="C165" s="22"/>
      <c r="D165" s="21"/>
      <c r="E165" s="44" t="e">
        <f>VLOOKUP(JOURNAL[[#This Row],[کد حساب]],LEDGER[[کد حساب]:[عنوان حساب]],2,FALSE)</f>
        <v>#N/A</v>
      </c>
      <c r="F165" s="23"/>
      <c r="G165" s="23"/>
    </row>
    <row r="166" spans="2:7">
      <c r="B166" s="21"/>
      <c r="C166" s="22"/>
      <c r="D166" s="21"/>
      <c r="E166" s="44" t="e">
        <f>VLOOKUP(JOURNAL[[#This Row],[کد حساب]],LEDGER[[کد حساب]:[عنوان حساب]],2,FALSE)</f>
        <v>#N/A</v>
      </c>
      <c r="F166" s="23"/>
      <c r="G166" s="23"/>
    </row>
    <row r="167" spans="2:7">
      <c r="B167" s="21"/>
      <c r="C167" s="22"/>
      <c r="D167" s="21"/>
      <c r="E167" s="44" t="e">
        <f>VLOOKUP(JOURNAL[[#This Row],[کد حساب]],LEDGER[[کد حساب]:[عنوان حساب]],2,FALSE)</f>
        <v>#N/A</v>
      </c>
      <c r="F167" s="23"/>
      <c r="G167" s="23"/>
    </row>
  </sheetData>
  <mergeCells count="2">
    <mergeCell ref="B3:G3"/>
    <mergeCell ref="I3:O3"/>
  </mergeCells>
  <phoneticPr fontId="15" type="noConversion"/>
  <pageMargins left="0.7" right="0.7" top="0.75" bottom="0.75" header="0.3" footer="0.3"/>
  <pageSetup paperSize="9" orientation="portrait" horizontalDpi="1200" verticalDpi="1200" r:id="rId1"/>
  <tableParts count="3">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H8"/>
  <sheetViews>
    <sheetView rightToLeft="1" workbookViewId="0">
      <selection activeCell="E20" sqref="E20"/>
    </sheetView>
  </sheetViews>
  <sheetFormatPr defaultRowHeight="14.25"/>
  <cols>
    <col min="2" max="5" width="10.125" customWidth="1"/>
    <col min="6" max="6" width="13.5" customWidth="1"/>
    <col min="7" max="7" width="37.75" customWidth="1"/>
    <col min="8" max="8" width="10.125" customWidth="1"/>
  </cols>
  <sheetData>
    <row r="3" spans="2:8">
      <c r="B3" t="s">
        <v>137</v>
      </c>
      <c r="C3" t="s">
        <v>139</v>
      </c>
      <c r="D3" t="s">
        <v>143</v>
      </c>
      <c r="E3" t="s">
        <v>142</v>
      </c>
      <c r="F3" t="s">
        <v>141</v>
      </c>
      <c r="G3" t="s">
        <v>144</v>
      </c>
      <c r="H3" t="s">
        <v>140</v>
      </c>
    </row>
    <row r="4" spans="2:8">
      <c r="B4" t="s">
        <v>138</v>
      </c>
      <c r="G4" t="s">
        <v>145</v>
      </c>
    </row>
    <row r="5" spans="2:8">
      <c r="B5" t="s">
        <v>152</v>
      </c>
      <c r="G5" t="s">
        <v>153</v>
      </c>
    </row>
    <row r="6" spans="2:8" ht="28.5">
      <c r="B6" t="s">
        <v>159</v>
      </c>
      <c r="G6" s="55" t="s">
        <v>160</v>
      </c>
    </row>
    <row r="7" spans="2:8">
      <c r="B7" t="s">
        <v>162</v>
      </c>
      <c r="G7" t="s">
        <v>163</v>
      </c>
    </row>
    <row r="8" spans="2:8">
      <c r="G8" t="s">
        <v>164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sheet0</vt:lpstr>
      <vt:lpstr>sheet1</vt:lpstr>
      <vt:lpstr>sheet2</vt:lpstr>
      <vt:lpstr>sheet3</vt:lpstr>
      <vt:lpstr>شیت انجام محاسبات</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2024-10-08T16:24:20Z</dcterms:modified>
</cp:coreProperties>
</file>