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mnora\OneDrive\Desktop\"/>
    </mc:Choice>
  </mc:AlternateContent>
  <xr:revisionPtr revIDLastSave="0" documentId="13_ncr:1_{5385C9F8-7AE6-4904-876A-55A7061F023A}" xr6:coauthVersionLast="47" xr6:coauthVersionMax="47" xr10:uidLastSave="{00000000-0000-0000-0000-000000000000}"/>
  <bookViews>
    <workbookView xWindow="-96" yWindow="-96" windowWidth="23232" windowHeight="12432" activeTab="3" xr2:uid="{83B9AC88-ED08-4F70-B205-B78B1833CB65}"/>
  </bookViews>
  <sheets>
    <sheet name="Business Analysis " sheetId="1" r:id="rId1"/>
    <sheet name="Sheet2" sheetId="2" state="hidden" r:id="rId2"/>
    <sheet name="Combo Box" sheetId="4" r:id="rId3"/>
    <sheet name="checkBox" sheetId="5" r:id="rId4"/>
  </sheets>
  <definedNames>
    <definedName name="_xlchart.v2.0" hidden="1">'Business Analysis '!$G$94:$G$98</definedName>
    <definedName name="_xlchart.v2.1" hidden="1">'Business Analysis '!$H$93</definedName>
    <definedName name="_xlchart.v2.2" hidden="1">'Business Analysis '!$H$94:$H$98</definedName>
    <definedName name="_xlchart.v2.3" hidden="1">'Business Analysis '!$G$94:$G$98</definedName>
    <definedName name="_xlchart.v2.4" hidden="1">'Business Analysis '!$H$93</definedName>
    <definedName name="_xlchart.v2.5" hidden="1">'Business Analysis '!$H$94:$H$98</definedName>
    <definedName name="solver_adj" localSheetId="0" hidden="1">'Business Analysis '!$C$109,'Business Analysis '!$D$109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'Business Analysis '!$C$109</definedName>
    <definedName name="solver_lhs2" localSheetId="0" hidden="1">'Business Analysis '!$D$109</definedName>
    <definedName name="solver_lhs3" localSheetId="0" hidden="1">'Business Analysis '!$F$116</definedName>
    <definedName name="solver_lhs4" localSheetId="0" hidden="1">'Business Analysis '!$F$117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'Business Analysis '!$C$109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1</definedName>
    <definedName name="solver_rel3" localSheetId="0" hidden="1">2</definedName>
    <definedName name="solver_rel4" localSheetId="0" hidden="1">1</definedName>
    <definedName name="solver_rhs1" localSheetId="0" hidden="1">10</definedName>
    <definedName name="solver_rhs2" localSheetId="0" hidden="1">8</definedName>
    <definedName name="solver_rhs3" localSheetId="0" hidden="1">400</definedName>
    <definedName name="solver_rhs4" localSheetId="0" hidden="1">9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1" l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H220" i="1" l="1"/>
  <c r="G215" i="1"/>
  <c r="F214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C126" i="1" l="1"/>
  <c r="C130" i="1"/>
  <c r="F123" i="1" s="1"/>
  <c r="F116" i="1"/>
  <c r="F117" i="1"/>
  <c r="F112" i="1"/>
  <c r="B10" i="5" l="1"/>
  <c r="C10" i="5"/>
  <c r="D10" i="5"/>
  <c r="E10" i="5"/>
  <c r="F10" i="5"/>
  <c r="G10" i="5"/>
  <c r="H10" i="5"/>
  <c r="I10" i="5"/>
  <c r="J10" i="5"/>
  <c r="K10" i="5"/>
  <c r="L10" i="5"/>
  <c r="M10" i="5"/>
  <c r="N10" i="5"/>
  <c r="C11" i="5"/>
  <c r="D11" i="5"/>
  <c r="E11" i="5"/>
  <c r="F11" i="5"/>
  <c r="G11" i="5"/>
  <c r="H11" i="5"/>
  <c r="I11" i="5"/>
  <c r="J11" i="5"/>
  <c r="K11" i="5"/>
  <c r="L11" i="5"/>
  <c r="M11" i="5"/>
  <c r="N11" i="5"/>
  <c r="C12" i="5"/>
  <c r="D12" i="5"/>
  <c r="E12" i="5"/>
  <c r="F12" i="5"/>
  <c r="G12" i="5"/>
  <c r="H12" i="5"/>
  <c r="I12" i="5"/>
  <c r="J12" i="5"/>
  <c r="K12" i="5"/>
  <c r="L12" i="5"/>
  <c r="M12" i="5"/>
  <c r="N12" i="5"/>
  <c r="B11" i="5"/>
  <c r="B12" i="5"/>
  <c r="H4" i="4"/>
  <c r="H5" i="4"/>
  <c r="H6" i="4"/>
  <c r="H7" i="4"/>
  <c r="H8" i="4"/>
  <c r="H9" i="4"/>
  <c r="H10" i="4"/>
  <c r="H11" i="4"/>
  <c r="H12" i="4"/>
  <c r="H13" i="4"/>
  <c r="H14" i="4"/>
  <c r="H15" i="4"/>
  <c r="C53" i="1"/>
  <c r="C51" i="1"/>
  <c r="C50" i="1"/>
  <c r="C55" i="1" s="1"/>
  <c r="I32" i="1"/>
  <c r="I36" i="1" s="1"/>
  <c r="C28" i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23" i="1"/>
  <c r="D31" i="1" s="1"/>
  <c r="D32" i="1" s="1"/>
  <c r="D33" i="1" s="1"/>
  <c r="D34" i="1" s="1"/>
  <c r="D35" i="1" s="1"/>
  <c r="D36" i="1" s="1"/>
  <c r="D37" i="1" s="1"/>
  <c r="C18" i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C5" i="1"/>
  <c r="J32" i="1"/>
  <c r="D50" i="1"/>
  <c r="D56" i="1"/>
  <c r="D52" i="1"/>
  <c r="D49" i="1"/>
  <c r="J27" i="1"/>
  <c r="J36" i="1"/>
  <c r="D54" i="1"/>
  <c r="D23" i="1"/>
  <c r="D28" i="1"/>
  <c r="D5" i="1"/>
  <c r="D18" i="1"/>
  <c r="C57" i="1" l="1"/>
  <c r="F56" i="1" s="1"/>
  <c r="I27" i="1"/>
  <c r="I37" i="1" s="1"/>
  <c r="M23" i="1" s="1"/>
  <c r="D38" i="1"/>
  <c r="D39" i="1" s="1"/>
  <c r="D40" i="1" s="1"/>
</calcChain>
</file>

<file path=xl/sharedStrings.xml><?xml version="1.0" encoding="utf-8"?>
<sst xmlns="http://schemas.openxmlformats.org/spreadsheetml/2006/main" count="335" uniqueCount="231">
  <si>
    <t>FORMULATEXT(reference)</t>
  </si>
  <si>
    <t>Oak</t>
  </si>
  <si>
    <t>Anticipated Annual Cost Increase</t>
  </si>
  <si>
    <t>Cost:</t>
  </si>
  <si>
    <t>Cherry :</t>
  </si>
  <si>
    <t>total per bookshelf</t>
  </si>
  <si>
    <t xml:space="preserve">current unit cost </t>
  </si>
  <si>
    <t>Oak:</t>
  </si>
  <si>
    <t>Labor:</t>
  </si>
  <si>
    <t xml:space="preserve">Total Cost: </t>
  </si>
  <si>
    <t xml:space="preserve">Year </t>
  </si>
  <si>
    <t xml:space="preserve">Labor </t>
  </si>
  <si>
    <t xml:space="preserve">cherry </t>
  </si>
  <si>
    <t>Quality Sweater Company</t>
  </si>
  <si>
    <t>printing :</t>
  </si>
  <si>
    <t xml:space="preserve">variable </t>
  </si>
  <si>
    <r>
      <rPr>
        <b/>
        <sz val="11"/>
        <color theme="1"/>
        <rFont val="Aptos Narrow"/>
        <family val="2"/>
        <scheme val="minor"/>
      </rPr>
      <t>Cost</t>
    </r>
    <r>
      <rPr>
        <sz val="11"/>
        <color theme="1"/>
        <rFont val="Aptos Narrow"/>
        <family val="2"/>
        <scheme val="minor"/>
      </rPr>
      <t>:</t>
    </r>
  </si>
  <si>
    <t>mailing:</t>
  </si>
  <si>
    <t xml:space="preserve">Reply envelopes: </t>
  </si>
  <si>
    <t>labor &amp; material</t>
  </si>
  <si>
    <t>p c</t>
  </si>
  <si>
    <t>p o</t>
  </si>
  <si>
    <t>total cost :</t>
  </si>
  <si>
    <t>catalogs Ordered:</t>
  </si>
  <si>
    <t>response rate:</t>
  </si>
  <si>
    <t>Total orders:</t>
  </si>
  <si>
    <t>Revenue:</t>
  </si>
  <si>
    <t>Average customer order:</t>
  </si>
  <si>
    <t>Total Revenue:</t>
  </si>
  <si>
    <t>Total Profit:</t>
  </si>
  <si>
    <t>Data Table</t>
  </si>
  <si>
    <t xml:space="preserve">Respond rate </t>
  </si>
  <si>
    <t xml:space="preserve">profit </t>
  </si>
  <si>
    <t>5.77% company break even</t>
  </si>
  <si>
    <t xml:space="preserve">Regular price </t>
  </si>
  <si>
    <t xml:space="preserve">Ordered </t>
  </si>
  <si>
    <t xml:space="preserve">Unit Cost </t>
  </si>
  <si>
    <t>Order:</t>
  </si>
  <si>
    <t>Demand:</t>
  </si>
  <si>
    <t>(500-4500)</t>
  </si>
  <si>
    <t xml:space="preserve">sale price </t>
  </si>
  <si>
    <t>surplus</t>
  </si>
  <si>
    <t xml:space="preserve">way #2 </t>
  </si>
  <si>
    <t>Costs:</t>
  </si>
  <si>
    <t>Profit:</t>
  </si>
  <si>
    <t xml:space="preserve">Demand </t>
  </si>
  <si>
    <t>name</t>
  </si>
  <si>
    <t xml:space="preserve">last name </t>
  </si>
  <si>
    <t xml:space="preserve"> age</t>
  </si>
  <si>
    <t xml:space="preserve"> gender </t>
  </si>
  <si>
    <t xml:space="preserve">merry </t>
  </si>
  <si>
    <t xml:space="preserve"> nor </t>
  </si>
  <si>
    <t>F</t>
  </si>
  <si>
    <t xml:space="preserve">percentage </t>
  </si>
  <si>
    <t xml:space="preserve">Customer complains </t>
  </si>
  <si>
    <t xml:space="preserve">Frequency </t>
  </si>
  <si>
    <t xml:space="preserve">cumulative Frequency </t>
  </si>
  <si>
    <t xml:space="preserve">payment gateaway Failure </t>
  </si>
  <si>
    <t xml:space="preserve">website very slow </t>
  </si>
  <si>
    <t xml:space="preserve">poor product listing </t>
  </si>
  <si>
    <t xml:space="preserve">stock limited </t>
  </si>
  <si>
    <t xml:space="preserve">low conversion rate </t>
  </si>
  <si>
    <t xml:space="preserve">lack of reviews </t>
  </si>
  <si>
    <t xml:space="preserve">out of stock item listed </t>
  </si>
  <si>
    <t xml:space="preserve">shipment </t>
  </si>
  <si>
    <t>no live communication OP</t>
  </si>
  <si>
    <t xml:space="preserve">Bad listing </t>
  </si>
  <si>
    <t xml:space="preserve">Value </t>
  </si>
  <si>
    <t>Pie</t>
  </si>
  <si>
    <t xml:space="preserve">Stage </t>
  </si>
  <si>
    <t xml:space="preserve">Number of defect </t>
  </si>
  <si>
    <t xml:space="preserve">Unit testing in development </t>
  </si>
  <si>
    <t xml:space="preserve">funcctional testing </t>
  </si>
  <si>
    <t xml:space="preserve">intefration testing </t>
  </si>
  <si>
    <t xml:space="preserve">user acceptance testing </t>
  </si>
  <si>
    <t xml:space="preserve">production testing </t>
  </si>
  <si>
    <t xml:space="preserve">Month </t>
  </si>
  <si>
    <t xml:space="preserve">North </t>
  </si>
  <si>
    <t>West</t>
  </si>
  <si>
    <t>Middle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</si>
  <si>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</si>
  <si>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</si>
  <si>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</si>
  <si>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</si>
  <si>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</si>
  <si>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</si>
  <si>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</si>
  <si>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</si>
  <si>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</si>
  <si>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</si>
  <si>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</si>
  <si>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</si>
  <si>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</si>
  <si>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North</t>
  </si>
  <si>
    <t xml:space="preserve">                                                                                                         BN store </t>
  </si>
  <si>
    <t xml:space="preserve">Variable </t>
  </si>
  <si>
    <t xml:space="preserve">50 seater Buses </t>
  </si>
  <si>
    <t xml:space="preserve">40 seater Buses </t>
  </si>
  <si>
    <t xml:space="preserve">no. of Buses </t>
  </si>
  <si>
    <t>cost for each Buses</t>
  </si>
  <si>
    <t xml:space="preserve">constraints </t>
  </si>
  <si>
    <t xml:space="preserve">No. of employee </t>
  </si>
  <si>
    <t xml:space="preserve">no. of drivers </t>
  </si>
  <si>
    <t xml:space="preserve">COST </t>
  </si>
  <si>
    <t>C106*C109+D106*D109</t>
  </si>
  <si>
    <t>C106*50+D106*40</t>
  </si>
  <si>
    <t>C106+D106</t>
  </si>
  <si>
    <t>Assingning employees buses with minimum cost  (using Solver add in )</t>
  </si>
  <si>
    <t xml:space="preserve">Different type of charts </t>
  </si>
  <si>
    <t xml:space="preserve">Orders </t>
  </si>
  <si>
    <t xml:space="preserve">Sales Figure </t>
  </si>
  <si>
    <t xml:space="preserve">Number of unit sold </t>
  </si>
  <si>
    <t xml:space="preserve">SP per unit </t>
  </si>
  <si>
    <t xml:space="preserve">Sales </t>
  </si>
  <si>
    <t xml:space="preserve">Variable Cost </t>
  </si>
  <si>
    <t xml:space="preserve">Fixed Cost </t>
  </si>
  <si>
    <t xml:space="preserve">Net Profit </t>
  </si>
  <si>
    <t>E124*E125 - (E127+E128)</t>
  </si>
  <si>
    <t xml:space="preserve">previously </t>
  </si>
  <si>
    <t>E124*E125</t>
  </si>
  <si>
    <t>Finding the right product price to achieve our target profit (using what if analysis: seak goal and data table)</t>
  </si>
  <si>
    <t>Statistical Analysis</t>
  </si>
  <si>
    <t xml:space="preserve">Score obtained </t>
  </si>
  <si>
    <t xml:space="preserve">Class A </t>
  </si>
  <si>
    <t>Class B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</si>
  <si>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</si>
  <si>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</si>
  <si>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</si>
  <si>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</si>
  <si>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</si>
  <si>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</si>
  <si>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</si>
  <si>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</si>
  <si>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</si>
  <si>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</si>
  <si>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</si>
  <si>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</si>
  <si>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</si>
  <si>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Moving Average using data analytics add in </t>
  </si>
  <si>
    <t>Dates</t>
  </si>
  <si>
    <t xml:space="preserve">Net sales </t>
  </si>
  <si>
    <t xml:space="preserve">5 days </t>
  </si>
  <si>
    <t xml:space="preserve">hypothesis testing using  data analytics add in </t>
  </si>
  <si>
    <t xml:space="preserve">Observation </t>
  </si>
  <si>
    <t xml:space="preserve">MidSize Car </t>
  </si>
  <si>
    <t>SUV's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</si>
  <si>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</si>
  <si>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</si>
  <si>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</si>
  <si>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</si>
  <si>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</si>
  <si>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</si>
  <si>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</si>
  <si>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</si>
  <si>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</si>
  <si>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</si>
  <si>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r>
      <t xml:space="preserve">  </t>
    </r>
    <r>
      <rPr>
        <b/>
        <sz val="12"/>
        <color theme="1"/>
        <rFont val="Aptos Narrow"/>
        <family val="2"/>
        <scheme val="minor"/>
      </rPr>
      <t xml:space="preserve">Null hypothesis is rejected if: t stat&lt; - t critical two tail (or) t stat &gt; t critical two tail </t>
    </r>
  </si>
  <si>
    <t xml:space="preserve">Pick up truck 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</si>
  <si>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</si>
  <si>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</si>
  <si>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</si>
  <si>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</si>
  <si>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</si>
  <si>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</si>
  <si>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</si>
  <si>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</si>
  <si>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P-value</t>
  </si>
  <si>
    <t>F crit</t>
  </si>
  <si>
    <t>Between Groups</t>
  </si>
  <si>
    <t>Within Groups</t>
  </si>
  <si>
    <t>Total</t>
  </si>
  <si>
    <r>
      <t xml:space="preserve">  </t>
    </r>
    <r>
      <rPr>
        <b/>
        <sz val="12"/>
        <color theme="1"/>
        <rFont val="Aptos Narrow"/>
        <family val="2"/>
        <scheme val="minor"/>
      </rPr>
      <t>Null hypothesis is rejected if: F &lt; - F critical (or) F &gt;  F critical</t>
    </r>
  </si>
  <si>
    <t xml:space="preserve">Covariance </t>
  </si>
  <si>
    <t>Salesman</t>
  </si>
  <si>
    <t xml:space="preserve">number of customers </t>
  </si>
  <si>
    <t>net sales($)</t>
  </si>
  <si>
    <t xml:space="preserve">Adam </t>
  </si>
  <si>
    <t>Calvin</t>
  </si>
  <si>
    <t>Daniel</t>
  </si>
  <si>
    <t>Henry</t>
  </si>
  <si>
    <t>Justin</t>
  </si>
  <si>
    <t>Paul</t>
  </si>
  <si>
    <t>Sindy</t>
  </si>
  <si>
    <t xml:space="preserve">Covariance  and correlation </t>
  </si>
  <si>
    <t xml:space="preserve">Correlation </t>
  </si>
  <si>
    <t>either positive(same direction) or negetive (opposite direction)</t>
  </si>
  <si>
    <t xml:space="preserve">between -1 to 1 </t>
  </si>
  <si>
    <t>CORREL(B214:B220,C214:C220)</t>
  </si>
  <si>
    <t xml:space="preserve">regression using data analytics add in </t>
  </si>
  <si>
    <t xml:space="preserve">product category </t>
  </si>
  <si>
    <t xml:space="preserve">no. of product sold </t>
  </si>
  <si>
    <t xml:space="preserve">Amount </t>
  </si>
  <si>
    <t xml:space="preserve">Marketing 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</si>
  <si>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</si>
  <si>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</si>
  <si>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</si>
  <si>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</si>
  <si>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</si>
  <si>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</si>
  <si>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</si>
  <si>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</si>
  <si>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</si>
  <si>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</si>
  <si>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</si>
  <si>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</si>
  <si>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</si>
  <si>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</si>
  <si>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</si>
  <si>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</si>
  <si>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</si>
  <si>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</si>
  <si>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</si>
  <si>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</si>
  <si>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SUMMARY OUTPUT</t>
  </si>
  <si>
    <t>Regression Statistics</t>
  </si>
  <si>
    <t>Multiple R</t>
  </si>
  <si>
    <t>R Square</t>
  </si>
  <si>
    <t>Adjusted R Square</t>
  </si>
  <si>
    <t>Regression</t>
  </si>
  <si>
    <t>Residual</t>
  </si>
  <si>
    <t>Intercept</t>
  </si>
  <si>
    <t>Significance F</t>
  </si>
  <si>
    <t>Coefficients</t>
  </si>
  <si>
    <t>Lower 95%</t>
  </si>
  <si>
    <t>Upper 95%</t>
  </si>
  <si>
    <t>Lower 95.0%</t>
  </si>
  <si>
    <t>Upper 95.0%</t>
  </si>
  <si>
    <t>X Variable 1</t>
  </si>
  <si>
    <t>X Variable 2</t>
  </si>
  <si>
    <t xml:space="preserve">Exercise </t>
  </si>
  <si>
    <t>5 days moving avarage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</si>
</sst>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6" formatCode="&quot;$&quot;#,##0.00"/>
    <numFmt numFmtId="170" formatCode="&quot;$&quot;#,##0.0"/>
    <numFmt numFmtId="171" formatCode="&quot;$&quot;#,##0"/>
    <numFmt numFmtId="172" formatCode="#,##0.0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1F1F1F"/>
      <name val="Source Sans Pro"/>
      <family val="2"/>
    </font>
    <font>
      <sz val="11"/>
      <color rgb="FF9C57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000000"/>
      <name val="Segoe UI"/>
      <family val="2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5" borderId="0" applyNumberFormat="0" applyBorder="0" applyAlignment="0" applyProtection="0"/>
    <xf numFmtId="0" fontId="5" fillId="7" borderId="0" applyNumberFormat="0" applyBorder="0" applyAlignment="0" applyProtection="0"/>
  </cellStyleXfs>
  <cellXfs count="108">
    <xf numFmtId="0" fontId="0" fillId="0" borderId="0" xfId="0"/>
    <xf numFmtId="0" fontId="2" fillId="0" borderId="0" xfId="0" applyFont="1"/>
    <xf numFmtId="44" fontId="0" fillId="0" borderId="0" xfId="1" applyFont="1"/>
    <xf numFmtId="9" fontId="0" fillId="0" borderId="0" xfId="2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0" fontId="0" fillId="0" borderId="0" xfId="2" applyNumberFormat="1" applyFont="1"/>
    <xf numFmtId="44" fontId="0" fillId="0" borderId="0" xfId="2" applyNumberFormat="1" applyFont="1"/>
    <xf numFmtId="49" fontId="0" fillId="0" borderId="0" xfId="0" applyNumberFormat="1"/>
    <xf numFmtId="44" fontId="0" fillId="0" borderId="0" xfId="0" applyNumberFormat="1"/>
    <xf numFmtId="164" fontId="0" fillId="0" borderId="0" xfId="1" applyNumberFormat="1" applyFont="1"/>
    <xf numFmtId="3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2" applyNumberFormat="1" applyFont="1"/>
    <xf numFmtId="10" fontId="1" fillId="6" borderId="0" xfId="2" applyNumberFormat="1" applyFill="1"/>
    <xf numFmtId="0" fontId="4" fillId="2" borderId="0" xfId="3"/>
    <xf numFmtId="49" fontId="0" fillId="0" borderId="0" xfId="0" applyNumberFormat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4" fontId="0" fillId="8" borderId="2" xfId="1" applyFont="1" applyFill="1" applyBorder="1"/>
    <xf numFmtId="49" fontId="0" fillId="0" borderId="1" xfId="0" applyNumberFormat="1" applyBorder="1" applyAlignment="1">
      <alignment horizontal="center"/>
    </xf>
    <xf numFmtId="44" fontId="0" fillId="0" borderId="2" xfId="1" applyFont="1" applyBorder="1"/>
    <xf numFmtId="0" fontId="0" fillId="0" borderId="3" xfId="0" applyBorder="1"/>
    <xf numFmtId="164" fontId="6" fillId="0" borderId="3" xfId="0" applyNumberFormat="1" applyFont="1" applyBorder="1"/>
    <xf numFmtId="164" fontId="0" fillId="0" borderId="3" xfId="1" applyNumberFormat="1" applyFont="1" applyBorder="1"/>
    <xf numFmtId="10" fontId="0" fillId="0" borderId="3" xfId="0" applyNumberFormat="1" applyBorder="1"/>
    <xf numFmtId="44" fontId="6" fillId="0" borderId="3" xfId="0" applyNumberFormat="1" applyFont="1" applyBorder="1"/>
    <xf numFmtId="165" fontId="0" fillId="0" borderId="3" xfId="2" applyNumberFormat="1" applyFont="1" applyBorder="1"/>
    <xf numFmtId="44" fontId="0" fillId="0" borderId="3" xfId="0" applyNumberFormat="1" applyBorder="1"/>
    <xf numFmtId="166" fontId="0" fillId="0" borderId="0" xfId="0" applyNumberFormat="1"/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9" fontId="2" fillId="0" borderId="3" xfId="2" applyFont="1" applyBorder="1" applyAlignment="1">
      <alignment horizontal="center" vertical="center"/>
    </xf>
    <xf numFmtId="10" fontId="0" fillId="0" borderId="3" xfId="2" applyNumberFormat="1" applyFont="1" applyBorder="1" applyAlignment="1">
      <alignment horizontal="center" vertical="center"/>
    </xf>
    <xf numFmtId="0" fontId="1" fillId="5" borderId="4" xfId="6" applyBorder="1" applyAlignment="1">
      <alignment horizontal="center"/>
    </xf>
    <xf numFmtId="0" fontId="0" fillId="0" borderId="0" xfId="0" applyAlignment="1">
      <alignment horizontal="center" vertical="center"/>
    </xf>
    <xf numFmtId="37" fontId="0" fillId="0" borderId="0" xfId="0" applyNumberFormat="1" applyAlignment="1">
      <alignment horizontal="center" vertical="center"/>
    </xf>
    <xf numFmtId="0" fontId="0" fillId="10" borderId="3" xfId="0" applyFill="1" applyBorder="1"/>
    <xf numFmtId="0" fontId="0" fillId="11" borderId="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3" borderId="3" xfId="0" applyFill="1" applyBorder="1"/>
    <xf numFmtId="44" fontId="0" fillId="0" borderId="3" xfId="1" applyFont="1" applyBorder="1"/>
    <xf numFmtId="0" fontId="0" fillId="14" borderId="3" xfId="0" applyFill="1" applyBorder="1"/>
    <xf numFmtId="44" fontId="0" fillId="14" borderId="3" xfId="1" applyFont="1" applyFill="1" applyBorder="1"/>
    <xf numFmtId="0" fontId="2" fillId="0" borderId="0" xfId="0" applyFont="1" applyAlignment="1">
      <alignment horizontal="left" vertical="center"/>
    </xf>
    <xf numFmtId="2" fontId="0" fillId="13" borderId="3" xfId="0" applyNumberFormat="1" applyFill="1" applyBorder="1"/>
    <xf numFmtId="2" fontId="0" fillId="14" borderId="3" xfId="0" applyNumberFormat="1" applyFill="1" applyBorder="1"/>
    <xf numFmtId="0" fontId="0" fillId="17" borderId="0" xfId="0" applyFill="1" applyAlignment="1">
      <alignment horizontal="center" vertical="center"/>
    </xf>
    <xf numFmtId="0" fontId="0" fillId="0" borderId="7" xfId="0" applyBorder="1"/>
    <xf numFmtId="44" fontId="0" fillId="0" borderId="7" xfId="1" applyFont="1" applyBorder="1"/>
    <xf numFmtId="0" fontId="0" fillId="18" borderId="3" xfId="0" applyFill="1" applyBorder="1" applyAlignment="1">
      <alignment horizontal="center" vertical="center"/>
    </xf>
    <xf numFmtId="44" fontId="0" fillId="18" borderId="3" xfId="1" applyFont="1" applyFill="1" applyBorder="1"/>
    <xf numFmtId="44" fontId="0" fillId="11" borderId="0" xfId="0" applyNumberFormat="1" applyFill="1"/>
    <xf numFmtId="44" fontId="0" fillId="19" borderId="3" xfId="1" applyFont="1" applyFill="1" applyBorder="1"/>
    <xf numFmtId="44" fontId="0" fillId="20" borderId="3" xfId="1" applyFont="1" applyFill="1" applyBorder="1"/>
    <xf numFmtId="0" fontId="0" fillId="0" borderId="9" xfId="0" applyBorder="1"/>
    <xf numFmtId="0" fontId="11" fillId="0" borderId="10" xfId="0" applyFont="1" applyBorder="1" applyAlignment="1">
      <alignment horizontal="center"/>
    </xf>
    <xf numFmtId="14" fontId="0" fillId="0" borderId="3" xfId="0" applyNumberFormat="1" applyBorder="1"/>
    <xf numFmtId="4" fontId="0" fillId="0" borderId="3" xfId="0" applyNumberFormat="1" applyBorder="1"/>
    <xf numFmtId="4" fontId="0" fillId="0" borderId="0" xfId="0" applyNumberFormat="1"/>
    <xf numFmtId="0" fontId="2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/>
    <xf numFmtId="0" fontId="11" fillId="0" borderId="11" xfId="0" applyFont="1" applyBorder="1" applyAlignment="1">
      <alignment horizontal="center"/>
    </xf>
    <xf numFmtId="0" fontId="0" fillId="22" borderId="11" xfId="0" applyFill="1" applyBorder="1"/>
    <xf numFmtId="0" fontId="0" fillId="0" borderId="13" xfId="0" applyBorder="1"/>
    <xf numFmtId="0" fontId="11" fillId="0" borderId="15" xfId="0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11" borderId="11" xfId="0" applyFill="1" applyBorder="1"/>
    <xf numFmtId="0" fontId="2" fillId="11" borderId="13" xfId="0" applyFont="1" applyFill="1" applyBorder="1"/>
    <xf numFmtId="0" fontId="2" fillId="11" borderId="14" xfId="0" applyFont="1" applyFill="1" applyBorder="1"/>
    <xf numFmtId="0" fontId="0" fillId="11" borderId="0" xfId="0" applyFill="1"/>
    <xf numFmtId="3" fontId="0" fillId="0" borderId="11" xfId="0" applyNumberFormat="1" applyBorder="1"/>
    <xf numFmtId="0" fontId="0" fillId="18" borderId="11" xfId="0" applyFill="1" applyBorder="1"/>
    <xf numFmtId="0" fontId="2" fillId="24" borderId="0" xfId="0" applyFont="1" applyFill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22" borderId="12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9" fillId="23" borderId="12" xfId="0" applyFont="1" applyFill="1" applyBorder="1" applyAlignment="1">
      <alignment horizontal="center"/>
    </xf>
    <xf numFmtId="0" fontId="9" fillId="23" borderId="0" xfId="0" applyFont="1" applyFill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2" fillId="17" borderId="4" xfId="0" applyFont="1" applyFill="1" applyBorder="1" applyAlignment="1">
      <alignment horizontal="center"/>
    </xf>
    <xf numFmtId="0" fontId="2" fillId="17" borderId="8" xfId="0" applyFont="1" applyFill="1" applyBorder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5" fillId="3" borderId="0" xfId="4" applyAlignment="1">
      <alignment horizontal="center" vertical="center" wrapText="1"/>
    </xf>
    <xf numFmtId="0" fontId="5" fillId="7" borderId="0" xfId="7" applyAlignment="1">
      <alignment horizontal="center"/>
    </xf>
    <xf numFmtId="0" fontId="5" fillId="4" borderId="0" xfId="5" applyAlignment="1">
      <alignment horizontal="center"/>
    </xf>
    <xf numFmtId="0" fontId="0" fillId="5" borderId="5" xfId="6" applyFont="1" applyBorder="1" applyAlignment="1">
      <alignment horizontal="center" vertical="center" textRotation="90"/>
    </xf>
    <xf numFmtId="0" fontId="1" fillId="5" borderId="5" xfId="6" applyBorder="1" applyAlignment="1">
      <alignment horizontal="center" vertical="center" textRotation="90"/>
    </xf>
    <xf numFmtId="0" fontId="12" fillId="13" borderId="0" xfId="0" applyFont="1" applyFill="1"/>
    <xf numFmtId="0" fontId="0" fillId="0" borderId="0" xfId="0" applyAlignment="1">
      <alignment horizontal="left"/>
    </xf>
    <xf numFmtId="0" fontId="13" fillId="25" borderId="0" xfId="0" applyFont="1" applyFill="1" applyAlignment="1">
      <alignment horizontal="center" vertical="center"/>
    </xf>
    <xf numFmtId="171" fontId="0" fillId="0" borderId="3" xfId="1" applyNumberFormat="1" applyFont="1" applyBorder="1" applyAlignment="1">
      <alignment horizontal="center" vertical="center"/>
    </xf>
    <xf numFmtId="170" fontId="0" fillId="0" borderId="3" xfId="0" applyNumberFormat="1" applyBorder="1" applyAlignment="1">
      <alignment horizontal="center" vertical="center"/>
    </xf>
    <xf numFmtId="0" fontId="0" fillId="0" borderId="0" xfId="0" applyFill="1" applyBorder="1" applyAlignment="1"/>
    <xf numFmtId="0" fontId="0" fillId="0" borderId="9" xfId="0" applyFill="1" applyBorder="1" applyAlignment="1"/>
    <xf numFmtId="0" fontId="11" fillId="0" borderId="10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centerContinuous"/>
    </xf>
    <xf numFmtId="0" fontId="0" fillId="17" borderId="0" xfId="0" applyFill="1" applyAlignment="1">
      <alignment horizontal="center"/>
    </xf>
    <xf numFmtId="172" fontId="0" fillId="0" borderId="3" xfId="0" applyNumberFormat="1" applyBorder="1"/>
    <xf numFmtId="172" fontId="0" fillId="0" borderId="3" xfId="0" applyNumberFormat="1" applyFill="1" applyBorder="1"/>
  </cellXfs>
  <cellStyles count="8">
    <cellStyle name="40% - Accent3" xfId="6" builtinId="39"/>
    <cellStyle name="Accent2" xfId="4" builtinId="33"/>
    <cellStyle name="Accent3" xfId="5" builtinId="37"/>
    <cellStyle name="Accent6" xfId="7" builtinId="49"/>
    <cellStyle name="Currency" xfId="1" builtinId="4"/>
    <cellStyle name="Neutral" xfId="3" builtinId="28"/>
    <cellStyle name="Normal" xfId="0" builtinId="0"/>
    <cellStyle name="Percent" xfId="2" builtinId="5"/>
  </cellStyles>
  <dxfs count="12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5" formatCode="#,##0_);\(#,##0\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base on respond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'Business Analysis '!$L$24:$L$35</c:f>
              <c:numCache>
                <c:formatCode>0.0%</c:formatCode>
                <c:ptCount val="12"/>
                <c:pt idx="0">
                  <c:v>0.03</c:v>
                </c:pt>
                <c:pt idx="1">
                  <c:v>3.5000000000000003E-2</c:v>
                </c:pt>
                <c:pt idx="2">
                  <c:v>0.04</c:v>
                </c:pt>
                <c:pt idx="3">
                  <c:v>4.4999999999999998E-2</c:v>
                </c:pt>
                <c:pt idx="4">
                  <c:v>0.05</c:v>
                </c:pt>
                <c:pt idx="5">
                  <c:v>5.5E-2</c:v>
                </c:pt>
                <c:pt idx="6">
                  <c:v>0.06</c:v>
                </c:pt>
                <c:pt idx="7">
                  <c:v>6.5000000000000002E-2</c:v>
                </c:pt>
                <c:pt idx="8">
                  <c:v>7.0000000000000007E-2</c:v>
                </c:pt>
                <c:pt idx="9">
                  <c:v>7.4999999999999997E-2</c:v>
                </c:pt>
                <c:pt idx="10">
                  <c:v>0.08</c:v>
                </c:pt>
                <c:pt idx="11">
                  <c:v>8.5000000000000006E-2</c:v>
                </c:pt>
              </c:numCache>
            </c:numRef>
          </c:cat>
          <c:val>
            <c:numRef>
              <c:f>'Business Analysis '!$M$24:$M$35</c:f>
              <c:numCache>
                <c:formatCode>_("$"* #,##0.00_);_("$"* \(#,##0.00\);_("$"* "-"??_);_(@_)</c:formatCode>
                <c:ptCount val="12"/>
                <c:pt idx="0">
                  <c:v>-21600</c:v>
                </c:pt>
                <c:pt idx="1">
                  <c:v>-17700</c:v>
                </c:pt>
                <c:pt idx="2">
                  <c:v>-13800</c:v>
                </c:pt>
                <c:pt idx="3">
                  <c:v>-9900</c:v>
                </c:pt>
                <c:pt idx="4">
                  <c:v>-6000</c:v>
                </c:pt>
                <c:pt idx="5">
                  <c:v>-2100.0000000000291</c:v>
                </c:pt>
                <c:pt idx="6">
                  <c:v>1799.9999999999709</c:v>
                </c:pt>
                <c:pt idx="7">
                  <c:v>5699.9999999999709</c:v>
                </c:pt>
                <c:pt idx="8">
                  <c:v>9600</c:v>
                </c:pt>
                <c:pt idx="9">
                  <c:v>13500</c:v>
                </c:pt>
                <c:pt idx="10">
                  <c:v>17400</c:v>
                </c:pt>
                <c:pt idx="11">
                  <c:v>21300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4-4724-8CE7-4F9105D8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3403440"/>
        <c:axId val="1283404400"/>
      </c:barChart>
      <c:catAx>
        <c:axId val="1283403440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04400"/>
        <c:crosses val="autoZero"/>
        <c:auto val="1"/>
        <c:lblAlgn val="ctr"/>
        <c:lblOffset val="100"/>
        <c:noMultiLvlLbl val="0"/>
      </c:catAx>
      <c:valAx>
        <c:axId val="12834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0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'!$B$74</c:f>
              <c:strCache>
                <c:ptCount val="1"/>
                <c:pt idx="0">
                  <c:v>percentage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'Business Analysis '!$C$74</c:f>
              <c:numCache>
                <c:formatCode>0%</c:formatCode>
                <c:ptCount val="1"/>
                <c:pt idx="0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0-41E7-9B8A-2084428C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17649504"/>
        <c:axId val="1517649984"/>
      </c:barChart>
      <c:catAx>
        <c:axId val="151764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49984"/>
        <c:crosses val="autoZero"/>
        <c:auto val="1"/>
        <c:lblAlgn val="ctr"/>
        <c:lblOffset val="100"/>
        <c:noMultiLvlLbl val="0"/>
      </c:catAx>
      <c:valAx>
        <c:axId val="15176499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4950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Pareto</a:t>
            </a:r>
            <a:r>
              <a:rPr lang="en-US" baseline="0"/>
              <a:t> chart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Sheet2!$C$30</c:f>
              <c:strCache>
                <c:ptCount val="1"/>
                <c:pt idx="0">
                  <c:v>Frequency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Sheet2!$B$31:$B$40</c:f>
              <c:strCache>
                <c:ptCount val="10"/>
                <c:pt idx="0">
                  <c:v>payment gateaway Failure </c:v>
                </c:pt>
                <c:pt idx="1">
                  <c:v>website very slow </c:v>
                </c:pt>
                <c:pt idx="2">
                  <c:v>poor product listing </c:v>
                </c:pt>
                <c:pt idx="3">
                  <c:v>stock limited </c:v>
                </c:pt>
                <c:pt idx="4">
                  <c:v>low conversion rate </c:v>
                </c:pt>
                <c:pt idx="5">
                  <c:v>lack of reviews </c:v>
                </c:pt>
                <c:pt idx="6">
                  <c:v>out of stock item listed </c:v>
                </c:pt>
                <c:pt idx="7">
                  <c:v>shipment </c:v>
                </c:pt>
                <c:pt idx="8">
                  <c:v>no live communication OP</c:v>
                </c:pt>
                <c:pt idx="9">
                  <c:v>Bad listing </c:v>
                </c:pt>
              </c:strCache>
            </c:strRef>
          </c:cat>
          <c:val>
            <c:numRef>
              <c:f>Sheet2!$C$31:$C$40</c:f>
              <c:numCache>
                <c:formatCode>General</c:formatCode>
                <c:ptCount val="10"/>
                <c:pt idx="0">
                  <c:v>55</c:v>
                </c:pt>
                <c:pt idx="1">
                  <c:v>37</c:v>
                </c:pt>
                <c:pt idx="2">
                  <c:v>15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B-4832-8505-EB45270B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61424"/>
        <c:axId val="131563344"/>
      </c:barChart>
      <c:lineChart>
        <c:grouping val="standard"/>
        <c:varyColors val="0"/>
        <c:ser>
          <c:idx val="1"/>
          <c:order val="1"/>
          <c:tx>
            <c:strRef>
              <c:f>Sheet2!$D$30</c:f>
              <c:strCache>
                <c:ptCount val="1"/>
                <c:pt idx="0">
                  <c:v>cumulative Frequency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Sheet2!$B$31:$B$40</c:f>
              <c:strCache>
                <c:ptCount val="10"/>
                <c:pt idx="0">
                  <c:v>payment gateaway Failure </c:v>
                </c:pt>
                <c:pt idx="1">
                  <c:v>website very slow </c:v>
                </c:pt>
                <c:pt idx="2">
                  <c:v>poor product listing </c:v>
                </c:pt>
                <c:pt idx="3">
                  <c:v>stock limited </c:v>
                </c:pt>
                <c:pt idx="4">
                  <c:v>low conversion rate </c:v>
                </c:pt>
                <c:pt idx="5">
                  <c:v>lack of reviews </c:v>
                </c:pt>
                <c:pt idx="6">
                  <c:v>out of stock item listed </c:v>
                </c:pt>
                <c:pt idx="7">
                  <c:v>shipment </c:v>
                </c:pt>
                <c:pt idx="8">
                  <c:v>no live communication OP</c:v>
                </c:pt>
                <c:pt idx="9">
                  <c:v>Bad listing </c:v>
                </c:pt>
              </c:strCache>
            </c:strRef>
          </c:cat>
          <c:val>
            <c:numRef>
              <c:f>Sheet2!$D$31:$D$40</c:f>
              <c:numCache>
                <c:formatCode>0.00%</c:formatCode>
                <c:ptCount val="10"/>
                <c:pt idx="0">
                  <c:v>0.45500000000000002</c:v>
                </c:pt>
                <c:pt idx="1">
                  <c:v>0.76</c:v>
                </c:pt>
                <c:pt idx="2">
                  <c:v>0.88400000000000001</c:v>
                </c:pt>
                <c:pt idx="3">
                  <c:v>0.92600000000000005</c:v>
                </c:pt>
                <c:pt idx="4">
                  <c:v>0.95</c:v>
                </c:pt>
                <c:pt idx="5">
                  <c:v>0.96699999999999997</c:v>
                </c:pt>
                <c:pt idx="6">
                  <c:v>0.97499999999999998</c:v>
                </c:pt>
                <c:pt idx="7">
                  <c:v>0.98299999999999998</c:v>
                </c:pt>
                <c:pt idx="8">
                  <c:v>0.99199999999999999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B-4832-8505-EB45270B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25168"/>
        <c:axId val="22716048"/>
      </c:lineChart>
      <c:catAx>
        <c:axId val="13156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</a:t>
                </a:r>
                <a:r>
                  <a:rPr lang="en-US" baseline="0"/>
                  <a:t> complain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344"/>
        <c:crosses val="autoZero"/>
        <c:auto val="1"/>
        <c:lblAlgn val="ctr"/>
        <c:lblOffset val="100"/>
        <c:noMultiLvlLbl val="0"/>
      </c:catAx>
      <c:valAx>
        <c:axId val="1315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1424"/>
        <c:crosses val="autoZero"/>
        <c:crossBetween val="between"/>
      </c:valAx>
      <c:valAx>
        <c:axId val="2271604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Frequency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25168"/>
        <c:crosses val="max"/>
        <c:crossBetween val="between"/>
        <c:majorUnit val="0.2"/>
      </c:valAx>
      <c:catAx>
        <c:axId val="2272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716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Speedometer Chart for Fund rainsing 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'Business Analysis '!$B$93</c:f>
              <c:strCache>
                <c:ptCount val="1"/>
                <c:pt idx="0">
                  <c:v>Value 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0D-433C-A00C-ABBC1D69B29E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60D-433C-A00C-ABBC1D69B29E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60D-433C-A00C-ABBC1D69B29E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60D-433C-A00C-ABBC1D69B29E}"/>
              </c:ext>
            </c:extLst>
          </c:dPt>
          <c:val>
            <c:numRef>
              <c:f>'Business Analysis '!$B$94:$B$97</c:f>
              <c:numCache>
                <c:formatCode>General</c:formatCode>
                <c:ptCount val="4"/>
                <c:pt idx="0">
                  <c:v>25</c:v>
                </c:pt>
                <c:pt idx="1">
                  <c:v>50</c:v>
                </c:pt>
                <c:pt idx="2">
                  <c:v>25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D-433C-A00C-ABBC1D69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tx>
            <c:strRef>
              <c:f>'Business Analysis '!$C$93</c:f>
              <c:strCache>
                <c:ptCount val="1"/>
                <c:pt idx="0">
                  <c:v>Pie</c:v>
                </c:pt>
              </c:strCache>
            </c:strRef>
          </c:tx>
          <c:dPt>
            <c:idx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0D-433C-A00C-ABBC1D69B29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0D-433C-A00C-ABBC1D69B29E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60D-433C-A00C-ABBC1D69B2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02F-4E3E-868C-CC5B96BEACB5}"/>
              </c:ext>
            </c:extLst>
          </c:dPt>
          <c:val>
            <c:numRef>
              <c:f>'Business Analysis '!$C$94:$C$97</c:f>
              <c:numCache>
                <c:formatCode>General</c:formatCode>
                <c:ptCount val="4"/>
                <c:pt idx="0">
                  <c:v>87</c:v>
                </c:pt>
                <c:pt idx="1">
                  <c:v>2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D-433C-A00C-ABBC1D69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'!$E$30</c:f>
              <c:strCache>
                <c:ptCount val="1"/>
                <c:pt idx="0">
                  <c:v>cherry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'!$E$31:$E$40</c:f>
              <c:numCache>
                <c:formatCode>"$"#,##0.00</c:formatCode>
                <c:ptCount val="10"/>
                <c:pt idx="0">
                  <c:v>168.96</c:v>
                </c:pt>
                <c:pt idx="1">
                  <c:v>173.01504</c:v>
                </c:pt>
                <c:pt idx="2">
                  <c:v>177.16740096000001</c:v>
                </c:pt>
                <c:pt idx="3">
                  <c:v>181.41941858304</c:v>
                </c:pt>
                <c:pt idx="4">
                  <c:v>185.77348462903296</c:v>
                </c:pt>
                <c:pt idx="5">
                  <c:v>190.23204826012974</c:v>
                </c:pt>
                <c:pt idx="6">
                  <c:v>194.79761741837285</c:v>
                </c:pt>
                <c:pt idx="7">
                  <c:v>199.47276023641379</c:v>
                </c:pt>
                <c:pt idx="8">
                  <c:v>204.26010648208774</c:v>
                </c:pt>
                <c:pt idx="9">
                  <c:v>209.16234903765783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F-4E36-B62B-0A8F4485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2477984"/>
        <c:axId val="1262482784"/>
      </c:barChart>
      <c:catAx>
        <c:axId val="126247798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82784"/>
        <c:crosses val="autoZero"/>
        <c:auto val="1"/>
        <c:lblAlgn val="ctr"/>
        <c:lblOffset val="100"/>
        <c:noMultiLvlLbl val="0"/>
      </c:catAx>
      <c:valAx>
        <c:axId val="12624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'Business Analysis '!$C$30</c:f>
              <c:strCache>
                <c:ptCount val="1"/>
                <c:pt idx="0">
                  <c:v>Labor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'!$C$31:$C$40</c:f>
              <c:numCache>
                <c:formatCode>"$"#,##0.00</c:formatCode>
                <c:ptCount val="10"/>
                <c:pt idx="0">
                  <c:v>300.44</c:v>
                </c:pt>
                <c:pt idx="1">
                  <c:v>304.94659999999999</c:v>
                </c:pt>
                <c:pt idx="2">
                  <c:v>309.52079900000001</c:v>
                </c:pt>
                <c:pt idx="3">
                  <c:v>314.16361098499999</c:v>
                </c:pt>
                <c:pt idx="4">
                  <c:v>318.876065149775</c:v>
                </c:pt>
                <c:pt idx="5">
                  <c:v>323.6592061270216</c:v>
                </c:pt>
                <c:pt idx="6">
                  <c:v>328.51409421892691</c:v>
                </c:pt>
                <c:pt idx="7">
                  <c:v>333.44180563221084</c:v>
                </c:pt>
                <c:pt idx="8">
                  <c:v>338.44343271669402</c:v>
                </c:pt>
                <c:pt idx="9">
                  <c:v>343.52008420744443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D-472C-B912-A936F6621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2478944"/>
        <c:axId val="1262472224"/>
      </c:barChart>
      <c:catAx>
        <c:axId val="1262478944"/>
        <c:scaling>
          <c:orientation val="minMax"/>
        </c:scaling>
        <c:delete val="0"/>
        <c:axPos val="l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2224"/>
        <c:crosses val="autoZero"/>
        <c:auto val="1"/>
        <c:lblAlgn val="ctr"/>
        <c:lblOffset val="100"/>
        <c:noMultiLvlLbl val="0"/>
      </c:catAx>
      <c:valAx>
        <c:axId val="126247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'!$D$30</c:f>
              <c:strCache>
                <c:ptCount val="1"/>
                <c:pt idx="0">
                  <c:v>Oak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'!$D$31:$D$40</c:f>
              <c:numCache>
                <c:formatCode>"$"#,##0.00</c:formatCode>
                <c:ptCount val="10"/>
                <c:pt idx="0">
                  <c:v>131.19300000000001</c:v>
                </c:pt>
                <c:pt idx="1">
                  <c:v>133.423281</c:v>
                </c:pt>
                <c:pt idx="2">
                  <c:v>135.69147677699999</c:v>
                </c:pt>
                <c:pt idx="3">
                  <c:v>137.99823188220898</c:v>
                </c:pt>
                <c:pt idx="4">
                  <c:v>140.34420182420655</c:v>
                </c:pt>
                <c:pt idx="5">
                  <c:v>142.73005325521805</c:v>
                </c:pt>
                <c:pt idx="6">
                  <c:v>145.15646416055677</c:v>
                </c:pt>
                <c:pt idx="7">
                  <c:v>147.62412405128623</c:v>
                </c:pt>
                <c:pt idx="8">
                  <c:v>150.1337341601581</c:v>
                </c:pt>
                <c:pt idx="9">
                  <c:v>152.68600764088077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A5E-B8B8-B0BDE64C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867552"/>
        <c:axId val="1214871392"/>
      </c:barChart>
      <c:catAx>
        <c:axId val="121486755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71392"/>
        <c:crosses val="autoZero"/>
        <c:auto val="1"/>
        <c:lblAlgn val="ctr"/>
        <c:lblOffset val="100"/>
        <c:noMultiLvlLbl val="0"/>
      </c:catAx>
      <c:valAx>
        <c:axId val="12148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6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'Business Analysis '!$C$162:$C$182</c:f>
              <c:numCache>
                <c:formatCode>#,##0.00</c:formatCode>
                <c:ptCount val="21"/>
                <c:pt idx="0">
                  <c:v>52899</c:v>
                </c:pt>
                <c:pt idx="1">
                  <c:v>40869</c:v>
                </c:pt>
                <c:pt idx="2">
                  <c:v>51741.5</c:v>
                </c:pt>
                <c:pt idx="3">
                  <c:v>57503</c:v>
                </c:pt>
                <c:pt idx="4">
                  <c:v>58185.5</c:v>
                </c:pt>
                <c:pt idx="5">
                  <c:v>50983.5</c:v>
                </c:pt>
                <c:pt idx="6">
                  <c:v>58411.5</c:v>
                </c:pt>
                <c:pt idx="7">
                  <c:v>67561.5</c:v>
                </c:pt>
                <c:pt idx="8">
                  <c:v>47879.5</c:v>
                </c:pt>
                <c:pt idx="9">
                  <c:v>42855</c:v>
                </c:pt>
                <c:pt idx="10">
                  <c:v>48636.5</c:v>
                </c:pt>
                <c:pt idx="11">
                  <c:v>41776.5</c:v>
                </c:pt>
                <c:pt idx="12">
                  <c:v>56774.8</c:v>
                </c:pt>
                <c:pt idx="13">
                  <c:v>42966.8</c:v>
                </c:pt>
                <c:pt idx="14">
                  <c:v>32872.800000000003</c:v>
                </c:pt>
                <c:pt idx="15">
                  <c:v>50906</c:v>
                </c:pt>
                <c:pt idx="16">
                  <c:v>50211</c:v>
                </c:pt>
                <c:pt idx="17">
                  <c:v>45042</c:v>
                </c:pt>
                <c:pt idx="18">
                  <c:v>51087</c:v>
                </c:pt>
                <c:pt idx="19">
                  <c:v>44258</c:v>
                </c:pt>
                <c:pt idx="20">
                  <c:v>43708.5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F-44FF-A864-07F03F56C29D}"/>
            </c:ext>
          </c:extLst>
        </c:ser>
        <c:ser>
          <c:idx val="1"/>
          <c:order val="1"/>
          <c:tx>
            <c:v>Forecast</c:v>
          </c:tx>
          <c:val>
            <c:numRef>
              <c:f>'Business Analysis '!$D$162:$D$182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0">
                  <c:v>52239.6</c:v>
                </c:pt>
                <c:pt idx="5" formatCode="#,##0.00">
                  <c:v>51856.5</c:v>
                </c:pt>
                <c:pt idx="6" formatCode="#,##0.00">
                  <c:v>55365</c:v>
                </c:pt>
                <c:pt idx="7" formatCode="#,##0.00">
                  <c:v>58529</c:v>
                </c:pt>
                <c:pt idx="8" formatCode="#,##0.00">
                  <c:v>56604.3</c:v>
                </c:pt>
                <c:pt idx="9" formatCode="#,##0.00">
                  <c:v>53538.2</c:v>
                </c:pt>
                <c:pt idx="10" formatCode="#,##0.00">
                  <c:v>53068.800000000003</c:v>
                </c:pt>
                <c:pt idx="11" formatCode="#,##0.00">
                  <c:v>49741.8</c:v>
                </c:pt>
                <c:pt idx="12" formatCode="#,##0.00">
                  <c:v>47584.46</c:v>
                </c:pt>
                <c:pt idx="13" formatCode="#,##0.00">
                  <c:v>46601.919999999998</c:v>
                </c:pt>
                <c:pt idx="14" formatCode="#,##0.00">
                  <c:v>44605.479999999996</c:v>
                </c:pt>
                <c:pt idx="15" formatCode="#,##0.00">
                  <c:v>45059.380000000005</c:v>
                </c:pt>
                <c:pt idx="16" formatCode="#,##0.00">
                  <c:v>46746.280000000006</c:v>
                </c:pt>
                <c:pt idx="17" formatCode="#,##0.00">
                  <c:v>44399.72</c:v>
                </c:pt>
                <c:pt idx="18" formatCode="#,##0.00">
                  <c:v>46023.759999999995</c:v>
                </c:pt>
                <c:pt idx="19" formatCode="#,##0.00">
                  <c:v>48300.800000000003</c:v>
                </c:pt>
                <c:pt idx="20" formatCode="#,##0.00">
                  <c:v>46861.3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F-44FF-A864-07F03F56C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728768"/>
        <c:axId val="2006738848"/>
      </c:lineChart>
      <c:catAx>
        <c:axId val="20067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6738848"/>
        <c:crosses val="autoZero"/>
        <c:auto val="1"/>
        <c:lblAlgn val="ctr"/>
        <c:lblOffset val="100"/>
        <c:noMultiLvlLbl val="0"/>
      </c:catAx>
      <c:valAx>
        <c:axId val="2006738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200672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'Business Analysis '!$C$213</c:f>
              <c:strCache>
                <c:ptCount val="1"/>
                <c:pt idx="0">
                  <c:v>net sales($)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'Business Analysis '!$B$214:$B$220</c:f>
              <c:numCache>
                <c:formatCode>General</c:formatCode>
                <c:ptCount val="7"/>
                <c:pt idx="0">
                  <c:v>189</c:v>
                </c:pt>
                <c:pt idx="1">
                  <c:v>193</c:v>
                </c:pt>
                <c:pt idx="2">
                  <c:v>184</c:v>
                </c:pt>
                <c:pt idx="3">
                  <c:v>199</c:v>
                </c:pt>
                <c:pt idx="4">
                  <c:v>185</c:v>
                </c:pt>
                <c:pt idx="5">
                  <c:v>187</c:v>
                </c:pt>
                <c:pt idx="6">
                  <c:v>198</c:v>
                </c:pt>
              </c:numCache>
            </c:numRef>
          </c:xVal>
          <c:yVal>
            <c:numRef>
              <c:f>'Business Analysis '!$C$214:$C$220</c:f>
              <c:numCache>
                <c:formatCode>#,##0</c:formatCode>
                <c:ptCount val="7"/>
                <c:pt idx="0">
                  <c:v>1254185</c:v>
                </c:pt>
                <c:pt idx="1">
                  <c:v>1271887</c:v>
                </c:pt>
                <c:pt idx="2">
                  <c:v>1178009</c:v>
                </c:pt>
                <c:pt idx="3">
                  <c:v>1342694</c:v>
                </c:pt>
                <c:pt idx="4">
                  <c:v>1171745</c:v>
                </c:pt>
                <c:pt idx="5">
                  <c:v>1189647</c:v>
                </c:pt>
                <c:pt idx="6">
                  <c:v>1291203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0-424A-BD44-17D1378F1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296"/>
        <c:axId val="1365049696"/>
      </c:scatterChart>
      <c:valAx>
        <c:axId val="136505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customer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49696"/>
        <c:crosses val="autoZero"/>
        <c:crossBetween val="midCat"/>
      </c:valAx>
      <c:valAx>
        <c:axId val="13650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</a:t>
                </a:r>
                <a:r>
                  <a:rPr lang="en-US" baseline="0"/>
                  <a:t> Sales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'Business Analysis '!$C$252:$C$282</c:f>
              <c:numCache>
                <c:formatCode>#,##0.0</c:formatCode>
                <c:ptCount val="31"/>
                <c:pt idx="0">
                  <c:v>7164</c:v>
                </c:pt>
                <c:pt idx="1">
                  <c:v>6528</c:v>
                </c:pt>
                <c:pt idx="2">
                  <c:v>2520</c:v>
                </c:pt>
                <c:pt idx="3">
                  <c:v>9660</c:v>
                </c:pt>
                <c:pt idx="4">
                  <c:v>11550</c:v>
                </c:pt>
                <c:pt idx="5">
                  <c:v>7896</c:v>
                </c:pt>
                <c:pt idx="6">
                  <c:v>8095.5</c:v>
                </c:pt>
                <c:pt idx="7">
                  <c:v>12180</c:v>
                </c:pt>
                <c:pt idx="8">
                  <c:v>4900.5</c:v>
                </c:pt>
                <c:pt idx="9">
                  <c:v>2277</c:v>
                </c:pt>
                <c:pt idx="10">
                  <c:v>8032</c:v>
                </c:pt>
                <c:pt idx="11">
                  <c:v>8046</c:v>
                </c:pt>
                <c:pt idx="12">
                  <c:v>11250</c:v>
                </c:pt>
                <c:pt idx="13">
                  <c:v>6189.8</c:v>
                </c:pt>
                <c:pt idx="14">
                  <c:v>2908.5</c:v>
                </c:pt>
                <c:pt idx="15">
                  <c:v>2214</c:v>
                </c:pt>
                <c:pt idx="16">
                  <c:v>8829</c:v>
                </c:pt>
                <c:pt idx="17">
                  <c:v>9120</c:v>
                </c:pt>
                <c:pt idx="18">
                  <c:v>2173</c:v>
                </c:pt>
                <c:pt idx="19">
                  <c:v>5600</c:v>
                </c:pt>
                <c:pt idx="20">
                  <c:v>4608</c:v>
                </c:pt>
                <c:pt idx="21">
                  <c:v>5508</c:v>
                </c:pt>
                <c:pt idx="22">
                  <c:v>12735</c:v>
                </c:pt>
                <c:pt idx="23">
                  <c:v>13575</c:v>
                </c:pt>
                <c:pt idx="24">
                  <c:v>8892</c:v>
                </c:pt>
                <c:pt idx="25">
                  <c:v>6196.5</c:v>
                </c:pt>
                <c:pt idx="26">
                  <c:v>4063.5</c:v>
                </c:pt>
                <c:pt idx="27">
                  <c:v>4464</c:v>
                </c:pt>
                <c:pt idx="28">
                  <c:v>10350</c:v>
                </c:pt>
                <c:pt idx="29">
                  <c:v>8680</c:v>
                </c:pt>
                <c:pt idx="30">
                  <c:v>13050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B-4669-8E7B-6BB3D57C5BD6}"/>
            </c:ext>
          </c:extLst>
        </c:ser>
        <c:ser>
          <c:idx val="1"/>
          <c:order val="1"/>
          <c:tx>
            <c:v>Forecast</c:v>
          </c:tx>
          <c:val>
            <c:numRef>
              <c:f>'Business Analysis '!$D$252:$D$282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">
                  <c:v>7484.4</c:v>
                </c:pt>
                <c:pt idx="5" formatCode="#,##0.0">
                  <c:v>7630.8</c:v>
                </c:pt>
                <c:pt idx="6" formatCode="#,##0.0">
                  <c:v>7944.3</c:v>
                </c:pt>
                <c:pt idx="7" formatCode="#,##0.0">
                  <c:v>9876.2999999999993</c:v>
                </c:pt>
                <c:pt idx="8" formatCode="#,##0.0">
                  <c:v>8924.4</c:v>
                </c:pt>
                <c:pt idx="9" formatCode="#,##0.0">
                  <c:v>7069.8</c:v>
                </c:pt>
                <c:pt idx="10" formatCode="#,##0.0">
                  <c:v>7097</c:v>
                </c:pt>
                <c:pt idx="11" formatCode="#,##0.0">
                  <c:v>7087.1</c:v>
                </c:pt>
                <c:pt idx="12" formatCode="#,##0.0">
                  <c:v>6901.1</c:v>
                </c:pt>
                <c:pt idx="13" formatCode="#,##0.0">
                  <c:v>7158.9600000000009</c:v>
                </c:pt>
                <c:pt idx="14" formatCode="#,##0.0">
                  <c:v>7285.26</c:v>
                </c:pt>
                <c:pt idx="15" formatCode="#,##0.0">
                  <c:v>6121.66</c:v>
                </c:pt>
                <c:pt idx="16" formatCode="#,##0.0">
                  <c:v>6278.26</c:v>
                </c:pt>
                <c:pt idx="17" formatCode="#,##0.0">
                  <c:v>5852.26</c:v>
                </c:pt>
                <c:pt idx="18" formatCode="#,##0.0">
                  <c:v>5048.8999999999996</c:v>
                </c:pt>
                <c:pt idx="19" formatCode="#,##0.0">
                  <c:v>5587.2</c:v>
                </c:pt>
                <c:pt idx="20" formatCode="#,##0.0">
                  <c:v>6066</c:v>
                </c:pt>
                <c:pt idx="21" formatCode="#,##0.0">
                  <c:v>5401.8</c:v>
                </c:pt>
                <c:pt idx="22" formatCode="#,##0.0">
                  <c:v>6124.8</c:v>
                </c:pt>
                <c:pt idx="23" formatCode="#,##0.0">
                  <c:v>8405.2000000000007</c:v>
                </c:pt>
                <c:pt idx="24" formatCode="#,##0.0">
                  <c:v>9063.6</c:v>
                </c:pt>
                <c:pt idx="25" formatCode="#,##0.0">
                  <c:v>9381.2999999999993</c:v>
                </c:pt>
                <c:pt idx="26" formatCode="#,##0.0">
                  <c:v>9092.4</c:v>
                </c:pt>
                <c:pt idx="27" formatCode="#,##0.0">
                  <c:v>7438.2</c:v>
                </c:pt>
                <c:pt idx="28" formatCode="#,##0.0">
                  <c:v>6793.2</c:v>
                </c:pt>
                <c:pt idx="29" formatCode="#,##0.0">
                  <c:v>6750.8</c:v>
                </c:pt>
                <c:pt idx="30" formatCode="#,##0.0">
                  <c:v>8121.5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B-4669-8E7B-6BB3D57C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067456"/>
        <c:axId val="1365044416"/>
      </c:lineChart>
      <c:catAx>
        <c:axId val="136506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365044416"/>
        <c:crosses val="autoZero"/>
        <c:auto val="1"/>
        <c:lblAlgn val="ctr"/>
        <c:lblOffset val="100"/>
        <c:noMultiLvlLbl val="0"/>
      </c:catAx>
      <c:valAx>
        <c:axId val="1365044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#,##0.0" sourceLinked="1"/>
        <c:majorTickMark val="out"/>
        <c:minorTickMark val="none"/>
        <c:tickLblPos val="nextTo"/>
        <c:crossAx val="136506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'!$E$30</c:f>
              <c:strCache>
                <c:ptCount val="1"/>
                <c:pt idx="0">
                  <c:v>cherry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'!$E$31:$E$40</c:f>
              <c:numCache>
                <c:formatCode>"$"#,##0.00</c:formatCode>
                <c:ptCount val="10"/>
                <c:pt idx="0">
                  <c:v>168.96</c:v>
                </c:pt>
                <c:pt idx="1">
                  <c:v>173.01504</c:v>
                </c:pt>
                <c:pt idx="2">
                  <c:v>177.16740096000001</c:v>
                </c:pt>
                <c:pt idx="3">
                  <c:v>181.41941858304</c:v>
                </c:pt>
                <c:pt idx="4">
                  <c:v>185.77348462903296</c:v>
                </c:pt>
                <c:pt idx="5">
                  <c:v>190.23204826012974</c:v>
                </c:pt>
                <c:pt idx="6">
                  <c:v>194.79761741837285</c:v>
                </c:pt>
                <c:pt idx="7">
                  <c:v>199.47276023641379</c:v>
                </c:pt>
                <c:pt idx="8">
                  <c:v>204.26010648208774</c:v>
                </c:pt>
                <c:pt idx="9">
                  <c:v>209.16234903765783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C-465A-AA75-37B69F1B9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2477984"/>
        <c:axId val="1262482784"/>
      </c:barChart>
      <c:catAx>
        <c:axId val="126247798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82784"/>
        <c:crosses val="autoZero"/>
        <c:auto val="1"/>
        <c:lblAlgn val="ctr"/>
        <c:lblOffset val="100"/>
        <c:noMultiLvlLbl val="0"/>
      </c:catAx>
      <c:valAx>
        <c:axId val="12624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'Business Analysis '!$C$30</c:f>
              <c:strCache>
                <c:ptCount val="1"/>
                <c:pt idx="0">
                  <c:v>Labor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'!$C$31:$C$40</c:f>
              <c:numCache>
                <c:formatCode>"$"#,##0.00</c:formatCode>
                <c:ptCount val="10"/>
                <c:pt idx="0">
                  <c:v>300.44</c:v>
                </c:pt>
                <c:pt idx="1">
                  <c:v>304.94659999999999</c:v>
                </c:pt>
                <c:pt idx="2">
                  <c:v>309.52079900000001</c:v>
                </c:pt>
                <c:pt idx="3">
                  <c:v>314.16361098499999</c:v>
                </c:pt>
                <c:pt idx="4">
                  <c:v>318.876065149775</c:v>
                </c:pt>
                <c:pt idx="5">
                  <c:v>323.6592061270216</c:v>
                </c:pt>
                <c:pt idx="6">
                  <c:v>328.51409421892691</c:v>
                </c:pt>
                <c:pt idx="7">
                  <c:v>333.44180563221084</c:v>
                </c:pt>
                <c:pt idx="8">
                  <c:v>338.44343271669402</c:v>
                </c:pt>
                <c:pt idx="9">
                  <c:v>343.52008420744443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D-48D6-A8B6-FA30EDE04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2478944"/>
        <c:axId val="1262472224"/>
      </c:barChart>
      <c:catAx>
        <c:axId val="1262478944"/>
        <c:scaling>
          <c:orientation val="minMax"/>
        </c:scaling>
        <c:delete val="0"/>
        <c:axPos val="l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2224"/>
        <c:crosses val="autoZero"/>
        <c:auto val="1"/>
        <c:lblAlgn val="ctr"/>
        <c:lblOffset val="100"/>
        <c:noMultiLvlLbl val="0"/>
      </c:catAx>
      <c:valAx>
        <c:axId val="126247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'!$D$30</c:f>
              <c:strCache>
                <c:ptCount val="1"/>
                <c:pt idx="0">
                  <c:v>Oak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  <c:numCache>
                <c:formatCode>@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'Business Analysis '!$D$31:$D$40</c:f>
              <c:numCache>
                <c:formatCode>"$"#,##0.00</c:formatCode>
                <c:ptCount val="10"/>
                <c:pt idx="0">
                  <c:v>131.19300000000001</c:v>
                </c:pt>
                <c:pt idx="1">
                  <c:v>133.423281</c:v>
                </c:pt>
                <c:pt idx="2">
                  <c:v>135.69147677699999</c:v>
                </c:pt>
                <c:pt idx="3">
                  <c:v>137.99823188220898</c:v>
                </c:pt>
                <c:pt idx="4">
                  <c:v>140.34420182420655</c:v>
                </c:pt>
                <c:pt idx="5">
                  <c:v>142.73005325521805</c:v>
                </c:pt>
                <c:pt idx="6">
                  <c:v>145.15646416055677</c:v>
                </c:pt>
                <c:pt idx="7">
                  <c:v>147.62412405128623</c:v>
                </c:pt>
                <c:pt idx="8">
                  <c:v>150.1337341601581</c:v>
                </c:pt>
                <c:pt idx="9">
                  <c:v>152.68600764088077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0-4EAC-8985-26037A7E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867552"/>
        <c:axId val="1214871392"/>
      </c:barChart>
      <c:catAx>
        <c:axId val="121486755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71392"/>
        <c:crosses val="autoZero"/>
        <c:auto val="1"/>
        <c:lblAlgn val="ctr"/>
        <c:lblOffset val="100"/>
        <c:noMultiLvlLbl val="0"/>
      </c:catAx>
      <c:valAx>
        <c:axId val="12148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6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Speedometer Chart for Fund rainsing 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'Business Analysis '!$B$93</c:f>
              <c:strCache>
                <c:ptCount val="1"/>
                <c:pt idx="0">
                  <c:v>Value 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9B-4007-9D13-D947D631858C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9B-4007-9D13-D947D631858C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9B-4007-9D13-D947D631858C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9B-4007-9D13-D947D631858C}"/>
              </c:ext>
            </c:extLst>
          </c:dPt>
          <c:val>
            <c:numRef>
              <c:f>'Business Analysis '!$B$94:$B$97</c:f>
              <c:numCache>
                <c:formatCode>General</c:formatCode>
                <c:ptCount val="4"/>
                <c:pt idx="0">
                  <c:v>25</c:v>
                </c:pt>
                <c:pt idx="1">
                  <c:v>50</c:v>
                </c:pt>
                <c:pt idx="2">
                  <c:v>25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9B-4007-9D13-D947D631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tx>
            <c:strRef>
              <c:f>'Business Analysis '!$C$93</c:f>
              <c:strCache>
                <c:ptCount val="1"/>
                <c:pt idx="0">
                  <c:v>Pie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49B-4007-9D13-D947D631858C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49B-4007-9D13-D947D631858C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49B-4007-9D13-D947D63185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D49B-4007-9D13-D947D631858C}"/>
              </c:ext>
            </c:extLst>
          </c:dPt>
          <c:val>
            <c:numRef>
              <c:f>'Business Analysis '!$C$94:$C$97</c:f>
              <c:numCache>
                <c:formatCode>General</c:formatCode>
                <c:ptCount val="4"/>
                <c:pt idx="0">
                  <c:v>87</c:v>
                </c:pt>
                <c:pt idx="1">
                  <c:v>2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9B-4007-9D13-D947D631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Box'!$H$3</c:f>
              <c:strCache>
                <c:ptCount val="1"/>
                <c:pt idx="0">
                  <c:v>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Box'!$G$4:$G$15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Box'!$H$4:$H$15</c:f>
              <c:numCache>
                <c:formatCode>General</c:formatCode>
                <c:ptCount val="12"/>
                <c:pt idx="0">
                  <c:v>264246</c:v>
                </c:pt>
                <c:pt idx="1">
                  <c:v>285004</c:v>
                </c:pt>
                <c:pt idx="2">
                  <c:v>246642</c:v>
                </c:pt>
                <c:pt idx="3">
                  <c:v>240794</c:v>
                </c:pt>
                <c:pt idx="4">
                  <c:v>222199</c:v>
                </c:pt>
                <c:pt idx="5">
                  <c:v>245208</c:v>
                </c:pt>
                <c:pt idx="6">
                  <c:v>268542</c:v>
                </c:pt>
                <c:pt idx="7">
                  <c:v>197305</c:v>
                </c:pt>
                <c:pt idx="8">
                  <c:v>248660</c:v>
                </c:pt>
                <c:pt idx="9">
                  <c:v>199935</c:v>
                </c:pt>
                <c:pt idx="10">
                  <c:v>195347</c:v>
                </c:pt>
                <c:pt idx="11">
                  <c:v>237967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1-4D7C-826F-4A7E1A3FF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288256"/>
        <c:axId val="1034290656"/>
      </c:barChart>
      <c:catAx>
        <c:axId val="10342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90656"/>
        <c:crosses val="autoZero"/>
        <c:auto val="1"/>
        <c:lblAlgn val="ctr"/>
        <c:lblOffset val="100"/>
        <c:noMultiLvlLbl val="0"/>
      </c:catAx>
      <c:valAx>
        <c:axId val="10342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  <a:r>
              <a:rPr lang="en-US" baseline="0"/>
              <a:t> Regions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checkBox!$B$10</c:f>
              <c:strCache>
                <c:ptCount val="1"/>
                <c:pt idx="0">
                  <c:v>North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checkBox!$C$10:$N$10</c:f>
              <c:numCache>
                <c:formatCode>General</c:formatCode>
                <c:ptCount val="12"/>
                <c:pt idx="0">
                  <c:v>275084</c:v>
                </c:pt>
                <c:pt idx="1">
                  <c:v>233696</c:v>
                </c:pt>
                <c:pt idx="2">
                  <c:v>220452</c:v>
                </c:pt>
                <c:pt idx="3">
                  <c:v>285378</c:v>
                </c:pt>
                <c:pt idx="4">
                  <c:v>292401</c:v>
                </c:pt>
                <c:pt idx="5">
                  <c:v>205582</c:v>
                </c:pt>
                <c:pt idx="6">
                  <c:v>283515</c:v>
                </c:pt>
                <c:pt idx="7">
                  <c:v>255520</c:v>
                </c:pt>
                <c:pt idx="8">
                  <c:v>177775</c:v>
                </c:pt>
                <c:pt idx="9">
                  <c:v>242503</c:v>
                </c:pt>
                <c:pt idx="10">
                  <c:v>212355</c:v>
                </c:pt>
                <c:pt idx="11">
                  <c:v>190276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7-45AC-B2E0-3B5373880EC9}"/>
            </c:ext>
          </c:extLst>
        </c:ser>
        <c:ser>
          <c:idx val="1"/>
          <c:order val="1"/>
          <c:tx>
            <c:strRef>
              <c:f>checkBox!$B$11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checkBox!$C$11:$N$11</c:f>
              <c:numCache>
                <c:formatCode>General</c:formatCode>
                <c:ptCount val="12"/>
                <c:pt idx="0">
                  <c:v>283246</c:v>
                </c:pt>
                <c:pt idx="1">
                  <c:v>278532</c:v>
                </c:pt>
                <c:pt idx="2">
                  <c:v>297116</c:v>
                </c:pt>
                <c:pt idx="3">
                  <c:v>231685</c:v>
                </c:pt>
                <c:pt idx="4">
                  <c:v>256642</c:v>
                </c:pt>
                <c:pt idx="5">
                  <c:v>250941</c:v>
                </c:pt>
                <c:pt idx="6">
                  <c:v>259805</c:v>
                </c:pt>
                <c:pt idx="7">
                  <c:v>269356</c:v>
                </c:pt>
                <c:pt idx="8">
                  <c:v>203022</c:v>
                </c:pt>
                <c:pt idx="9">
                  <c:v>195045</c:v>
                </c:pt>
                <c:pt idx="10">
                  <c:v>255637</c:v>
                </c:pt>
                <c:pt idx="11">
                  <c:v>191963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7-45AC-B2E0-3B5373880EC9}"/>
            </c:ext>
          </c:extLst>
        </c:ser>
        <c:ser>
          <c:idx val="2"/>
          <c:order val="2"/>
          <c:tx>
            <c:strRef>
              <c:f>checkBox!$B$12</c:f>
              <c:strCache>
                <c:ptCount val="1"/>
                <c:pt idx="0">
                  <c:v>Middle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checkBox!$C$12:$N$12</c:f>
              <c:numCache>
                <c:formatCode>General</c:formatCode>
                <c:ptCount val="12"/>
                <c:pt idx="0">
                  <c:v>264246</c:v>
                </c:pt>
                <c:pt idx="1">
                  <c:v>285004</c:v>
                </c:pt>
                <c:pt idx="2">
                  <c:v>246642</c:v>
                </c:pt>
                <c:pt idx="3">
                  <c:v>240794</c:v>
                </c:pt>
                <c:pt idx="4">
                  <c:v>222199</c:v>
                </c:pt>
                <c:pt idx="5">
                  <c:v>245208</c:v>
                </c:pt>
                <c:pt idx="6">
                  <c:v>268542</c:v>
                </c:pt>
                <c:pt idx="7">
                  <c:v>197305</c:v>
                </c:pt>
                <c:pt idx="8">
                  <c:v>248660</c:v>
                </c:pt>
                <c:pt idx="9">
                  <c:v>199935</c:v>
                </c:pt>
                <c:pt idx="10">
                  <c:v>195347</c:v>
                </c:pt>
                <c:pt idx="11">
                  <c:v>237967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7-45AC-B2E0-3B537388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576735"/>
        <c:axId val="1168606495"/>
      </c:lineChart>
      <c:catAx>
        <c:axId val="11685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06495"/>
        <c:crosses val="autoZero"/>
        <c:auto val="1"/>
        <c:lblAlgn val="ctr"/>
        <c:lblOffset val="100"/>
        <c:noMultiLvlLbl val="0"/>
      </c:catAx>
      <c:valAx>
        <c:axId val="11686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Funnel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Aptos Narrow" panose="02110004020202020204"/>
            </a:rPr>
            <a:t>Funnel Chart </a:t>
          </a:r>
        </a:p>
      </cx:txPr>
    </cx:title>
    <cx:plotArea>
      <cx:plotAreaRegion>
        <cx:series layoutId="funnel" uniqueId="{515433D2-3047-4ECF-9493-9027AF6328A6}">
          <cx:tx>
            <cx:txData>
              <cx:f>_xlchart.v2.1</cx:f>
              <cx:v>Number of defect 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Funnel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Aptos Narrow" panose="02110004020202020204"/>
            </a:rPr>
            <a:t>Funnel Chart </a:t>
          </a:r>
        </a:p>
      </cx:txPr>
    </cx:title>
    <cx:plotArea>
      <cx:plotAreaRegion>
        <cx:series layoutId="funnel" uniqueId="{515433D2-3047-4ECF-9493-9027AF6328A6}">
          <cx:tx>
            <cx:txData>
              <cx:f>_xlchart.v2.4</cx:f>
              <cx:v>Number of defect 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48" fmlaLink="$Q$3" fmlaRange="$R$3:$R$5" noThreeD="1" sel="3" val="0"/>
</file>

<file path=xl/ctrlProps/ctrlProp2.xml><?xml version="1.0" encoding="utf-8"?>
<formControlPr xmlns="http://schemas.microsoft.com/office/spreadsheetml/2009/9/main" objectType="CheckBox" checked="Checked" fmlaLink="$A$10" lockText="1" noThreeD="1"/>
</file>

<file path=xl/ctrlProps/ctrlProp3.xml><?xml version="1.0" encoding="utf-8"?>
<formControlPr xmlns="http://schemas.microsoft.com/office/spreadsheetml/2009/9/main" objectType="CheckBox" checked="Checked" fmlaLink="$A$11" lockText="1" noThreeD="1"/>
</file>

<file path=xl/ctrlProps/ctrlProp4.xml><?xml version="1.0" encoding="utf-8"?>
<formControlPr xmlns="http://schemas.microsoft.com/office/spreadsheetml/2009/9/main" objectType="CheckBox" checked="Checked" fmlaLink="$A$12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10.xml"/><Relationship Id="rId3" Type="http://schemas.openxmlformats.org/officeDocument/2006/relationships/chart" Target="../charts/chart2.xml"/><Relationship Id="rId7" Type="http://schemas.openxmlformats.org/officeDocument/2006/relationships/image" Target="../media/image2.png"/><Relationship Id="rId12" Type="http://schemas.openxmlformats.org/officeDocument/2006/relationships/chart" Target="../charts/chart9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microsoft.com/office/2014/relationships/chartEx" Target="../charts/chartEx1.xml"/><Relationship Id="rId11" Type="http://schemas.openxmlformats.org/officeDocument/2006/relationships/chart" Target="../charts/chart8.xml"/><Relationship Id="rId5" Type="http://schemas.openxmlformats.org/officeDocument/2006/relationships/chart" Target="../charts/chart4.xml"/><Relationship Id="rId10" Type="http://schemas.openxmlformats.org/officeDocument/2006/relationships/chart" Target="../charts/chart7.xml"/><Relationship Id="rId4" Type="http://schemas.openxmlformats.org/officeDocument/2006/relationships/chart" Target="../charts/chart3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chart" Target="../charts/chart13.xml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chart" Target="../charts/chart12.xml"/><Relationship Id="rId16" Type="http://schemas.openxmlformats.org/officeDocument/2006/relationships/image" Target="../media/image13.png"/><Relationship Id="rId1" Type="http://schemas.openxmlformats.org/officeDocument/2006/relationships/chart" Target="../charts/chart1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chart" Target="../charts/chart14.xml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microsoft.com/office/2014/relationships/chartEx" Target="../charts/chartEx2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567690</xdr:colOff>
      <xdr:row>11</xdr:row>
      <xdr:rowOff>47625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637020" y="205930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</xdr:col>
      <xdr:colOff>394607</xdr:colOff>
      <xdr:row>6</xdr:row>
      <xdr:rowOff>18144</xdr:rowOff>
    </xdr:from>
    <xdr:to>
      <xdr:col>3</xdr:col>
      <xdr:colOff>2124529</xdr:colOff>
      <xdr:row>11</xdr:row>
      <xdr:rowOff>101964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607" y="1106715"/>
          <a:ext cx="4832350" cy="990963"/>
        </a:xfrm>
        <a:prstGeom prst="rect">
          <a:avLst/>
        </a:prstGeom>
      </xdr:spPr>
    </xdr:pic>
    <xdr:clientData/>
  </xdr:twoCellAnchor>
  <xdr:twoCellAnchor>
    <xdr:from>
      <xdr:col>9</xdr:col>
      <xdr:colOff>101879</xdr:colOff>
      <xdr:row>38</xdr:row>
      <xdr:rowOff>92250</xdr:rowOff>
    </xdr:from>
    <xdr:to>
      <xdr:col>14</xdr:col>
      <xdr:colOff>66432</xdr:colOff>
      <xdr:row>53</xdr:row>
      <xdr:rowOff>124586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9072</xdr:colOff>
      <xdr:row>69</xdr:row>
      <xdr:rowOff>161471</xdr:rowOff>
    </xdr:from>
    <xdr:to>
      <xdr:col>3</xdr:col>
      <xdr:colOff>1288143</xdr:colOff>
      <xdr:row>87</xdr:row>
      <xdr:rowOff>116112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3747635" y="12958309"/>
          <a:ext cx="1279071" cy="3212191"/>
          <a:chOff x="4676322" y="12648293"/>
          <a:chExt cx="1279071" cy="3220356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aphicFramePr/>
        </xdr:nvGraphicFramePr>
        <xdr:xfrm>
          <a:off x="4676322" y="12648293"/>
          <a:ext cx="127907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011963" y="14954249"/>
            <a:ext cx="914400" cy="914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27214</xdr:colOff>
      <xdr:row>72</xdr:row>
      <xdr:rowOff>14059</xdr:rowOff>
    </xdr:from>
    <xdr:to>
      <xdr:col>15</xdr:col>
      <xdr:colOff>689427</xdr:colOff>
      <xdr:row>86</xdr:row>
      <xdr:rowOff>167821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77109</xdr:colOff>
      <xdr:row>92</xdr:row>
      <xdr:rowOff>0</xdr:rowOff>
    </xdr:from>
    <xdr:to>
      <xdr:col>5</xdr:col>
      <xdr:colOff>589643</xdr:colOff>
      <xdr:row>101</xdr:row>
      <xdr:rowOff>77108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181881</xdr:colOff>
      <xdr:row>88</xdr:row>
      <xdr:rowOff>137886</xdr:rowOff>
    </xdr:from>
    <xdr:to>
      <xdr:col>11</xdr:col>
      <xdr:colOff>943127</xdr:colOff>
      <xdr:row>101</xdr:row>
      <xdr:rowOff>104321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24301" y="16539936"/>
              <a:ext cx="3915926" cy="234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0</xdr:colOff>
      <xdr:row>73</xdr:row>
      <xdr:rowOff>0</xdr:rowOff>
    </xdr:from>
    <xdr:to>
      <xdr:col>7</xdr:col>
      <xdr:colOff>741038</xdr:colOff>
      <xdr:row>82</xdr:row>
      <xdr:rowOff>24636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1357" y="13008429"/>
          <a:ext cx="3760796" cy="165749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8</xdr:col>
      <xdr:colOff>1560285</xdr:colOff>
      <xdr:row>12</xdr:row>
      <xdr:rowOff>144054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11</xdr:col>
      <xdr:colOff>802822</xdr:colOff>
      <xdr:row>12</xdr:row>
      <xdr:rowOff>140244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2</xdr:row>
      <xdr:rowOff>0</xdr:rowOff>
    </xdr:from>
    <xdr:to>
      <xdr:col>15</xdr:col>
      <xdr:colOff>394608</xdr:colOff>
      <xdr:row>12</xdr:row>
      <xdr:rowOff>144054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11622</xdr:colOff>
      <xdr:row>163</xdr:row>
      <xdr:rowOff>83434</xdr:rowOff>
    </xdr:from>
    <xdr:to>
      <xdr:col>11</xdr:col>
      <xdr:colOff>15739</xdr:colOff>
      <xdr:row>179</xdr:row>
      <xdr:rowOff>37714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78921</xdr:colOff>
      <xdr:row>209</xdr:row>
      <xdr:rowOff>40822</xdr:rowOff>
    </xdr:from>
    <xdr:to>
      <xdr:col>14</xdr:col>
      <xdr:colOff>351064</xdr:colOff>
      <xdr:row>222</xdr:row>
      <xdr:rowOff>10885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3F1449F-8868-B1ED-1DEC-081EF0A21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176955</xdr:colOff>
      <xdr:row>255</xdr:row>
      <xdr:rowOff>22719</xdr:rowOff>
    </xdr:from>
    <xdr:to>
      <xdr:col>10</xdr:col>
      <xdr:colOff>766764</xdr:colOff>
      <xdr:row>272</xdr:row>
      <xdr:rowOff>161926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BC7438E-F4EF-B665-A667-07D8B141F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95250</xdr:colOff>
      <xdr:row>10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232410</xdr:colOff>
      <xdr:row>0</xdr:row>
      <xdr:rowOff>19051</xdr:rowOff>
    </xdr:from>
    <xdr:to>
      <xdr:col>10</xdr:col>
      <xdr:colOff>350520</xdr:colOff>
      <xdr:row>10</xdr:row>
      <xdr:rowOff>144781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18</xdr:col>
      <xdr:colOff>91440</xdr:colOff>
      <xdr:row>10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14</xdr:row>
      <xdr:rowOff>0</xdr:rowOff>
    </xdr:from>
    <xdr:to>
      <xdr:col>5</xdr:col>
      <xdr:colOff>99061</xdr:colOff>
      <xdr:row>26</xdr:row>
      <xdr:rowOff>134076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2560320"/>
              <a:ext cx="3299460" cy="2328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304803</xdr:colOff>
      <xdr:row>14</xdr:row>
      <xdr:rowOff>0</xdr:rowOff>
    </xdr:from>
    <xdr:to>
      <xdr:col>10</xdr:col>
      <xdr:colOff>457201</xdr:colOff>
      <xdr:row>26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548640</xdr:colOff>
      <xdr:row>27</xdr:row>
      <xdr:rowOff>148590</xdr:rowOff>
    </xdr:from>
    <xdr:to>
      <xdr:col>17</xdr:col>
      <xdr:colOff>354923</xdr:colOff>
      <xdr:row>46</xdr:row>
      <xdr:rowOff>141270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9120" y="5086350"/>
          <a:ext cx="6847163" cy="34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484245</xdr:colOff>
      <xdr:row>54</xdr:row>
      <xdr:rowOff>72491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B037AD9-7F4C-7F27-CB45-6FF3F3237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8778240"/>
          <a:ext cx="4324725" cy="1169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396607</xdr:colOff>
      <xdr:row>61</xdr:row>
      <xdr:rowOff>179165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BBFF9D-7E26-69FA-691E-58DBAC19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10241280"/>
          <a:ext cx="4237087" cy="10935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408038</xdr:colOff>
      <xdr:row>69</xdr:row>
      <xdr:rowOff>26767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92BD6D-1EA8-33B7-629A-7C840DA0F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" y="11521440"/>
          <a:ext cx="4248518" cy="1124047"/>
        </a:xfrm>
        <a:prstGeom prst="rect">
          <a:avLst/>
        </a:prstGeom>
      </xdr:spPr>
    </xdr:pic>
    <xdr:clientData/>
  </xdr:twoCellAnchor>
  <xdr:twoCellAnchor editAs="oneCell">
    <xdr:from>
      <xdr:col>7</xdr:col>
      <xdr:colOff>632460</xdr:colOff>
      <xdr:row>63</xdr:row>
      <xdr:rowOff>3810</xdr:rowOff>
    </xdr:from>
    <xdr:to>
      <xdr:col>15</xdr:col>
      <xdr:colOff>198526</xdr:colOff>
      <xdr:row>69</xdr:row>
      <xdr:rowOff>163939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C9BFA3-C47C-D793-8C33-BB26E74A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3020" y="11525250"/>
          <a:ext cx="4686706" cy="1257409"/>
        </a:xfrm>
        <a:prstGeom prst="rect">
          <a:avLst/>
        </a:prstGeom>
      </xdr:spPr>
    </xdr:pic>
    <xdr:clientData/>
  </xdr:twoCellAnchor>
  <xdr:twoCellAnchor editAs="oneCell">
    <xdr:from>
      <xdr:col>7</xdr:col>
      <xdr:colOff>594360</xdr:colOff>
      <xdr:row>70</xdr:row>
      <xdr:rowOff>144780</xdr:rowOff>
    </xdr:from>
    <xdr:to>
      <xdr:col>15</xdr:col>
      <xdr:colOff>141374</xdr:colOff>
      <xdr:row>76</xdr:row>
      <xdr:rowOff>152496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330152-3793-232A-83F7-B1D9A690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4920" y="12946380"/>
          <a:ext cx="4667654" cy="110499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</xdr:colOff>
      <xdr:row>47</xdr:row>
      <xdr:rowOff>121920</xdr:rowOff>
    </xdr:from>
    <xdr:to>
      <xdr:col>15</xdr:col>
      <xdr:colOff>347126</xdr:colOff>
      <xdr:row>62</xdr:row>
      <xdr:rowOff>53572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F260B1-12BC-A436-92FB-F6427ACC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7310" y="8717280"/>
          <a:ext cx="4801016" cy="267485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78</xdr:row>
      <xdr:rowOff>11430</xdr:rowOff>
    </xdr:from>
    <xdr:to>
      <xdr:col>14</xdr:col>
      <xdr:colOff>496057</xdr:colOff>
      <xdr:row>102</xdr:row>
      <xdr:rowOff>4190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BEC046-314D-5913-356F-8DFD1726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14276070"/>
          <a:ext cx="8733277" cy="4381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419636</xdr:colOff>
      <xdr:row>127</xdr:row>
      <xdr:rowOff>156588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8E7BF3-1258-EF27-6A99-0E1196BF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080" y="19019520"/>
          <a:ext cx="6180356" cy="43628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24</xdr:col>
      <xdr:colOff>278875</xdr:colOff>
      <xdr:row>130</xdr:row>
      <xdr:rowOff>122343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9D88C7-26C0-E852-530F-E0294C21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0880" y="19019520"/>
          <a:ext cx="8599915" cy="48772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8</xdr:col>
      <xdr:colOff>110832</xdr:colOff>
      <xdr:row>155</xdr:row>
      <xdr:rowOff>53693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AE5C21-5071-BDA6-267A-1584B889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0160" y="24323040"/>
          <a:ext cx="3951312" cy="40770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15240</xdr:rowOff>
        </xdr:from>
        <xdr:to>
          <xdr:col>16</xdr:col>
          <xdr:colOff>110490</xdr:colOff>
          <xdr:row>7</xdr:row>
          <xdr:rowOff>179070</xdr:rowOff>
        </xdr:to>
        <xdr:sp macro="" textlink="">
          <xdr:nvSpPr>
            <xdr:cNvPr id="4098" name="Drop Dow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41910</xdr:colOff>
      <xdr:row>1</xdr:row>
      <xdr:rowOff>169545</xdr:rowOff>
    </xdr:from>
    <xdr:to>
      <xdr:col>14</xdr:col>
      <xdr:colOff>339090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518160</xdr:colOff>
          <xdr:row>7</xdr:row>
          <xdr:rowOff>140970</xdr:rowOff>
        </xdr:from>
        <xdr:to>
          <xdr:col>15</xdr:col>
          <xdr:colOff>624840</xdr:colOff>
          <xdr:row>8</xdr:row>
          <xdr:rowOff>179070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3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North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521970</xdr:colOff>
          <xdr:row>9</xdr:row>
          <xdr:rowOff>3810</xdr:rowOff>
        </xdr:from>
        <xdr:to>
          <xdr:col>15</xdr:col>
          <xdr:colOff>628650</xdr:colOff>
          <xdr:row>10</xdr:row>
          <xdr:rowOff>41910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3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West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518160</xdr:colOff>
          <xdr:row>10</xdr:row>
          <xdr:rowOff>57150</xdr:rowOff>
        </xdr:from>
        <xdr:to>
          <xdr:col>15</xdr:col>
          <xdr:colOff>624840</xdr:colOff>
          <xdr:row>11</xdr:row>
          <xdr:rowOff>95250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3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Middle</a:t>
              </a:r>
            </a:p>
          </xdr:txBody>
        </xdr:sp>
        <xdr:clientData/>
      </xdr:twoCellAnchor>
    </mc:Choice>
    <mc:Fallback/>
  </mc:AlternateContent>
  <xdr:twoCellAnchor>
    <xdr:from>
      <xdr:col>14</xdr:col>
      <xdr:colOff>384810</xdr:colOff>
      <xdr:row>7</xdr:row>
      <xdr:rowOff>49530</xdr:rowOff>
    </xdr:from>
    <xdr:to>
      <xdr:col>16</xdr:col>
      <xdr:colOff>137160</xdr:colOff>
      <xdr:row>12</xdr:row>
      <xdr:rowOff>41910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345930" y="1329690"/>
          <a:ext cx="1032510" cy="90678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63500">
            <a:schemeClr val="accent5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293370</xdr:colOff>
      <xdr:row>14</xdr:row>
      <xdr:rowOff>32385</xdr:rowOff>
    </xdr:from>
    <xdr:to>
      <xdr:col>9</xdr:col>
      <xdr:colOff>384810</xdr:colOff>
      <xdr:row>29</xdr:row>
      <xdr:rowOff>32385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D9420-F8A7-4B15-8B2A-6F0702F9D0C3}" name="Table1" displayName="Table1" ref="F45:G50" totalsRowShown="0">
  <autoFilter ref="F45:G50" xr:uid="{94DD9420-F8A7-4B15-8B2A-6F0702F9D0C3}"/>
  <tableColumns count="2">
    <tableColumn id="1" xr3:uid="{1F2D5E58-1047-4D65-9857-2D4F571D084A}" name="Ordered " dataDxfId="11"/>
    <tableColumn id="2" xr3:uid="{D71CD34D-5AA4-44AB-9F20-547BB2D912E3}" name="Unit Cost " dataDxfId="10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C35B8D-D2CD-4EE5-BFED-6EAE15B9566E}" name="Table2" displayName="Table2" ref="B3:E15" totalsRowShown="0" headerRowDxfId="9" dataDxfId="8">
  <autoFilter ref="B3:E15" xr:uid="{62C35B8D-D2CD-4EE5-BFED-6EAE15B9566E}"/>
  <tableColumns count="4">
    <tableColumn id="1" xr3:uid="{A4AAC64C-542D-4362-95C3-363B73E93480}" name="Month " dataDxfId="7"/>
    <tableColumn id="2" xr3:uid="{5B993CCF-5A49-4695-BD9D-2B95851BEE64}" name="North " dataDxfId="6"/>
    <tableColumn id="3" xr3:uid="{C83A1354-2AC3-41F0-B761-C6DB6CF9E6FE}" name="West" dataDxfId="5"/>
    <tableColumn id="4" xr3:uid="{D6C8AB2F-A6F0-402B-A8EB-3DB5427CFE0A}" name="Middle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4DC5B4-57C5-4C06-B9DE-AF198DE05C6A}" name="Table3" displayName="Table3" ref="G3:H15" totalsRowShown="0" headerRowDxfId="3" dataDxfId="2">
  <autoFilter ref="G3:H15" xr:uid="{704DC5B4-57C5-4C06-B9DE-AF198DE05C6A}"/>
  <tableColumns count="2">
    <tableColumn id="1" xr3:uid="{B5DB9716-2A13-498D-A3FC-CB0E4BFAD6A1}" name="Month " dataDxfId="1"/>
    <tableColumn id="2" xr3:uid="{8E610CDB-8B82-4E50-9F07-D8612EA4C986}" name="Months" dataDxfId="0">
      <calculatedColumnFormula>OFFSET($B$3,ROW()-3,$Q$3)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72D2-D262-471D-B87F-70BAE9E5F570}">
  <sheetPr codeName="Sheet2">
    <outlinePr summaryBelow="0"/>
  </sheetPr>
  <dimension ref="A1:AH282"/>
  <sheetViews>
    <sheetView topLeftCell="A62" zoomScale="80" zoomScaleNormal="80" workbookViewId="0">
      <selection activeCell="G287" sqref="G287"/>
    </sheetView>
  </sheetViews>
  <sheetFormatPr defaultRowHeight="14.4" outlineLevelRow="1" x14ac:dyDescent="0.55000000000000004"/>
  <cols>
    <col min="2" max="2" width="27" customWidth="1"/>
    <col min="3" max="3" width="15.83984375" customWidth="1"/>
    <col min="4" max="4" width="34.1015625" customWidth="1"/>
    <col min="5" max="5" width="18.26171875" customWidth="1"/>
    <col min="6" max="6" width="18.05078125" customWidth="1"/>
    <col min="7" max="7" width="23.68359375" customWidth="1"/>
    <col min="8" max="8" width="16.41796875" customWidth="1"/>
    <col min="9" max="9" width="15.5234375" customWidth="1"/>
    <col min="10" max="10" width="16.5234375" customWidth="1"/>
    <col min="11" max="11" width="11.5234375" bestFit="1" customWidth="1"/>
    <col min="12" max="12" width="13.3671875" customWidth="1"/>
    <col min="13" max="13" width="14.578125" customWidth="1"/>
    <col min="14" max="14" width="19.9453125" customWidth="1"/>
    <col min="15" max="15" width="16.5234375" customWidth="1"/>
    <col min="16" max="16" width="10.89453125" customWidth="1"/>
    <col min="17" max="17" width="12.89453125" customWidth="1"/>
    <col min="18" max="18" width="10.89453125" customWidth="1"/>
    <col min="19" max="19" width="14.26171875" customWidth="1"/>
  </cols>
  <sheetData>
    <row r="1" spans="2:34" x14ac:dyDescent="0.55000000000000004">
      <c r="AE1" t="s">
        <v>46</v>
      </c>
      <c r="AF1" t="s">
        <v>47</v>
      </c>
      <c r="AG1" t="s">
        <v>48</v>
      </c>
      <c r="AH1" t="s">
        <v>49</v>
      </c>
    </row>
    <row r="2" spans="2:34" x14ac:dyDescent="0.55000000000000004">
      <c r="AE2" t="s">
        <v>50</v>
      </c>
      <c r="AF2" t="s">
        <v>51</v>
      </c>
      <c r="AG2">
        <v>28</v>
      </c>
      <c r="AH2" t="s">
        <v>52</v>
      </c>
    </row>
    <row r="5" spans="2:34" x14ac:dyDescent="0.55000000000000004">
      <c r="C5">
        <f>0.22* C3</f>
        <v>0</v>
      </c>
      <c r="D5" t="str">
        <f ca="1">_xlfn.FORMULATEXT(C5)</f>
        <v>=0.22* C3</v>
      </c>
      <c r="E5" t="s">
        <v>0</v>
      </c>
    </row>
    <row r="13" spans="2:34" x14ac:dyDescent="0.55000000000000004">
      <c r="B13" s="1" t="s">
        <v>3</v>
      </c>
    </row>
    <row r="14" spans="2:34" x14ac:dyDescent="0.55000000000000004">
      <c r="B14" t="s">
        <v>4</v>
      </c>
    </row>
    <row r="15" spans="2:34" x14ac:dyDescent="0.55000000000000004">
      <c r="B15" s="4" t="s">
        <v>5</v>
      </c>
      <c r="C15">
        <v>30</v>
      </c>
    </row>
    <row r="16" spans="2:34" x14ac:dyDescent="0.55000000000000004">
      <c r="B16" s="4" t="s">
        <v>6</v>
      </c>
      <c r="C16" s="2">
        <v>5.5</v>
      </c>
    </row>
    <row r="17" spans="2:22" x14ac:dyDescent="0.55000000000000004">
      <c r="B17" s="5" t="s">
        <v>2</v>
      </c>
      <c r="C17" s="6">
        <v>2.4</v>
      </c>
    </row>
    <row r="18" spans="2:22" ht="38.700000000000003" customHeight="1" x14ac:dyDescent="0.55000000000000004">
      <c r="B18" s="5" t="s">
        <v>9</v>
      </c>
      <c r="C18" s="7">
        <f>C15*C16</f>
        <v>165</v>
      </c>
      <c r="D18" t="str">
        <f ca="1">_xlfn.FORMULATEXT(C18)</f>
        <v>=C15*C16</v>
      </c>
      <c r="H18" s="91" t="s">
        <v>13</v>
      </c>
      <c r="I18" s="91"/>
      <c r="J18" s="91"/>
      <c r="K18" s="91"/>
      <c r="L18" s="91"/>
    </row>
    <row r="19" spans="2:22" x14ac:dyDescent="0.55000000000000004">
      <c r="B19" t="s">
        <v>7</v>
      </c>
      <c r="C19" s="3"/>
    </row>
    <row r="20" spans="2:22" x14ac:dyDescent="0.55000000000000004">
      <c r="B20" s="4" t="s">
        <v>5</v>
      </c>
      <c r="C20">
        <v>30</v>
      </c>
      <c r="E20" s="3"/>
      <c r="H20" t="s">
        <v>16</v>
      </c>
      <c r="L20" s="92" t="s">
        <v>30</v>
      </c>
      <c r="M20" s="92"/>
    </row>
    <row r="21" spans="2:22" x14ac:dyDescent="0.55000000000000004">
      <c r="B21" s="4" t="s">
        <v>6</v>
      </c>
      <c r="C21" s="2">
        <v>4.3</v>
      </c>
      <c r="H21" s="4" t="s">
        <v>14</v>
      </c>
      <c r="I21" s="10">
        <v>20000</v>
      </c>
      <c r="U21" s="13"/>
    </row>
    <row r="22" spans="2:22" x14ac:dyDescent="0.55000000000000004">
      <c r="B22" s="5" t="s">
        <v>2</v>
      </c>
      <c r="C22">
        <v>1.7</v>
      </c>
      <c r="H22" t="s">
        <v>15</v>
      </c>
      <c r="L22" s="25" t="s">
        <v>31</v>
      </c>
      <c r="M22" s="22" t="s">
        <v>32</v>
      </c>
      <c r="V22" s="9"/>
    </row>
    <row r="23" spans="2:22" x14ac:dyDescent="0.55000000000000004">
      <c r="B23" s="5" t="s">
        <v>9</v>
      </c>
      <c r="C23" s="7">
        <f>C20*C21</f>
        <v>129</v>
      </c>
      <c r="D23" t="str">
        <f ca="1">_xlfn.FORMULATEXT(C23)</f>
        <v>=C20*C21</v>
      </c>
      <c r="H23" t="s">
        <v>14</v>
      </c>
      <c r="I23" s="2">
        <v>0.1</v>
      </c>
      <c r="J23" t="s">
        <v>20</v>
      </c>
      <c r="L23" s="22"/>
      <c r="M23" s="26">
        <f>I37</f>
        <v>1799.9999999999709</v>
      </c>
      <c r="U23" s="14"/>
    </row>
    <row r="24" spans="2:22" x14ac:dyDescent="0.55000000000000004">
      <c r="B24" t="s">
        <v>8</v>
      </c>
      <c r="H24" t="s">
        <v>17</v>
      </c>
      <c r="I24" s="2">
        <v>0.15</v>
      </c>
      <c r="J24" t="s">
        <v>20</v>
      </c>
      <c r="L24" s="27">
        <v>0.03</v>
      </c>
      <c r="M24" s="28">
        <f t="dataTable" ref="M24:M35" dt2D="0" dtr="0" r1="I31"/>
        <v>-21600</v>
      </c>
      <c r="U24" s="14"/>
    </row>
    <row r="25" spans="2:22" x14ac:dyDescent="0.55000000000000004">
      <c r="B25" s="4" t="s">
        <v>5</v>
      </c>
      <c r="C25">
        <v>16</v>
      </c>
      <c r="H25" t="s">
        <v>18</v>
      </c>
      <c r="I25" s="2">
        <v>0.2</v>
      </c>
      <c r="J25" t="s">
        <v>21</v>
      </c>
      <c r="L25" s="27">
        <v>3.5000000000000003E-2</v>
      </c>
      <c r="M25" s="28">
        <v>-17700</v>
      </c>
      <c r="U25" s="14"/>
    </row>
    <row r="26" spans="2:22" x14ac:dyDescent="0.55000000000000004">
      <c r="B26" s="4" t="s">
        <v>6</v>
      </c>
      <c r="C26" s="2">
        <v>18.5</v>
      </c>
      <c r="H26" t="s">
        <v>19</v>
      </c>
      <c r="I26" s="2">
        <v>32</v>
      </c>
      <c r="J26" t="s">
        <v>21</v>
      </c>
      <c r="L26" s="27">
        <v>0.04</v>
      </c>
      <c r="M26" s="28">
        <v>-13800</v>
      </c>
      <c r="U26" s="14"/>
    </row>
    <row r="27" spans="2:22" x14ac:dyDescent="0.55000000000000004">
      <c r="B27" s="5" t="s">
        <v>2</v>
      </c>
      <c r="C27">
        <v>1.5</v>
      </c>
      <c r="H27" t="s">
        <v>22</v>
      </c>
      <c r="I27" s="12">
        <f>I21+(I23+I24)*I30+(I25+I26)*I32</f>
        <v>238200.00000000003</v>
      </c>
      <c r="J27" t="str">
        <f ca="1">_xlfn.FORMULATEXT(I27)</f>
        <v>=I21+(I23+I24)*I30+(I25+I26)*I32</v>
      </c>
      <c r="L27" s="27">
        <v>4.4999999999999998E-2</v>
      </c>
      <c r="M27" s="28">
        <v>-9900</v>
      </c>
      <c r="U27" s="14"/>
    </row>
    <row r="28" spans="2:22" outlineLevel="1" x14ac:dyDescent="0.55000000000000004">
      <c r="B28" s="5" t="s">
        <v>9</v>
      </c>
      <c r="C28" s="7">
        <f>C25*C26</f>
        <v>296</v>
      </c>
      <c r="D28" t="str">
        <f ca="1">_xlfn.FORMULATEXT(C28)</f>
        <v>=C25*C26</v>
      </c>
      <c r="L28" s="27">
        <v>0.05</v>
      </c>
      <c r="M28" s="28">
        <v>-6000</v>
      </c>
      <c r="U28" s="14"/>
    </row>
    <row r="29" spans="2:22" outlineLevel="1" x14ac:dyDescent="0.55000000000000004">
      <c r="L29" s="27">
        <v>5.5E-2</v>
      </c>
      <c r="M29" s="28">
        <v>-2100.0000000000291</v>
      </c>
      <c r="U29" s="14"/>
    </row>
    <row r="30" spans="2:22" outlineLevel="1" x14ac:dyDescent="0.55000000000000004">
      <c r="B30" t="s">
        <v>10</v>
      </c>
      <c r="C30" t="s">
        <v>11</v>
      </c>
      <c r="D30" t="s">
        <v>1</v>
      </c>
      <c r="E30" t="s">
        <v>12</v>
      </c>
      <c r="H30" t="s">
        <v>23</v>
      </c>
      <c r="I30" s="11">
        <v>100000</v>
      </c>
      <c r="L30" s="27">
        <v>0.06</v>
      </c>
      <c r="M30" s="28">
        <v>1799.9999999999709</v>
      </c>
      <c r="U30" s="14"/>
    </row>
    <row r="31" spans="2:22" outlineLevel="1" x14ac:dyDescent="0.55000000000000004">
      <c r="B31" s="8">
        <v>1</v>
      </c>
      <c r="C31" s="29">
        <f>((C27/100)*C28) + C28</f>
        <v>300.44</v>
      </c>
      <c r="D31" s="29">
        <f>(($C$22/100)*C23) + C23</f>
        <v>131.19300000000001</v>
      </c>
      <c r="E31" s="29">
        <f>(($C$17/100)*C18) + C18</f>
        <v>168.96</v>
      </c>
      <c r="H31" t="s">
        <v>24</v>
      </c>
      <c r="I31" s="15">
        <v>0.06</v>
      </c>
      <c r="J31" t="s">
        <v>33</v>
      </c>
      <c r="L31" s="27">
        <v>6.5000000000000002E-2</v>
      </c>
      <c r="M31" s="28">
        <v>5699.9999999999709</v>
      </c>
      <c r="U31" s="14"/>
    </row>
    <row r="32" spans="2:22" outlineLevel="1" x14ac:dyDescent="0.55000000000000004">
      <c r="B32" s="8">
        <v>2</v>
      </c>
      <c r="C32" s="29">
        <f>(($C$27/100)*C31) + C31</f>
        <v>304.94659999999999</v>
      </c>
      <c r="D32" s="29">
        <f>(($C$22/100)*D31) + D31</f>
        <v>133.423281</v>
      </c>
      <c r="E32" s="29">
        <f>(($C$17/100)*E31) + E31</f>
        <v>173.01504</v>
      </c>
      <c r="H32" t="s">
        <v>25</v>
      </c>
      <c r="I32">
        <f>I30*I31</f>
        <v>6000</v>
      </c>
      <c r="J32" t="str">
        <f ca="1">_xlfn.FORMULATEXT(I32)</f>
        <v>=I30*I31</v>
      </c>
      <c r="L32" s="27">
        <v>7.0000000000000007E-2</v>
      </c>
      <c r="M32" s="28">
        <v>9600</v>
      </c>
      <c r="U32" s="14"/>
    </row>
    <row r="33" spans="2:21" x14ac:dyDescent="0.55000000000000004">
      <c r="B33" s="8">
        <v>3</v>
      </c>
      <c r="C33" s="29">
        <f t="shared" ref="C33:C39" si="0">(($C$27/100)*C32) + C32</f>
        <v>309.52079900000001</v>
      </c>
      <c r="D33" s="29">
        <f t="shared" ref="D33:D39" si="1">(($C$22/100)*D32) + D32</f>
        <v>135.69147677699999</v>
      </c>
      <c r="E33" s="29">
        <f t="shared" ref="E33:E39" si="2">(($C$17/100)*E32) + E32</f>
        <v>177.16740096000001</v>
      </c>
      <c r="L33" s="27">
        <v>7.4999999999999997E-2</v>
      </c>
      <c r="M33" s="28">
        <v>13500</v>
      </c>
      <c r="U33" s="14"/>
    </row>
    <row r="34" spans="2:21" x14ac:dyDescent="0.55000000000000004">
      <c r="B34" s="8">
        <v>4</v>
      </c>
      <c r="C34" s="29">
        <f t="shared" si="0"/>
        <v>314.16361098499999</v>
      </c>
      <c r="D34" s="29">
        <f t="shared" si="1"/>
        <v>137.99823188220898</v>
      </c>
      <c r="E34" s="29">
        <f t="shared" si="2"/>
        <v>181.41941858304</v>
      </c>
      <c r="H34" t="s">
        <v>26</v>
      </c>
      <c r="L34" s="27">
        <v>0.08</v>
      </c>
      <c r="M34" s="28">
        <v>17400</v>
      </c>
      <c r="U34" s="14"/>
    </row>
    <row r="35" spans="2:21" x14ac:dyDescent="0.55000000000000004">
      <c r="B35" s="8">
        <v>5</v>
      </c>
      <c r="C35" s="29">
        <f t="shared" si="0"/>
        <v>318.876065149775</v>
      </c>
      <c r="D35" s="29">
        <f t="shared" si="1"/>
        <v>140.34420182420655</v>
      </c>
      <c r="E35" s="29">
        <f t="shared" si="2"/>
        <v>185.77348462903296</v>
      </c>
      <c r="H35" t="s">
        <v>27</v>
      </c>
      <c r="I35" s="2">
        <v>40</v>
      </c>
      <c r="L35" s="27">
        <v>8.5000000000000006E-2</v>
      </c>
      <c r="M35" s="28">
        <v>21300</v>
      </c>
    </row>
    <row r="36" spans="2:21" x14ac:dyDescent="0.55000000000000004">
      <c r="B36" s="8">
        <v>6</v>
      </c>
      <c r="C36" s="29">
        <f t="shared" si="0"/>
        <v>323.6592061270216</v>
      </c>
      <c r="D36" s="29">
        <f t="shared" si="1"/>
        <v>142.73005325521805</v>
      </c>
      <c r="E36" s="29">
        <f t="shared" si="2"/>
        <v>190.23204826012974</v>
      </c>
      <c r="H36" t="s">
        <v>28</v>
      </c>
      <c r="I36" s="9">
        <f>I32*I35</f>
        <v>240000</v>
      </c>
      <c r="J36" t="str">
        <f ca="1">_xlfn.FORMULATEXT(I36)</f>
        <v>=I32*I35</v>
      </c>
    </row>
    <row r="37" spans="2:21" x14ac:dyDescent="0.55000000000000004">
      <c r="B37" s="8">
        <v>7</v>
      </c>
      <c r="C37" s="29">
        <f t="shared" si="0"/>
        <v>328.51409421892691</v>
      </c>
      <c r="D37" s="29">
        <f t="shared" si="1"/>
        <v>145.15646416055677</v>
      </c>
      <c r="E37" s="29">
        <f t="shared" si="2"/>
        <v>194.79761741837285</v>
      </c>
      <c r="H37" t="s">
        <v>29</v>
      </c>
      <c r="I37" s="9">
        <f>I36-I27</f>
        <v>1799.9999999999709</v>
      </c>
    </row>
    <row r="38" spans="2:21" x14ac:dyDescent="0.55000000000000004">
      <c r="B38" s="8">
        <v>8</v>
      </c>
      <c r="C38" s="29">
        <f t="shared" si="0"/>
        <v>333.44180563221084</v>
      </c>
      <c r="D38" s="29">
        <f>(($C$22/100)*D37) + D37</f>
        <v>147.62412405128623</v>
      </c>
      <c r="E38" s="29">
        <f t="shared" si="2"/>
        <v>199.47276023641379</v>
      </c>
    </row>
    <row r="39" spans="2:21" x14ac:dyDescent="0.55000000000000004">
      <c r="B39" s="8">
        <v>9</v>
      </c>
      <c r="C39" s="29">
        <f t="shared" si="0"/>
        <v>338.44343271669402</v>
      </c>
      <c r="D39" s="29">
        <f t="shared" si="1"/>
        <v>150.1337341601581</v>
      </c>
      <c r="E39" s="29">
        <f t="shared" si="2"/>
        <v>204.26010648208774</v>
      </c>
    </row>
    <row r="40" spans="2:21" x14ac:dyDescent="0.55000000000000004">
      <c r="B40" s="8">
        <v>10</v>
      </c>
      <c r="C40" s="29">
        <f>(($C$27/100)*C39) + C39</f>
        <v>343.52008420744443</v>
      </c>
      <c r="D40" s="29">
        <f>(($C$22/100)*D39) + D39</f>
        <v>152.68600764088077</v>
      </c>
      <c r="E40" s="29">
        <f>(($C$17/100)*E39) + E39</f>
        <v>209.16234903765783</v>
      </c>
    </row>
    <row r="42" spans="2:21" x14ac:dyDescent="0.55000000000000004">
      <c r="B42" s="93" t="s">
        <v>94</v>
      </c>
      <c r="C42" s="93"/>
      <c r="D42" s="93"/>
      <c r="E42" s="93"/>
      <c r="F42" s="93"/>
      <c r="G42" s="93"/>
    </row>
    <row r="44" spans="2:21" x14ac:dyDescent="0.55000000000000004">
      <c r="B44" t="s">
        <v>34</v>
      </c>
      <c r="C44" s="2">
        <v>30</v>
      </c>
    </row>
    <row r="45" spans="2:21" x14ac:dyDescent="0.55000000000000004">
      <c r="B45" t="s">
        <v>40</v>
      </c>
      <c r="C45" s="2">
        <v>10</v>
      </c>
      <c r="F45" t="s">
        <v>35</v>
      </c>
      <c r="G45" t="s">
        <v>36</v>
      </c>
    </row>
    <row r="46" spans="2:21" x14ac:dyDescent="0.55000000000000004">
      <c r="F46" s="17">
        <v>0</v>
      </c>
      <c r="G46" s="2">
        <v>24</v>
      </c>
      <c r="H46" s="18">
        <v>0</v>
      </c>
      <c r="I46" s="19">
        <v>24</v>
      </c>
    </row>
    <row r="47" spans="2:21" x14ac:dyDescent="0.55000000000000004">
      <c r="B47" t="s">
        <v>37</v>
      </c>
      <c r="C47" s="16">
        <v>4000</v>
      </c>
      <c r="D47" t="s">
        <v>39</v>
      </c>
      <c r="F47" s="17">
        <v>1000</v>
      </c>
      <c r="G47" s="2">
        <v>23</v>
      </c>
      <c r="H47" s="20">
        <v>1000</v>
      </c>
      <c r="I47" s="21">
        <v>23</v>
      </c>
    </row>
    <row r="48" spans="2:21" x14ac:dyDescent="0.55000000000000004">
      <c r="B48" t="s">
        <v>38</v>
      </c>
      <c r="C48" s="16">
        <v>3000</v>
      </c>
      <c r="F48" s="17">
        <v>2000</v>
      </c>
      <c r="G48" s="2">
        <v>22.25</v>
      </c>
      <c r="H48" s="18">
        <v>2000</v>
      </c>
      <c r="I48" s="19">
        <v>22.25</v>
      </c>
    </row>
    <row r="49" spans="2:15" x14ac:dyDescent="0.55000000000000004">
      <c r="D49" t="str">
        <f ca="1">_xlfn.FORMULATEXT(C50)</f>
        <v>=MAX(C47-C48,0)</v>
      </c>
      <c r="F49" s="17">
        <v>3000</v>
      </c>
      <c r="G49" s="2">
        <v>21.75</v>
      </c>
      <c r="H49" s="20">
        <v>3000</v>
      </c>
      <c r="I49" s="21">
        <v>21.75</v>
      </c>
    </row>
    <row r="50" spans="2:15" x14ac:dyDescent="0.55000000000000004">
      <c r="B50" t="s">
        <v>41</v>
      </c>
      <c r="C50">
        <f>MAX(C47-C48,0)</f>
        <v>1000</v>
      </c>
      <c r="D50" t="str">
        <f ca="1">_xlfn.FORMULATEXT(C51)</f>
        <v>=IF(C48&gt;C47,0,C47-C48)</v>
      </c>
      <c r="F50" s="17">
        <v>4000</v>
      </c>
      <c r="G50" s="2">
        <v>21.3</v>
      </c>
      <c r="H50" s="18">
        <v>4000</v>
      </c>
      <c r="I50" s="19">
        <v>21.3</v>
      </c>
    </row>
    <row r="51" spans="2:15" x14ac:dyDescent="0.55000000000000004">
      <c r="B51" t="s">
        <v>42</v>
      </c>
      <c r="C51">
        <f>IF(C48&gt;C47,0,C47-C48)</f>
        <v>1000</v>
      </c>
    </row>
    <row r="52" spans="2:15" x14ac:dyDescent="0.55000000000000004">
      <c r="D52" t="str">
        <f ca="1">_xlfn.FORMULATEXT(C53)</f>
        <v>=VLOOKUP(C47,H46:I50,2,TRUE)*C47</v>
      </c>
    </row>
    <row r="53" spans="2:15" x14ac:dyDescent="0.55000000000000004">
      <c r="B53" t="s">
        <v>43</v>
      </c>
      <c r="C53" s="10">
        <f>VLOOKUP(C47,H46:I50,2,TRUE)*C47</f>
        <v>85200</v>
      </c>
    </row>
    <row r="54" spans="2:15" x14ac:dyDescent="0.55000000000000004">
      <c r="D54" t="str">
        <f ca="1">_xlfn.FORMULATEXT(C55)</f>
        <v>=MIN(C47,C48)*C44+ C50*C45</v>
      </c>
    </row>
    <row r="55" spans="2:15" x14ac:dyDescent="0.55000000000000004">
      <c r="B55" t="s">
        <v>26</v>
      </c>
      <c r="C55" s="12">
        <f>MIN(C47,C48)*C44+ C50*C45</f>
        <v>100000</v>
      </c>
      <c r="G55" s="34" t="s">
        <v>45</v>
      </c>
      <c r="H55" s="34"/>
      <c r="I55" s="34"/>
      <c r="J55" s="34"/>
      <c r="K55" s="34"/>
      <c r="L55" s="34"/>
      <c r="M55" s="34"/>
      <c r="N55" s="34"/>
      <c r="O55" s="34"/>
    </row>
    <row r="56" spans="2:15" x14ac:dyDescent="0.55000000000000004">
      <c r="D56" t="str">
        <f ca="1">_xlfn.FORMULATEXT(C57)</f>
        <v>=C55-C53</v>
      </c>
      <c r="F56" s="23">
        <f>C57</f>
        <v>14800</v>
      </c>
      <c r="G56">
        <v>500</v>
      </c>
      <c r="H56">
        <v>1000</v>
      </c>
      <c r="I56">
        <v>1500</v>
      </c>
      <c r="J56">
        <v>2000</v>
      </c>
      <c r="K56">
        <v>2500</v>
      </c>
      <c r="L56">
        <v>3000</v>
      </c>
      <c r="M56">
        <v>3500</v>
      </c>
      <c r="N56">
        <v>4000</v>
      </c>
      <c r="O56">
        <v>4500</v>
      </c>
    </row>
    <row r="57" spans="2:15" ht="14.4" customHeight="1" x14ac:dyDescent="0.55000000000000004">
      <c r="B57" t="s">
        <v>44</v>
      </c>
      <c r="C57" s="12">
        <f>C55-C53</f>
        <v>14800</v>
      </c>
      <c r="E57" s="94" t="s">
        <v>109</v>
      </c>
      <c r="F57" s="22">
        <v>500</v>
      </c>
      <c r="G57" s="24">
        <f t="dataTable" ref="G57:O65" dt2D="1" dtr="1" r1="C48" r2="C47"/>
        <v>3000</v>
      </c>
      <c r="H57" s="24">
        <v>3000</v>
      </c>
      <c r="I57" s="24">
        <v>3000</v>
      </c>
      <c r="J57" s="24">
        <v>3000</v>
      </c>
      <c r="K57" s="24">
        <v>3000</v>
      </c>
      <c r="L57" s="24">
        <v>3000</v>
      </c>
      <c r="M57" s="24">
        <v>3000</v>
      </c>
      <c r="N57" s="24">
        <v>3000</v>
      </c>
      <c r="O57" s="24">
        <v>3000</v>
      </c>
    </row>
    <row r="58" spans="2:15" x14ac:dyDescent="0.55000000000000004">
      <c r="E58" s="95"/>
      <c r="F58" s="22">
        <v>1000</v>
      </c>
      <c r="G58" s="24">
        <v>-3000</v>
      </c>
      <c r="H58" s="24">
        <v>7000</v>
      </c>
      <c r="I58" s="24">
        <v>7000</v>
      </c>
      <c r="J58" s="24">
        <v>7000</v>
      </c>
      <c r="K58" s="24">
        <v>7000</v>
      </c>
      <c r="L58" s="24">
        <v>7000</v>
      </c>
      <c r="M58" s="24">
        <v>7000</v>
      </c>
      <c r="N58" s="24">
        <v>7000</v>
      </c>
      <c r="O58" s="24">
        <v>7000</v>
      </c>
    </row>
    <row r="59" spans="2:15" x14ac:dyDescent="0.55000000000000004">
      <c r="E59" s="95"/>
      <c r="F59" s="22">
        <v>1500</v>
      </c>
      <c r="G59" s="24">
        <v>-9500</v>
      </c>
      <c r="H59" s="24">
        <v>500</v>
      </c>
      <c r="I59" s="24">
        <v>10500</v>
      </c>
      <c r="J59" s="24">
        <v>10500</v>
      </c>
      <c r="K59" s="24">
        <v>10500</v>
      </c>
      <c r="L59" s="24">
        <v>10500</v>
      </c>
      <c r="M59" s="24">
        <v>10500</v>
      </c>
      <c r="N59" s="24">
        <v>10500</v>
      </c>
      <c r="O59" s="24">
        <v>10500</v>
      </c>
    </row>
    <row r="60" spans="2:15" x14ac:dyDescent="0.55000000000000004">
      <c r="E60" s="95"/>
      <c r="F60" s="22">
        <v>2000</v>
      </c>
      <c r="G60" s="24">
        <v>-14500</v>
      </c>
      <c r="H60" s="24">
        <v>-4500</v>
      </c>
      <c r="I60" s="24">
        <v>5500</v>
      </c>
      <c r="J60" s="24">
        <v>15500</v>
      </c>
      <c r="K60" s="24">
        <v>15500</v>
      </c>
      <c r="L60" s="24">
        <v>15500</v>
      </c>
      <c r="M60" s="24">
        <v>15500</v>
      </c>
      <c r="N60" s="24">
        <v>15500</v>
      </c>
      <c r="O60" s="24">
        <v>15500</v>
      </c>
    </row>
    <row r="61" spans="2:15" x14ac:dyDescent="0.55000000000000004">
      <c r="E61" s="95"/>
      <c r="F61" s="22">
        <v>2500</v>
      </c>
      <c r="G61" s="24">
        <v>-20625</v>
      </c>
      <c r="H61" s="24">
        <v>-10625</v>
      </c>
      <c r="I61" s="24">
        <v>-625</v>
      </c>
      <c r="J61" s="24">
        <v>9375</v>
      </c>
      <c r="K61" s="24">
        <v>19375</v>
      </c>
      <c r="L61" s="24">
        <v>19375</v>
      </c>
      <c r="M61" s="24">
        <v>19375</v>
      </c>
      <c r="N61" s="24">
        <v>19375</v>
      </c>
      <c r="O61" s="24">
        <v>19375</v>
      </c>
    </row>
    <row r="62" spans="2:15" x14ac:dyDescent="0.55000000000000004">
      <c r="E62" s="95"/>
      <c r="F62" s="22">
        <v>3000</v>
      </c>
      <c r="G62" s="24">
        <v>-25250</v>
      </c>
      <c r="H62" s="24">
        <v>-15250</v>
      </c>
      <c r="I62" s="24">
        <v>-5250</v>
      </c>
      <c r="J62" s="24">
        <v>4750</v>
      </c>
      <c r="K62" s="24">
        <v>14750</v>
      </c>
      <c r="L62" s="24">
        <v>24750</v>
      </c>
      <c r="M62" s="24">
        <v>24750</v>
      </c>
      <c r="N62" s="24">
        <v>24750</v>
      </c>
      <c r="O62" s="24">
        <v>24750</v>
      </c>
    </row>
    <row r="63" spans="2:15" x14ac:dyDescent="0.55000000000000004">
      <c r="E63" s="95"/>
      <c r="F63" s="22">
        <v>3500</v>
      </c>
      <c r="G63" s="24">
        <v>-31125</v>
      </c>
      <c r="H63" s="24">
        <v>-21125</v>
      </c>
      <c r="I63" s="24">
        <v>-11125</v>
      </c>
      <c r="J63" s="24">
        <v>-1125</v>
      </c>
      <c r="K63" s="24">
        <v>8875</v>
      </c>
      <c r="L63" s="24">
        <v>18875</v>
      </c>
      <c r="M63" s="24">
        <v>28875</v>
      </c>
      <c r="N63" s="24">
        <v>28875</v>
      </c>
      <c r="O63" s="24">
        <v>28875</v>
      </c>
    </row>
    <row r="64" spans="2:15" x14ac:dyDescent="0.55000000000000004">
      <c r="E64" s="95"/>
      <c r="F64" s="22">
        <v>4000</v>
      </c>
      <c r="G64" s="24">
        <v>-35200</v>
      </c>
      <c r="H64" s="24">
        <v>-25200</v>
      </c>
      <c r="I64" s="24">
        <v>-15200</v>
      </c>
      <c r="J64" s="24">
        <v>-5200</v>
      </c>
      <c r="K64" s="24">
        <v>4800</v>
      </c>
      <c r="L64" s="24">
        <v>14800</v>
      </c>
      <c r="M64" s="24">
        <v>24800</v>
      </c>
      <c r="N64" s="24">
        <v>34800</v>
      </c>
      <c r="O64" s="24">
        <v>34800</v>
      </c>
    </row>
    <row r="65" spans="2:15" x14ac:dyDescent="0.55000000000000004">
      <c r="E65" s="95"/>
      <c r="F65" s="22">
        <v>4500</v>
      </c>
      <c r="G65" s="24">
        <v>-40850</v>
      </c>
      <c r="H65" s="24">
        <v>-30850</v>
      </c>
      <c r="I65" s="24">
        <v>-20850</v>
      </c>
      <c r="J65" s="24">
        <v>-10850</v>
      </c>
      <c r="K65" s="24">
        <v>-850</v>
      </c>
      <c r="L65" s="24">
        <v>9150</v>
      </c>
      <c r="M65" s="24">
        <v>19150</v>
      </c>
      <c r="N65" s="24">
        <v>29150</v>
      </c>
      <c r="O65" s="24">
        <v>39150</v>
      </c>
    </row>
    <row r="68" spans="2:15" x14ac:dyDescent="0.55000000000000004">
      <c r="C68" s="84" t="s">
        <v>108</v>
      </c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</row>
    <row r="69" spans="2:15" x14ac:dyDescent="0.55000000000000004"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</row>
    <row r="74" spans="2:15" x14ac:dyDescent="0.55000000000000004">
      <c r="B74" s="31" t="s">
        <v>53</v>
      </c>
      <c r="C74" s="32">
        <v>0.87</v>
      </c>
    </row>
    <row r="93" spans="2:8" x14ac:dyDescent="0.55000000000000004">
      <c r="B93" s="31" t="s">
        <v>67</v>
      </c>
      <c r="C93" s="31" t="s">
        <v>68</v>
      </c>
      <c r="G93" s="31" t="s">
        <v>69</v>
      </c>
      <c r="H93" s="31" t="s">
        <v>70</v>
      </c>
    </row>
    <row r="94" spans="2:8" x14ac:dyDescent="0.55000000000000004">
      <c r="B94" s="31">
        <v>25</v>
      </c>
      <c r="C94" s="31">
        <v>87</v>
      </c>
      <c r="G94" s="31" t="s">
        <v>71</v>
      </c>
      <c r="H94" s="31">
        <v>47</v>
      </c>
    </row>
    <row r="95" spans="2:8" x14ac:dyDescent="0.55000000000000004">
      <c r="B95" s="31">
        <v>50</v>
      </c>
      <c r="C95" s="31">
        <v>2</v>
      </c>
      <c r="G95" s="31" t="s">
        <v>72</v>
      </c>
      <c r="H95" s="31">
        <v>23</v>
      </c>
    </row>
    <row r="96" spans="2:8" x14ac:dyDescent="0.55000000000000004">
      <c r="B96" s="31">
        <v>25</v>
      </c>
      <c r="C96" s="31">
        <v>113</v>
      </c>
      <c r="G96" s="31" t="s">
        <v>73</v>
      </c>
      <c r="H96" s="31">
        <v>14</v>
      </c>
    </row>
    <row r="97" spans="2:11" x14ac:dyDescent="0.55000000000000004">
      <c r="B97" s="31">
        <v>100</v>
      </c>
      <c r="C97" s="31"/>
      <c r="G97" s="31" t="s">
        <v>74</v>
      </c>
      <c r="H97" s="31">
        <v>6</v>
      </c>
    </row>
    <row r="98" spans="2:11" x14ac:dyDescent="0.55000000000000004">
      <c r="G98" s="31" t="s">
        <v>75</v>
      </c>
      <c r="H98" s="31">
        <v>2</v>
      </c>
    </row>
    <row r="104" spans="2:11" x14ac:dyDescent="0.55000000000000004">
      <c r="B104" s="89" t="s">
        <v>107</v>
      </c>
      <c r="C104" s="89"/>
      <c r="D104" s="89"/>
      <c r="E104" s="89"/>
      <c r="F104" s="89"/>
      <c r="G104" s="89"/>
      <c r="H104" s="89"/>
      <c r="I104" s="89"/>
      <c r="J104" s="89"/>
      <c r="K104" s="89"/>
    </row>
    <row r="105" spans="2:11" ht="18.3" customHeight="1" x14ac:dyDescent="0.55000000000000004">
      <c r="B105" s="89"/>
      <c r="C105" s="89"/>
      <c r="D105" s="89"/>
      <c r="E105" s="89"/>
      <c r="F105" s="89"/>
      <c r="G105" s="89"/>
      <c r="H105" s="89"/>
      <c r="I105" s="89"/>
      <c r="J105" s="89"/>
      <c r="K105" s="89"/>
    </row>
    <row r="108" spans="2:11" x14ac:dyDescent="0.55000000000000004">
      <c r="B108" s="22" t="s">
        <v>95</v>
      </c>
      <c r="C108" s="22" t="s">
        <v>96</v>
      </c>
      <c r="D108" s="22" t="s">
        <v>97</v>
      </c>
      <c r="F108" s="22" t="s">
        <v>103</v>
      </c>
    </row>
    <row r="109" spans="2:11" x14ac:dyDescent="0.55000000000000004">
      <c r="B109" s="40" t="s">
        <v>98</v>
      </c>
      <c r="C109" s="45">
        <v>4.0000001570076211</v>
      </c>
      <c r="D109" s="45">
        <v>4.9999998429923789</v>
      </c>
    </row>
    <row r="112" spans="2:11" x14ac:dyDescent="0.55000000000000004">
      <c r="B112" s="42" t="s">
        <v>99</v>
      </c>
      <c r="C112" s="43">
        <v>800</v>
      </c>
      <c r="D112" s="43">
        <v>600</v>
      </c>
      <c r="F112" s="43">
        <f>C109*C112+D109*D112</f>
        <v>6200.0000314015242</v>
      </c>
      <c r="G112" t="s">
        <v>104</v>
      </c>
    </row>
    <row r="115" spans="2:11" x14ac:dyDescent="0.55000000000000004">
      <c r="B115" s="44" t="s">
        <v>100</v>
      </c>
    </row>
    <row r="116" spans="2:11" x14ac:dyDescent="0.55000000000000004">
      <c r="B116" s="42" t="s">
        <v>101</v>
      </c>
      <c r="C116" s="46">
        <v>50</v>
      </c>
      <c r="D116" s="46">
        <v>40</v>
      </c>
      <c r="F116" s="46">
        <f>C109*50+D109*40</f>
        <v>400.00000157007622</v>
      </c>
      <c r="G116" t="s">
        <v>105</v>
      </c>
    </row>
    <row r="117" spans="2:11" x14ac:dyDescent="0.55000000000000004">
      <c r="B117" s="42" t="s">
        <v>102</v>
      </c>
      <c r="C117" s="46">
        <v>1</v>
      </c>
      <c r="D117" s="46">
        <v>1</v>
      </c>
      <c r="F117" s="46">
        <f>C109+D109</f>
        <v>9</v>
      </c>
      <c r="G117" t="s">
        <v>106</v>
      </c>
    </row>
    <row r="120" spans="2:11" x14ac:dyDescent="0.55000000000000004">
      <c r="B120" s="90" t="s">
        <v>120</v>
      </c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 x14ac:dyDescent="0.55000000000000004">
      <c r="B121" s="90"/>
      <c r="C121" s="90"/>
      <c r="D121" s="90"/>
      <c r="E121" s="90"/>
      <c r="F121" s="90"/>
      <c r="G121" s="90"/>
      <c r="H121" s="90"/>
      <c r="I121" s="90"/>
      <c r="J121" s="90"/>
      <c r="K121" s="90"/>
    </row>
    <row r="123" spans="2:11" x14ac:dyDescent="0.55000000000000004">
      <c r="B123" s="87" t="s">
        <v>110</v>
      </c>
      <c r="C123" s="88"/>
      <c r="D123" s="22" t="s">
        <v>118</v>
      </c>
      <c r="F123" s="52">
        <f>C130</f>
        <v>24999.999999999985</v>
      </c>
      <c r="G123" s="50">
        <v>5200</v>
      </c>
      <c r="H123" s="50">
        <v>4800</v>
      </c>
      <c r="I123" s="50">
        <v>5500</v>
      </c>
      <c r="J123" s="50">
        <v>6000</v>
      </c>
      <c r="K123" s="50">
        <v>6200</v>
      </c>
    </row>
    <row r="124" spans="2:11" x14ac:dyDescent="0.55000000000000004">
      <c r="B124" s="22" t="s">
        <v>111</v>
      </c>
      <c r="C124" s="48">
        <v>5000</v>
      </c>
      <c r="D124" s="22"/>
      <c r="F124" s="51">
        <v>9</v>
      </c>
      <c r="G124" s="41">
        <f t="dataTable" ref="G124:K128" dt2D="1" dtr="1" r1="C124" r2="C125"/>
        <v>16800</v>
      </c>
      <c r="H124" s="41">
        <v>13200</v>
      </c>
      <c r="I124" s="41">
        <v>19500</v>
      </c>
      <c r="J124" s="54">
        <v>24000</v>
      </c>
      <c r="K124" s="54">
        <v>25800</v>
      </c>
    </row>
    <row r="125" spans="2:11" x14ac:dyDescent="0.55000000000000004">
      <c r="B125" s="22" t="s">
        <v>112</v>
      </c>
      <c r="C125" s="49">
        <v>10.999999999999996</v>
      </c>
      <c r="D125" s="41">
        <v>10</v>
      </c>
      <c r="F125" s="51">
        <v>9.5</v>
      </c>
      <c r="G125" s="41">
        <v>19400</v>
      </c>
      <c r="H125" s="41">
        <v>15600</v>
      </c>
      <c r="I125" s="41">
        <v>22250</v>
      </c>
      <c r="J125" s="41">
        <v>27000</v>
      </c>
      <c r="K125" s="41">
        <v>28900</v>
      </c>
    </row>
    <row r="126" spans="2:11" x14ac:dyDescent="0.55000000000000004">
      <c r="B126" s="22" t="s">
        <v>113</v>
      </c>
      <c r="C126" s="49">
        <f>C124*C125</f>
        <v>54999.999999999985</v>
      </c>
      <c r="D126" s="41">
        <v>50000</v>
      </c>
      <c r="E126" t="s">
        <v>119</v>
      </c>
      <c r="F126" s="51">
        <v>10</v>
      </c>
      <c r="G126" s="41">
        <v>22000</v>
      </c>
      <c r="H126" s="41">
        <v>18000</v>
      </c>
      <c r="I126" s="53">
        <v>25000</v>
      </c>
      <c r="J126" s="41">
        <v>30000</v>
      </c>
      <c r="K126" s="41">
        <v>32000</v>
      </c>
    </row>
    <row r="127" spans="2:11" x14ac:dyDescent="0.55000000000000004">
      <c r="B127" s="22" t="s">
        <v>114</v>
      </c>
      <c r="C127" s="49">
        <v>10000</v>
      </c>
      <c r="D127" s="22"/>
      <c r="F127" s="51">
        <v>11</v>
      </c>
      <c r="G127" s="41">
        <v>27200</v>
      </c>
      <c r="H127" s="41">
        <v>22800</v>
      </c>
      <c r="I127" s="41">
        <v>30500</v>
      </c>
      <c r="J127" s="41">
        <v>36000</v>
      </c>
      <c r="K127" s="41">
        <v>38200</v>
      </c>
    </row>
    <row r="128" spans="2:11" x14ac:dyDescent="0.55000000000000004">
      <c r="B128" s="22" t="s">
        <v>115</v>
      </c>
      <c r="C128" s="49">
        <v>20000</v>
      </c>
      <c r="D128" s="22"/>
      <c r="F128" s="51">
        <v>12</v>
      </c>
      <c r="G128" s="41">
        <v>32400</v>
      </c>
      <c r="H128" s="41">
        <v>27600</v>
      </c>
      <c r="I128" s="41">
        <v>36000</v>
      </c>
      <c r="J128" s="41">
        <v>42000</v>
      </c>
      <c r="K128" s="41">
        <v>44400</v>
      </c>
    </row>
    <row r="130" spans="2:9" x14ac:dyDescent="0.55000000000000004">
      <c r="B130" s="42" t="s">
        <v>116</v>
      </c>
      <c r="C130" s="41">
        <f>C124*C125 - (C127+C128)</f>
        <v>24999.999999999985</v>
      </c>
      <c r="D130" s="82" t="s">
        <v>117</v>
      </c>
      <c r="E130" s="76"/>
    </row>
    <row r="133" spans="2:9" x14ac:dyDescent="0.55000000000000004">
      <c r="B133" s="83" t="s">
        <v>121</v>
      </c>
      <c r="C133" s="84"/>
      <c r="D133" s="84"/>
      <c r="E133" s="84"/>
      <c r="F133" s="84"/>
      <c r="G133" s="84"/>
      <c r="H133" s="84"/>
      <c r="I133" s="84"/>
    </row>
    <row r="134" spans="2:9" x14ac:dyDescent="0.55000000000000004">
      <c r="B134" s="84"/>
      <c r="C134" s="84"/>
      <c r="D134" s="84"/>
      <c r="E134" s="84"/>
      <c r="F134" s="84"/>
      <c r="G134" s="84"/>
      <c r="H134" s="84"/>
      <c r="I134" s="84"/>
    </row>
    <row r="136" spans="2:9" x14ac:dyDescent="0.55000000000000004">
      <c r="B136" s="85" t="s">
        <v>122</v>
      </c>
      <c r="C136" s="86"/>
    </row>
    <row r="137" spans="2:9" x14ac:dyDescent="0.55000000000000004">
      <c r="B137" s="47" t="s">
        <v>123</v>
      </c>
      <c r="C137" s="47" t="s">
        <v>124</v>
      </c>
      <c r="E137" s="81" t="s">
        <v>123</v>
      </c>
      <c r="F137" s="81"/>
      <c r="H137" s="81" t="s">
        <v>124</v>
      </c>
      <c r="I137" s="81"/>
    </row>
    <row r="138" spans="2:9" x14ac:dyDescent="0.55000000000000004">
      <c r="B138" s="22">
        <v>92</v>
      </c>
      <c r="C138" s="22">
        <v>50</v>
      </c>
      <c r="E138" s="22"/>
      <c r="F138" s="22"/>
      <c r="H138" s="22"/>
      <c r="I138" s="22"/>
    </row>
    <row r="139" spans="2:9" x14ac:dyDescent="0.55000000000000004">
      <c r="B139" s="22">
        <v>71</v>
      </c>
      <c r="C139" s="22">
        <v>79</v>
      </c>
      <c r="E139" s="22" t="s">
        <v>125</v>
      </c>
      <c r="F139" s="22">
        <v>67.55</v>
      </c>
      <c r="H139" s="22" t="s">
        <v>125</v>
      </c>
      <c r="I139" s="22">
        <v>64.349999999999994</v>
      </c>
    </row>
    <row r="140" spans="2:9" x14ac:dyDescent="0.55000000000000004">
      <c r="B140" s="22">
        <v>53</v>
      </c>
      <c r="C140" s="22">
        <v>50</v>
      </c>
      <c r="E140" s="22" t="s">
        <v>126</v>
      </c>
      <c r="F140" s="22">
        <v>3.4131903581623781</v>
      </c>
      <c r="H140" s="22" t="s">
        <v>126</v>
      </c>
      <c r="I140" s="22">
        <v>2.5207298441856931</v>
      </c>
    </row>
    <row r="141" spans="2:9" x14ac:dyDescent="0.55000000000000004">
      <c r="B141" s="22">
        <v>86</v>
      </c>
      <c r="C141" s="22">
        <v>71</v>
      </c>
      <c r="E141" s="22" t="s">
        <v>127</v>
      </c>
      <c r="F141" s="22">
        <v>68.5</v>
      </c>
      <c r="H141" s="22" t="s">
        <v>127</v>
      </c>
      <c r="I141" s="22">
        <v>63.5</v>
      </c>
    </row>
    <row r="142" spans="2:9" x14ac:dyDescent="0.55000000000000004">
      <c r="B142" s="22">
        <v>75</v>
      </c>
      <c r="C142" s="22">
        <v>71</v>
      </c>
      <c r="E142" s="22" t="s">
        <v>128</v>
      </c>
      <c r="F142" s="22">
        <v>48</v>
      </c>
      <c r="H142" s="22" t="s">
        <v>128</v>
      </c>
      <c r="I142" s="22">
        <v>50</v>
      </c>
    </row>
    <row r="143" spans="2:9" x14ac:dyDescent="0.55000000000000004">
      <c r="B143" s="22">
        <v>63</v>
      </c>
      <c r="C143" s="22">
        <v>60</v>
      </c>
      <c r="E143" s="22" t="s">
        <v>129</v>
      </c>
      <c r="F143" s="22">
        <v>15.264251321995864</v>
      </c>
      <c r="H143" s="22" t="s">
        <v>129</v>
      </c>
      <c r="I143" s="22">
        <v>11.273046569023325</v>
      </c>
    </row>
    <row r="144" spans="2:9" x14ac:dyDescent="0.55000000000000004">
      <c r="B144" s="22">
        <v>66</v>
      </c>
      <c r="C144" s="22">
        <v>50</v>
      </c>
      <c r="E144" s="22" t="s">
        <v>130</v>
      </c>
      <c r="F144" s="22">
        <v>232.99736842105247</v>
      </c>
      <c r="H144" s="22" t="s">
        <v>130</v>
      </c>
      <c r="I144" s="22">
        <v>127.08157894736857</v>
      </c>
    </row>
    <row r="145" spans="2:9" x14ac:dyDescent="0.55000000000000004">
      <c r="B145" s="22">
        <v>64</v>
      </c>
      <c r="C145" s="22">
        <v>64</v>
      </c>
      <c r="E145" s="22" t="s">
        <v>131</v>
      </c>
      <c r="F145" s="22">
        <v>-1.0237733741079347</v>
      </c>
      <c r="H145" s="22" t="s">
        <v>131</v>
      </c>
      <c r="I145" s="22">
        <v>-1.1074660453135428</v>
      </c>
    </row>
    <row r="146" spans="2:9" x14ac:dyDescent="0.55000000000000004">
      <c r="B146" s="22">
        <v>82</v>
      </c>
      <c r="C146" s="22">
        <v>70</v>
      </c>
      <c r="E146" s="22" t="s">
        <v>132</v>
      </c>
      <c r="F146" s="22">
        <v>4.0140392658991456E-2</v>
      </c>
      <c r="H146" s="22" t="s">
        <v>132</v>
      </c>
      <c r="I146" s="22">
        <v>0.22544697577551401</v>
      </c>
    </row>
    <row r="147" spans="2:9" x14ac:dyDescent="0.55000000000000004">
      <c r="B147" s="22">
        <v>46</v>
      </c>
      <c r="C147" s="22">
        <v>85</v>
      </c>
      <c r="E147" s="22" t="s">
        <v>133</v>
      </c>
      <c r="F147" s="22">
        <v>48</v>
      </c>
      <c r="H147" s="22" t="s">
        <v>133</v>
      </c>
      <c r="I147" s="22">
        <v>35</v>
      </c>
    </row>
    <row r="148" spans="2:9" x14ac:dyDescent="0.55000000000000004">
      <c r="B148" s="22">
        <v>48</v>
      </c>
      <c r="C148" s="22">
        <v>53</v>
      </c>
      <c r="E148" s="22" t="s">
        <v>134</v>
      </c>
      <c r="F148" s="22">
        <v>46</v>
      </c>
      <c r="H148" s="22" t="s">
        <v>134</v>
      </c>
      <c r="I148" s="22">
        <v>50</v>
      </c>
    </row>
    <row r="149" spans="2:9" x14ac:dyDescent="0.55000000000000004">
      <c r="B149" s="22">
        <v>47</v>
      </c>
      <c r="C149" s="22">
        <v>77</v>
      </c>
      <c r="E149" s="22" t="s">
        <v>135</v>
      </c>
      <c r="F149" s="22">
        <v>94</v>
      </c>
      <c r="H149" s="22" t="s">
        <v>135</v>
      </c>
      <c r="I149" s="22">
        <v>85</v>
      </c>
    </row>
    <row r="150" spans="2:9" x14ac:dyDescent="0.55000000000000004">
      <c r="B150" s="22">
        <v>76</v>
      </c>
      <c r="C150" s="22">
        <v>64</v>
      </c>
      <c r="E150" s="22" t="s">
        <v>136</v>
      </c>
      <c r="F150" s="22">
        <v>1351</v>
      </c>
      <c r="H150" s="22" t="s">
        <v>136</v>
      </c>
      <c r="I150" s="22">
        <v>1287</v>
      </c>
    </row>
    <row r="151" spans="2:9" x14ac:dyDescent="0.55000000000000004">
      <c r="B151" s="22">
        <v>69</v>
      </c>
      <c r="C151" s="22">
        <v>58</v>
      </c>
      <c r="E151" s="22" t="s">
        <v>137</v>
      </c>
      <c r="F151" s="22">
        <v>20</v>
      </c>
      <c r="H151" s="22" t="s">
        <v>137</v>
      </c>
      <c r="I151" s="22">
        <v>20</v>
      </c>
    </row>
    <row r="152" spans="2:9" x14ac:dyDescent="0.55000000000000004">
      <c r="B152" s="22">
        <v>94</v>
      </c>
      <c r="C152" s="22">
        <v>50</v>
      </c>
    </row>
    <row r="153" spans="2:9" x14ac:dyDescent="0.55000000000000004">
      <c r="B153" s="22">
        <v>74</v>
      </c>
      <c r="C153" s="22">
        <v>54</v>
      </c>
    </row>
    <row r="154" spans="2:9" x14ac:dyDescent="0.55000000000000004">
      <c r="B154" s="22">
        <v>48</v>
      </c>
      <c r="C154" s="22">
        <v>81</v>
      </c>
    </row>
    <row r="155" spans="2:9" x14ac:dyDescent="0.55000000000000004">
      <c r="B155" s="22">
        <v>49</v>
      </c>
      <c r="C155" s="22">
        <v>74</v>
      </c>
    </row>
    <row r="156" spans="2:9" x14ac:dyDescent="0.55000000000000004">
      <c r="B156" s="22">
        <v>80</v>
      </c>
      <c r="C156" s="22">
        <v>63</v>
      </c>
    </row>
    <row r="157" spans="2:9" x14ac:dyDescent="0.55000000000000004">
      <c r="B157" s="22">
        <v>68</v>
      </c>
      <c r="C157" s="22">
        <v>63</v>
      </c>
    </row>
    <row r="159" spans="2:9" x14ac:dyDescent="0.55000000000000004">
      <c r="B159" s="75" t="s">
        <v>138</v>
      </c>
      <c r="C159" s="75"/>
      <c r="D159" s="75"/>
      <c r="E159" s="75"/>
    </row>
    <row r="161" spans="2:4" x14ac:dyDescent="0.55000000000000004">
      <c r="B161" s="31" t="s">
        <v>139</v>
      </c>
      <c r="C161" s="31" t="s">
        <v>140</v>
      </c>
      <c r="D161" s="31" t="s">
        <v>141</v>
      </c>
    </row>
    <row r="162" spans="2:4" x14ac:dyDescent="0.55000000000000004">
      <c r="B162" s="57">
        <v>42370</v>
      </c>
      <c r="C162" s="58">
        <v>52899</v>
      </c>
      <c r="D162" t="e">
        <v>#N/A</v>
      </c>
    </row>
    <row r="163" spans="2:4" x14ac:dyDescent="0.55000000000000004">
      <c r="B163" s="57">
        <v>42371</v>
      </c>
      <c r="C163" s="58">
        <v>40869</v>
      </c>
      <c r="D163" t="e">
        <v>#N/A</v>
      </c>
    </row>
    <row r="164" spans="2:4" x14ac:dyDescent="0.55000000000000004">
      <c r="B164" s="57">
        <v>42372</v>
      </c>
      <c r="C164" s="58">
        <v>51741.5</v>
      </c>
      <c r="D164" t="e">
        <v>#N/A</v>
      </c>
    </row>
    <row r="165" spans="2:4" x14ac:dyDescent="0.55000000000000004">
      <c r="B165" s="57">
        <v>42373</v>
      </c>
      <c r="C165" s="58">
        <v>57503</v>
      </c>
      <c r="D165" t="e">
        <v>#N/A</v>
      </c>
    </row>
    <row r="166" spans="2:4" x14ac:dyDescent="0.55000000000000004">
      <c r="B166" s="57">
        <v>42374</v>
      </c>
      <c r="C166" s="58">
        <v>58185.5</v>
      </c>
      <c r="D166" s="59">
        <f t="shared" ref="D166:D182" si="3">AVERAGE(C162:C166)</f>
        <v>52239.6</v>
      </c>
    </row>
    <row r="167" spans="2:4" x14ac:dyDescent="0.55000000000000004">
      <c r="B167" s="57">
        <v>42375</v>
      </c>
      <c r="C167" s="58">
        <v>50983.5</v>
      </c>
      <c r="D167" s="59">
        <f t="shared" si="3"/>
        <v>51856.5</v>
      </c>
    </row>
    <row r="168" spans="2:4" x14ac:dyDescent="0.55000000000000004">
      <c r="B168" s="57">
        <v>42376</v>
      </c>
      <c r="C168" s="58">
        <v>58411.5</v>
      </c>
      <c r="D168" s="59">
        <f t="shared" si="3"/>
        <v>55365</v>
      </c>
    </row>
    <row r="169" spans="2:4" x14ac:dyDescent="0.55000000000000004">
      <c r="B169" s="57">
        <v>42377</v>
      </c>
      <c r="C169" s="58">
        <v>67561.5</v>
      </c>
      <c r="D169" s="59">
        <f t="shared" si="3"/>
        <v>58529</v>
      </c>
    </row>
    <row r="170" spans="2:4" x14ac:dyDescent="0.55000000000000004">
      <c r="B170" s="57">
        <v>42378</v>
      </c>
      <c r="C170" s="58">
        <v>47879.5</v>
      </c>
      <c r="D170" s="59">
        <f t="shared" si="3"/>
        <v>56604.3</v>
      </c>
    </row>
    <row r="171" spans="2:4" x14ac:dyDescent="0.55000000000000004">
      <c r="B171" s="57">
        <v>42379</v>
      </c>
      <c r="C171" s="58">
        <v>42855</v>
      </c>
      <c r="D171" s="59">
        <f t="shared" si="3"/>
        <v>53538.2</v>
      </c>
    </row>
    <row r="172" spans="2:4" x14ac:dyDescent="0.55000000000000004">
      <c r="B172" s="57">
        <v>42380</v>
      </c>
      <c r="C172" s="58">
        <v>48636.5</v>
      </c>
      <c r="D172" s="59">
        <f t="shared" si="3"/>
        <v>53068.800000000003</v>
      </c>
    </row>
    <row r="173" spans="2:4" x14ac:dyDescent="0.55000000000000004">
      <c r="B173" s="57">
        <v>42381</v>
      </c>
      <c r="C173" s="58">
        <v>41776.5</v>
      </c>
      <c r="D173" s="59">
        <f t="shared" si="3"/>
        <v>49741.8</v>
      </c>
    </row>
    <row r="174" spans="2:4" x14ac:dyDescent="0.55000000000000004">
      <c r="B174" s="57">
        <v>42382</v>
      </c>
      <c r="C174" s="58">
        <v>56774.8</v>
      </c>
      <c r="D174" s="59">
        <f t="shared" si="3"/>
        <v>47584.46</v>
      </c>
    </row>
    <row r="175" spans="2:4" x14ac:dyDescent="0.55000000000000004">
      <c r="B175" s="57">
        <v>42383</v>
      </c>
      <c r="C175" s="58">
        <v>42966.8</v>
      </c>
      <c r="D175" s="59">
        <f t="shared" si="3"/>
        <v>46601.919999999998</v>
      </c>
    </row>
    <row r="176" spans="2:4" x14ac:dyDescent="0.55000000000000004">
      <c r="B176" s="57">
        <v>42384</v>
      </c>
      <c r="C176" s="58">
        <v>32872.800000000003</v>
      </c>
      <c r="D176" s="59">
        <f t="shared" si="3"/>
        <v>44605.479999999996</v>
      </c>
    </row>
    <row r="177" spans="2:20" x14ac:dyDescent="0.55000000000000004">
      <c r="B177" s="57">
        <v>42385</v>
      </c>
      <c r="C177" s="58">
        <v>50906</v>
      </c>
      <c r="D177" s="59">
        <f t="shared" si="3"/>
        <v>45059.380000000005</v>
      </c>
    </row>
    <row r="178" spans="2:20" x14ac:dyDescent="0.55000000000000004">
      <c r="B178" s="57">
        <v>42386</v>
      </c>
      <c r="C178" s="58">
        <v>50211</v>
      </c>
      <c r="D178" s="59">
        <f t="shared" si="3"/>
        <v>46746.280000000006</v>
      </c>
    </row>
    <row r="179" spans="2:20" x14ac:dyDescent="0.55000000000000004">
      <c r="B179" s="57">
        <v>42387</v>
      </c>
      <c r="C179" s="58">
        <v>45042</v>
      </c>
      <c r="D179" s="59">
        <f t="shared" si="3"/>
        <v>44399.72</v>
      </c>
    </row>
    <row r="180" spans="2:20" x14ac:dyDescent="0.55000000000000004">
      <c r="B180" s="57">
        <v>42388</v>
      </c>
      <c r="C180" s="58">
        <v>51087</v>
      </c>
      <c r="D180" s="59">
        <f t="shared" si="3"/>
        <v>46023.759999999995</v>
      </c>
    </row>
    <row r="181" spans="2:20" x14ac:dyDescent="0.55000000000000004">
      <c r="B181" s="57">
        <v>42389</v>
      </c>
      <c r="C181" s="58">
        <v>44258</v>
      </c>
      <c r="D181" s="59">
        <f t="shared" si="3"/>
        <v>48300.800000000003</v>
      </c>
    </row>
    <row r="182" spans="2:20" x14ac:dyDescent="0.55000000000000004">
      <c r="B182" s="57">
        <v>42390</v>
      </c>
      <c r="C182" s="58">
        <v>43708.5</v>
      </c>
      <c r="D182" s="59">
        <f t="shared" si="3"/>
        <v>46861.3</v>
      </c>
    </row>
    <row r="185" spans="2:20" x14ac:dyDescent="0.55000000000000004">
      <c r="B185" s="75" t="s">
        <v>142</v>
      </c>
      <c r="C185" s="75"/>
      <c r="D185" s="75"/>
      <c r="E185" s="75"/>
    </row>
    <row r="187" spans="2:20" ht="15.6" x14ac:dyDescent="0.6">
      <c r="B187" s="60" t="s">
        <v>143</v>
      </c>
      <c r="C187" s="60" t="s">
        <v>144</v>
      </c>
      <c r="D187" s="60" t="s">
        <v>145</v>
      </c>
      <c r="E187" s="60" t="s">
        <v>157</v>
      </c>
      <c r="G187" s="69" t="s">
        <v>146</v>
      </c>
      <c r="H187" s="70"/>
      <c r="I187" s="71"/>
      <c r="M187" s="79" t="s">
        <v>158</v>
      </c>
      <c r="N187" s="80"/>
      <c r="O187" s="80"/>
      <c r="P187" s="80"/>
      <c r="Q187" s="80"/>
      <c r="R187" s="80"/>
      <c r="S187" s="80"/>
      <c r="T187" s="80"/>
    </row>
    <row r="188" spans="2:20" x14ac:dyDescent="0.55000000000000004">
      <c r="B188" s="61">
        <v>1</v>
      </c>
      <c r="C188" s="67">
        <v>646</v>
      </c>
      <c r="D188" s="67">
        <v>669</v>
      </c>
      <c r="E188" s="62">
        <v>606</v>
      </c>
      <c r="G188" s="62"/>
      <c r="H188" s="65"/>
      <c r="M188" s="62"/>
      <c r="N188" s="62"/>
      <c r="O188" s="62"/>
      <c r="P188" s="62"/>
      <c r="Q188" s="62"/>
      <c r="R188" s="62"/>
      <c r="S188" s="62"/>
    </row>
    <row r="189" spans="2:20" x14ac:dyDescent="0.55000000000000004">
      <c r="B189" s="61">
        <v>2</v>
      </c>
      <c r="C189" s="67">
        <v>638</v>
      </c>
      <c r="D189" s="67">
        <v>682</v>
      </c>
      <c r="E189" s="62">
        <v>666</v>
      </c>
      <c r="G189" s="63"/>
      <c r="H189" s="63" t="s">
        <v>144</v>
      </c>
      <c r="I189" s="66" t="s">
        <v>145</v>
      </c>
      <c r="M189" s="62" t="s">
        <v>159</v>
      </c>
      <c r="N189" s="62"/>
      <c r="O189" s="62"/>
      <c r="P189" s="62"/>
      <c r="Q189" s="62"/>
      <c r="R189" s="62"/>
      <c r="S189" s="62"/>
    </row>
    <row r="190" spans="2:20" x14ac:dyDescent="0.55000000000000004">
      <c r="B190" s="61">
        <v>3</v>
      </c>
      <c r="C190" s="67">
        <v>444</v>
      </c>
      <c r="D190" s="67">
        <v>444</v>
      </c>
      <c r="E190" s="62">
        <v>529</v>
      </c>
      <c r="G190" s="62" t="s">
        <v>125</v>
      </c>
      <c r="H190" s="62">
        <v>556</v>
      </c>
      <c r="I190" s="62">
        <v>569.29999999999995</v>
      </c>
      <c r="M190" s="63" t="s">
        <v>160</v>
      </c>
      <c r="N190" s="63" t="s">
        <v>137</v>
      </c>
      <c r="O190" s="63" t="s">
        <v>136</v>
      </c>
      <c r="P190" s="63" t="s">
        <v>161</v>
      </c>
      <c r="Q190" s="63" t="s">
        <v>147</v>
      </c>
      <c r="R190" s="62"/>
      <c r="S190" s="62"/>
    </row>
    <row r="191" spans="2:20" x14ac:dyDescent="0.55000000000000004">
      <c r="B191" s="61">
        <v>4</v>
      </c>
      <c r="C191" s="67">
        <v>576</v>
      </c>
      <c r="D191" s="67">
        <v>527</v>
      </c>
      <c r="E191" s="62">
        <v>657</v>
      </c>
      <c r="G191" s="62" t="s">
        <v>147</v>
      </c>
      <c r="H191" s="62">
        <v>7853.5789473684208</v>
      </c>
      <c r="I191" s="62">
        <v>8963.0631578947468</v>
      </c>
      <c r="M191" s="62" t="s">
        <v>144</v>
      </c>
      <c r="N191" s="62">
        <v>20</v>
      </c>
      <c r="O191" s="62">
        <v>11120</v>
      </c>
      <c r="P191" s="62">
        <v>556</v>
      </c>
      <c r="Q191" s="62">
        <v>7853.5789473684208</v>
      </c>
      <c r="R191" s="62"/>
      <c r="S191" s="62"/>
    </row>
    <row r="192" spans="2:20" x14ac:dyDescent="0.55000000000000004">
      <c r="B192" s="61">
        <v>5</v>
      </c>
      <c r="C192" s="67">
        <v>681</v>
      </c>
      <c r="D192" s="67">
        <v>697</v>
      </c>
      <c r="E192" s="62">
        <v>520</v>
      </c>
      <c r="G192" s="62" t="s">
        <v>148</v>
      </c>
      <c r="H192" s="62">
        <v>20</v>
      </c>
      <c r="I192" s="62">
        <v>20</v>
      </c>
      <c r="M192" s="62" t="s">
        <v>145</v>
      </c>
      <c r="N192" s="62">
        <v>20</v>
      </c>
      <c r="O192" s="62">
        <v>11386</v>
      </c>
      <c r="P192" s="62">
        <v>569.29999999999995</v>
      </c>
      <c r="Q192" s="62">
        <v>8963.0631578947468</v>
      </c>
      <c r="R192" s="62"/>
      <c r="S192" s="62"/>
    </row>
    <row r="193" spans="2:19" x14ac:dyDescent="0.55000000000000004">
      <c r="B193" s="61">
        <v>6</v>
      </c>
      <c r="C193" s="67">
        <v>645</v>
      </c>
      <c r="D193" s="67">
        <v>574</v>
      </c>
      <c r="E193" s="62">
        <v>659</v>
      </c>
      <c r="G193" s="62" t="s">
        <v>149</v>
      </c>
      <c r="H193" s="62">
        <v>0</v>
      </c>
      <c r="I193" s="62"/>
      <c r="M193" s="62" t="s">
        <v>157</v>
      </c>
      <c r="N193" s="62">
        <v>20</v>
      </c>
      <c r="O193" s="62">
        <v>10666</v>
      </c>
      <c r="P193" s="62">
        <v>533.29999999999995</v>
      </c>
      <c r="Q193" s="62">
        <v>5309.8000000000102</v>
      </c>
      <c r="R193" s="62"/>
      <c r="S193" s="62"/>
    </row>
    <row r="194" spans="2:19" x14ac:dyDescent="0.55000000000000004">
      <c r="B194" s="61">
        <v>7</v>
      </c>
      <c r="C194" s="67">
        <v>547</v>
      </c>
      <c r="D194" s="67">
        <v>457</v>
      </c>
      <c r="E194" s="62">
        <v>503</v>
      </c>
      <c r="G194" s="62" t="s">
        <v>150</v>
      </c>
      <c r="H194" s="62">
        <v>38</v>
      </c>
      <c r="I194" s="62"/>
      <c r="M194" s="62"/>
      <c r="N194" s="62"/>
      <c r="O194" s="62"/>
      <c r="P194" s="62"/>
      <c r="Q194" s="62"/>
      <c r="R194" s="62"/>
      <c r="S194" s="62"/>
    </row>
    <row r="195" spans="2:19" x14ac:dyDescent="0.55000000000000004">
      <c r="B195" s="61">
        <v>8</v>
      </c>
      <c r="C195" s="67">
        <v>405</v>
      </c>
      <c r="D195" s="67">
        <v>614</v>
      </c>
      <c r="E195" s="62">
        <v>450</v>
      </c>
      <c r="G195" s="64" t="s">
        <v>151</v>
      </c>
      <c r="H195" s="64">
        <v>-0.45866647534539456</v>
      </c>
      <c r="I195" s="62"/>
      <c r="M195" s="62"/>
      <c r="N195" s="62"/>
      <c r="O195" s="62"/>
      <c r="P195" s="62"/>
      <c r="Q195" s="62"/>
      <c r="R195" s="62"/>
      <c r="S195" s="62"/>
    </row>
    <row r="196" spans="2:19" x14ac:dyDescent="0.55000000000000004">
      <c r="B196" s="61">
        <v>9</v>
      </c>
      <c r="C196" s="67">
        <v>447</v>
      </c>
      <c r="D196" s="67">
        <v>560</v>
      </c>
      <c r="E196" s="62">
        <v>473</v>
      </c>
      <c r="G196" s="62" t="s">
        <v>152</v>
      </c>
      <c r="H196" s="62">
        <v>0.32454317741487521</v>
      </c>
      <c r="I196" s="62"/>
      <c r="M196" s="62" t="s">
        <v>162</v>
      </c>
      <c r="N196" s="62"/>
      <c r="O196" s="62"/>
      <c r="P196" s="62"/>
      <c r="Q196" s="62"/>
      <c r="R196" s="62"/>
      <c r="S196" s="62"/>
    </row>
    <row r="197" spans="2:19" x14ac:dyDescent="0.55000000000000004">
      <c r="B197" s="61">
        <v>10</v>
      </c>
      <c r="C197" s="67">
        <v>681</v>
      </c>
      <c r="D197" s="67">
        <v>506</v>
      </c>
      <c r="E197" s="62">
        <v>403</v>
      </c>
      <c r="G197" s="62" t="s">
        <v>153</v>
      </c>
      <c r="H197" s="62">
        <v>1.6859544601667387</v>
      </c>
      <c r="I197" s="62"/>
      <c r="M197" s="63" t="s">
        <v>163</v>
      </c>
      <c r="N197" s="63" t="s">
        <v>164</v>
      </c>
      <c r="O197" s="63" t="s">
        <v>150</v>
      </c>
      <c r="P197" s="63" t="s">
        <v>165</v>
      </c>
      <c r="Q197" s="63" t="s">
        <v>52</v>
      </c>
      <c r="R197" s="63" t="s">
        <v>166</v>
      </c>
      <c r="S197" s="63" t="s">
        <v>167</v>
      </c>
    </row>
    <row r="198" spans="2:19" x14ac:dyDescent="0.55000000000000004">
      <c r="B198" s="61">
        <v>11</v>
      </c>
      <c r="C198" s="67">
        <v>481</v>
      </c>
      <c r="D198" s="67">
        <v>403</v>
      </c>
      <c r="E198" s="62">
        <v>469</v>
      </c>
      <c r="G198" s="62" t="s">
        <v>154</v>
      </c>
      <c r="H198" s="62">
        <v>0.64908635482975041</v>
      </c>
      <c r="I198" s="62"/>
      <c r="M198" s="62" t="s">
        <v>168</v>
      </c>
      <c r="N198" s="62">
        <v>13254.533333333151</v>
      </c>
      <c r="O198" s="62">
        <v>2</v>
      </c>
      <c r="P198" s="62">
        <v>6627.2666666665755</v>
      </c>
      <c r="Q198" s="68">
        <v>0.89855386172865503</v>
      </c>
      <c r="R198" s="62">
        <v>0.41284633383982516</v>
      </c>
      <c r="S198" s="68">
        <v>3.158842719260647</v>
      </c>
    </row>
    <row r="199" spans="2:19" x14ac:dyDescent="0.55000000000000004">
      <c r="B199" s="61">
        <v>12</v>
      </c>
      <c r="C199" s="67">
        <v>491</v>
      </c>
      <c r="D199" s="67">
        <v>621</v>
      </c>
      <c r="E199" s="62">
        <v>585</v>
      </c>
      <c r="G199" s="64" t="s">
        <v>155</v>
      </c>
      <c r="H199" s="64">
        <v>2.0243941639119702</v>
      </c>
      <c r="I199" s="62"/>
      <c r="M199" s="62" t="s">
        <v>169</v>
      </c>
      <c r="N199" s="62">
        <v>420402.40000000008</v>
      </c>
      <c r="O199" s="62">
        <v>57</v>
      </c>
      <c r="P199" s="62">
        <v>7375.4807017543872</v>
      </c>
      <c r="Q199" s="62"/>
      <c r="R199" s="62"/>
      <c r="S199" s="62"/>
    </row>
    <row r="200" spans="2:19" x14ac:dyDescent="0.55000000000000004">
      <c r="B200" s="61">
        <v>13</v>
      </c>
      <c r="C200" s="67">
        <v>523</v>
      </c>
      <c r="D200" s="67">
        <v>553</v>
      </c>
      <c r="E200" s="62">
        <v>558</v>
      </c>
      <c r="M200" s="62"/>
      <c r="N200" s="62"/>
      <c r="O200" s="62"/>
      <c r="P200" s="62"/>
      <c r="Q200" s="62"/>
      <c r="R200" s="62"/>
      <c r="S200" s="62"/>
    </row>
    <row r="201" spans="2:19" x14ac:dyDescent="0.55000000000000004">
      <c r="B201" s="61">
        <v>14</v>
      </c>
      <c r="C201" s="67">
        <v>634</v>
      </c>
      <c r="D201" s="67">
        <v>695</v>
      </c>
      <c r="E201" s="62">
        <v>494</v>
      </c>
      <c r="M201" s="62" t="s">
        <v>170</v>
      </c>
      <c r="N201" s="62">
        <v>433656.93333333323</v>
      </c>
      <c r="O201" s="62">
        <v>59</v>
      </c>
      <c r="P201" s="62"/>
      <c r="Q201" s="62"/>
      <c r="R201" s="62"/>
      <c r="S201" s="62"/>
    </row>
    <row r="202" spans="2:19" x14ac:dyDescent="0.55000000000000004">
      <c r="B202" s="61">
        <v>15</v>
      </c>
      <c r="C202" s="67">
        <v>529</v>
      </c>
      <c r="D202" s="67">
        <v>620</v>
      </c>
      <c r="E202" s="62">
        <v>458</v>
      </c>
      <c r="G202" s="77" t="s">
        <v>156</v>
      </c>
      <c r="H202" s="78"/>
      <c r="I202" s="78"/>
      <c r="J202" s="78"/>
      <c r="K202" s="78"/>
    </row>
    <row r="203" spans="2:19" x14ac:dyDescent="0.55000000000000004">
      <c r="B203" s="61">
        <v>16</v>
      </c>
      <c r="C203" s="67">
        <v>637</v>
      </c>
      <c r="D203" s="67">
        <v>459</v>
      </c>
      <c r="E203" s="62">
        <v>491</v>
      </c>
      <c r="G203" s="77"/>
      <c r="H203" s="78"/>
      <c r="I203" s="78"/>
      <c r="J203" s="78"/>
      <c r="K203" s="78"/>
      <c r="M203" s="77" t="s">
        <v>171</v>
      </c>
      <c r="N203" s="78"/>
      <c r="O203" s="78"/>
      <c r="P203" s="78"/>
      <c r="Q203" s="78"/>
    </row>
    <row r="204" spans="2:19" x14ac:dyDescent="0.55000000000000004">
      <c r="B204" s="61">
        <v>17</v>
      </c>
      <c r="C204" s="67">
        <v>475</v>
      </c>
      <c r="D204" s="67">
        <v>691</v>
      </c>
      <c r="E204" s="62">
        <v>527</v>
      </c>
      <c r="G204" s="77"/>
      <c r="H204" s="78"/>
      <c r="I204" s="78"/>
      <c r="J204" s="78"/>
      <c r="K204" s="78"/>
      <c r="M204" s="77"/>
      <c r="N204" s="78"/>
      <c r="O204" s="78"/>
      <c r="P204" s="78"/>
      <c r="Q204" s="78"/>
    </row>
    <row r="205" spans="2:19" x14ac:dyDescent="0.55000000000000004">
      <c r="B205" s="61">
        <v>18</v>
      </c>
      <c r="C205" s="67">
        <v>547</v>
      </c>
      <c r="D205" s="67">
        <v>571</v>
      </c>
      <c r="E205" s="62">
        <v>549</v>
      </c>
      <c r="G205" s="77"/>
      <c r="H205" s="78"/>
      <c r="I205" s="78"/>
      <c r="J205" s="78"/>
      <c r="K205" s="78"/>
      <c r="M205" s="77"/>
      <c r="N205" s="78"/>
      <c r="O205" s="78"/>
      <c r="P205" s="78"/>
      <c r="Q205" s="78"/>
    </row>
    <row r="206" spans="2:19" x14ac:dyDescent="0.55000000000000004">
      <c r="B206" s="61">
        <v>19</v>
      </c>
      <c r="C206" s="67">
        <v>456</v>
      </c>
      <c r="D206" s="67">
        <v>436</v>
      </c>
      <c r="E206" s="62">
        <v>562</v>
      </c>
      <c r="G206" s="77"/>
      <c r="H206" s="78"/>
      <c r="I206" s="78"/>
      <c r="J206" s="78"/>
      <c r="K206" s="78"/>
      <c r="M206" s="77"/>
      <c r="N206" s="78"/>
      <c r="O206" s="78"/>
      <c r="P206" s="78"/>
      <c r="Q206" s="78"/>
    </row>
    <row r="207" spans="2:19" x14ac:dyDescent="0.55000000000000004">
      <c r="B207" s="61">
        <v>20</v>
      </c>
      <c r="C207" s="67">
        <v>637</v>
      </c>
      <c r="D207" s="67">
        <v>607</v>
      </c>
      <c r="E207" s="62">
        <v>507</v>
      </c>
      <c r="M207" s="77"/>
      <c r="N207" s="78"/>
      <c r="O207" s="78"/>
      <c r="P207" s="78"/>
      <c r="Q207" s="78"/>
    </row>
    <row r="210" spans="1:15" x14ac:dyDescent="0.55000000000000004">
      <c r="B210" s="75" t="s">
        <v>183</v>
      </c>
      <c r="C210" s="75"/>
      <c r="D210" s="75"/>
      <c r="E210" s="75"/>
    </row>
    <row r="212" spans="1:15" ht="14.7" thickBot="1" x14ac:dyDescent="0.6">
      <c r="B212" s="1" t="s">
        <v>172</v>
      </c>
      <c r="F212" s="74" t="s">
        <v>172</v>
      </c>
      <c r="G212" s="76" t="s">
        <v>185</v>
      </c>
      <c r="H212" s="76"/>
      <c r="I212" s="76"/>
    </row>
    <row r="213" spans="1:15" x14ac:dyDescent="0.55000000000000004">
      <c r="A213" s="73" t="s">
        <v>173</v>
      </c>
      <c r="B213" s="73" t="s">
        <v>174</v>
      </c>
      <c r="C213" s="73" t="s">
        <v>175</v>
      </c>
      <c r="E213" s="56"/>
      <c r="F213" s="56" t="s">
        <v>174</v>
      </c>
      <c r="G213" s="56" t="s">
        <v>175</v>
      </c>
    </row>
    <row r="214" spans="1:15" x14ac:dyDescent="0.55000000000000004">
      <c r="A214" s="62" t="s">
        <v>176</v>
      </c>
      <c r="B214" s="62">
        <v>189</v>
      </c>
      <c r="C214" s="72">
        <v>1254185</v>
      </c>
      <c r="E214" t="s">
        <v>174</v>
      </c>
      <c r="F214">
        <f>VARP('Business Analysis '!$B$214:$B$220)</f>
        <v>31.632653061224485</v>
      </c>
    </row>
    <row r="215" spans="1:15" ht="14.7" thickBot="1" x14ac:dyDescent="0.6">
      <c r="A215" s="62" t="s">
        <v>177</v>
      </c>
      <c r="B215" s="62">
        <v>193</v>
      </c>
      <c r="C215" s="72">
        <v>1271887</v>
      </c>
      <c r="E215" s="55" t="s">
        <v>175</v>
      </c>
      <c r="F215" s="55">
        <v>323684.32653061225</v>
      </c>
      <c r="G215" s="55">
        <f>VARP('Business Analysis '!$C$214:$C$220)</f>
        <v>3624179142.4081626</v>
      </c>
    </row>
    <row r="216" spans="1:15" x14ac:dyDescent="0.55000000000000004">
      <c r="A216" s="62" t="s">
        <v>178</v>
      </c>
      <c r="B216" s="62">
        <v>184</v>
      </c>
      <c r="C216" s="72">
        <v>1178009</v>
      </c>
    </row>
    <row r="217" spans="1:15" ht="14.7" thickBot="1" x14ac:dyDescent="0.6">
      <c r="A217" s="62" t="s">
        <v>179</v>
      </c>
      <c r="B217" s="62">
        <v>199</v>
      </c>
      <c r="C217" s="72">
        <v>1342694</v>
      </c>
      <c r="F217" s="74" t="s">
        <v>184</v>
      </c>
      <c r="G217" t="s">
        <v>186</v>
      </c>
    </row>
    <row r="218" spans="1:15" x14ac:dyDescent="0.55000000000000004">
      <c r="A218" s="62" t="s">
        <v>180</v>
      </c>
      <c r="B218" s="62">
        <v>185</v>
      </c>
      <c r="C218" s="72">
        <v>1171745</v>
      </c>
      <c r="E218" s="56"/>
      <c r="F218" s="56" t="s">
        <v>174</v>
      </c>
      <c r="G218" s="56" t="s">
        <v>175</v>
      </c>
    </row>
    <row r="219" spans="1:15" x14ac:dyDescent="0.55000000000000004">
      <c r="A219" s="62" t="s">
        <v>181</v>
      </c>
      <c r="B219" s="62">
        <v>187</v>
      </c>
      <c r="C219" s="72">
        <v>1189647</v>
      </c>
      <c r="E219" t="s">
        <v>174</v>
      </c>
      <c r="F219">
        <v>1</v>
      </c>
    </row>
    <row r="220" spans="1:15" ht="15.9" thickBot="1" x14ac:dyDescent="0.65">
      <c r="A220" s="62" t="s">
        <v>182</v>
      </c>
      <c r="B220" s="62">
        <v>198</v>
      </c>
      <c r="C220" s="72">
        <v>1291203</v>
      </c>
      <c r="E220" s="55" t="s">
        <v>175</v>
      </c>
      <c r="F220" s="55">
        <v>0.95598049872071189</v>
      </c>
      <c r="G220" s="55">
        <v>1</v>
      </c>
      <c r="H220" s="96">
        <f>CORREL(B214:B220,C214:C220)</f>
        <v>0.95598049872071189</v>
      </c>
      <c r="I220" s="97" t="s">
        <v>187</v>
      </c>
      <c r="J220" s="97"/>
    </row>
    <row r="223" spans="1:15" ht="18.3" x14ac:dyDescent="0.55000000000000004">
      <c r="B223" s="98" t="s">
        <v>188</v>
      </c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</row>
    <row r="225" spans="2:15" x14ac:dyDescent="0.55000000000000004">
      <c r="B225" s="31" t="s">
        <v>189</v>
      </c>
      <c r="C225" s="31" t="s">
        <v>190</v>
      </c>
      <c r="D225" s="31" t="s">
        <v>191</v>
      </c>
      <c r="E225" s="31" t="s">
        <v>192</v>
      </c>
      <c r="G225" t="s">
        <v>213</v>
      </c>
    </row>
    <row r="226" spans="2:15" ht="14.7" thickBot="1" x14ac:dyDescent="0.6">
      <c r="B226" s="30" t="s">
        <v>193</v>
      </c>
      <c r="C226" s="30">
        <v>14</v>
      </c>
      <c r="D226" s="99">
        <v>5600</v>
      </c>
      <c r="E226" s="100">
        <v>640</v>
      </c>
    </row>
    <row r="227" spans="2:15" x14ac:dyDescent="0.55000000000000004">
      <c r="B227" s="30" t="s">
        <v>194</v>
      </c>
      <c r="C227" s="30">
        <v>6</v>
      </c>
      <c r="D227" s="99">
        <v>2400</v>
      </c>
      <c r="E227" s="100">
        <v>693.3</v>
      </c>
      <c r="G227" s="104" t="s">
        <v>214</v>
      </c>
      <c r="H227" s="104"/>
    </row>
    <row r="228" spans="2:15" x14ac:dyDescent="0.55000000000000004">
      <c r="B228" s="30" t="s">
        <v>195</v>
      </c>
      <c r="C228" s="30">
        <v>2</v>
      </c>
      <c r="D228" s="99">
        <v>800</v>
      </c>
      <c r="E228" s="100">
        <v>900</v>
      </c>
      <c r="G228" s="101" t="s">
        <v>215</v>
      </c>
      <c r="H228" s="101">
        <v>0.9796750305545171</v>
      </c>
    </row>
    <row r="229" spans="2:15" x14ac:dyDescent="0.55000000000000004">
      <c r="B229" s="30" t="s">
        <v>196</v>
      </c>
      <c r="C229" s="30">
        <v>9</v>
      </c>
      <c r="D229" s="99">
        <v>3600</v>
      </c>
      <c r="E229" s="100">
        <v>106.7</v>
      </c>
      <c r="G229" s="101" t="s">
        <v>216</v>
      </c>
      <c r="H229" s="101">
        <v>0.95976316549199392</v>
      </c>
    </row>
    <row r="230" spans="2:15" x14ac:dyDescent="0.55000000000000004">
      <c r="B230" s="30" t="s">
        <v>197</v>
      </c>
      <c r="C230" s="30">
        <v>6</v>
      </c>
      <c r="D230" s="99">
        <v>2400</v>
      </c>
      <c r="E230" s="100">
        <v>1600</v>
      </c>
      <c r="G230" s="101" t="s">
        <v>217</v>
      </c>
      <c r="H230" s="101">
        <v>0.95502942025575788</v>
      </c>
    </row>
    <row r="231" spans="2:15" x14ac:dyDescent="0.55000000000000004">
      <c r="B231" s="30" t="s">
        <v>198</v>
      </c>
      <c r="C231" s="30">
        <v>15</v>
      </c>
      <c r="D231" s="99">
        <v>6000</v>
      </c>
      <c r="E231" s="100">
        <v>1000</v>
      </c>
      <c r="G231" s="101" t="s">
        <v>126</v>
      </c>
      <c r="H231" s="101">
        <v>0.82412019619043497</v>
      </c>
    </row>
    <row r="232" spans="2:15" ht="14.7" thickBot="1" x14ac:dyDescent="0.6">
      <c r="B232" s="30" t="s">
        <v>199</v>
      </c>
      <c r="C232" s="30">
        <v>8</v>
      </c>
      <c r="D232" s="99">
        <v>3200</v>
      </c>
      <c r="E232" s="100">
        <v>3500</v>
      </c>
      <c r="G232" s="102" t="s">
        <v>148</v>
      </c>
      <c r="H232" s="102">
        <v>20</v>
      </c>
    </row>
    <row r="233" spans="2:15" x14ac:dyDescent="0.55000000000000004">
      <c r="B233" s="30" t="s">
        <v>200</v>
      </c>
      <c r="C233" s="30">
        <v>14</v>
      </c>
      <c r="D233" s="99">
        <v>5600</v>
      </c>
      <c r="E233" s="100">
        <v>1066.7</v>
      </c>
    </row>
    <row r="234" spans="2:15" ht="14.7" thickBot="1" x14ac:dyDescent="0.6">
      <c r="B234" s="30" t="s">
        <v>201</v>
      </c>
      <c r="C234" s="30">
        <v>5</v>
      </c>
      <c r="D234" s="99">
        <v>2000</v>
      </c>
      <c r="E234" s="100">
        <v>2100</v>
      </c>
      <c r="G234" t="s">
        <v>162</v>
      </c>
    </row>
    <row r="235" spans="2:15" x14ac:dyDescent="0.55000000000000004">
      <c r="B235" s="30" t="s">
        <v>202</v>
      </c>
      <c r="C235" s="30">
        <v>6</v>
      </c>
      <c r="D235" s="99">
        <v>1500</v>
      </c>
      <c r="E235" s="100">
        <v>1600</v>
      </c>
      <c r="G235" s="103"/>
      <c r="H235" s="103" t="s">
        <v>150</v>
      </c>
      <c r="I235" s="103" t="s">
        <v>164</v>
      </c>
      <c r="J235" s="103" t="s">
        <v>165</v>
      </c>
      <c r="K235" s="103" t="s">
        <v>52</v>
      </c>
      <c r="L235" s="103" t="s">
        <v>221</v>
      </c>
    </row>
    <row r="236" spans="2:15" x14ac:dyDescent="0.55000000000000004">
      <c r="B236" s="30" t="s">
        <v>203</v>
      </c>
      <c r="C236" s="30">
        <v>11</v>
      </c>
      <c r="D236" s="99">
        <v>4400</v>
      </c>
      <c r="E236" s="100">
        <v>640</v>
      </c>
      <c r="G236" s="101" t="s">
        <v>218</v>
      </c>
      <c r="H236" s="101">
        <v>2</v>
      </c>
      <c r="I236" s="101">
        <v>275.40404033792771</v>
      </c>
      <c r="J236" s="101">
        <v>137.70202016896386</v>
      </c>
      <c r="K236" s="101">
        <v>202.74922235889923</v>
      </c>
      <c r="L236" s="101">
        <v>1.3781686221165673E-12</v>
      </c>
    </row>
    <row r="237" spans="2:15" x14ac:dyDescent="0.55000000000000004">
      <c r="B237" s="30" t="s">
        <v>204</v>
      </c>
      <c r="C237" s="30">
        <v>13</v>
      </c>
      <c r="D237" s="99">
        <v>5200</v>
      </c>
      <c r="E237" s="100">
        <v>693.3</v>
      </c>
      <c r="G237" s="101" t="s">
        <v>219</v>
      </c>
      <c r="H237" s="101">
        <v>17</v>
      </c>
      <c r="I237" s="101">
        <v>11.545959662072338</v>
      </c>
      <c r="J237" s="101">
        <v>0.67917409776896109</v>
      </c>
      <c r="K237" s="101"/>
      <c r="L237" s="101"/>
    </row>
    <row r="238" spans="2:15" ht="14.7" thickBot="1" x14ac:dyDescent="0.6">
      <c r="B238" s="30" t="s">
        <v>205</v>
      </c>
      <c r="C238" s="30">
        <v>6</v>
      </c>
      <c r="D238" s="99">
        <v>2400</v>
      </c>
      <c r="E238" s="100">
        <v>160</v>
      </c>
      <c r="G238" s="102" t="s">
        <v>170</v>
      </c>
      <c r="H238" s="102">
        <v>19</v>
      </c>
      <c r="I238" s="102">
        <v>286.95000000000005</v>
      </c>
      <c r="J238" s="102"/>
      <c r="K238" s="102"/>
      <c r="L238" s="102"/>
    </row>
    <row r="239" spans="2:15" ht="14.7" thickBot="1" x14ac:dyDescent="0.6">
      <c r="B239" s="30" t="s">
        <v>206</v>
      </c>
      <c r="C239" s="30">
        <v>11</v>
      </c>
      <c r="D239" s="99">
        <v>4400</v>
      </c>
      <c r="E239" s="100">
        <v>106.7</v>
      </c>
    </row>
    <row r="240" spans="2:15" x14ac:dyDescent="0.55000000000000004">
      <c r="B240" s="30" t="s">
        <v>207</v>
      </c>
      <c r="C240" s="30">
        <v>3</v>
      </c>
      <c r="D240" s="99">
        <v>1200</v>
      </c>
      <c r="E240" s="100">
        <v>1600</v>
      </c>
      <c r="G240" s="103"/>
      <c r="H240" s="103" t="s">
        <v>222</v>
      </c>
      <c r="I240" s="103" t="s">
        <v>126</v>
      </c>
      <c r="J240" s="103" t="s">
        <v>151</v>
      </c>
      <c r="K240" s="103" t="s">
        <v>166</v>
      </c>
      <c r="L240" s="103" t="s">
        <v>223</v>
      </c>
      <c r="M240" s="103" t="s">
        <v>224</v>
      </c>
      <c r="N240" s="103" t="s">
        <v>225</v>
      </c>
      <c r="O240" s="103" t="s">
        <v>226</v>
      </c>
    </row>
    <row r="241" spans="2:15" x14ac:dyDescent="0.55000000000000004">
      <c r="B241" s="30" t="s">
        <v>208</v>
      </c>
      <c r="C241" s="30">
        <v>12</v>
      </c>
      <c r="D241" s="99">
        <v>4800</v>
      </c>
      <c r="E241" s="100">
        <v>53.3</v>
      </c>
      <c r="G241" s="101" t="s">
        <v>220</v>
      </c>
      <c r="H241" s="101">
        <v>0.77734643947053383</v>
      </c>
      <c r="I241" s="101">
        <v>0.59409944179261154</v>
      </c>
      <c r="J241" s="101">
        <v>1.3084449921800974</v>
      </c>
      <c r="K241" s="101">
        <v>0.20813722541264279</v>
      </c>
      <c r="L241" s="101">
        <v>-0.47609381760559599</v>
      </c>
      <c r="M241" s="101">
        <v>2.0307866965466639</v>
      </c>
      <c r="N241" s="101">
        <v>-0.47609381760559599</v>
      </c>
      <c r="O241" s="101">
        <v>2.0307866965466639</v>
      </c>
    </row>
    <row r="242" spans="2:15" x14ac:dyDescent="0.55000000000000004">
      <c r="B242" s="30" t="s">
        <v>209</v>
      </c>
      <c r="C242" s="30">
        <v>7</v>
      </c>
      <c r="D242" s="99">
        <v>1500</v>
      </c>
      <c r="E242" s="100">
        <v>1800</v>
      </c>
      <c r="G242" s="101" t="s">
        <v>227</v>
      </c>
      <c r="H242" s="101">
        <v>2.3125579730707353E-3</v>
      </c>
      <c r="I242" s="101">
        <v>1.202542549524949E-4</v>
      </c>
      <c r="J242" s="101">
        <v>19.230570876550569</v>
      </c>
      <c r="K242" s="101">
        <v>5.6765688754803398E-13</v>
      </c>
      <c r="L242" s="101">
        <v>2.0588436726712224E-3</v>
      </c>
      <c r="M242" s="101">
        <v>2.5662722734702483E-3</v>
      </c>
      <c r="N242" s="101">
        <v>2.0588436726712224E-3</v>
      </c>
      <c r="O242" s="101">
        <v>2.5662722734702483E-3</v>
      </c>
    </row>
    <row r="243" spans="2:15" ht="14.7" thickBot="1" x14ac:dyDescent="0.6">
      <c r="B243" s="30" t="s">
        <v>210</v>
      </c>
      <c r="C243" s="30">
        <v>8</v>
      </c>
      <c r="D243" s="99">
        <v>3200</v>
      </c>
      <c r="E243" s="100">
        <v>1066.7</v>
      </c>
      <c r="G243" s="102" t="s">
        <v>228</v>
      </c>
      <c r="H243" s="102">
        <v>1.4286049132340302E-4</v>
      </c>
      <c r="I243" s="102">
        <v>2.4103581251264669E-4</v>
      </c>
      <c r="J243" s="102">
        <v>0.59269404755323407</v>
      </c>
      <c r="K243" s="102">
        <v>0.56118803367855841</v>
      </c>
      <c r="L243" s="102">
        <v>-3.6568062073148971E-4</v>
      </c>
      <c r="M243" s="102">
        <v>6.5140160337829581E-4</v>
      </c>
      <c r="N243" s="102">
        <v>-3.6568062073148971E-4</v>
      </c>
      <c r="O243" s="102">
        <v>6.5140160337829581E-4</v>
      </c>
    </row>
    <row r="244" spans="2:15" x14ac:dyDescent="0.55000000000000004">
      <c r="B244" s="30" t="s">
        <v>211</v>
      </c>
      <c r="C244" s="30">
        <v>12</v>
      </c>
      <c r="D244" s="99">
        <v>4800</v>
      </c>
      <c r="E244" s="100">
        <v>853.3</v>
      </c>
    </row>
    <row r="245" spans="2:15" x14ac:dyDescent="0.55000000000000004">
      <c r="B245" s="30" t="s">
        <v>212</v>
      </c>
      <c r="C245" s="30">
        <v>13</v>
      </c>
      <c r="D245" s="99">
        <v>5200</v>
      </c>
      <c r="E245" s="100">
        <v>1600</v>
      </c>
    </row>
    <row r="248" spans="2:15" x14ac:dyDescent="0.55000000000000004">
      <c r="D248" s="105" t="s">
        <v>229</v>
      </c>
      <c r="E248" s="105"/>
      <c r="F248" s="105"/>
      <c r="G248" s="105"/>
      <c r="H248" s="105"/>
      <c r="I248" s="105"/>
      <c r="J248" s="105"/>
      <c r="K248" s="105"/>
      <c r="L248" s="105"/>
      <c r="M248" s="105"/>
    </row>
    <row r="251" spans="2:15" x14ac:dyDescent="0.55000000000000004">
      <c r="B251" s="31" t="s">
        <v>139</v>
      </c>
      <c r="C251" s="31" t="s">
        <v>140</v>
      </c>
      <c r="D251" s="31" t="s">
        <v>230</v>
      </c>
    </row>
    <row r="252" spans="2:15" x14ac:dyDescent="0.55000000000000004">
      <c r="B252" s="57">
        <v>42370</v>
      </c>
      <c r="C252" s="106">
        <v>7164</v>
      </c>
      <c r="D252" s="22" t="e">
        <v>#N/A</v>
      </c>
    </row>
    <row r="253" spans="2:15" x14ac:dyDescent="0.55000000000000004">
      <c r="B253" s="57">
        <v>42371</v>
      </c>
      <c r="C253" s="106">
        <v>6528</v>
      </c>
      <c r="D253" s="22" t="e">
        <v>#N/A</v>
      </c>
    </row>
    <row r="254" spans="2:15" x14ac:dyDescent="0.55000000000000004">
      <c r="B254" s="57">
        <v>42372</v>
      </c>
      <c r="C254" s="106">
        <v>2520</v>
      </c>
      <c r="D254" s="22" t="e">
        <v>#N/A</v>
      </c>
    </row>
    <row r="255" spans="2:15" x14ac:dyDescent="0.55000000000000004">
      <c r="B255" s="57">
        <v>42373</v>
      </c>
      <c r="C255" s="106">
        <v>9660</v>
      </c>
      <c r="D255" s="22" t="e">
        <v>#N/A</v>
      </c>
    </row>
    <row r="256" spans="2:15" x14ac:dyDescent="0.55000000000000004">
      <c r="B256" s="57">
        <v>42374</v>
      </c>
      <c r="C256" s="106">
        <v>11550</v>
      </c>
      <c r="D256" s="106">
        <f t="shared" ref="D256:D282" si="4">AVERAGE(C252:C256)</f>
        <v>7484.4</v>
      </c>
    </row>
    <row r="257" spans="2:4" x14ac:dyDescent="0.55000000000000004">
      <c r="B257" s="57">
        <v>42375</v>
      </c>
      <c r="C257" s="106">
        <v>7896</v>
      </c>
      <c r="D257" s="106">
        <f t="shared" si="4"/>
        <v>7630.8</v>
      </c>
    </row>
    <row r="258" spans="2:4" x14ac:dyDescent="0.55000000000000004">
      <c r="B258" s="57">
        <v>42376</v>
      </c>
      <c r="C258" s="106">
        <v>8095.5</v>
      </c>
      <c r="D258" s="106">
        <f t="shared" si="4"/>
        <v>7944.3</v>
      </c>
    </row>
    <row r="259" spans="2:4" x14ac:dyDescent="0.55000000000000004">
      <c r="B259" s="57">
        <v>42377</v>
      </c>
      <c r="C259" s="106">
        <v>12180</v>
      </c>
      <c r="D259" s="106">
        <f t="shared" si="4"/>
        <v>9876.2999999999993</v>
      </c>
    </row>
    <row r="260" spans="2:4" x14ac:dyDescent="0.55000000000000004">
      <c r="B260" s="57">
        <v>42378</v>
      </c>
      <c r="C260" s="106">
        <v>4900.5</v>
      </c>
      <c r="D260" s="106">
        <f t="shared" si="4"/>
        <v>8924.4</v>
      </c>
    </row>
    <row r="261" spans="2:4" x14ac:dyDescent="0.55000000000000004">
      <c r="B261" s="57">
        <v>42379</v>
      </c>
      <c r="C261" s="106">
        <v>2277</v>
      </c>
      <c r="D261" s="106">
        <f t="shared" si="4"/>
        <v>7069.8</v>
      </c>
    </row>
    <row r="262" spans="2:4" x14ac:dyDescent="0.55000000000000004">
      <c r="B262" s="57">
        <v>42380</v>
      </c>
      <c r="C262" s="106">
        <v>8032</v>
      </c>
      <c r="D262" s="106">
        <f t="shared" si="4"/>
        <v>7097</v>
      </c>
    </row>
    <row r="263" spans="2:4" x14ac:dyDescent="0.55000000000000004">
      <c r="B263" s="57">
        <v>42381</v>
      </c>
      <c r="C263" s="106">
        <v>8046</v>
      </c>
      <c r="D263" s="106">
        <f t="shared" si="4"/>
        <v>7087.1</v>
      </c>
    </row>
    <row r="264" spans="2:4" x14ac:dyDescent="0.55000000000000004">
      <c r="B264" s="57">
        <v>42382</v>
      </c>
      <c r="C264" s="106">
        <v>11250</v>
      </c>
      <c r="D264" s="106">
        <f t="shared" si="4"/>
        <v>6901.1</v>
      </c>
    </row>
    <row r="265" spans="2:4" x14ac:dyDescent="0.55000000000000004">
      <c r="B265" s="57">
        <v>42383</v>
      </c>
      <c r="C265" s="106">
        <v>6189.8</v>
      </c>
      <c r="D265" s="106">
        <f t="shared" si="4"/>
        <v>7158.9600000000009</v>
      </c>
    </row>
    <row r="266" spans="2:4" x14ac:dyDescent="0.55000000000000004">
      <c r="B266" s="57">
        <v>42384</v>
      </c>
      <c r="C266" s="106">
        <v>2908.5</v>
      </c>
      <c r="D266" s="106">
        <f t="shared" si="4"/>
        <v>7285.26</v>
      </c>
    </row>
    <row r="267" spans="2:4" x14ac:dyDescent="0.55000000000000004">
      <c r="B267" s="57">
        <v>42385</v>
      </c>
      <c r="C267" s="106">
        <v>2214</v>
      </c>
      <c r="D267" s="106">
        <f t="shared" si="4"/>
        <v>6121.66</v>
      </c>
    </row>
    <row r="268" spans="2:4" x14ac:dyDescent="0.55000000000000004">
      <c r="B268" s="57">
        <v>42386</v>
      </c>
      <c r="C268" s="106">
        <v>8829</v>
      </c>
      <c r="D268" s="106">
        <f t="shared" si="4"/>
        <v>6278.26</v>
      </c>
    </row>
    <row r="269" spans="2:4" x14ac:dyDescent="0.55000000000000004">
      <c r="B269" s="57">
        <v>42387</v>
      </c>
      <c r="C269" s="106">
        <v>9120</v>
      </c>
      <c r="D269" s="106">
        <f t="shared" si="4"/>
        <v>5852.26</v>
      </c>
    </row>
    <row r="270" spans="2:4" x14ac:dyDescent="0.55000000000000004">
      <c r="B270" s="57">
        <v>42388</v>
      </c>
      <c r="C270" s="106">
        <v>2173</v>
      </c>
      <c r="D270" s="106">
        <f t="shared" si="4"/>
        <v>5048.8999999999996</v>
      </c>
    </row>
    <row r="271" spans="2:4" x14ac:dyDescent="0.55000000000000004">
      <c r="B271" s="57">
        <v>42389</v>
      </c>
      <c r="C271" s="106">
        <v>5600</v>
      </c>
      <c r="D271" s="106">
        <f t="shared" si="4"/>
        <v>5587.2</v>
      </c>
    </row>
    <row r="272" spans="2:4" x14ac:dyDescent="0.55000000000000004">
      <c r="B272" s="57">
        <v>42390</v>
      </c>
      <c r="C272" s="106">
        <v>4608</v>
      </c>
      <c r="D272" s="106">
        <f t="shared" si="4"/>
        <v>6066</v>
      </c>
    </row>
    <row r="273" spans="2:4" x14ac:dyDescent="0.55000000000000004">
      <c r="B273" s="57">
        <v>42391</v>
      </c>
      <c r="C273" s="107">
        <v>5508</v>
      </c>
      <c r="D273" s="106">
        <f t="shared" si="4"/>
        <v>5401.8</v>
      </c>
    </row>
    <row r="274" spans="2:4" x14ac:dyDescent="0.55000000000000004">
      <c r="B274" s="57">
        <v>42392</v>
      </c>
      <c r="C274" s="107">
        <v>12735</v>
      </c>
      <c r="D274" s="106">
        <f t="shared" si="4"/>
        <v>6124.8</v>
      </c>
    </row>
    <row r="275" spans="2:4" x14ac:dyDescent="0.55000000000000004">
      <c r="B275" s="57">
        <v>42393</v>
      </c>
      <c r="C275" s="107">
        <v>13575</v>
      </c>
      <c r="D275" s="106">
        <f t="shared" si="4"/>
        <v>8405.2000000000007</v>
      </c>
    </row>
    <row r="276" spans="2:4" x14ac:dyDescent="0.55000000000000004">
      <c r="B276" s="57">
        <v>42394</v>
      </c>
      <c r="C276" s="107">
        <v>8892</v>
      </c>
      <c r="D276" s="106">
        <f t="shared" si="4"/>
        <v>9063.6</v>
      </c>
    </row>
    <row r="277" spans="2:4" x14ac:dyDescent="0.55000000000000004">
      <c r="B277" s="57">
        <v>42395</v>
      </c>
      <c r="C277" s="107">
        <v>6196.5</v>
      </c>
      <c r="D277" s="106">
        <f t="shared" si="4"/>
        <v>9381.2999999999993</v>
      </c>
    </row>
    <row r="278" spans="2:4" x14ac:dyDescent="0.55000000000000004">
      <c r="B278" s="57">
        <v>42396</v>
      </c>
      <c r="C278" s="107">
        <v>4063.5</v>
      </c>
      <c r="D278" s="106">
        <f t="shared" si="4"/>
        <v>9092.4</v>
      </c>
    </row>
    <row r="279" spans="2:4" x14ac:dyDescent="0.55000000000000004">
      <c r="B279" s="57">
        <v>42397</v>
      </c>
      <c r="C279" s="107">
        <v>4464</v>
      </c>
      <c r="D279" s="106">
        <f t="shared" si="4"/>
        <v>7438.2</v>
      </c>
    </row>
    <row r="280" spans="2:4" x14ac:dyDescent="0.55000000000000004">
      <c r="B280" s="57">
        <v>42398</v>
      </c>
      <c r="C280" s="107">
        <v>10350</v>
      </c>
      <c r="D280" s="106">
        <f t="shared" si="4"/>
        <v>6793.2</v>
      </c>
    </row>
    <row r="281" spans="2:4" x14ac:dyDescent="0.55000000000000004">
      <c r="B281" s="57">
        <v>42399</v>
      </c>
      <c r="C281" s="107">
        <v>8680</v>
      </c>
      <c r="D281" s="106">
        <f t="shared" si="4"/>
        <v>6750.8</v>
      </c>
    </row>
    <row r="282" spans="2:4" x14ac:dyDescent="0.55000000000000004">
      <c r="B282" s="57">
        <v>42400</v>
      </c>
      <c r="C282" s="107">
        <v>13050</v>
      </c>
      <c r="D282" s="106">
        <f t="shared" si="4"/>
        <v>8121.5</v>
      </c>
    </row>
  </sheetData>
  <mergeCells count="24">
    <mergeCell ref="D248:M248"/>
    <mergeCell ref="I220:J220"/>
    <mergeCell ref="B223:O223"/>
    <mergeCell ref="B123:C123"/>
    <mergeCell ref="B104:K105"/>
    <mergeCell ref="B120:K121"/>
    <mergeCell ref="C68:N69"/>
    <mergeCell ref="H18:L18"/>
    <mergeCell ref="L20:M20"/>
    <mergeCell ref="B42:D42"/>
    <mergeCell ref="E42:G42"/>
    <mergeCell ref="E57:E65"/>
    <mergeCell ref="E137:F137"/>
    <mergeCell ref="H137:I137"/>
    <mergeCell ref="B159:E159"/>
    <mergeCell ref="D130:E130"/>
    <mergeCell ref="B133:I134"/>
    <mergeCell ref="B136:C136"/>
    <mergeCell ref="B210:E210"/>
    <mergeCell ref="G212:I212"/>
    <mergeCell ref="G202:K206"/>
    <mergeCell ref="B185:E185"/>
    <mergeCell ref="M187:T187"/>
    <mergeCell ref="M203:Q207"/>
  </mergeCells>
  <phoneticPr fontId="7" type="noConversion"/>
  <conditionalFormatting sqref="B30:E40">
    <cfRule type="notContainsErrors" priority="5">
      <formula>NOT(ISERROR(B30))</formula>
    </cfRule>
  </conditionalFormatting>
  <conditionalFormatting sqref="C31:C4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:D4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{DFEA40F0-C75A-4C51-94E4-DEB1ACBB36DD}</x14:id>
        </ext>
      </extLst>
    </cfRule>
  </conditionalFormatting>
  <conditionalFormatting sqref="E31:E40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G57:O65 J54:R54 G55:O55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G57:O6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EA40F0-C75A-4C51-94E4-DEB1ACBB36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D31:D40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FD16-904F-4F1B-A23B-1A2116D691C3}">
  <sheetPr codeName="Sheet3"/>
  <dimension ref="B30:D40"/>
  <sheetViews>
    <sheetView topLeftCell="A131" workbookViewId="0">
      <selection activeCell="N138" sqref="N138"/>
    </sheetView>
  </sheetViews>
  <sheetFormatPr defaultRowHeight="14.4" x14ac:dyDescent="0.55000000000000004"/>
  <sheetData>
    <row r="30" spans="2:4" x14ac:dyDescent="0.55000000000000004">
      <c r="B30" s="31" t="s">
        <v>54</v>
      </c>
      <c r="C30" s="31" t="s">
        <v>55</v>
      </c>
      <c r="D30" s="31" t="s">
        <v>56</v>
      </c>
    </row>
    <row r="31" spans="2:4" x14ac:dyDescent="0.55000000000000004">
      <c r="B31" s="30" t="s">
        <v>57</v>
      </c>
      <c r="C31" s="30">
        <v>55</v>
      </c>
      <c r="D31" s="33">
        <v>0.45500000000000002</v>
      </c>
    </row>
    <row r="32" spans="2:4" x14ac:dyDescent="0.55000000000000004">
      <c r="B32" s="30" t="s">
        <v>58</v>
      </c>
      <c r="C32" s="30">
        <v>37</v>
      </c>
      <c r="D32" s="33">
        <v>0.76</v>
      </c>
    </row>
    <row r="33" spans="2:4" x14ac:dyDescent="0.55000000000000004">
      <c r="B33" s="30" t="s">
        <v>59</v>
      </c>
      <c r="C33" s="30">
        <v>15</v>
      </c>
      <c r="D33" s="33">
        <v>0.88400000000000001</v>
      </c>
    </row>
    <row r="34" spans="2:4" x14ac:dyDescent="0.55000000000000004">
      <c r="B34" s="30" t="s">
        <v>60</v>
      </c>
      <c r="C34" s="30">
        <v>5</v>
      </c>
      <c r="D34" s="33">
        <v>0.92600000000000005</v>
      </c>
    </row>
    <row r="35" spans="2:4" x14ac:dyDescent="0.55000000000000004">
      <c r="B35" s="30" t="s">
        <v>61</v>
      </c>
      <c r="C35" s="30">
        <v>3</v>
      </c>
      <c r="D35" s="33">
        <v>0.95</v>
      </c>
    </row>
    <row r="36" spans="2:4" x14ac:dyDescent="0.55000000000000004">
      <c r="B36" s="30" t="s">
        <v>62</v>
      </c>
      <c r="C36" s="30">
        <v>2</v>
      </c>
      <c r="D36" s="33">
        <v>0.96699999999999997</v>
      </c>
    </row>
    <row r="37" spans="2:4" x14ac:dyDescent="0.55000000000000004">
      <c r="B37" s="30" t="s">
        <v>63</v>
      </c>
      <c r="C37" s="30">
        <v>1</v>
      </c>
      <c r="D37" s="33">
        <v>0.97499999999999998</v>
      </c>
    </row>
    <row r="38" spans="2:4" x14ac:dyDescent="0.55000000000000004">
      <c r="B38" s="30" t="s">
        <v>64</v>
      </c>
      <c r="C38" s="30">
        <v>1</v>
      </c>
      <c r="D38" s="33">
        <v>0.98299999999999998</v>
      </c>
    </row>
    <row r="39" spans="2:4" x14ac:dyDescent="0.55000000000000004">
      <c r="B39" s="30" t="s">
        <v>65</v>
      </c>
      <c r="C39" s="30">
        <v>1</v>
      </c>
      <c r="D39" s="33">
        <v>0.99199999999999999</v>
      </c>
    </row>
    <row r="40" spans="2:4" x14ac:dyDescent="0.55000000000000004">
      <c r="B40" s="30" t="s">
        <v>66</v>
      </c>
      <c r="C40" s="30">
        <v>1</v>
      </c>
      <c r="D40" s="33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466B-F7F9-4E01-9242-B0908E3907EF}">
  <sheetPr codeName="Sheet4"/>
  <dimension ref="B3:R15"/>
  <sheetViews>
    <sheetView showGridLines="0" workbookViewId="0">
      <selection activeCell="O19" sqref="O19"/>
    </sheetView>
  </sheetViews>
  <sheetFormatPr defaultRowHeight="14.4" x14ac:dyDescent="0.55000000000000004"/>
  <cols>
    <col min="3" max="3" width="10.3125" bestFit="1" customWidth="1"/>
    <col min="13" max="13" width="14.83984375" customWidth="1"/>
  </cols>
  <sheetData>
    <row r="3" spans="2:18" x14ac:dyDescent="0.55000000000000004">
      <c r="B3" s="35" t="s">
        <v>76</v>
      </c>
      <c r="C3" s="35" t="s">
        <v>77</v>
      </c>
      <c r="D3" s="35" t="s">
        <v>78</v>
      </c>
      <c r="E3" s="35" t="s">
        <v>79</v>
      </c>
      <c r="F3" s="35"/>
      <c r="G3" s="35" t="s">
        <v>76</v>
      </c>
      <c r="H3" s="35" t="s">
        <v>80</v>
      </c>
      <c r="Q3">
        <v>3</v>
      </c>
      <c r="R3" s="37" t="s">
        <v>93</v>
      </c>
    </row>
    <row r="4" spans="2:18" x14ac:dyDescent="0.55000000000000004">
      <c r="B4" s="35" t="s">
        <v>81</v>
      </c>
      <c r="C4" s="36">
        <v>275084</v>
      </c>
      <c r="D4" s="35">
        <v>283246</v>
      </c>
      <c r="E4" s="35">
        <v>264246</v>
      </c>
      <c r="F4" s="35"/>
      <c r="G4" s="35" t="s">
        <v>81</v>
      </c>
      <c r="H4" s="35">
        <f t="shared" ref="H4:H15" ca="1" si="0">OFFSET($B$3,ROW()-3,$Q$3)</f>
        <v>264246</v>
      </c>
      <c r="R4" s="37" t="s">
        <v>78</v>
      </c>
    </row>
    <row r="5" spans="2:18" x14ac:dyDescent="0.55000000000000004">
      <c r="B5" s="35" t="s">
        <v>82</v>
      </c>
      <c r="C5" s="36">
        <v>233696</v>
      </c>
      <c r="D5" s="35">
        <v>278532</v>
      </c>
      <c r="E5" s="35">
        <v>285004</v>
      </c>
      <c r="F5" s="35"/>
      <c r="G5" s="35" t="s">
        <v>82</v>
      </c>
      <c r="H5" s="35">
        <f t="shared" ca="1" si="0"/>
        <v>285004</v>
      </c>
      <c r="R5" s="37" t="s">
        <v>79</v>
      </c>
    </row>
    <row r="6" spans="2:18" x14ac:dyDescent="0.55000000000000004">
      <c r="B6" s="35" t="s">
        <v>83</v>
      </c>
      <c r="C6" s="36">
        <v>220452</v>
      </c>
      <c r="D6" s="35">
        <v>297116</v>
      </c>
      <c r="E6" s="35">
        <v>246642</v>
      </c>
      <c r="F6" s="35"/>
      <c r="G6" s="35" t="s">
        <v>83</v>
      </c>
      <c r="H6" s="35">
        <f t="shared" ca="1" si="0"/>
        <v>246642</v>
      </c>
    </row>
    <row r="7" spans="2:18" x14ac:dyDescent="0.55000000000000004">
      <c r="B7" s="35" t="s">
        <v>84</v>
      </c>
      <c r="C7" s="36">
        <v>285378</v>
      </c>
      <c r="D7" s="35">
        <v>231685</v>
      </c>
      <c r="E7" s="35">
        <v>240794</v>
      </c>
      <c r="F7" s="35"/>
      <c r="G7" s="35" t="s">
        <v>84</v>
      </c>
      <c r="H7" s="35">
        <f t="shared" ca="1" si="0"/>
        <v>240794</v>
      </c>
    </row>
    <row r="8" spans="2:18" x14ac:dyDescent="0.55000000000000004">
      <c r="B8" s="35" t="s">
        <v>85</v>
      </c>
      <c r="C8" s="36">
        <v>292401</v>
      </c>
      <c r="D8" s="35">
        <v>256642</v>
      </c>
      <c r="E8" s="35">
        <v>222199</v>
      </c>
      <c r="F8" s="35"/>
      <c r="G8" s="35" t="s">
        <v>85</v>
      </c>
      <c r="H8" s="35">
        <f t="shared" ca="1" si="0"/>
        <v>222199</v>
      </c>
    </row>
    <row r="9" spans="2:18" x14ac:dyDescent="0.55000000000000004">
      <c r="B9" s="35" t="s">
        <v>86</v>
      </c>
      <c r="C9" s="36">
        <v>205582</v>
      </c>
      <c r="D9" s="35">
        <v>250941</v>
      </c>
      <c r="E9" s="35">
        <v>245208</v>
      </c>
      <c r="F9" s="35"/>
      <c r="G9" s="35" t="s">
        <v>86</v>
      </c>
      <c r="H9" s="35">
        <f t="shared" ca="1" si="0"/>
        <v>245208</v>
      </c>
    </row>
    <row r="10" spans="2:18" x14ac:dyDescent="0.55000000000000004">
      <c r="B10" s="35" t="s">
        <v>87</v>
      </c>
      <c r="C10" s="36">
        <v>283515</v>
      </c>
      <c r="D10" s="35">
        <v>259805</v>
      </c>
      <c r="E10" s="35">
        <v>268542</v>
      </c>
      <c r="F10" s="35"/>
      <c r="G10" s="35" t="s">
        <v>87</v>
      </c>
      <c r="H10" s="35">
        <f t="shared" ca="1" si="0"/>
        <v>268542</v>
      </c>
    </row>
    <row r="11" spans="2:18" x14ac:dyDescent="0.55000000000000004">
      <c r="B11" s="35" t="s">
        <v>88</v>
      </c>
      <c r="C11" s="36">
        <v>255520</v>
      </c>
      <c r="D11" s="35">
        <v>269356</v>
      </c>
      <c r="E11" s="35">
        <v>197305</v>
      </c>
      <c r="F11" s="35"/>
      <c r="G11" s="35" t="s">
        <v>88</v>
      </c>
      <c r="H11" s="35">
        <f t="shared" ca="1" si="0"/>
        <v>197305</v>
      </c>
    </row>
    <row r="12" spans="2:18" x14ac:dyDescent="0.55000000000000004">
      <c r="B12" s="35" t="s">
        <v>89</v>
      </c>
      <c r="C12" s="36">
        <v>177775</v>
      </c>
      <c r="D12" s="35">
        <v>203022</v>
      </c>
      <c r="E12" s="35">
        <v>248660</v>
      </c>
      <c r="F12" s="35"/>
      <c r="G12" s="35" t="s">
        <v>89</v>
      </c>
      <c r="H12" s="35">
        <f t="shared" ca="1" si="0"/>
        <v>248660</v>
      </c>
    </row>
    <row r="13" spans="2:18" x14ac:dyDescent="0.55000000000000004">
      <c r="B13" s="35" t="s">
        <v>90</v>
      </c>
      <c r="C13" s="36">
        <v>242503</v>
      </c>
      <c r="D13" s="35">
        <v>195045</v>
      </c>
      <c r="E13" s="35">
        <v>199935</v>
      </c>
      <c r="F13" s="35"/>
      <c r="G13" s="35" t="s">
        <v>90</v>
      </c>
      <c r="H13" s="35">
        <f t="shared" ca="1" si="0"/>
        <v>199935</v>
      </c>
    </row>
    <row r="14" spans="2:18" x14ac:dyDescent="0.55000000000000004">
      <c r="B14" s="35" t="s">
        <v>91</v>
      </c>
      <c r="C14" s="36">
        <v>212355</v>
      </c>
      <c r="D14" s="35">
        <v>255637</v>
      </c>
      <c r="E14" s="35">
        <v>195347</v>
      </c>
      <c r="F14" s="35"/>
      <c r="G14" s="35" t="s">
        <v>91</v>
      </c>
      <c r="H14" s="35">
        <f t="shared" ca="1" si="0"/>
        <v>195347</v>
      </c>
    </row>
    <row r="15" spans="2:18" x14ac:dyDescent="0.55000000000000004">
      <c r="B15" s="35" t="s">
        <v>92</v>
      </c>
      <c r="C15" s="36">
        <v>190276</v>
      </c>
      <c r="D15" s="35">
        <v>191963</v>
      </c>
      <c r="E15" s="35">
        <v>237967</v>
      </c>
      <c r="F15" s="35"/>
      <c r="G15" s="35" t="s">
        <v>92</v>
      </c>
      <c r="H15" s="35">
        <f t="shared" ca="1" si="0"/>
        <v>237967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Drop Down 2">
              <controlPr defaultSize="0" autoLine="0" autoPict="0">
                <anchor moveWithCells="1">
                  <from>
                    <xdr:col>14</xdr:col>
                    <xdr:colOff>476250</xdr:colOff>
                    <xdr:row>7</xdr:row>
                    <xdr:rowOff>15240</xdr:rowOff>
                  </from>
                  <to>
                    <xdr:col>16</xdr:col>
                    <xdr:colOff>110490</xdr:colOff>
                    <xdr:row>7</xdr:row>
                    <xdr:rowOff>179070</xdr:rowOff>
                  </to>
                </anchor>
              </controlPr>
            </control>
          </mc:Choice>
        </mc:AlternateContent>
      </controls>
    </mc:Choice>
  </mc:AlternateContent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1364-D0C9-439F-A78B-6046A1A45103}">
  <sheetPr codeName="Sheet1"/>
  <dimension ref="A2:N43"/>
  <sheetViews>
    <sheetView showGridLines="0" tabSelected="1" workbookViewId="0">
      <selection activeCell="O18" sqref="O18"/>
    </sheetView>
  </sheetViews>
  <sheetFormatPr defaultRowHeight="14.4" x14ac:dyDescent="0.55000000000000004"/>
  <cols>
    <col min="14" max="14" width="8.83984375" customWidth="1"/>
  </cols>
  <sheetData>
    <row r="2" spans="1:14" x14ac:dyDescent="0.55000000000000004">
      <c r="A2" s="35"/>
      <c r="B2" s="38" t="s">
        <v>76</v>
      </c>
      <c r="C2" s="38" t="s">
        <v>81</v>
      </c>
      <c r="D2" s="38" t="s">
        <v>82</v>
      </c>
      <c r="E2" s="38" t="s">
        <v>83</v>
      </c>
      <c r="F2" s="38" t="s">
        <v>84</v>
      </c>
      <c r="G2" s="38" t="s">
        <v>85</v>
      </c>
      <c r="H2" s="38" t="s">
        <v>86</v>
      </c>
      <c r="I2" s="38" t="s">
        <v>87</v>
      </c>
      <c r="J2" s="38" t="s">
        <v>88</v>
      </c>
      <c r="K2" s="38" t="s">
        <v>89</v>
      </c>
      <c r="L2" s="38" t="s">
        <v>90</v>
      </c>
      <c r="M2" s="38" t="s">
        <v>91</v>
      </c>
      <c r="N2" s="38" t="s">
        <v>92</v>
      </c>
    </row>
    <row r="3" spans="1:14" x14ac:dyDescent="0.55000000000000004">
      <c r="A3" s="35"/>
      <c r="B3" s="30" t="s">
        <v>77</v>
      </c>
      <c r="C3" s="30">
        <v>275084</v>
      </c>
      <c r="D3" s="30">
        <v>233696</v>
      </c>
      <c r="E3" s="30">
        <v>220452</v>
      </c>
      <c r="F3" s="30">
        <v>285378</v>
      </c>
      <c r="G3" s="30">
        <v>292401</v>
      </c>
      <c r="H3" s="30">
        <v>205582</v>
      </c>
      <c r="I3" s="30">
        <v>283515</v>
      </c>
      <c r="J3" s="30">
        <v>255520</v>
      </c>
      <c r="K3" s="30">
        <v>177775</v>
      </c>
      <c r="L3" s="30">
        <v>242503</v>
      </c>
      <c r="M3" s="30">
        <v>212355</v>
      </c>
      <c r="N3" s="30">
        <v>190276</v>
      </c>
    </row>
    <row r="4" spans="1:14" x14ac:dyDescent="0.55000000000000004">
      <c r="A4" s="35"/>
      <c r="B4" s="30" t="s">
        <v>78</v>
      </c>
      <c r="C4" s="30">
        <v>283246</v>
      </c>
      <c r="D4" s="30">
        <v>278532</v>
      </c>
      <c r="E4" s="30">
        <v>297116</v>
      </c>
      <c r="F4" s="30">
        <v>231685</v>
      </c>
      <c r="G4" s="30">
        <v>256642</v>
      </c>
      <c r="H4" s="30">
        <v>250941</v>
      </c>
      <c r="I4" s="30">
        <v>259805</v>
      </c>
      <c r="J4" s="30">
        <v>269356</v>
      </c>
      <c r="K4" s="30">
        <v>203022</v>
      </c>
      <c r="L4" s="30">
        <v>195045</v>
      </c>
      <c r="M4" s="30">
        <v>255637</v>
      </c>
      <c r="N4" s="30">
        <v>191963</v>
      </c>
    </row>
    <row r="5" spans="1:14" x14ac:dyDescent="0.55000000000000004">
      <c r="A5" s="35"/>
      <c r="B5" s="30" t="s">
        <v>79</v>
      </c>
      <c r="C5" s="30">
        <v>264246</v>
      </c>
      <c r="D5" s="30">
        <v>285004</v>
      </c>
      <c r="E5" s="30">
        <v>246642</v>
      </c>
      <c r="F5" s="30">
        <v>240794</v>
      </c>
      <c r="G5" s="30">
        <v>222199</v>
      </c>
      <c r="H5" s="30">
        <v>245208</v>
      </c>
      <c r="I5" s="30">
        <v>268542</v>
      </c>
      <c r="J5" s="30">
        <v>197305</v>
      </c>
      <c r="K5" s="30">
        <v>248660</v>
      </c>
      <c r="L5" s="30">
        <v>199935</v>
      </c>
      <c r="M5" s="30">
        <v>195347</v>
      </c>
      <c r="N5" s="30">
        <v>237967</v>
      </c>
    </row>
    <row r="6" spans="1:14" x14ac:dyDescent="0.55000000000000004">
      <c r="A6" s="35"/>
    </row>
    <row r="7" spans="1:14" x14ac:dyDescent="0.55000000000000004">
      <c r="A7" s="35"/>
    </row>
    <row r="8" spans="1:14" x14ac:dyDescent="0.55000000000000004">
      <c r="A8" s="35"/>
    </row>
    <row r="9" spans="1:14" x14ac:dyDescent="0.55000000000000004">
      <c r="A9" s="35"/>
      <c r="B9" s="38" t="s">
        <v>76</v>
      </c>
      <c r="C9" s="38" t="s">
        <v>81</v>
      </c>
      <c r="D9" s="38" t="s">
        <v>82</v>
      </c>
      <c r="E9" s="38" t="s">
        <v>83</v>
      </c>
      <c r="F9" s="38" t="s">
        <v>84</v>
      </c>
      <c r="G9" s="38" t="s">
        <v>85</v>
      </c>
      <c r="H9" s="38" t="s">
        <v>86</v>
      </c>
      <c r="I9" s="38" t="s">
        <v>87</v>
      </c>
      <c r="J9" s="38" t="s">
        <v>88</v>
      </c>
      <c r="K9" s="38" t="s">
        <v>89</v>
      </c>
      <c r="L9" s="38" t="s">
        <v>90</v>
      </c>
      <c r="M9" s="38" t="s">
        <v>91</v>
      </c>
      <c r="N9" s="38" t="s">
        <v>92</v>
      </c>
    </row>
    <row r="10" spans="1:14" x14ac:dyDescent="0.55000000000000004">
      <c r="A10" s="35" t="b">
        <v>1</v>
      </c>
      <c r="B10" s="30" t="str">
        <f>IF($A10 = TRUE,B3,0)</f>
        <v xml:space="preserve">North </v>
      </c>
      <c r="C10" s="30">
        <f t="shared" ref="C10:N10" si="0">IF($A10 = TRUE,C3,)</f>
        <v>275084</v>
      </c>
      <c r="D10" s="30">
        <f t="shared" si="0"/>
        <v>233696</v>
      </c>
      <c r="E10" s="30">
        <f t="shared" si="0"/>
        <v>220452</v>
      </c>
      <c r="F10" s="30">
        <f t="shared" si="0"/>
        <v>285378</v>
      </c>
      <c r="G10" s="30">
        <f t="shared" si="0"/>
        <v>292401</v>
      </c>
      <c r="H10" s="30">
        <f t="shared" si="0"/>
        <v>205582</v>
      </c>
      <c r="I10" s="30">
        <f t="shared" si="0"/>
        <v>283515</v>
      </c>
      <c r="J10" s="30">
        <f t="shared" si="0"/>
        <v>255520</v>
      </c>
      <c r="K10" s="30">
        <f t="shared" si="0"/>
        <v>177775</v>
      </c>
      <c r="L10" s="30">
        <f t="shared" si="0"/>
        <v>242503</v>
      </c>
      <c r="M10" s="30">
        <f t="shared" si="0"/>
        <v>212355</v>
      </c>
      <c r="N10" s="30">
        <f t="shared" si="0"/>
        <v>190276</v>
      </c>
    </row>
    <row r="11" spans="1:14" x14ac:dyDescent="0.55000000000000004">
      <c r="A11" s="35" t="b">
        <v>1</v>
      </c>
      <c r="B11" s="30" t="str">
        <f t="shared" ref="B11:N12" si="1">IF($A11 = TRUE,B4,)</f>
        <v>West</v>
      </c>
      <c r="C11" s="30">
        <f t="shared" si="1"/>
        <v>283246</v>
      </c>
      <c r="D11" s="30">
        <f t="shared" si="1"/>
        <v>278532</v>
      </c>
      <c r="E11" s="30">
        <f t="shared" si="1"/>
        <v>297116</v>
      </c>
      <c r="F11" s="30">
        <f t="shared" si="1"/>
        <v>231685</v>
      </c>
      <c r="G11" s="30">
        <f t="shared" si="1"/>
        <v>256642</v>
      </c>
      <c r="H11" s="30">
        <f t="shared" si="1"/>
        <v>250941</v>
      </c>
      <c r="I11" s="30">
        <f t="shared" si="1"/>
        <v>259805</v>
      </c>
      <c r="J11" s="30">
        <f t="shared" si="1"/>
        <v>269356</v>
      </c>
      <c r="K11" s="30">
        <f t="shared" si="1"/>
        <v>203022</v>
      </c>
      <c r="L11" s="30">
        <f t="shared" si="1"/>
        <v>195045</v>
      </c>
      <c r="M11" s="30">
        <f t="shared" si="1"/>
        <v>255637</v>
      </c>
      <c r="N11" s="30">
        <f t="shared" si="1"/>
        <v>191963</v>
      </c>
    </row>
    <row r="12" spans="1:14" x14ac:dyDescent="0.55000000000000004">
      <c r="A12" s="35" t="b">
        <v>1</v>
      </c>
      <c r="B12" s="30" t="str">
        <f t="shared" si="1"/>
        <v>Middle</v>
      </c>
      <c r="C12" s="30">
        <f t="shared" si="1"/>
        <v>264246</v>
      </c>
      <c r="D12" s="30">
        <f t="shared" si="1"/>
        <v>285004</v>
      </c>
      <c r="E12" s="30">
        <f t="shared" si="1"/>
        <v>246642</v>
      </c>
      <c r="F12" s="30">
        <f t="shared" si="1"/>
        <v>240794</v>
      </c>
      <c r="G12" s="30">
        <f t="shared" si="1"/>
        <v>222199</v>
      </c>
      <c r="H12" s="30">
        <f t="shared" si="1"/>
        <v>245208</v>
      </c>
      <c r="I12" s="30">
        <f t="shared" si="1"/>
        <v>268542</v>
      </c>
      <c r="J12" s="30">
        <f t="shared" si="1"/>
        <v>197305</v>
      </c>
      <c r="K12" s="30">
        <f t="shared" si="1"/>
        <v>248660</v>
      </c>
      <c r="L12" s="30">
        <f t="shared" si="1"/>
        <v>199935</v>
      </c>
      <c r="M12" s="30">
        <f t="shared" si="1"/>
        <v>195347</v>
      </c>
      <c r="N12" s="30">
        <f t="shared" si="1"/>
        <v>237967</v>
      </c>
    </row>
    <row r="13" spans="1:14" x14ac:dyDescent="0.55000000000000004">
      <c r="A13" s="35"/>
    </row>
    <row r="14" spans="1:14" x14ac:dyDescent="0.55000000000000004">
      <c r="A14" s="35"/>
    </row>
    <row r="32" spans="2:14" x14ac:dyDescent="0.55000000000000004"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</row>
    <row r="33" spans="2:14" x14ac:dyDescent="0.55000000000000004"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</row>
    <row r="34" spans="2:14" x14ac:dyDescent="0.55000000000000004"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</row>
    <row r="35" spans="2:14" x14ac:dyDescent="0.55000000000000004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</row>
    <row r="40" spans="2:14" x14ac:dyDescent="0.55000000000000004">
      <c r="B40" s="39"/>
      <c r="C40" s="39"/>
      <c r="D40" s="39"/>
      <c r="E40" s="39"/>
    </row>
    <row r="41" spans="2:14" x14ac:dyDescent="0.55000000000000004">
      <c r="B41" s="39"/>
      <c r="C41" s="39"/>
      <c r="D41" s="39"/>
      <c r="E41" s="39"/>
    </row>
    <row r="42" spans="2:14" x14ac:dyDescent="0.55000000000000004">
      <c r="B42" s="39"/>
      <c r="C42" s="39"/>
      <c r="D42" s="39"/>
      <c r="E42" s="39"/>
    </row>
    <row r="43" spans="2:14" x14ac:dyDescent="0.55000000000000004">
      <c r="B43" s="39"/>
      <c r="C43" s="39"/>
      <c r="D43" s="39"/>
      <c r="E43" s="39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3" name="Check Box 2">
              <controlPr defaultSize="0" autoFill="0" autoLine="0" autoPict="0">
                <anchor moveWithCells="1">
                  <from>
                    <xdr:col>14</xdr:col>
                    <xdr:colOff>518160</xdr:colOff>
                    <xdr:row>7</xdr:row>
                    <xdr:rowOff>140970</xdr:rowOff>
                  </from>
                  <to>
                    <xdr:col>15</xdr:col>
                    <xdr:colOff>624840</xdr:colOff>
                    <xdr:row>8</xdr:row>
                    <xdr:rowOff>179070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14</xdr:col>
                    <xdr:colOff>521970</xdr:colOff>
                    <xdr:row>9</xdr:row>
                    <xdr:rowOff>3810</xdr:rowOff>
                  </from>
                  <to>
                    <xdr:col>15</xdr:col>
                    <xdr:colOff>628650</xdr:colOff>
                    <xdr:row>10</xdr:row>
                    <xdr:rowOff>41910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14</xdr:col>
                    <xdr:colOff>518160</xdr:colOff>
                    <xdr:row>10</xdr:row>
                    <xdr:rowOff>57150</xdr:rowOff>
                  </from>
                  <to>
                    <xdr:col>15</xdr:col>
                    <xdr:colOff>624840</xdr:colOff>
                    <xdr:row>11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Business Analysis </vt:lpstr>
      <vt:lpstr>Sheet2</vt:lpstr>
      <vt:lpstr>Combo Box</vt:lpstr>
      <vt:lpstr>checkBox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mehrdokht noranian</dc:creator>
  <cp:lastModifiedBy>mehrdokht noranian</cp:lastModifiedBy>
  <dcterms:created xsi:type="dcterms:W3CDTF">2024-04-23T22:03:52Z</dcterms:created>
  <dcterms:modified xsi:type="dcterms:W3CDTF">2024-07-25T01:16:09Z</dcterms:modified>
</cp:coreProperties>
</file>