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ча 2" sheetId="2" r:id="rId5"/>
    <sheet state="visible" name="Задача 3" sheetId="3" r:id="rId6"/>
    <sheet state="visible" name="Задача 4" sheetId="4" r:id="rId7"/>
    <sheet state="visible" name="Задача 5" sheetId="5" r:id="rId8"/>
  </sheets>
  <definedNames/>
  <calcPr/>
</workbook>
</file>

<file path=xl/sharedStrings.xml><?xml version="1.0" encoding="utf-8"?>
<sst xmlns="http://schemas.openxmlformats.org/spreadsheetml/2006/main" count="114" uniqueCount="40">
  <si>
    <t>d, мм</t>
  </si>
  <si>
    <t>di - d0</t>
  </si>
  <si>
    <t>(di - d0)^2</t>
  </si>
  <si>
    <t>Среднее d</t>
  </si>
  <si>
    <t>Дисперсия</t>
  </si>
  <si>
    <t xml:space="preserve">Стандартное отклонение </t>
  </si>
  <si>
    <t xml:space="preserve">Абсолютная погрешность </t>
  </si>
  <si>
    <t xml:space="preserve">Относительная погрешность </t>
  </si>
  <si>
    <t>1.</t>
  </si>
  <si>
    <t>2.</t>
  </si>
  <si>
    <t>3.</t>
  </si>
  <si>
    <t>4.</t>
  </si>
  <si>
    <t>5.</t>
  </si>
  <si>
    <t>d0</t>
  </si>
  <si>
    <t>Царулкова Анастасия Витальевна 2 группа 3 подгруппа</t>
  </si>
  <si>
    <t>Условие задачи: При измерении диагонали монитора были получены такие результаты: 32.55, 33, 32.40, 32.52, 32.44. Необходимо вычислить погрешность эксперимента средствами Excel. Результаты оформить в виде таблицы.</t>
  </si>
  <si>
    <t>b, мм</t>
  </si>
  <si>
    <t>bi - b0</t>
  </si>
  <si>
    <t>(bi - b0)^2</t>
  </si>
  <si>
    <t>Среднее b</t>
  </si>
  <si>
    <t>Среднеквадратичное отклонение от среднего арифметического</t>
  </si>
  <si>
    <t>Случайная погрешность многократных измерений</t>
  </si>
  <si>
    <t>Оценка доверительного интервала однократных измерений</t>
  </si>
  <si>
    <t>Общая погрешность серии измерений</t>
  </si>
  <si>
    <t>n</t>
  </si>
  <si>
    <t>a, мм</t>
  </si>
  <si>
    <t>h, мм</t>
  </si>
  <si>
    <t>коэф. Стьюдента</t>
  </si>
  <si>
    <t>b0</t>
  </si>
  <si>
    <t>b</t>
  </si>
  <si>
    <t>+-</t>
  </si>
  <si>
    <t>доверительная вероятность</t>
  </si>
  <si>
    <t>Среднее</t>
  </si>
  <si>
    <t>ai - a0</t>
  </si>
  <si>
    <t>(ai - a0)^2</t>
  </si>
  <si>
    <t>Среднее a</t>
  </si>
  <si>
    <t>hi - h0</t>
  </si>
  <si>
    <t>(hi - h0)^2</t>
  </si>
  <si>
    <t>Среднее h</t>
  </si>
  <si>
    <t>Объем параллелепипеда, мм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</si>
</sst>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"/>
    <numFmt numFmtId="165" formatCode="0.000000000"/>
    <numFmt numFmtId="166" formatCode="0.0000000"/>
    <numFmt numFmtId="167" formatCode="0.0000000000"/>
  </numFmts>
  <fonts count="3">
    <font>
      <sz val="10.0"/>
      <color rgb="FF000000"/>
      <name val="Arial"/>
    </font>
    <font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2" fontId="1" numFmtId="0" xfId="0" applyAlignment="1" applyBorder="1" applyFont="1">
      <alignment readingOrder="0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 shrinkToFit="0" wrapText="1"/>
    </xf>
    <xf borderId="2" fillId="3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3" fillId="2" fontId="1" numFmtId="0" xfId="0" applyBorder="1" applyFont="1"/>
    <xf borderId="2" fillId="2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2" fillId="4" fontId="1" numFmtId="164" xfId="0" applyAlignment="1" applyBorder="1" applyFont="1" applyNumberFormat="1">
      <alignment horizontal="center" vertical="center"/>
    </xf>
    <xf borderId="2" fillId="2" fontId="1" numFmtId="165" xfId="0" applyAlignment="1" applyBorder="1" applyFont="1" applyNumberFormat="1">
      <alignment horizontal="center" vertical="center"/>
    </xf>
    <xf borderId="2" fillId="4" fontId="1" numFmtId="165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vertical="center"/>
    </xf>
    <xf borderId="4" fillId="0" fontId="2" numFmtId="0" xfId="0" applyBorder="1" applyFont="1"/>
    <xf borderId="2" fillId="2" fontId="1" numFmtId="164" xfId="0" applyAlignment="1" applyBorder="1" applyFont="1" applyNumberForma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1" numFmtId="0" xfId="0" applyFont="1"/>
    <xf borderId="5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1" fillId="6" fontId="1" numFmtId="0" xfId="0" applyBorder="1" applyFill="1" applyFont="1"/>
    <xf borderId="1" fillId="6" fontId="1" numFmtId="0" xfId="0" applyAlignment="1" applyBorder="1" applyFont="1">
      <alignment readingOrder="0"/>
    </xf>
    <xf borderId="1" fillId="6" fontId="1" numFmtId="0" xfId="0" applyAlignment="1" applyBorder="1" applyFont="1">
      <alignment readingOrder="0" shrinkToFit="0" wrapText="1"/>
    </xf>
    <xf borderId="2" fillId="6" fontId="1" numFmtId="0" xfId="0" applyAlignment="1" applyBorder="1" applyFont="1">
      <alignment horizontal="center" readingOrder="0" vertical="center"/>
    </xf>
    <xf borderId="2" fillId="6" fontId="1" numFmtId="0" xfId="0" applyAlignment="1" applyBorder="1" applyFont="1">
      <alignment horizontal="center" vertical="center"/>
    </xf>
    <xf borderId="2" fillId="6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1" fillId="6" fontId="1" numFmtId="0" xfId="0" applyAlignment="1" applyBorder="1" applyFont="1">
      <alignment vertical="bottom"/>
    </xf>
    <xf borderId="6" fillId="6" fontId="1" numFmtId="0" xfId="0" applyAlignment="1" applyBorder="1" applyFont="1">
      <alignment readingOrder="0" vertical="bottom"/>
    </xf>
    <xf borderId="6" fillId="7" fontId="1" numFmtId="0" xfId="0" applyAlignment="1" applyBorder="1" applyFill="1" applyFont="1">
      <alignment readingOrder="0" vertical="bottom"/>
    </xf>
    <xf borderId="7" fillId="6" fontId="1" numFmtId="0" xfId="0" applyAlignment="1" applyBorder="1" applyFont="1">
      <alignment readingOrder="0" shrinkToFit="0" vertical="bottom" wrapText="1"/>
    </xf>
    <xf borderId="7" fillId="6" fontId="1" numFmtId="0" xfId="0" applyAlignment="1" applyBorder="1" applyFont="1">
      <alignment shrinkToFit="0" vertical="bottom" wrapText="1"/>
    </xf>
    <xf borderId="5" fillId="6" fontId="1" numFmtId="0" xfId="0" applyAlignment="1" applyBorder="1" applyFont="1">
      <alignment vertical="bottom"/>
    </xf>
    <xf borderId="8" fillId="6" fontId="1" numFmtId="0" xfId="0" applyAlignment="1" applyBorder="1" applyFont="1">
      <alignment horizontal="right" vertical="bottom"/>
    </xf>
    <xf borderId="9" fillId="6" fontId="1" numFmtId="0" xfId="0" applyAlignment="1" applyBorder="1" applyFont="1">
      <alignment horizontal="right" vertical="bottom"/>
    </xf>
    <xf borderId="2" fillId="6" fontId="1" numFmtId="167" xfId="0" applyAlignment="1" applyBorder="1" applyFont="1" applyNumberFormat="1">
      <alignment horizontal="center" readingOrder="0" vertical="center"/>
    </xf>
    <xf borderId="2" fillId="6" fontId="1" numFmtId="165" xfId="0" applyAlignment="1" applyBorder="1" applyFont="1" applyNumberFormat="1">
      <alignment horizontal="center" readingOrder="0" vertical="center"/>
    </xf>
    <xf borderId="2" fillId="6" fontId="1" numFmtId="164" xfId="0" applyAlignment="1" applyBorder="1" applyFont="1" applyNumberFormat="1">
      <alignment horizontal="center" readingOrder="0" vertical="center"/>
    </xf>
    <xf borderId="2" fillId="6" fontId="1" numFmtId="166" xfId="0" applyAlignment="1" applyBorder="1" applyFont="1" applyNumberFormat="1">
      <alignment horizontal="center" readingOrder="0" vertical="center"/>
    </xf>
    <xf borderId="8" fillId="6" fontId="1" numFmtId="0" xfId="0" applyAlignment="1" applyBorder="1" applyFont="1">
      <alignment vertical="bottom"/>
    </xf>
    <xf borderId="9" fillId="6" fontId="1" numFmtId="0" xfId="0" applyAlignment="1" applyBorder="1" applyFont="1">
      <alignment vertical="bottom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0.86"/>
    <col customWidth="1" min="3" max="3" width="10.0"/>
    <col customWidth="1" min="4" max="5" width="10.71"/>
    <col customWidth="1" min="6" max="6" width="11.57"/>
    <col customWidth="1" min="7" max="7" width="24.14"/>
    <col customWidth="1" min="8" max="8" width="24.86"/>
    <col customWidth="1" min="9" max="9" width="26.57"/>
  </cols>
  <sheetData>
    <row r="1" ht="28.5" customHeight="1">
      <c r="A1" s="4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>
      <c r="A2" s="6" t="s">
        <v>8</v>
      </c>
      <c r="B2" s="6">
        <v>14.85</v>
      </c>
      <c r="C2" s="4">
        <f t="shared" ref="C2:C6" si="1">B2-14.8</f>
        <v>0.05</v>
      </c>
      <c r="D2" s="4">
        <f t="shared" ref="D2:D6" si="2">C2*C2</f>
        <v>0.0025</v>
      </c>
      <c r="E2" s="12">
        <f>14.8+(1/5)*sum(C2:C6)</f>
        <v>14.818</v>
      </c>
      <c r="F2" s="15">
        <f>(1/(5*(5-1)))*(sum(D2:D6)-5*(E2-14.8)*(E2-14.8))</f>
        <v>0.000134</v>
      </c>
      <c r="G2" s="17">
        <f>sqrt(F2)</f>
        <v>0.0115758369</v>
      </c>
      <c r="H2" s="19">
        <f>2.57*G2</f>
        <v>0.02974990084</v>
      </c>
      <c r="I2" s="17">
        <f>(H2/E2)*100</f>
        <v>0.2007686654</v>
      </c>
    </row>
    <row r="3">
      <c r="A3" s="6" t="s">
        <v>9</v>
      </c>
      <c r="B3" s="6">
        <v>14.8</v>
      </c>
      <c r="C3" s="4">
        <f t="shared" si="1"/>
        <v>0</v>
      </c>
      <c r="D3" s="4">
        <f t="shared" si="2"/>
        <v>0</v>
      </c>
      <c r="E3" s="21"/>
      <c r="F3" s="21"/>
      <c r="G3" s="21"/>
      <c r="H3" s="21"/>
      <c r="I3" s="21"/>
    </row>
    <row r="4">
      <c r="A4" s="6" t="s">
        <v>10</v>
      </c>
      <c r="B4" s="6">
        <v>14.79</v>
      </c>
      <c r="C4" s="4">
        <f t="shared" si="1"/>
        <v>-0.01</v>
      </c>
      <c r="D4" s="4">
        <f t="shared" si="2"/>
        <v>0.0001</v>
      </c>
      <c r="E4" s="21"/>
      <c r="F4" s="21"/>
      <c r="G4" s="21"/>
      <c r="H4" s="21"/>
      <c r="I4" s="21"/>
    </row>
    <row r="5">
      <c r="A5" s="6" t="s">
        <v>11</v>
      </c>
      <c r="B5" s="6">
        <v>14.84</v>
      </c>
      <c r="C5" s="4">
        <f t="shared" si="1"/>
        <v>0.04</v>
      </c>
      <c r="D5" s="4">
        <f t="shared" si="2"/>
        <v>0.0016</v>
      </c>
      <c r="E5" s="21"/>
      <c r="F5" s="21"/>
      <c r="G5" s="21"/>
      <c r="H5" s="21"/>
      <c r="I5" s="21"/>
    </row>
    <row r="6">
      <c r="A6" s="6" t="s">
        <v>12</v>
      </c>
      <c r="B6" s="6">
        <v>14.81</v>
      </c>
      <c r="C6" s="4">
        <f t="shared" si="1"/>
        <v>0.01</v>
      </c>
      <c r="D6" s="4">
        <f t="shared" si="2"/>
        <v>0.0001</v>
      </c>
      <c r="E6" s="26"/>
      <c r="F6" s="26"/>
      <c r="G6" s="26"/>
      <c r="H6" s="26"/>
      <c r="I6" s="26"/>
    </row>
    <row r="8">
      <c r="B8" s="29" t="s">
        <v>13</v>
      </c>
      <c r="C8" s="29">
        <v>14.8</v>
      </c>
    </row>
    <row r="11">
      <c r="B11" s="30" t="s">
        <v>14</v>
      </c>
    </row>
  </sheetData>
  <mergeCells count="5">
    <mergeCell ref="E2:E6"/>
    <mergeCell ref="F2:F6"/>
    <mergeCell ref="G2:G6"/>
    <mergeCell ref="H2:H6"/>
    <mergeCell ref="I2:I6"/>
  </mergeCells>
  <conditionalFormatting sqref="C1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9" max="9" width="18.57"/>
  </cols>
  <sheetData>
    <row r="1">
      <c r="A1" s="2"/>
      <c r="B1" s="5" t="s">
        <v>0</v>
      </c>
      <c r="C1" s="7" t="s">
        <v>1</v>
      </c>
      <c r="D1" s="5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>
      <c r="A2" s="5" t="s">
        <v>8</v>
      </c>
      <c r="B2" s="5">
        <v>7.48</v>
      </c>
      <c r="C2" s="2">
        <f t="shared" ref="C2:C6" si="1">B2-$B$8</f>
        <v>0</v>
      </c>
      <c r="D2" s="2">
        <f t="shared" ref="D2:D6" si="2">C2*C2</f>
        <v>0</v>
      </c>
      <c r="E2" s="11">
        <f>sum(B2:B6)/5</f>
        <v>7.496</v>
      </c>
      <c r="F2" s="16">
        <f>(1/(5*(5-1)))*(sum(D2:D6)-5*(E2-B8)*(E2-B8))</f>
        <v>0.000106</v>
      </c>
      <c r="G2" s="16">
        <f>sqrt(F2)</f>
        <v>0.01029563014</v>
      </c>
      <c r="H2" s="16">
        <f>2.57*G2</f>
        <v>0.02645976946</v>
      </c>
      <c r="I2" s="16">
        <f>(H2/E2)*100</f>
        <v>0.3529851849</v>
      </c>
    </row>
    <row r="3">
      <c r="A3" s="5" t="s">
        <v>9</v>
      </c>
      <c r="B3" s="5">
        <v>7.49</v>
      </c>
      <c r="C3" s="2">
        <f t="shared" si="1"/>
        <v>0.01</v>
      </c>
      <c r="D3" s="2">
        <f t="shared" si="2"/>
        <v>0.0001</v>
      </c>
      <c r="E3" s="21"/>
      <c r="F3" s="21"/>
      <c r="G3" s="21"/>
      <c r="H3" s="21"/>
      <c r="I3" s="21"/>
    </row>
    <row r="4">
      <c r="A4" s="5" t="s">
        <v>10</v>
      </c>
      <c r="B4" s="5">
        <v>7.52</v>
      </c>
      <c r="C4" s="2">
        <f t="shared" si="1"/>
        <v>0.04</v>
      </c>
      <c r="D4" s="2">
        <f t="shared" si="2"/>
        <v>0.0016</v>
      </c>
      <c r="E4" s="21"/>
      <c r="F4" s="21"/>
      <c r="G4" s="21"/>
      <c r="H4" s="21"/>
      <c r="I4" s="21"/>
    </row>
    <row r="5">
      <c r="A5" s="5" t="s">
        <v>11</v>
      </c>
      <c r="B5" s="5">
        <v>7.47</v>
      </c>
      <c r="C5" s="2">
        <f t="shared" si="1"/>
        <v>-0.01</v>
      </c>
      <c r="D5" s="2">
        <f t="shared" si="2"/>
        <v>0.0001</v>
      </c>
      <c r="E5" s="21"/>
      <c r="F5" s="21"/>
      <c r="G5" s="21"/>
      <c r="H5" s="21"/>
      <c r="I5" s="21"/>
    </row>
    <row r="6">
      <c r="A6" s="5" t="s">
        <v>12</v>
      </c>
      <c r="B6" s="5">
        <v>7.52</v>
      </c>
      <c r="C6" s="2">
        <f t="shared" si="1"/>
        <v>0.04</v>
      </c>
      <c r="D6" s="2">
        <f t="shared" si="2"/>
        <v>0.0016</v>
      </c>
      <c r="E6" s="26"/>
      <c r="F6" s="26"/>
      <c r="G6" s="26"/>
      <c r="H6" s="26"/>
      <c r="I6" s="26"/>
    </row>
    <row r="8">
      <c r="A8" s="29" t="s">
        <v>13</v>
      </c>
      <c r="B8" s="29">
        <v>7.48</v>
      </c>
    </row>
  </sheetData>
  <mergeCells count="5">
    <mergeCell ref="E2:E6"/>
    <mergeCell ref="H2:H6"/>
    <mergeCell ref="F2:F6"/>
    <mergeCell ref="G2:G6"/>
    <mergeCell ref="I2:I6"/>
  </mergeCells>
  <conditionalFormatting sqref="C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</cols>
  <sheetData>
    <row r="1">
      <c r="A1" s="1"/>
      <c r="B1" s="3" t="s">
        <v>0</v>
      </c>
      <c r="C1" s="3" t="s">
        <v>1</v>
      </c>
      <c r="D1" s="8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>
      <c r="A2" s="8" t="s">
        <v>8</v>
      </c>
      <c r="B2" s="8">
        <v>47.12</v>
      </c>
      <c r="C2" s="1">
        <f t="shared" ref="C2:C4" si="1">B2-$B$6</f>
        <v>0.04</v>
      </c>
      <c r="D2" s="13">
        <f t="shared" ref="D2:D4" si="2">C2*C2</f>
        <v>0.0016</v>
      </c>
      <c r="E2" s="14">
        <f>sum(B2:B4)/3</f>
        <v>47.11</v>
      </c>
      <c r="F2" s="18">
        <f>(1/(3*(3-1)))*(sum(D2:D4)-3*(E2-B6)*(E2-B6))</f>
        <v>0.0002333333333</v>
      </c>
      <c r="G2" s="20">
        <f>sqrt(F2)</f>
        <v>0.01527525232</v>
      </c>
      <c r="H2" s="20">
        <f>3.182*G2</f>
        <v>0.04860585287</v>
      </c>
      <c r="I2" s="22">
        <f>(H2/E2)*100</f>
        <v>0.1031752343</v>
      </c>
    </row>
    <row r="3">
      <c r="A3" s="8" t="s">
        <v>9</v>
      </c>
      <c r="B3" s="8">
        <v>47.08</v>
      </c>
      <c r="C3" s="1">
        <f t="shared" si="1"/>
        <v>0</v>
      </c>
      <c r="D3" s="13">
        <f t="shared" si="2"/>
        <v>0</v>
      </c>
      <c r="E3" s="23"/>
      <c r="F3" s="23"/>
      <c r="G3" s="23"/>
      <c r="H3" s="23"/>
      <c r="I3" s="23"/>
    </row>
    <row r="4">
      <c r="A4" s="8" t="s">
        <v>10</v>
      </c>
      <c r="B4" s="8">
        <v>47.13</v>
      </c>
      <c r="C4" s="1">
        <f t="shared" si="1"/>
        <v>0.05</v>
      </c>
      <c r="D4" s="13">
        <f t="shared" si="2"/>
        <v>0.0025</v>
      </c>
      <c r="E4" s="24"/>
      <c r="F4" s="24"/>
      <c r="G4" s="24"/>
      <c r="H4" s="24"/>
      <c r="I4" s="24"/>
    </row>
    <row r="5">
      <c r="A5" s="25"/>
      <c r="B5" s="25"/>
      <c r="E5" s="25"/>
      <c r="G5" s="27"/>
      <c r="H5" s="28"/>
      <c r="I5" s="27"/>
    </row>
    <row r="6">
      <c r="A6" s="29" t="s">
        <v>13</v>
      </c>
      <c r="B6" s="29">
        <v>47.08</v>
      </c>
      <c r="E6" s="25"/>
      <c r="G6" s="27"/>
      <c r="H6" s="28"/>
      <c r="I6" s="27"/>
    </row>
  </sheetData>
  <mergeCells count="5">
    <mergeCell ref="E2:E4"/>
    <mergeCell ref="F2:F4"/>
    <mergeCell ref="G2:G4"/>
    <mergeCell ref="H2:H4"/>
    <mergeCell ref="I2:I4"/>
  </mergeCells>
  <conditionalFormatting sqref="C1">
    <cfRule type="notContainsBlanks" dxfId="0" priority="1">
      <formula>LEN(TRIM(C1))&gt;0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4.29"/>
  </cols>
  <sheetData>
    <row r="1">
      <c r="A1" s="31" t="s">
        <v>15</v>
      </c>
      <c r="F1" s="32"/>
      <c r="G1" s="33" t="s">
        <v>0</v>
      </c>
      <c r="H1" s="33" t="s">
        <v>1</v>
      </c>
      <c r="I1" s="33" t="s">
        <v>2</v>
      </c>
      <c r="J1" s="34" t="s">
        <v>3</v>
      </c>
      <c r="K1" s="34" t="s">
        <v>4</v>
      </c>
      <c r="L1" s="34" t="s">
        <v>5</v>
      </c>
      <c r="M1" s="34" t="s">
        <v>6</v>
      </c>
      <c r="N1" s="34" t="s">
        <v>7</v>
      </c>
    </row>
    <row r="2">
      <c r="F2" s="33" t="s">
        <v>8</v>
      </c>
      <c r="G2" s="33">
        <v>32.55</v>
      </c>
      <c r="H2" s="32">
        <f t="shared" ref="H2:H6" si="1">G2-$B$6</f>
        <v>0.15</v>
      </c>
      <c r="I2" s="32">
        <f t="shared" ref="I2:I6" si="2">H2*H2</f>
        <v>0.0225</v>
      </c>
      <c r="J2" s="35">
        <f>(1/5)*sum(G2:G6)</f>
        <v>32.582</v>
      </c>
      <c r="K2" s="36">
        <f>(1/(5*(5-1)))*(sum(I2:I6)-5*(J2-B6)*(J2-B6))</f>
        <v>0.011644</v>
      </c>
      <c r="L2" s="36">
        <f>sqrt(K2)</f>
        <v>0.1079073677</v>
      </c>
      <c r="M2" s="36">
        <f>2.57*L2</f>
        <v>0.2773219349</v>
      </c>
      <c r="N2" s="36">
        <f>(M2/J2)*100</f>
        <v>0.8511507426</v>
      </c>
    </row>
    <row r="3">
      <c r="F3" s="33" t="s">
        <v>9</v>
      </c>
      <c r="G3" s="33">
        <v>33.0</v>
      </c>
      <c r="H3" s="32">
        <f t="shared" si="1"/>
        <v>0.6</v>
      </c>
      <c r="I3" s="32">
        <f t="shared" si="2"/>
        <v>0.36</v>
      </c>
      <c r="J3" s="21"/>
      <c r="K3" s="21"/>
      <c r="L3" s="21"/>
      <c r="M3" s="21"/>
      <c r="N3" s="21"/>
    </row>
    <row r="4">
      <c r="F4" s="33" t="s">
        <v>10</v>
      </c>
      <c r="G4" s="33">
        <v>32.4</v>
      </c>
      <c r="H4" s="32">
        <f t="shared" si="1"/>
        <v>0</v>
      </c>
      <c r="I4" s="32">
        <f t="shared" si="2"/>
        <v>0</v>
      </c>
      <c r="J4" s="21"/>
      <c r="K4" s="21"/>
      <c r="L4" s="21"/>
      <c r="M4" s="21"/>
      <c r="N4" s="21"/>
    </row>
    <row r="5">
      <c r="F5" s="33" t="s">
        <v>11</v>
      </c>
      <c r="G5" s="33">
        <v>32.52</v>
      </c>
      <c r="H5" s="32">
        <f t="shared" si="1"/>
        <v>0.12</v>
      </c>
      <c r="I5" s="32">
        <f t="shared" si="2"/>
        <v>0.0144</v>
      </c>
      <c r="J5" s="21"/>
      <c r="K5" s="21"/>
      <c r="L5" s="21"/>
      <c r="M5" s="21"/>
      <c r="N5" s="21"/>
    </row>
    <row r="6">
      <c r="A6" s="29" t="s">
        <v>13</v>
      </c>
      <c r="B6" s="29">
        <v>32.4</v>
      </c>
      <c r="F6" s="33" t="s">
        <v>12</v>
      </c>
      <c r="G6" s="33">
        <v>32.44</v>
      </c>
      <c r="H6" s="32">
        <f t="shared" si="1"/>
        <v>0.04</v>
      </c>
      <c r="I6" s="32">
        <f t="shared" si="2"/>
        <v>0.0016</v>
      </c>
      <c r="J6" s="26"/>
      <c r="K6" s="26"/>
      <c r="L6" s="26"/>
      <c r="M6" s="26"/>
      <c r="N6" s="26"/>
    </row>
  </sheetData>
  <mergeCells count="6">
    <mergeCell ref="A1:E4"/>
    <mergeCell ref="J2:J6"/>
    <mergeCell ref="M2:M6"/>
    <mergeCell ref="K2:K6"/>
    <mergeCell ref="L2:L6"/>
    <mergeCell ref="N2:N6"/>
  </mergeCells>
  <conditionalFormatting sqref="H1">
    <cfRule type="notContainsBlanks" dxfId="0" priority="1">
      <formula>LEN(TRIM(H1))&gt;0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</cols>
  <sheetData>
    <row r="1">
      <c r="B1" s="32"/>
      <c r="C1" s="33" t="s">
        <v>16</v>
      </c>
      <c r="D1" s="33" t="s">
        <v>17</v>
      </c>
      <c r="E1" s="33" t="s">
        <v>18</v>
      </c>
      <c r="F1" s="34" t="s">
        <v>19</v>
      </c>
      <c r="G1" s="34" t="s">
        <v>4</v>
      </c>
      <c r="H1" s="34" t="s">
        <v>5</v>
      </c>
      <c r="I1" s="34" t="s">
        <v>6</v>
      </c>
      <c r="J1" s="34" t="s">
        <v>7</v>
      </c>
      <c r="K1" s="34" t="s">
        <v>20</v>
      </c>
      <c r="L1" s="34" t="s">
        <v>21</v>
      </c>
      <c r="M1" s="34" t="s">
        <v>22</v>
      </c>
      <c r="N1" s="34" t="s">
        <v>23</v>
      </c>
    </row>
    <row r="2">
      <c r="B2" s="33" t="s">
        <v>8</v>
      </c>
      <c r="C2" s="32">
        <v>12.7</v>
      </c>
      <c r="D2" s="32">
        <f t="shared" ref="D2:D4" si="1">C2-$I$9</f>
        <v>-0.1</v>
      </c>
      <c r="E2" s="32">
        <f t="shared" ref="E2:E4" si="2">D2*D2</f>
        <v>0.01</v>
      </c>
      <c r="F2" s="35">
        <f>I9+(1/3)*sum(D2:D4)</f>
        <v>12.8</v>
      </c>
      <c r="G2" s="36">
        <f>(1/(3*(3-1)))*(sum(E2:E4)-3*(F2-I9)*(F2-I9))</f>
        <v>0.003333333333</v>
      </c>
      <c r="H2" s="37">
        <f>sqrt(G2)</f>
        <v>0.05773502692</v>
      </c>
      <c r="I2" s="37">
        <f>3.182*H2</f>
        <v>0.1837128557</v>
      </c>
      <c r="J2" s="37">
        <f>(I2/F2)*100</f>
        <v>1.435256685</v>
      </c>
      <c r="K2" s="37">
        <f>sqrt(sum(E2:E4)/3*(3-1))</f>
        <v>0.1154700538</v>
      </c>
      <c r="L2" s="37">
        <f>G9*K2</f>
        <v>0.3674257113</v>
      </c>
      <c r="M2" s="37">
        <f>G11*0.1</f>
        <v>0.095</v>
      </c>
      <c r="N2" s="37">
        <f>sqrt(L2*L2+M2*M2)</f>
        <v>0.3795084364</v>
      </c>
    </row>
    <row r="3">
      <c r="B3" s="33" t="s">
        <v>9</v>
      </c>
      <c r="C3" s="32">
        <v>12.8</v>
      </c>
      <c r="D3" s="32">
        <f t="shared" si="1"/>
        <v>0</v>
      </c>
      <c r="E3" s="32">
        <f t="shared" si="2"/>
        <v>0</v>
      </c>
      <c r="F3" s="21"/>
      <c r="G3" s="21"/>
      <c r="H3" s="21"/>
      <c r="I3" s="21"/>
      <c r="J3" s="21"/>
      <c r="K3" s="21"/>
      <c r="L3" s="21"/>
      <c r="M3" s="21"/>
      <c r="N3" s="21"/>
    </row>
    <row r="4">
      <c r="B4" s="33" t="s">
        <v>10</v>
      </c>
      <c r="C4" s="32">
        <v>12.9</v>
      </c>
      <c r="D4" s="32">
        <f t="shared" si="1"/>
        <v>0.1</v>
      </c>
      <c r="E4" s="32">
        <f t="shared" si="2"/>
        <v>0.01</v>
      </c>
      <c r="F4" s="21"/>
      <c r="G4" s="21"/>
      <c r="H4" s="21"/>
      <c r="I4" s="21"/>
      <c r="J4" s="21"/>
      <c r="K4" s="21"/>
      <c r="L4" s="21"/>
      <c r="M4" s="21"/>
      <c r="N4" s="21"/>
    </row>
    <row r="5">
      <c r="B5" s="33"/>
      <c r="C5" s="33"/>
      <c r="D5" s="32"/>
      <c r="E5" s="32"/>
      <c r="F5" s="21"/>
      <c r="G5" s="21"/>
      <c r="H5" s="21"/>
      <c r="I5" s="21"/>
      <c r="J5" s="21"/>
      <c r="K5" s="21"/>
      <c r="L5" s="21"/>
      <c r="M5" s="21"/>
      <c r="N5" s="21"/>
    </row>
    <row r="6">
      <c r="B6" s="33"/>
      <c r="C6" s="33"/>
      <c r="D6" s="32"/>
      <c r="E6" s="32"/>
      <c r="F6" s="26"/>
      <c r="G6" s="26"/>
      <c r="H6" s="26"/>
      <c r="I6" s="26"/>
      <c r="J6" s="26"/>
      <c r="K6" s="26"/>
      <c r="L6" s="26"/>
      <c r="M6" s="26"/>
      <c r="N6" s="26"/>
    </row>
    <row r="8">
      <c r="B8" s="38" t="s">
        <v>24</v>
      </c>
      <c r="C8" s="38" t="s">
        <v>25</v>
      </c>
      <c r="D8" s="38" t="s">
        <v>16</v>
      </c>
      <c r="E8" s="38" t="s">
        <v>26</v>
      </c>
      <c r="F8" s="39"/>
      <c r="G8" s="30" t="s">
        <v>27</v>
      </c>
      <c r="I8" s="30" t="s">
        <v>28</v>
      </c>
      <c r="J8" s="40" t="s">
        <v>29</v>
      </c>
      <c r="K8" s="41">
        <v>14.8</v>
      </c>
      <c r="L8" s="42" t="s">
        <v>30</v>
      </c>
      <c r="M8" s="43">
        <f>0.3796</f>
        <v>0.3796</v>
      </c>
    </row>
    <row r="9">
      <c r="B9" s="38">
        <v>1.0</v>
      </c>
      <c r="C9" s="38">
        <v>12.7</v>
      </c>
      <c r="D9" s="38">
        <v>12.7</v>
      </c>
      <c r="E9" s="38">
        <v>14.8</v>
      </c>
      <c r="F9" s="39"/>
      <c r="G9" s="30">
        <v>3.182</v>
      </c>
      <c r="I9" s="30">
        <v>12.8</v>
      </c>
    </row>
    <row r="10">
      <c r="B10" s="38">
        <v>2.0</v>
      </c>
      <c r="C10" s="38">
        <v>12.7</v>
      </c>
      <c r="D10" s="38">
        <v>12.8</v>
      </c>
      <c r="E10" s="38">
        <v>14.9</v>
      </c>
      <c r="F10" s="39"/>
      <c r="G10" s="30" t="s">
        <v>31</v>
      </c>
    </row>
    <row r="11">
      <c r="B11" s="38">
        <v>3.0</v>
      </c>
      <c r="C11" s="38">
        <v>12.7</v>
      </c>
      <c r="D11" s="38">
        <v>12.9</v>
      </c>
      <c r="E11" s="38">
        <v>14.7</v>
      </c>
      <c r="F11" s="39"/>
      <c r="G11" s="30">
        <v>0.95</v>
      </c>
    </row>
    <row r="12">
      <c r="B12" s="38" t="s">
        <v>32</v>
      </c>
      <c r="C12" s="44">
        <f t="shared" ref="C12:E12" si="3">SUM(C9:C11)/3</f>
        <v>12.7</v>
      </c>
      <c r="D12" s="44">
        <f t="shared" si="3"/>
        <v>12.8</v>
      </c>
      <c r="E12" s="44">
        <f t="shared" si="3"/>
        <v>14.8</v>
      </c>
      <c r="F12" s="39"/>
    </row>
    <row r="15">
      <c r="B15" s="32"/>
      <c r="C15" s="33" t="s">
        <v>25</v>
      </c>
      <c r="D15" s="33" t="s">
        <v>33</v>
      </c>
      <c r="E15" s="33" t="s">
        <v>34</v>
      </c>
      <c r="F15" s="34" t="s">
        <v>35</v>
      </c>
      <c r="G15" s="34" t="s">
        <v>4</v>
      </c>
      <c r="H15" s="34" t="s">
        <v>5</v>
      </c>
      <c r="I15" s="34" t="s">
        <v>6</v>
      </c>
      <c r="J15" s="34" t="s">
        <v>7</v>
      </c>
      <c r="K15" s="34" t="s">
        <v>20</v>
      </c>
      <c r="L15" s="34" t="s">
        <v>21</v>
      </c>
      <c r="M15" s="34" t="s">
        <v>22</v>
      </c>
      <c r="N15" s="34" t="s">
        <v>23</v>
      </c>
    </row>
    <row r="16">
      <c r="B16" s="33" t="s">
        <v>8</v>
      </c>
      <c r="C16" s="32">
        <v>12.7</v>
      </c>
      <c r="D16" s="32">
        <f t="shared" ref="D16:D18" si="4">C16-$C$22</f>
        <v>0</v>
      </c>
      <c r="E16" s="32">
        <f t="shared" ref="E16:E18" si="5">D16*D16</f>
        <v>0</v>
      </c>
      <c r="F16" s="35">
        <f>12.7+(1/3)*sum(D16:D18)</f>
        <v>12.7</v>
      </c>
      <c r="G16" s="36">
        <f>(1/(3*(3-1)))*(sum(E16:E18)-3*(F16-12.7)*(F16-12.7))</f>
        <v>0</v>
      </c>
      <c r="H16" s="37">
        <f>sqrt(G16)</f>
        <v>0</v>
      </c>
      <c r="I16" s="37">
        <f>3.182*H16</f>
        <v>0</v>
      </c>
      <c r="J16" s="37">
        <f>(I16/F16)*100</f>
        <v>0</v>
      </c>
      <c r="K16" s="37">
        <f>sqrt(sum(E16:E18)/3*(3-1))</f>
        <v>0</v>
      </c>
      <c r="L16" s="37">
        <f>G9*K16</f>
        <v>0</v>
      </c>
      <c r="M16" s="37">
        <f>G11*0.1</f>
        <v>0.095</v>
      </c>
      <c r="N16" s="37">
        <f>sqrt(L16*L16+M16*M16)</f>
        <v>0.095</v>
      </c>
    </row>
    <row r="17">
      <c r="B17" s="33" t="s">
        <v>9</v>
      </c>
      <c r="C17" s="32">
        <v>12.7</v>
      </c>
      <c r="D17" s="32">
        <f t="shared" si="4"/>
        <v>0</v>
      </c>
      <c r="E17" s="32">
        <f t="shared" si="5"/>
        <v>0</v>
      </c>
      <c r="F17" s="21"/>
      <c r="G17" s="21"/>
      <c r="H17" s="21"/>
      <c r="I17" s="21"/>
      <c r="J17" s="21"/>
      <c r="K17" s="21"/>
      <c r="L17" s="21"/>
      <c r="M17" s="21"/>
      <c r="N17" s="21"/>
    </row>
    <row r="18">
      <c r="B18" s="33" t="s">
        <v>10</v>
      </c>
      <c r="C18" s="32">
        <v>12.7</v>
      </c>
      <c r="D18" s="32">
        <f t="shared" si="4"/>
        <v>0</v>
      </c>
      <c r="E18" s="32">
        <f t="shared" si="5"/>
        <v>0</v>
      </c>
      <c r="F18" s="21"/>
      <c r="G18" s="21"/>
      <c r="H18" s="21"/>
      <c r="I18" s="21"/>
      <c r="J18" s="21"/>
      <c r="K18" s="21"/>
      <c r="L18" s="21"/>
      <c r="M18" s="21"/>
      <c r="N18" s="21"/>
    </row>
    <row r="19">
      <c r="B19" s="33"/>
      <c r="C19" s="33"/>
      <c r="D19" s="32"/>
      <c r="E19" s="32"/>
      <c r="F19" s="21"/>
      <c r="G19" s="21"/>
      <c r="H19" s="21"/>
      <c r="I19" s="21"/>
      <c r="J19" s="21"/>
      <c r="K19" s="21"/>
      <c r="L19" s="21"/>
      <c r="M19" s="21"/>
      <c r="N19" s="21"/>
    </row>
    <row r="20">
      <c r="B20" s="33"/>
      <c r="C20" s="33"/>
      <c r="D20" s="32"/>
      <c r="E20" s="32"/>
      <c r="F20" s="26"/>
      <c r="G20" s="26"/>
      <c r="H20" s="26"/>
      <c r="I20" s="26"/>
      <c r="J20" s="26"/>
      <c r="K20" s="26"/>
      <c r="L20" s="26"/>
      <c r="M20" s="26"/>
      <c r="N20" s="26"/>
    </row>
    <row r="21">
      <c r="C21" s="30" t="s">
        <v>28</v>
      </c>
    </row>
    <row r="22">
      <c r="C22" s="30">
        <v>12.7</v>
      </c>
    </row>
    <row r="24">
      <c r="B24" s="45"/>
      <c r="C24" s="46" t="s">
        <v>26</v>
      </c>
      <c r="D24" s="47" t="s">
        <v>36</v>
      </c>
      <c r="E24" s="46" t="s">
        <v>37</v>
      </c>
      <c r="F24" s="48" t="s">
        <v>38</v>
      </c>
      <c r="G24" s="49" t="s">
        <v>4</v>
      </c>
      <c r="H24" s="49" t="s">
        <v>5</v>
      </c>
      <c r="I24" s="49" t="s">
        <v>6</v>
      </c>
      <c r="J24" s="49" t="s">
        <v>7</v>
      </c>
      <c r="K24" s="49" t="s">
        <v>20</v>
      </c>
      <c r="L24" s="49" t="s">
        <v>21</v>
      </c>
      <c r="M24" s="49" t="s">
        <v>22</v>
      </c>
      <c r="N24" s="49" t="s">
        <v>23</v>
      </c>
    </row>
    <row r="25">
      <c r="B25" s="50" t="s">
        <v>8</v>
      </c>
      <c r="C25" s="51">
        <v>14.8</v>
      </c>
      <c r="D25" s="51">
        <f t="shared" ref="D25:D27" si="6">C25-$C$31</f>
        <v>0</v>
      </c>
      <c r="E25" s="52">
        <f t="shared" ref="E25:E27" si="7">D25*D25</f>
        <v>0</v>
      </c>
      <c r="F25" s="35">
        <f>14.8+(1/3)*SUM(D25:D27)</f>
        <v>14.8</v>
      </c>
      <c r="G25" s="53">
        <f>(1/(3*(3-1)))*(SUM(E25:E27)-3*(F25-14.8)*(F25-14.8))</f>
        <v>0.003333333333</v>
      </c>
      <c r="H25" s="54">
        <f>SQRT(G25)</f>
        <v>0.05773502692</v>
      </c>
      <c r="I25" s="55">
        <f>3.182*H25</f>
        <v>0.1837128557</v>
      </c>
      <c r="J25" s="56">
        <f>(I25/F25)*100</f>
        <v>1.241303079</v>
      </c>
      <c r="K25" s="55">
        <f>SQRT(SUM(E25:E27)/3*(3-1))</f>
        <v>0.1154700538</v>
      </c>
      <c r="L25" s="55">
        <f>G9*K25</f>
        <v>0.3674257113</v>
      </c>
      <c r="M25" s="35">
        <f>G11*0.1</f>
        <v>0.095</v>
      </c>
      <c r="N25" s="55">
        <f>SQRT(L25*L25+M25*M25)</f>
        <v>0.3795084364</v>
      </c>
    </row>
    <row r="26">
      <c r="B26" s="50" t="s">
        <v>9</v>
      </c>
      <c r="C26" s="51">
        <v>14.9</v>
      </c>
      <c r="D26" s="51">
        <f t="shared" si="6"/>
        <v>0.1</v>
      </c>
      <c r="E26" s="52">
        <f t="shared" si="7"/>
        <v>0.01</v>
      </c>
      <c r="F26" s="21"/>
      <c r="G26" s="21"/>
      <c r="H26" s="21"/>
      <c r="I26" s="21"/>
      <c r="J26" s="21"/>
      <c r="K26" s="21"/>
      <c r="L26" s="21"/>
      <c r="M26" s="21"/>
      <c r="N26" s="21"/>
    </row>
    <row r="27">
      <c r="B27" s="50" t="s">
        <v>10</v>
      </c>
      <c r="C27" s="51">
        <v>14.7</v>
      </c>
      <c r="D27" s="51">
        <f t="shared" si="6"/>
        <v>-0.1</v>
      </c>
      <c r="E27" s="52">
        <f t="shared" si="7"/>
        <v>0.01</v>
      </c>
      <c r="F27" s="21"/>
      <c r="G27" s="21"/>
      <c r="H27" s="21"/>
      <c r="I27" s="21"/>
      <c r="J27" s="21"/>
      <c r="K27" s="21"/>
      <c r="L27" s="21"/>
      <c r="M27" s="21"/>
      <c r="N27" s="21"/>
    </row>
    <row r="28">
      <c r="B28" s="50"/>
      <c r="C28" s="57"/>
      <c r="D28" s="57"/>
      <c r="E28" s="58"/>
      <c r="F28" s="21"/>
      <c r="G28" s="21"/>
      <c r="H28" s="21"/>
      <c r="I28" s="21"/>
      <c r="J28" s="21"/>
      <c r="K28" s="21"/>
      <c r="L28" s="21"/>
      <c r="M28" s="21"/>
      <c r="N28" s="21"/>
    </row>
    <row r="29">
      <c r="B29" s="50"/>
      <c r="C29" s="57"/>
      <c r="D29" s="57"/>
      <c r="E29" s="58"/>
      <c r="F29" s="26"/>
      <c r="G29" s="26"/>
      <c r="H29" s="26"/>
      <c r="I29" s="26"/>
      <c r="J29" s="26"/>
      <c r="K29" s="26"/>
      <c r="L29" s="26"/>
      <c r="M29" s="26"/>
      <c r="N29" s="26"/>
    </row>
    <row r="30">
      <c r="C30" s="30" t="s">
        <v>28</v>
      </c>
    </row>
    <row r="31">
      <c r="C31" s="30">
        <v>14.8</v>
      </c>
    </row>
    <row r="33">
      <c r="B33" s="30" t="s">
        <v>39</v>
      </c>
    </row>
    <row r="34">
      <c r="B34" s="59">
        <f>C12*D12*E12</f>
        <v>2405.888</v>
      </c>
    </row>
  </sheetData>
  <mergeCells count="27">
    <mergeCell ref="J16:J20"/>
    <mergeCell ref="J25:J29"/>
    <mergeCell ref="J2:J6"/>
    <mergeCell ref="M25:M29"/>
    <mergeCell ref="M16:M20"/>
    <mergeCell ref="N16:N20"/>
    <mergeCell ref="N25:N29"/>
    <mergeCell ref="M2:M6"/>
    <mergeCell ref="L2:L6"/>
    <mergeCell ref="K2:K6"/>
    <mergeCell ref="N2:N6"/>
    <mergeCell ref="I16:I20"/>
    <mergeCell ref="I25:I29"/>
    <mergeCell ref="I2:I6"/>
    <mergeCell ref="G25:G29"/>
    <mergeCell ref="H25:H29"/>
    <mergeCell ref="G2:G6"/>
    <mergeCell ref="H2:H6"/>
    <mergeCell ref="F2:F6"/>
    <mergeCell ref="G16:G20"/>
    <mergeCell ref="H16:H20"/>
    <mergeCell ref="L25:L29"/>
    <mergeCell ref="F25:F29"/>
    <mergeCell ref="K25:K29"/>
    <mergeCell ref="F16:F20"/>
    <mergeCell ref="K16:K20"/>
    <mergeCell ref="L16:L20"/>
  </mergeCells>
  <conditionalFormatting sqref="D1 D15">
    <cfRule type="notContainsBlanks" dxfId="0" priority="1">
      <formula>LEN(TRIM(D1))&gt;0</formula>
    </cfRule>
  </conditionalFormatting>
  <drawing r:id="rId1"/>
</worksheet>
</file>