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65B6012-5A60-40D4-8300-308C0CBFD0A6}" xr6:coauthVersionLast="47" xr6:coauthVersionMax="47" xr10:uidLastSave="{00000000-0000-0000-0000-000000000000}"/>
  <bookViews>
    <workbookView xWindow="-96" yWindow="-96" windowWidth="19392" windowHeight="10272" firstSheet="6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  <sheet name="Sheet7" sheetId="8" r:id="rId7"/>
    <sheet name="Sheet8" sheetId="17" r:id="rId8"/>
    <sheet name="transform" sheetId="11" r:id="rId9"/>
    <sheet name="Sheet10" sheetId="19" r:id="rId10"/>
    <sheet name="cluster" sheetId="9" r:id="rId11"/>
    <sheet name="cluster 2" sheetId="16" r:id="rId12"/>
    <sheet name="Cluster 3" sheetId="12" r:id="rId13"/>
    <sheet name="var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7" l="1" a="1"/>
  <c r="G15" i="17" s="1"/>
  <c r="G9" i="17" a="1"/>
  <c r="G9" i="17" s="1"/>
  <c r="V37" i="12"/>
  <c r="Q37" i="12"/>
  <c r="U37" i="12"/>
  <c r="S37" i="12"/>
  <c r="V33" i="12"/>
  <c r="U33" i="12"/>
  <c r="S33" i="12"/>
  <c r="Q33" i="12"/>
  <c r="V21" i="12"/>
  <c r="U21" i="12"/>
  <c r="S21" i="12"/>
  <c r="Q21" i="12"/>
  <c r="V13" i="12"/>
  <c r="U13" i="12"/>
  <c r="S13" i="12"/>
  <c r="Q13" i="12"/>
  <c r="V7" i="12"/>
  <c r="U7" i="12"/>
  <c r="S7" i="12"/>
  <c r="Q7" i="12"/>
  <c r="O41" i="12"/>
  <c r="N41" i="12"/>
  <c r="O37" i="12"/>
  <c r="N37" i="12"/>
  <c r="L37" i="12"/>
  <c r="J37" i="12"/>
  <c r="O31" i="12"/>
  <c r="N31" i="12"/>
  <c r="L31" i="12"/>
  <c r="J31" i="12"/>
  <c r="O20" i="12"/>
  <c r="N20" i="12"/>
  <c r="L20" i="12"/>
  <c r="J20" i="12"/>
  <c r="O12" i="12"/>
  <c r="N12" i="12"/>
  <c r="L12" i="12"/>
  <c r="N7" i="12"/>
  <c r="L7" i="12"/>
  <c r="J12" i="12"/>
  <c r="O7" i="12"/>
  <c r="J7" i="12"/>
  <c r="C28" i="1"/>
  <c r="D28" i="1"/>
  <c r="E28" i="1"/>
  <c r="F28" i="1"/>
  <c r="B28" i="1"/>
  <c r="W82" i="16"/>
  <c r="W86" i="16"/>
  <c r="W51" i="16"/>
  <c r="V86" i="16"/>
  <c r="R86" i="16"/>
  <c r="V82" i="16"/>
  <c r="T82" i="16"/>
  <c r="R82" i="16"/>
  <c r="W78" i="16"/>
  <c r="V78" i="16"/>
  <c r="T78" i="16"/>
  <c r="R78" i="16"/>
  <c r="W64" i="16"/>
  <c r="V64" i="16"/>
  <c r="T64" i="16"/>
  <c r="R64" i="16"/>
  <c r="W56" i="16"/>
  <c r="V56" i="16"/>
  <c r="T56" i="16"/>
  <c r="R56" i="16"/>
  <c r="V51" i="16"/>
  <c r="T51" i="16"/>
  <c r="R51" i="16"/>
  <c r="V41" i="16"/>
  <c r="U41" i="16"/>
  <c r="Q41" i="16"/>
  <c r="V37" i="16"/>
  <c r="U37" i="16"/>
  <c r="S37" i="16"/>
  <c r="Q37" i="16"/>
  <c r="V33" i="16"/>
  <c r="U33" i="16"/>
  <c r="S33" i="16"/>
  <c r="Q33" i="16"/>
  <c r="V22" i="16"/>
  <c r="U22" i="16"/>
  <c r="S22" i="16"/>
  <c r="Q22" i="16"/>
  <c r="V12" i="16"/>
  <c r="U12" i="16"/>
  <c r="S12" i="16"/>
  <c r="Q12" i="16"/>
  <c r="V6" i="16"/>
  <c r="U6" i="16"/>
  <c r="S6" i="16"/>
  <c r="Q6" i="16"/>
  <c r="A2" i="17" a="1"/>
  <c r="A2" i="17" s="1"/>
  <c r="AV12" i="16"/>
  <c r="AV13" i="16"/>
  <c r="AV14" i="16"/>
  <c r="AV15" i="16"/>
  <c r="AV16" i="16"/>
  <c r="AV17" i="16"/>
  <c r="AV11" i="16"/>
  <c r="J66" i="16" a="1"/>
  <c r="J66" i="16" s="1"/>
  <c r="J77" i="16" s="1"/>
  <c r="J58" i="16" a="1"/>
  <c r="J58" i="16" s="1"/>
  <c r="J63" i="16" s="1"/>
  <c r="J53" i="16" a="1"/>
  <c r="J53" i="16" s="1"/>
  <c r="J55" i="16" s="1"/>
  <c r="J48" i="16" a="1"/>
  <c r="J48" i="16" s="1"/>
  <c r="J50" i="16" s="1"/>
  <c r="G85" i="16"/>
  <c r="C85" i="16"/>
  <c r="H85" i="16" s="1"/>
  <c r="G81" i="16"/>
  <c r="E81" i="16"/>
  <c r="C81" i="16"/>
  <c r="G77" i="16"/>
  <c r="E77" i="16"/>
  <c r="C77" i="16"/>
  <c r="G63" i="16"/>
  <c r="E63" i="16"/>
  <c r="C63" i="16"/>
  <c r="G55" i="16"/>
  <c r="E55" i="16"/>
  <c r="C55" i="16"/>
  <c r="G50" i="16"/>
  <c r="E50" i="16"/>
  <c r="C50" i="16"/>
  <c r="N6" i="16"/>
  <c r="L6" i="16"/>
  <c r="J6" i="16"/>
  <c r="AJ5" i="16"/>
  <c r="AJ7" i="16"/>
  <c r="AJ8" i="16"/>
  <c r="AJ9" i="16"/>
  <c r="AJ10" i="16"/>
  <c r="AJ12" i="16"/>
  <c r="AJ13" i="16"/>
  <c r="AJ14" i="16"/>
  <c r="AJ15" i="16"/>
  <c r="AJ16" i="16"/>
  <c r="AJ17" i="16"/>
  <c r="AJ18" i="16"/>
  <c r="AJ20" i="16"/>
  <c r="AJ21" i="16"/>
  <c r="AJ22" i="16"/>
  <c r="AJ23" i="16"/>
  <c r="AJ24" i="16"/>
  <c r="AJ25" i="16"/>
  <c r="AJ26" i="16"/>
  <c r="AJ27" i="16"/>
  <c r="AJ28" i="16"/>
  <c r="AJ29" i="16"/>
  <c r="AJ30" i="16"/>
  <c r="AJ31" i="16"/>
  <c r="AJ32" i="16"/>
  <c r="AJ34" i="16"/>
  <c r="AJ35" i="16"/>
  <c r="AJ36" i="16"/>
  <c r="AJ38" i="16"/>
  <c r="AJ39" i="16"/>
  <c r="AJ40" i="16"/>
  <c r="AJ41" i="16"/>
  <c r="AJ4" i="16"/>
  <c r="AL41" i="16"/>
  <c r="AG41" i="16"/>
  <c r="AL37" i="16"/>
  <c r="AI37" i="16"/>
  <c r="AJ37" i="16" s="1"/>
  <c r="AG37" i="16"/>
  <c r="AL33" i="16"/>
  <c r="AI33" i="16"/>
  <c r="AJ33" i="16" s="1"/>
  <c r="AG33" i="16"/>
  <c r="AL19" i="16"/>
  <c r="AI19" i="16"/>
  <c r="AJ19" i="16" s="1"/>
  <c r="AG19" i="16"/>
  <c r="AL11" i="16"/>
  <c r="AI11" i="16"/>
  <c r="AJ11" i="16" s="1"/>
  <c r="AG11" i="16"/>
  <c r="AL6" i="16"/>
  <c r="AI6" i="16"/>
  <c r="AJ6" i="16" s="1"/>
  <c r="AG6" i="16"/>
  <c r="AC41" i="16"/>
  <c r="AB37" i="16"/>
  <c r="Z37" i="16"/>
  <c r="X37" i="16"/>
  <c r="AB32" i="16"/>
  <c r="Z32" i="16"/>
  <c r="X32" i="16"/>
  <c r="AB24" i="16"/>
  <c r="Z24" i="16"/>
  <c r="X24" i="16"/>
  <c r="AB15" i="16"/>
  <c r="Z15" i="16"/>
  <c r="X15" i="16"/>
  <c r="AB9" i="16"/>
  <c r="Z9" i="16"/>
  <c r="X9" i="16"/>
  <c r="N41" i="16"/>
  <c r="J41" i="16"/>
  <c r="L37" i="16"/>
  <c r="N37" i="16"/>
  <c r="J37" i="16"/>
  <c r="N33" i="16"/>
  <c r="L33" i="16"/>
  <c r="J33" i="16"/>
  <c r="N19" i="16"/>
  <c r="L19" i="16"/>
  <c r="J19" i="16"/>
  <c r="N11" i="16"/>
  <c r="L11" i="16"/>
  <c r="J11" i="16"/>
  <c r="K125" i="9"/>
  <c r="N125" i="9" s="1"/>
  <c r="M139" i="9"/>
  <c r="I139" i="9"/>
  <c r="N139" i="9" s="1"/>
  <c r="N136" i="9"/>
  <c r="M136" i="9"/>
  <c r="K136" i="9"/>
  <c r="N130" i="9"/>
  <c r="M130" i="9"/>
  <c r="K130" i="9"/>
  <c r="M125" i="9"/>
  <c r="N119" i="9"/>
  <c r="M119" i="9"/>
  <c r="K119" i="9"/>
  <c r="N111" i="9"/>
  <c r="M111" i="9"/>
  <c r="K111" i="9"/>
  <c r="T139" i="9"/>
  <c r="P139" i="9"/>
  <c r="U139" i="9" s="1"/>
  <c r="U136" i="9"/>
  <c r="T136" i="9"/>
  <c r="R136" i="9"/>
  <c r="T130" i="9"/>
  <c r="R130" i="9"/>
  <c r="T125" i="9"/>
  <c r="R125" i="9"/>
  <c r="U112" i="9"/>
  <c r="T118" i="9"/>
  <c r="R118" i="9"/>
  <c r="U103" i="9"/>
  <c r="T109" i="9"/>
  <c r="R109" i="9"/>
  <c r="AT51" i="9"/>
  <c r="AY27" i="9" s="1" a="1"/>
  <c r="AY27" i="9" s="1"/>
  <c r="AT50" i="9"/>
  <c r="AT49" i="9"/>
  <c r="AR51" i="9"/>
  <c r="AW27" i="9" s="1" a="1"/>
  <c r="AW27" i="9" s="1"/>
  <c r="AR50" i="9"/>
  <c r="AR49" i="9"/>
  <c r="AP51" i="9"/>
  <c r="AV27" i="9" s="1" a="1"/>
  <c r="AV27" i="9" s="1"/>
  <c r="AP50" i="9"/>
  <c r="AP49" i="9"/>
  <c r="AB65" i="9"/>
  <c r="AB68" i="9" s="1"/>
  <c r="AC64" i="9" s="1" a="1"/>
  <c r="AC64" i="9" s="1"/>
  <c r="AD65" i="9" s="1"/>
  <c r="X68" i="9"/>
  <c r="Y64" i="9" s="1" a="1"/>
  <c r="Y64" i="9" s="1"/>
  <c r="Z65" i="9" s="1"/>
  <c r="X65" i="9"/>
  <c r="AB61" i="9"/>
  <c r="AB59" i="9"/>
  <c r="AB62" i="9" s="1"/>
  <c r="AC59" i="9" s="1" a="1"/>
  <c r="AC59" i="9" s="1"/>
  <c r="AD62" i="9" s="1"/>
  <c r="X61" i="9"/>
  <c r="X62" i="9" s="1"/>
  <c r="X59" i="9"/>
  <c r="U61" i="9"/>
  <c r="U59" i="9"/>
  <c r="AB55" i="9"/>
  <c r="AB56" i="9" s="1"/>
  <c r="AC53" i="9" s="1" a="1"/>
  <c r="AC53" i="9" s="1"/>
  <c r="AD55" i="9" s="1"/>
  <c r="AB53" i="9"/>
  <c r="X55" i="9"/>
  <c r="X53" i="9"/>
  <c r="U55" i="9"/>
  <c r="U56" i="9" s="1"/>
  <c r="U53" i="9"/>
  <c r="AB48" i="9"/>
  <c r="AB46" i="9"/>
  <c r="X48" i="9"/>
  <c r="X46" i="9"/>
  <c r="U48" i="9"/>
  <c r="U46" i="9"/>
  <c r="AC31" i="9"/>
  <c r="AC32" i="9" s="1"/>
  <c r="AD28" i="9" s="1" a="1"/>
  <c r="AD28" i="9" s="1"/>
  <c r="AE34" i="9" s="1"/>
  <c r="AC29" i="9"/>
  <c r="Y29" i="9"/>
  <c r="AB40" i="9"/>
  <c r="AB38" i="9"/>
  <c r="X40" i="9"/>
  <c r="X38" i="9"/>
  <c r="U40" i="9"/>
  <c r="U41" i="9" s="1"/>
  <c r="V37" i="9" s="1" a="1"/>
  <c r="V37" i="9" s="1"/>
  <c r="V43" i="9" s="1"/>
  <c r="U38" i="9"/>
  <c r="P136" i="9"/>
  <c r="I136" i="9"/>
  <c r="P130" i="9"/>
  <c r="U130" i="9" s="1"/>
  <c r="I130" i="9"/>
  <c r="P125" i="9"/>
  <c r="U125" i="9" s="1"/>
  <c r="I125" i="9"/>
  <c r="I119" i="9"/>
  <c r="P118" i="9"/>
  <c r="I111" i="9"/>
  <c r="P109" i="9"/>
  <c r="U109" i="9" s="1"/>
  <c r="Y31" i="9"/>
  <c r="Y32" i="9" s="1"/>
  <c r="Z28" i="9" s="1" a="1"/>
  <c r="Z28" i="9" s="1"/>
  <c r="AA34" i="9" s="1"/>
  <c r="U31" i="9"/>
  <c r="U29" i="9"/>
  <c r="V28" i="9" s="1" a="1"/>
  <c r="V28" i="9" s="1"/>
  <c r="J61" i="9"/>
  <c r="K61" i="9"/>
  <c r="L61" i="9"/>
  <c r="M61" i="9"/>
  <c r="I61" i="9"/>
  <c r="J55" i="9"/>
  <c r="K55" i="9"/>
  <c r="L55" i="9"/>
  <c r="M55" i="9"/>
  <c r="I55" i="9"/>
  <c r="J50" i="9"/>
  <c r="K50" i="9"/>
  <c r="L50" i="9"/>
  <c r="M50" i="9"/>
  <c r="I50" i="9"/>
  <c r="J44" i="9"/>
  <c r="K44" i="9"/>
  <c r="L44" i="9"/>
  <c r="M44" i="9"/>
  <c r="I44" i="9"/>
  <c r="J36" i="9"/>
  <c r="K36" i="9"/>
  <c r="L36" i="9"/>
  <c r="M36" i="9"/>
  <c r="I36" i="9"/>
  <c r="P61" i="9"/>
  <c r="Q61" i="9"/>
  <c r="R61" i="9"/>
  <c r="S61" i="9"/>
  <c r="O61" i="9"/>
  <c r="P55" i="9"/>
  <c r="Q55" i="9"/>
  <c r="R55" i="9"/>
  <c r="S55" i="9"/>
  <c r="O55" i="9"/>
  <c r="P50" i="9"/>
  <c r="Q50" i="9"/>
  <c r="R50" i="9"/>
  <c r="S50" i="9"/>
  <c r="O50" i="9"/>
  <c r="P43" i="9"/>
  <c r="Q43" i="9"/>
  <c r="R43" i="9"/>
  <c r="S43" i="9"/>
  <c r="O43" i="9"/>
  <c r="P34" i="9"/>
  <c r="Q34" i="9"/>
  <c r="R34" i="9"/>
  <c r="S34" i="9"/>
  <c r="O34" i="9"/>
  <c r="B93" i="9"/>
  <c r="C93" i="9"/>
  <c r="D93" i="9"/>
  <c r="E93" i="9"/>
  <c r="A93" i="9"/>
  <c r="B84" i="9"/>
  <c r="C84" i="9"/>
  <c r="D84" i="9"/>
  <c r="E84" i="9"/>
  <c r="A84" i="9"/>
  <c r="H97" i="9"/>
  <c r="I97" i="9"/>
  <c r="J97" i="9"/>
  <c r="K97" i="9"/>
  <c r="G97" i="9"/>
  <c r="H81" i="9"/>
  <c r="I81" i="9"/>
  <c r="J81" i="9"/>
  <c r="K81" i="9"/>
  <c r="G81" i="9"/>
  <c r="B27" i="4"/>
  <c r="F26" i="4"/>
  <c r="E26" i="4"/>
  <c r="D26" i="4"/>
  <c r="C26" i="4"/>
  <c r="B26" i="4"/>
  <c r="F25" i="4"/>
  <c r="E25" i="4"/>
  <c r="D25" i="4"/>
  <c r="C25" i="4"/>
  <c r="B25" i="4"/>
  <c r="F24" i="4"/>
  <c r="E24" i="4"/>
  <c r="D24" i="4"/>
  <c r="C24" i="4"/>
  <c r="B24" i="4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3" i="1"/>
  <c r="H55" i="16" l="1"/>
  <c r="O41" i="16"/>
  <c r="H63" i="16"/>
  <c r="L50" i="16"/>
  <c r="L55" i="16"/>
  <c r="AC24" i="16"/>
  <c r="H50" i="16"/>
  <c r="H81" i="16"/>
  <c r="N50" i="16"/>
  <c r="O6" i="16"/>
  <c r="H77" i="16"/>
  <c r="N55" i="16"/>
  <c r="L63" i="16"/>
  <c r="N63" i="16"/>
  <c r="L77" i="16"/>
  <c r="N77" i="16"/>
  <c r="AM19" i="16"/>
  <c r="AC32" i="16"/>
  <c r="AM41" i="16"/>
  <c r="AM33" i="16"/>
  <c r="O19" i="16"/>
  <c r="O37" i="16"/>
  <c r="AC15" i="16"/>
  <c r="AM11" i="16"/>
  <c r="O33" i="16"/>
  <c r="AC9" i="16"/>
  <c r="AC37" i="16"/>
  <c r="AM6" i="16"/>
  <c r="AM37" i="16"/>
  <c r="O11" i="16"/>
  <c r="U49" i="9"/>
  <c r="AB49" i="9"/>
  <c r="AC46" i="9" s="1" a="1"/>
  <c r="AC46" i="9" s="1"/>
  <c r="AD50" i="9" s="1"/>
  <c r="X56" i="9"/>
  <c r="Y53" i="9" s="1" a="1"/>
  <c r="Y53" i="9" s="1"/>
  <c r="Z55" i="9" s="1"/>
  <c r="AF54" i="9" s="1"/>
  <c r="U62" i="9"/>
  <c r="AB41" i="9"/>
  <c r="AC37" i="9" s="1" a="1"/>
  <c r="AC37" i="9" s="1"/>
  <c r="AD43" i="9" s="1"/>
  <c r="AF39" i="9" s="1"/>
  <c r="X41" i="9"/>
  <c r="Y37" i="9" s="1" a="1"/>
  <c r="Y37" i="9" s="1"/>
  <c r="Z43" i="9" s="1"/>
  <c r="V53" i="9" a="1"/>
  <c r="V53" i="9" s="1"/>
  <c r="V55" i="9" s="1"/>
  <c r="Y59" i="9" a="1"/>
  <c r="Y59" i="9" s="1"/>
  <c r="Z62" i="9" s="1"/>
  <c r="AF66" i="9"/>
  <c r="U118" i="9"/>
  <c r="V46" i="9" a="1"/>
  <c r="V46" i="9" s="1"/>
  <c r="V50" i="9" s="1"/>
  <c r="V58" i="9" a="1"/>
  <c r="V58" i="9" s="1"/>
  <c r="V61" i="9" s="1"/>
  <c r="AF60" i="9" s="1"/>
  <c r="U32" i="9"/>
  <c r="W28" i="9" s="1" a="1"/>
  <c r="W28" i="9" s="1"/>
  <c r="W34" i="9" s="1"/>
  <c r="AG29" i="9" s="1"/>
  <c r="X49" i="9"/>
  <c r="Y46" i="9" s="1" a="1"/>
  <c r="Y46" i="9" s="1"/>
  <c r="Z50" i="9" s="1"/>
  <c r="C27" i="1"/>
  <c r="D27" i="1"/>
  <c r="F27" i="1"/>
  <c r="AE27" i="1"/>
  <c r="C26" i="1"/>
  <c r="D26" i="1"/>
  <c r="F26" i="1"/>
  <c r="AE26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3" i="1"/>
  <c r="W4" i="1"/>
  <c r="Y4" i="1" s="1"/>
  <c r="W5" i="1"/>
  <c r="Y5" i="1" s="1"/>
  <c r="W6" i="1"/>
  <c r="W7" i="1"/>
  <c r="W8" i="1"/>
  <c r="Y8" i="1" s="1"/>
  <c r="W9" i="1"/>
  <c r="W10" i="1"/>
  <c r="W11" i="1"/>
  <c r="W12" i="1"/>
  <c r="Y12" i="1" s="1"/>
  <c r="W13" i="1"/>
  <c r="W14" i="1"/>
  <c r="W15" i="1"/>
  <c r="W16" i="1"/>
  <c r="Y16" i="1" s="1"/>
  <c r="W17" i="1"/>
  <c r="W18" i="1"/>
  <c r="W19" i="1"/>
  <c r="W20" i="1"/>
  <c r="Y20" i="1" s="1"/>
  <c r="W21" i="1"/>
  <c r="W22" i="1"/>
  <c r="W23" i="1"/>
  <c r="W24" i="1"/>
  <c r="Y24" i="1" s="1"/>
  <c r="W3" i="1"/>
  <c r="O50" i="16" l="1"/>
  <c r="O55" i="16"/>
  <c r="O63" i="16"/>
  <c r="O77" i="16"/>
  <c r="AF47" i="9"/>
  <c r="Z3" i="1"/>
  <c r="Y3" i="1"/>
  <c r="Z17" i="1"/>
  <c r="Y17" i="1"/>
  <c r="Z13" i="1"/>
  <c r="Y13" i="1"/>
  <c r="Z9" i="1"/>
  <c r="Y9" i="1"/>
  <c r="Y23" i="1"/>
  <c r="Y19" i="1"/>
  <c r="Y15" i="1"/>
  <c r="Y11" i="1"/>
  <c r="Y7" i="1"/>
  <c r="Z21" i="1"/>
  <c r="Y21" i="1"/>
  <c r="Y22" i="1"/>
  <c r="Y18" i="1"/>
  <c r="Y14" i="1"/>
  <c r="Y10" i="1"/>
  <c r="Y6" i="1"/>
  <c r="Z5" i="1"/>
  <c r="Z23" i="1"/>
  <c r="Z19" i="1"/>
  <c r="Z22" i="1"/>
  <c r="Z14" i="1"/>
  <c r="Z6" i="1"/>
  <c r="Z24" i="1"/>
  <c r="Z20" i="1"/>
  <c r="Z16" i="1"/>
  <c r="Z12" i="1"/>
  <c r="Z8" i="1"/>
  <c r="Z4" i="1"/>
  <c r="Z18" i="1"/>
  <c r="Z10" i="1"/>
  <c r="Z15" i="1"/>
  <c r="Z11" i="1"/>
  <c r="Z7" i="1"/>
  <c r="D35" i="1"/>
  <c r="D39" i="1"/>
  <c r="D43" i="1"/>
  <c r="D47" i="1"/>
  <c r="D51" i="1"/>
  <c r="D37" i="1"/>
  <c r="D45" i="1"/>
  <c r="D31" i="1"/>
  <c r="D38" i="1"/>
  <c r="D46" i="1"/>
  <c r="D32" i="1"/>
  <c r="D36" i="1"/>
  <c r="D40" i="1"/>
  <c r="D44" i="1"/>
  <c r="D48" i="1"/>
  <c r="D52" i="1"/>
  <c r="D33" i="1"/>
  <c r="D41" i="1"/>
  <c r="D49" i="1"/>
  <c r="D34" i="1"/>
  <c r="D42" i="1"/>
  <c r="D50" i="1"/>
  <c r="AE32" i="1"/>
  <c r="AE33" i="1"/>
  <c r="AE37" i="1"/>
  <c r="AE41" i="1"/>
  <c r="AE45" i="1"/>
  <c r="AE49" i="1"/>
  <c r="AE31" i="1"/>
  <c r="AE43" i="1"/>
  <c r="AE47" i="1"/>
  <c r="AE40" i="1"/>
  <c r="AE44" i="1"/>
  <c r="AE52" i="1"/>
  <c r="AE34" i="1"/>
  <c r="AE38" i="1"/>
  <c r="AE42" i="1"/>
  <c r="AE46" i="1"/>
  <c r="AE50" i="1"/>
  <c r="AE39" i="1"/>
  <c r="AE51" i="1"/>
  <c r="AE36" i="1"/>
  <c r="AE48" i="1"/>
  <c r="AE35" i="1"/>
  <c r="C33" i="1"/>
  <c r="C37" i="1"/>
  <c r="C41" i="1"/>
  <c r="C45" i="1"/>
  <c r="C49" i="1"/>
  <c r="C31" i="1"/>
  <c r="C39" i="1"/>
  <c r="C47" i="1"/>
  <c r="C32" i="1"/>
  <c r="C40" i="1"/>
  <c r="C48" i="1"/>
  <c r="C34" i="1"/>
  <c r="C38" i="1"/>
  <c r="C42" i="1"/>
  <c r="C46" i="1"/>
  <c r="C50" i="1"/>
  <c r="C35" i="1"/>
  <c r="C43" i="1"/>
  <c r="C51" i="1"/>
  <c r="C36" i="1"/>
  <c r="C44" i="1"/>
  <c r="C52" i="1"/>
  <c r="F35" i="1"/>
  <c r="F39" i="1"/>
  <c r="F43" i="1"/>
  <c r="F47" i="1"/>
  <c r="F51" i="1"/>
  <c r="F33" i="1"/>
  <c r="F41" i="1"/>
  <c r="F49" i="1"/>
  <c r="F38" i="1"/>
  <c r="F46" i="1"/>
  <c r="F32" i="1"/>
  <c r="F36" i="1"/>
  <c r="F40" i="1"/>
  <c r="F44" i="1"/>
  <c r="F48" i="1"/>
  <c r="F52" i="1"/>
  <c r="F37" i="1"/>
  <c r="F45" i="1"/>
  <c r="F31" i="1"/>
  <c r="F34" i="1"/>
  <c r="F42" i="1"/>
  <c r="F50" i="1"/>
  <c r="K4" i="1"/>
  <c r="AB4" i="1" s="1"/>
  <c r="K5" i="1"/>
  <c r="AB5" i="1" s="1"/>
  <c r="K6" i="1"/>
  <c r="K7" i="1"/>
  <c r="AA7" i="1" s="1"/>
  <c r="K8" i="1"/>
  <c r="AB8" i="1" s="1"/>
  <c r="K9" i="1"/>
  <c r="AA9" i="1" s="1"/>
  <c r="K10" i="1"/>
  <c r="K11" i="1"/>
  <c r="K12" i="1"/>
  <c r="AA12" i="1" s="1"/>
  <c r="K13" i="1"/>
  <c r="K14" i="1"/>
  <c r="K15" i="1"/>
  <c r="K16" i="1"/>
  <c r="AB16" i="1" s="1"/>
  <c r="K17" i="1"/>
  <c r="AA17" i="1" s="1"/>
  <c r="K18" i="1"/>
  <c r="K19" i="1"/>
  <c r="K20" i="1"/>
  <c r="AB20" i="1" s="1"/>
  <c r="K21" i="1"/>
  <c r="AA21" i="1" s="1"/>
  <c r="K22" i="1"/>
  <c r="K23" i="1"/>
  <c r="K24" i="1"/>
  <c r="AB24" i="1" s="1"/>
  <c r="K3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AB18" i="1" l="1"/>
  <c r="AA3" i="1"/>
  <c r="AA23" i="1"/>
  <c r="AB9" i="1"/>
  <c r="AB17" i="1"/>
  <c r="AB7" i="1"/>
  <c r="AB23" i="1"/>
  <c r="AB6" i="1"/>
  <c r="AB22" i="1"/>
  <c r="AB11" i="1"/>
  <c r="AB10" i="1"/>
  <c r="AB21" i="1"/>
  <c r="AB15" i="1"/>
  <c r="AB14" i="1"/>
  <c r="AB19" i="1"/>
  <c r="AB13" i="1"/>
  <c r="AB3" i="1"/>
  <c r="AB12" i="1"/>
  <c r="AA13" i="1"/>
  <c r="AA5" i="1"/>
  <c r="AA16" i="1"/>
  <c r="AA4" i="1"/>
  <c r="AA15" i="1"/>
  <c r="AA20" i="1"/>
  <c r="AA11" i="1"/>
  <c r="AA24" i="1"/>
  <c r="L22" i="1"/>
  <c r="E22" i="1" s="1"/>
  <c r="L18" i="1"/>
  <c r="E18" i="1" s="1"/>
  <c r="L14" i="1"/>
  <c r="E14" i="1" s="1"/>
  <c r="L10" i="1"/>
  <c r="E10" i="1" s="1"/>
  <c r="L6" i="1"/>
  <c r="E6" i="1" s="1"/>
  <c r="AA6" i="1"/>
  <c r="AA8" i="1"/>
  <c r="L19" i="1"/>
  <c r="E19" i="1" s="1"/>
  <c r="AA18" i="1"/>
  <c r="AA10" i="1"/>
  <c r="AA14" i="1"/>
  <c r="AA19" i="1"/>
  <c r="AA22" i="1"/>
  <c r="L23" i="1"/>
  <c r="E23" i="1" s="1"/>
  <c r="L15" i="1"/>
  <c r="E15" i="1" s="1"/>
  <c r="L11" i="1"/>
  <c r="E11" i="1" s="1"/>
  <c r="L7" i="1"/>
  <c r="E7" i="1" s="1"/>
  <c r="L3" i="1"/>
  <c r="E3" i="1" s="1"/>
  <c r="L21" i="1"/>
  <c r="E21" i="1" s="1"/>
  <c r="L17" i="1"/>
  <c r="E17" i="1" s="1"/>
  <c r="L13" i="1"/>
  <c r="E13" i="1" s="1"/>
  <c r="L9" i="1"/>
  <c r="E9" i="1" s="1"/>
  <c r="L5" i="1"/>
  <c r="E5" i="1" s="1"/>
  <c r="L24" i="1"/>
  <c r="E24" i="1" s="1"/>
  <c r="L20" i="1"/>
  <c r="E20" i="1" s="1"/>
  <c r="L16" i="1"/>
  <c r="E16" i="1" s="1"/>
  <c r="L12" i="1"/>
  <c r="E12" i="1" s="1"/>
  <c r="L8" i="1"/>
  <c r="E8" i="1" s="1"/>
  <c r="L4" i="1"/>
  <c r="E4" i="1" s="1"/>
  <c r="B27" i="1" l="1"/>
  <c r="E27" i="1"/>
  <c r="E26" i="1"/>
  <c r="B26" i="1"/>
  <c r="B38" i="1" l="1"/>
  <c r="E32" i="1"/>
  <c r="B50" i="1"/>
  <c r="E38" i="1"/>
  <c r="E46" i="1"/>
  <c r="E42" i="1"/>
  <c r="E34" i="1"/>
  <c r="E50" i="1"/>
  <c r="E43" i="1"/>
  <c r="E47" i="1"/>
  <c r="E39" i="1"/>
  <c r="E35" i="1"/>
  <c r="B42" i="1"/>
  <c r="E49" i="1"/>
  <c r="B46" i="1"/>
  <c r="E45" i="1"/>
  <c r="E41" i="1"/>
  <c r="E51" i="1"/>
  <c r="E37" i="1"/>
  <c r="E33" i="1"/>
  <c r="E52" i="1"/>
  <c r="B48" i="1"/>
  <c r="B33" i="1"/>
  <c r="B51" i="1"/>
  <c r="B34" i="1"/>
  <c r="B35" i="1"/>
  <c r="B44" i="1"/>
  <c r="B43" i="1"/>
  <c r="B45" i="1"/>
  <c r="B40" i="1"/>
  <c r="B49" i="1"/>
  <c r="B36" i="1"/>
  <c r="B39" i="1"/>
  <c r="B37" i="1"/>
  <c r="B31" i="1"/>
  <c r="B52" i="1"/>
  <c r="B41" i="1"/>
  <c r="B32" i="1"/>
  <c r="E48" i="1"/>
  <c r="E31" i="1"/>
  <c r="E44" i="1"/>
  <c r="E40" i="1"/>
  <c r="B47" i="1"/>
  <c r="E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<sst xmlns="http://schemas.openxmlformats.org/spreadsheetml/2006/main" count="773" uniqueCount="93">
  <si>
    <t>INDIKATOR KETAHANAN PANGAN</t>
  </si>
  <si>
    <t>Persentase penduduk yang hidup di bawah garis kemiskinan</t>
  </si>
  <si>
    <t>Persentase rumah tangga tanpa akses listrik</t>
  </si>
  <si>
    <t>Rasio jumlah penduduk per tenaga kesehatan terhadap tingkat kepadatan penduduk</t>
  </si>
  <si>
    <t xml:space="preserve"> </t>
  </si>
  <si>
    <t>KOTA</t>
  </si>
  <si>
    <t>Sumba Barat</t>
  </si>
  <si>
    <t>Sumba Timur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</si>
  <si>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</si>
  <si>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</si>
  <si>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</si>
  <si>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</si>
  <si>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</si>
  <si>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</si>
  <si>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</si>
  <si>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</si>
  <si>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</si>
  <si>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</si>
  <si>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</si>
  <si>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</si>
  <si>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</si>
  <si>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</si>
  <si>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</si>
  <si>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</si>
  <si>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</si>
  <si>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</si>
  <si>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Persentase balita dengan tinggi di bawah standar (stunting)</t>
  </si>
  <si>
    <t>Angka harapan hidup</t>
  </si>
  <si>
    <t>Kabupaten Kupang</t>
  </si>
  <si>
    <t>Kota Kupang</t>
  </si>
  <si>
    <t>Tenaga kesehatan</t>
  </si>
  <si>
    <t>Penduduk (ribu)</t>
  </si>
  <si>
    <t>Penduduk</t>
  </si>
  <si>
    <t>Jumlah penduduk per tenaga kesehatan</t>
  </si>
  <si>
    <t>Tingkat kepadatan Penduduk (jiwa/km^2)</t>
  </si>
  <si>
    <t>Rasio konsumsi normatif terhadap produksi bersih</t>
  </si>
  <si>
    <t>Konsumsi normatif</t>
  </si>
  <si>
    <t>Produksi Padi</t>
  </si>
  <si>
    <t>Produksi jagung</t>
  </si>
  <si>
    <t>Produksi ubi kayu</t>
  </si>
  <si>
    <t>Produksi Ubi Jalar</t>
  </si>
  <si>
    <t>Produksi kayu/3</t>
  </si>
  <si>
    <t>Produksi Ubi Jalar/3</t>
  </si>
  <si>
    <t>Total</t>
  </si>
  <si>
    <t>Ketersediaan Bersih</t>
  </si>
  <si>
    <t>DATA STANDARISASI</t>
  </si>
  <si>
    <t>Rata-rata</t>
  </si>
  <si>
    <t>Rata-rata Ketersediaan</t>
  </si>
  <si>
    <t>Rasio</t>
  </si>
  <si>
    <t>Ton</t>
  </si>
  <si>
    <t>Square Euclidean</t>
  </si>
  <si>
    <t>C1</t>
  </si>
  <si>
    <t>C2</t>
  </si>
  <si>
    <t>C3</t>
  </si>
  <si>
    <t>Mahalanobis</t>
  </si>
  <si>
    <t>Euclidean</t>
  </si>
  <si>
    <t>x1</t>
  </si>
  <si>
    <t>x2</t>
  </si>
  <si>
    <t>x3</t>
  </si>
  <si>
    <t>x4</t>
  </si>
  <si>
    <t>x5</t>
  </si>
  <si>
    <t>c2</t>
  </si>
  <si>
    <t>c3</t>
  </si>
  <si>
    <t>#3 CLUSTER</t>
  </si>
  <si>
    <t>SQUARE EUCLIDEAN</t>
  </si>
  <si>
    <t>c1</t>
  </si>
  <si>
    <t>c4</t>
  </si>
  <si>
    <t>c5</t>
  </si>
  <si>
    <t>MAHALANOBIS</t>
  </si>
  <si>
    <t>min</t>
  </si>
  <si>
    <t>max</t>
  </si>
  <si>
    <t>INDEKS KOMPOSIT</t>
  </si>
  <si>
    <t>c6</t>
  </si>
  <si>
    <t>AVG</t>
  </si>
  <si>
    <t>IKP</t>
  </si>
  <si>
    <t>MAHALANOBIS BARU</t>
  </si>
  <si>
    <t>X1</t>
  </si>
  <si>
    <t>X2</t>
  </si>
  <si>
    <t>X3</t>
  </si>
  <si>
    <t>X4</t>
  </si>
  <si>
    <t>X5</t>
  </si>
  <si>
    <t>C4</t>
  </si>
  <si>
    <t>C5</t>
  </si>
  <si>
    <t>C6</t>
  </si>
  <si>
    <t>id</t>
  </si>
  <si>
    <t>VarX</t>
  </si>
  <si>
    <t>VarY</t>
  </si>
  <si>
    <t>Rasio konsumsi normatif per kapita terhadap produksi bersih</t>
  </si>
  <si>
    <t>Ratio of normative consumption to net production</t>
  </si>
  <si>
    <t>Percentage of the population living below the poverty line</t>
  </si>
  <si>
    <t>Percentage of households without access to electricity</t>
  </si>
  <si>
    <t>Ratio of the population per healthcare worker to population density</t>
  </si>
  <si>
    <t>Percentage of toddlers with height below the standard (stunting)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</si>
</sst>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  <charset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0" fillId="0" borderId="0" xfId="0" applyNumberFormat="1"/>
    <xf numFmtId="2" fontId="3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"/>
  <sheetViews>
    <sheetView zoomScale="71" workbookViewId="0">
      <selection activeCell="I3" sqref="I3"/>
    </sheetView>
  </sheetViews>
  <sheetFormatPr defaultColWidth="8.734375" defaultRowHeight="14.1" x14ac:dyDescent="0.5"/>
  <cols>
    <col min="1" max="1" width="19.734375" style="1" customWidth="1"/>
    <col min="2" max="2" width="15.3671875" style="1" customWidth="1"/>
    <col min="3" max="3" width="15.5234375" style="1" customWidth="1"/>
    <col min="4" max="4" width="16.1015625" style="1" customWidth="1"/>
    <col min="5" max="5" width="15.1015625" style="1" customWidth="1"/>
    <col min="6" max="6" width="12.1015625" style="1" customWidth="1"/>
    <col min="7" max="7" width="12.62890625" style="1" customWidth="1"/>
    <col min="8" max="8" width="11.26171875" style="1" customWidth="1"/>
    <col min="9" max="9" width="15.26171875" style="1" customWidth="1"/>
    <col min="10" max="10" width="13.62890625" style="1" customWidth="1"/>
    <col min="11" max="11" width="8.734375" style="1"/>
    <col min="12" max="12" width="12.734375" style="1" customWidth="1"/>
    <col min="13" max="14" width="8.734375" style="1"/>
    <col min="15" max="15" width="15.62890625" style="1" customWidth="1"/>
    <col min="16" max="16" width="15" style="1" customWidth="1"/>
    <col min="17" max="22" width="8.734375" style="1"/>
    <col min="23" max="23" width="13.3671875" style="1" customWidth="1"/>
    <col min="24" max="16384" width="8.734375" style="1"/>
  </cols>
  <sheetData>
    <row r="1" spans="1:31" x14ac:dyDescent="0.5">
      <c r="A1" s="2" t="s">
        <v>0</v>
      </c>
    </row>
    <row r="2" spans="1:31" x14ac:dyDescent="0.5">
      <c r="A2" s="2" t="s">
        <v>5</v>
      </c>
      <c r="B2" s="2" t="s">
        <v>35</v>
      </c>
      <c r="C2" s="2" t="s">
        <v>1</v>
      </c>
      <c r="D2" s="2" t="s">
        <v>2</v>
      </c>
      <c r="E2" s="2" t="s">
        <v>3</v>
      </c>
      <c r="F2" s="2" t="s">
        <v>26</v>
      </c>
      <c r="G2" s="1" t="s">
        <v>4</v>
      </c>
      <c r="H2" s="1" t="s">
        <v>4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4</v>
      </c>
      <c r="O2" s="2" t="s">
        <v>39</v>
      </c>
      <c r="P2" s="2" t="s">
        <v>40</v>
      </c>
      <c r="Q2" s="2"/>
      <c r="R2" s="2"/>
      <c r="S2" s="2" t="s">
        <v>36</v>
      </c>
      <c r="T2" s="2" t="s">
        <v>49</v>
      </c>
      <c r="U2" s="2" t="s">
        <v>37</v>
      </c>
      <c r="V2" s="2" t="s">
        <v>38</v>
      </c>
      <c r="W2" s="2" t="s">
        <v>41</v>
      </c>
      <c r="X2" s="2" t="s">
        <v>42</v>
      </c>
      <c r="Y2" s="2" t="s">
        <v>46</v>
      </c>
      <c r="Z2" s="2" t="s">
        <v>43</v>
      </c>
      <c r="AA2" s="2" t="s">
        <v>44</v>
      </c>
      <c r="AB2" s="2" t="s">
        <v>47</v>
      </c>
      <c r="AC2" s="2" t="s">
        <v>48</v>
      </c>
      <c r="AD2" s="1" t="s">
        <v>4</v>
      </c>
      <c r="AE2" s="2" t="s">
        <v>27</v>
      </c>
    </row>
    <row r="3" spans="1:31" x14ac:dyDescent="0.5">
      <c r="A3" s="1" t="s">
        <v>6</v>
      </c>
      <c r="B3" s="1">
        <v>0.33887280747738147</v>
      </c>
      <c r="C3" s="1">
        <v>27.47</v>
      </c>
      <c r="D3" s="1">
        <v>13.08</v>
      </c>
      <c r="E3" s="1">
        <f>L3/M3</f>
        <v>0.88282996790973012</v>
      </c>
      <c r="F3" s="1">
        <v>23.3</v>
      </c>
      <c r="I3" s="1">
        <f>49+529+166+49+41</f>
        <v>834</v>
      </c>
      <c r="J3" s="1">
        <v>152.41</v>
      </c>
      <c r="K3" s="1">
        <f>J3*1000</f>
        <v>152410</v>
      </c>
      <c r="L3" s="1">
        <f>K3/I3</f>
        <v>182.74580335731414</v>
      </c>
      <c r="M3" s="1">
        <v>207</v>
      </c>
      <c r="O3" s="1">
        <v>4538</v>
      </c>
      <c r="P3" s="1">
        <v>612</v>
      </c>
      <c r="S3" s="1">
        <v>300</v>
      </c>
      <c r="T3" s="1">
        <f>S3/1000000</f>
        <v>2.9999999999999997E-4</v>
      </c>
      <c r="U3" s="1">
        <v>31857.59</v>
      </c>
      <c r="V3" s="1">
        <v>15674</v>
      </c>
      <c r="W3" s="1">
        <f t="shared" ref="W3:W24" si="0">O3/3</f>
        <v>1512.6666666666667</v>
      </c>
      <c r="X3" s="1">
        <f t="shared" ref="X3:X24" si="1">P3/3</f>
        <v>204</v>
      </c>
      <c r="Y3" s="1">
        <f>AVERAGE(U3:X3)</f>
        <v>12312.064166666665</v>
      </c>
      <c r="Z3" s="1">
        <f t="shared" ref="Z3:Z24" si="2">SUM(U3:X3)</f>
        <v>49248.256666666661</v>
      </c>
      <c r="AA3" s="1">
        <f t="shared" ref="AA3:AA24" si="3">Z3/K3*365</f>
        <v>117.94248201124159</v>
      </c>
      <c r="AB3" s="1">
        <f t="shared" ref="AB3:AB24" si="4">Y3/K3*365</f>
        <v>29.485620502810399</v>
      </c>
      <c r="AC3" s="1">
        <f>T3*K3*365/Z3</f>
        <v>0.33887280747738147</v>
      </c>
      <c r="AE3" s="1">
        <v>67.349999999999994</v>
      </c>
    </row>
    <row r="4" spans="1:31" x14ac:dyDescent="0.5">
      <c r="A4" s="1" t="s">
        <v>7</v>
      </c>
      <c r="B4" s="1">
        <v>0.28966915058457543</v>
      </c>
      <c r="C4" s="1">
        <v>28.22</v>
      </c>
      <c r="D4" s="1">
        <v>3.4</v>
      </c>
      <c r="E4" s="1">
        <f t="shared" ref="E4:E24" si="5">L4/M4</f>
        <v>4.7365014088797501</v>
      </c>
      <c r="F4" s="1">
        <v>14.9</v>
      </c>
      <c r="I4" s="1">
        <f>76+875+410+56+42</f>
        <v>1459</v>
      </c>
      <c r="J4" s="1">
        <v>248.78</v>
      </c>
      <c r="K4" s="1">
        <f t="shared" ref="K4:K24" si="6">J4*1000</f>
        <v>248780</v>
      </c>
      <c r="L4" s="1">
        <f t="shared" ref="L4:L24" si="7">K4/I4</f>
        <v>170.51405071967102</v>
      </c>
      <c r="M4" s="1">
        <v>36</v>
      </c>
      <c r="O4" s="1">
        <v>18639</v>
      </c>
      <c r="P4" s="1">
        <v>1139</v>
      </c>
      <c r="S4" s="1">
        <v>300</v>
      </c>
      <c r="T4" s="1">
        <f t="shared" ref="T4:T24" si="8">S4/1000000</f>
        <v>2.9999999999999997E-4</v>
      </c>
      <c r="U4" s="1">
        <v>51274.52</v>
      </c>
      <c r="V4" s="1">
        <v>36176</v>
      </c>
      <c r="W4" s="1">
        <f t="shared" si="0"/>
        <v>6213</v>
      </c>
      <c r="X4" s="1">
        <f t="shared" si="1"/>
        <v>379.66666666666669</v>
      </c>
      <c r="Y4" s="1">
        <f t="shared" ref="Y4:Y24" si="9">AVERAGE(U4:X4)</f>
        <v>23510.796666666665</v>
      </c>
      <c r="Z4" s="1">
        <f t="shared" si="2"/>
        <v>94043.186666666661</v>
      </c>
      <c r="AA4" s="1">
        <f t="shared" si="3"/>
        <v>137.97637725433447</v>
      </c>
      <c r="AB4" s="1">
        <f t="shared" si="4"/>
        <v>34.494094313583616</v>
      </c>
      <c r="AC4" s="1">
        <f t="shared" ref="AC4:AC24" si="10">T4*K4*365/Z4</f>
        <v>0.28966915058457543</v>
      </c>
      <c r="AE4" s="1">
        <v>65.38</v>
      </c>
    </row>
    <row r="5" spans="1:31" x14ac:dyDescent="0.5">
      <c r="A5" s="1" t="s">
        <v>28</v>
      </c>
      <c r="B5" s="1">
        <v>0.39428649240401542</v>
      </c>
      <c r="C5" s="1">
        <v>21.7</v>
      </c>
      <c r="D5" s="1">
        <v>7.35</v>
      </c>
      <c r="E5" s="1">
        <f t="shared" si="5"/>
        <v>3.5297947945154506</v>
      </c>
      <c r="F5" s="1">
        <v>19.899999999999999</v>
      </c>
      <c r="I5" s="1">
        <f>51+562+781+62+102</f>
        <v>1558</v>
      </c>
      <c r="J5" s="1">
        <v>379.46</v>
      </c>
      <c r="K5" s="1">
        <f t="shared" si="6"/>
        <v>379460</v>
      </c>
      <c r="L5" s="1">
        <f t="shared" si="7"/>
        <v>243.55584082156611</v>
      </c>
      <c r="M5" s="1">
        <v>69</v>
      </c>
      <c r="O5" s="1">
        <v>8448</v>
      </c>
      <c r="P5" s="1">
        <v>730</v>
      </c>
      <c r="S5" s="1">
        <v>300</v>
      </c>
      <c r="T5" s="1">
        <f t="shared" si="8"/>
        <v>2.9999999999999997E-4</v>
      </c>
      <c r="U5" s="1">
        <v>59634.1</v>
      </c>
      <c r="V5" s="1">
        <v>42689</v>
      </c>
      <c r="W5" s="1">
        <f t="shared" si="0"/>
        <v>2816</v>
      </c>
      <c r="X5" s="1">
        <f t="shared" si="1"/>
        <v>243.33333333333334</v>
      </c>
      <c r="Y5" s="1">
        <f t="shared" si="9"/>
        <v>26345.608333333334</v>
      </c>
      <c r="Z5" s="1">
        <f t="shared" si="2"/>
        <v>105382.43333333333</v>
      </c>
      <c r="AA5" s="1">
        <f t="shared" si="3"/>
        <v>101.36664778017885</v>
      </c>
      <c r="AB5" s="1">
        <f t="shared" si="4"/>
        <v>25.341661945044713</v>
      </c>
      <c r="AC5" s="1">
        <f t="shared" si="10"/>
        <v>0.39428649240401542</v>
      </c>
      <c r="AE5" s="1">
        <v>65.28</v>
      </c>
    </row>
    <row r="6" spans="1:31" x14ac:dyDescent="0.5">
      <c r="A6" s="1" t="s">
        <v>8</v>
      </c>
      <c r="B6" s="1">
        <v>0.22998973277802995</v>
      </c>
      <c r="C6" s="1">
        <v>25.45</v>
      </c>
      <c r="D6" s="1">
        <v>9.5299999999999994</v>
      </c>
      <c r="E6" s="1">
        <f t="shared" si="5"/>
        <v>2.5414169118134966</v>
      </c>
      <c r="F6" s="1">
        <v>28.3</v>
      </c>
      <c r="I6" s="1">
        <f>60+648+680+64+107</f>
        <v>1559</v>
      </c>
      <c r="J6" s="1">
        <v>459.6</v>
      </c>
      <c r="K6" s="1">
        <f t="shared" si="6"/>
        <v>459600</v>
      </c>
      <c r="L6" s="1">
        <f t="shared" si="7"/>
        <v>294.80436177036563</v>
      </c>
      <c r="M6" s="1">
        <v>116</v>
      </c>
      <c r="O6" s="1">
        <v>50131</v>
      </c>
      <c r="P6" s="1">
        <v>1692</v>
      </c>
      <c r="S6" s="1">
        <v>300</v>
      </c>
      <c r="T6" s="1">
        <f t="shared" si="8"/>
        <v>2.9999999999999997E-4</v>
      </c>
      <c r="U6" s="1">
        <v>17614</v>
      </c>
      <c r="V6" s="1">
        <v>183931</v>
      </c>
      <c r="W6" s="1">
        <f t="shared" si="0"/>
        <v>16710.333333333332</v>
      </c>
      <c r="X6" s="1">
        <f t="shared" si="1"/>
        <v>564</v>
      </c>
      <c r="Y6" s="1">
        <f t="shared" si="9"/>
        <v>54704.833333333336</v>
      </c>
      <c r="Z6" s="1">
        <f t="shared" si="2"/>
        <v>218819.33333333334</v>
      </c>
      <c r="AA6" s="1">
        <f t="shared" si="3"/>
        <v>173.7794966637656</v>
      </c>
      <c r="AB6" s="1">
        <f t="shared" si="4"/>
        <v>43.4448741659414</v>
      </c>
      <c r="AC6" s="1">
        <f t="shared" si="10"/>
        <v>0.22998973277802995</v>
      </c>
      <c r="AE6" s="1">
        <v>66.680000000000007</v>
      </c>
    </row>
    <row r="7" spans="1:31" x14ac:dyDescent="0.5">
      <c r="A7" s="1" t="s">
        <v>9</v>
      </c>
      <c r="B7" s="1">
        <v>0.32961539949920271</v>
      </c>
      <c r="C7" s="1">
        <v>21.5</v>
      </c>
      <c r="D7" s="1">
        <v>2.71</v>
      </c>
      <c r="E7" s="1">
        <f t="shared" si="5"/>
        <v>1.6519230769230768</v>
      </c>
      <c r="F7" s="1">
        <v>24.4</v>
      </c>
      <c r="I7" s="1">
        <f>56+642+723+99+92</f>
        <v>1612</v>
      </c>
      <c r="J7" s="1">
        <v>266.29000000000002</v>
      </c>
      <c r="K7" s="1">
        <f t="shared" si="6"/>
        <v>266290</v>
      </c>
      <c r="L7" s="1">
        <f t="shared" si="7"/>
        <v>165.19230769230768</v>
      </c>
      <c r="M7" s="1">
        <v>100</v>
      </c>
      <c r="O7" s="1">
        <v>53828</v>
      </c>
      <c r="P7" s="1">
        <v>614</v>
      </c>
      <c r="S7" s="1">
        <v>300</v>
      </c>
      <c r="T7" s="1">
        <f t="shared" si="8"/>
        <v>2.9999999999999997E-4</v>
      </c>
      <c r="U7" s="1">
        <v>27370.63</v>
      </c>
      <c r="V7" s="1">
        <v>42945</v>
      </c>
      <c r="W7" s="1">
        <f t="shared" si="0"/>
        <v>17942.666666666668</v>
      </c>
      <c r="X7" s="1">
        <f t="shared" si="1"/>
        <v>204.66666666666666</v>
      </c>
      <c r="Y7" s="1">
        <f t="shared" si="9"/>
        <v>22115.740833333337</v>
      </c>
      <c r="Z7" s="1">
        <f t="shared" si="2"/>
        <v>88462.963333333348</v>
      </c>
      <c r="AA7" s="1">
        <f t="shared" si="3"/>
        <v>121.25495368457949</v>
      </c>
      <c r="AB7" s="1">
        <f t="shared" si="4"/>
        <v>30.313738421144873</v>
      </c>
      <c r="AC7" s="1">
        <f t="shared" si="10"/>
        <v>0.32961539949920271</v>
      </c>
      <c r="AE7" s="1">
        <v>67.349999999999994</v>
      </c>
    </row>
    <row r="8" spans="1:31" x14ac:dyDescent="0.5">
      <c r="A8" s="1" t="s">
        <v>10</v>
      </c>
      <c r="B8" s="1">
        <v>0.35662464946543926</v>
      </c>
      <c r="C8" s="1">
        <v>14.84</v>
      </c>
      <c r="D8" s="1">
        <v>3.86</v>
      </c>
      <c r="E8" s="1">
        <f t="shared" si="5"/>
        <v>1.0197763229678123</v>
      </c>
      <c r="F8" s="1">
        <v>13.7</v>
      </c>
      <c r="I8" s="1">
        <f>77+661+339+78+67</f>
        <v>1222</v>
      </c>
      <c r="J8" s="1">
        <v>224.31</v>
      </c>
      <c r="K8" s="1">
        <f t="shared" si="6"/>
        <v>224310</v>
      </c>
      <c r="L8" s="1">
        <f t="shared" si="7"/>
        <v>183.55973813420621</v>
      </c>
      <c r="M8" s="1">
        <v>180</v>
      </c>
      <c r="O8" s="1">
        <v>40279</v>
      </c>
      <c r="P8" s="1">
        <v>1073</v>
      </c>
      <c r="S8" s="1">
        <v>300</v>
      </c>
      <c r="T8" s="1">
        <f t="shared" si="8"/>
        <v>2.9999999999999997E-4</v>
      </c>
      <c r="U8" s="1">
        <v>23114.38</v>
      </c>
      <c r="V8" s="1">
        <v>31975</v>
      </c>
      <c r="W8" s="1">
        <f t="shared" si="0"/>
        <v>13426.333333333334</v>
      </c>
      <c r="X8" s="1">
        <f t="shared" si="1"/>
        <v>357.66666666666669</v>
      </c>
      <c r="Y8" s="1">
        <f t="shared" si="9"/>
        <v>17218.345000000001</v>
      </c>
      <c r="Z8" s="1">
        <f t="shared" si="2"/>
        <v>68873.38</v>
      </c>
      <c r="AA8" s="1">
        <f t="shared" si="3"/>
        <v>112.07161383799207</v>
      </c>
      <c r="AB8" s="1">
        <f t="shared" si="4"/>
        <v>28.017903459498019</v>
      </c>
      <c r="AC8" s="1">
        <f t="shared" si="10"/>
        <v>0.35662464946543926</v>
      </c>
      <c r="AE8" s="1">
        <v>65.28</v>
      </c>
    </row>
    <row r="9" spans="1:31" x14ac:dyDescent="0.5">
      <c r="A9" s="1" t="s">
        <v>11</v>
      </c>
      <c r="B9" s="1">
        <v>0.58576316313460486</v>
      </c>
      <c r="C9" s="1">
        <v>20.25</v>
      </c>
      <c r="D9" s="1">
        <v>2.2599999999999998</v>
      </c>
      <c r="E9" s="1">
        <f t="shared" si="5"/>
        <v>1.7159627388232312</v>
      </c>
      <c r="F9" s="1">
        <v>11.7</v>
      </c>
      <c r="I9" s="1">
        <f>66+778+613+124+125</f>
        <v>1706</v>
      </c>
      <c r="J9" s="1">
        <v>216.63</v>
      </c>
      <c r="K9" s="1">
        <f t="shared" si="6"/>
        <v>216630</v>
      </c>
      <c r="L9" s="1">
        <f t="shared" si="7"/>
        <v>126.98124267291911</v>
      </c>
      <c r="M9" s="1">
        <v>74</v>
      </c>
      <c r="O9" s="1">
        <v>35751</v>
      </c>
      <c r="P9" s="1">
        <v>1885</v>
      </c>
      <c r="S9" s="1">
        <v>300</v>
      </c>
      <c r="T9" s="1">
        <f t="shared" si="8"/>
        <v>2.9999999999999997E-4</v>
      </c>
      <c r="U9" s="1">
        <v>3955.53</v>
      </c>
      <c r="V9" s="1">
        <v>23995</v>
      </c>
      <c r="W9" s="1">
        <f t="shared" si="0"/>
        <v>11917</v>
      </c>
      <c r="X9" s="1">
        <f t="shared" si="1"/>
        <v>628.33333333333337</v>
      </c>
      <c r="Y9" s="1">
        <f t="shared" si="9"/>
        <v>10123.965833333334</v>
      </c>
      <c r="Z9" s="1">
        <f t="shared" si="2"/>
        <v>40495.863333333335</v>
      </c>
      <c r="AA9" s="1">
        <f t="shared" si="3"/>
        <v>68.231501254058372</v>
      </c>
      <c r="AB9" s="1">
        <f t="shared" si="4"/>
        <v>17.057875313514593</v>
      </c>
      <c r="AC9" s="1">
        <f t="shared" si="10"/>
        <v>0.58576316313460486</v>
      </c>
      <c r="AE9" s="1">
        <v>61.99</v>
      </c>
    </row>
    <row r="10" spans="1:31" x14ac:dyDescent="0.5">
      <c r="A10" s="1" t="s">
        <v>12</v>
      </c>
      <c r="B10" s="1">
        <v>0.36688553344472813</v>
      </c>
      <c r="C10" s="1">
        <v>25.18</v>
      </c>
      <c r="D10" s="1">
        <v>2.1</v>
      </c>
      <c r="E10" s="1">
        <f t="shared" si="5"/>
        <v>1.4042189854344549</v>
      </c>
      <c r="F10" s="1">
        <v>16</v>
      </c>
      <c r="I10" s="1">
        <f>24+367+410+55+49</f>
        <v>905</v>
      </c>
      <c r="J10" s="1">
        <v>139.79</v>
      </c>
      <c r="K10" s="1">
        <f t="shared" si="6"/>
        <v>139790</v>
      </c>
      <c r="L10" s="1">
        <f t="shared" si="7"/>
        <v>154.46408839779005</v>
      </c>
      <c r="M10" s="1">
        <v>110</v>
      </c>
      <c r="O10" s="1">
        <v>33048</v>
      </c>
      <c r="P10" s="1">
        <v>934</v>
      </c>
      <c r="S10" s="1">
        <v>300</v>
      </c>
      <c r="T10" s="1">
        <f t="shared" si="8"/>
        <v>2.9999999999999997E-4</v>
      </c>
      <c r="U10" s="1">
        <v>203.14</v>
      </c>
      <c r="V10" s="1">
        <v>30191</v>
      </c>
      <c r="W10" s="1">
        <f t="shared" si="0"/>
        <v>11016</v>
      </c>
      <c r="X10" s="1">
        <f t="shared" si="1"/>
        <v>311.33333333333331</v>
      </c>
      <c r="Y10" s="1">
        <f t="shared" si="9"/>
        <v>10430.368333333334</v>
      </c>
      <c r="Z10" s="1">
        <f t="shared" si="2"/>
        <v>41721.473333333335</v>
      </c>
      <c r="AA10" s="1">
        <f t="shared" si="3"/>
        <v>108.93724706106779</v>
      </c>
      <c r="AB10" s="1">
        <f t="shared" si="4"/>
        <v>27.234311765266948</v>
      </c>
      <c r="AC10" s="1">
        <f t="shared" si="10"/>
        <v>0.36688553344472813</v>
      </c>
      <c r="AE10" s="1">
        <v>67.52</v>
      </c>
    </row>
    <row r="11" spans="1:31" x14ac:dyDescent="0.5">
      <c r="A11" s="1" t="s">
        <v>13</v>
      </c>
      <c r="B11" s="1">
        <v>0.78164201710175774</v>
      </c>
      <c r="C11" s="1">
        <v>10.75</v>
      </c>
      <c r="D11" s="1">
        <v>1.83</v>
      </c>
      <c r="E11" s="1">
        <f t="shared" si="5"/>
        <v>1.0282539043979253</v>
      </c>
      <c r="F11" s="1">
        <v>18.7</v>
      </c>
      <c r="I11" s="1">
        <f>57+707+761+98+85</f>
        <v>1708</v>
      </c>
      <c r="J11" s="1">
        <v>286.27</v>
      </c>
      <c r="K11" s="1">
        <f t="shared" si="6"/>
        <v>286270</v>
      </c>
      <c r="L11" s="1">
        <f t="shared" si="7"/>
        <v>167.60538641686182</v>
      </c>
      <c r="M11" s="1">
        <v>163</v>
      </c>
      <c r="O11" s="1">
        <v>37026</v>
      </c>
      <c r="P11" s="1">
        <v>528</v>
      </c>
      <c r="S11" s="1">
        <v>300</v>
      </c>
      <c r="T11" s="1">
        <f t="shared" si="8"/>
        <v>2.9999999999999997E-4</v>
      </c>
      <c r="U11" s="1">
        <v>7467.48</v>
      </c>
      <c r="V11" s="1">
        <v>20118</v>
      </c>
      <c r="W11" s="1">
        <f t="shared" si="0"/>
        <v>12342</v>
      </c>
      <c r="X11" s="1">
        <f t="shared" si="1"/>
        <v>176</v>
      </c>
      <c r="Y11" s="1">
        <f t="shared" si="9"/>
        <v>10025.869999999999</v>
      </c>
      <c r="Z11" s="1">
        <f t="shared" si="2"/>
        <v>40103.479999999996</v>
      </c>
      <c r="AA11" s="1">
        <f t="shared" si="3"/>
        <v>51.132742515806754</v>
      </c>
      <c r="AB11" s="1">
        <f t="shared" si="4"/>
        <v>12.783185628951689</v>
      </c>
      <c r="AC11" s="1">
        <f t="shared" si="10"/>
        <v>0.78164201710175774</v>
      </c>
      <c r="AE11" s="1">
        <v>65.62</v>
      </c>
    </row>
    <row r="12" spans="1:31" x14ac:dyDescent="0.5">
      <c r="A12" s="1" t="s">
        <v>14</v>
      </c>
      <c r="B12" s="1">
        <v>0.54753577680254129</v>
      </c>
      <c r="C12" s="1">
        <v>12.61</v>
      </c>
      <c r="D12" s="1">
        <v>5.24</v>
      </c>
      <c r="E12" s="1">
        <f t="shared" si="5"/>
        <v>0.87914569621886696</v>
      </c>
      <c r="F12" s="1">
        <v>13.8</v>
      </c>
      <c r="I12" s="1">
        <f>57+946+797+91+77</f>
        <v>1968</v>
      </c>
      <c r="J12" s="1">
        <v>327</v>
      </c>
      <c r="K12" s="1">
        <f t="shared" si="6"/>
        <v>327000</v>
      </c>
      <c r="L12" s="1">
        <f t="shared" si="7"/>
        <v>166.15853658536585</v>
      </c>
      <c r="M12" s="1">
        <v>189</v>
      </c>
      <c r="O12" s="1">
        <v>67922</v>
      </c>
      <c r="P12" s="1">
        <v>3525</v>
      </c>
      <c r="S12" s="1">
        <v>300</v>
      </c>
      <c r="T12" s="1">
        <f t="shared" si="8"/>
        <v>2.9999999999999997E-4</v>
      </c>
      <c r="U12" s="1">
        <v>11236.06</v>
      </c>
      <c r="V12" s="1">
        <v>30344</v>
      </c>
      <c r="W12" s="1">
        <f t="shared" si="0"/>
        <v>22640.666666666668</v>
      </c>
      <c r="X12" s="1">
        <f t="shared" si="1"/>
        <v>1175</v>
      </c>
      <c r="Y12" s="1">
        <f t="shared" si="9"/>
        <v>16348.931666666667</v>
      </c>
      <c r="Z12" s="1">
        <f t="shared" si="2"/>
        <v>65395.726666666669</v>
      </c>
      <c r="AA12" s="1">
        <f t="shared" si="3"/>
        <v>72.995230071355763</v>
      </c>
      <c r="AB12" s="1">
        <f t="shared" si="4"/>
        <v>18.248807517838941</v>
      </c>
      <c r="AC12" s="1">
        <f t="shared" si="10"/>
        <v>0.54753577680254129</v>
      </c>
      <c r="AE12" s="1">
        <v>67.86</v>
      </c>
    </row>
    <row r="13" spans="1:31" x14ac:dyDescent="0.5">
      <c r="A13" s="1" t="s">
        <v>15</v>
      </c>
      <c r="B13" s="1">
        <v>0.57135186021047923</v>
      </c>
      <c r="C13" s="1">
        <v>23</v>
      </c>
      <c r="D13" s="1">
        <v>0.89</v>
      </c>
      <c r="E13" s="1">
        <f t="shared" si="5"/>
        <v>1.0289714423279468</v>
      </c>
      <c r="F13" s="1">
        <v>8.9</v>
      </c>
      <c r="I13" s="1">
        <f>47+991+826+87+63</f>
        <v>2014</v>
      </c>
      <c r="J13" s="1">
        <v>273.55</v>
      </c>
      <c r="K13" s="1">
        <f t="shared" si="6"/>
        <v>273550</v>
      </c>
      <c r="L13" s="1">
        <f t="shared" si="7"/>
        <v>135.82423038728896</v>
      </c>
      <c r="M13" s="1">
        <v>132</v>
      </c>
      <c r="O13" s="1">
        <v>45217</v>
      </c>
      <c r="P13" s="1">
        <v>2518</v>
      </c>
      <c r="S13" s="1">
        <v>300</v>
      </c>
      <c r="T13" s="1">
        <f t="shared" si="8"/>
        <v>2.9999999999999997E-4</v>
      </c>
      <c r="U13" s="1">
        <v>21576.39</v>
      </c>
      <c r="V13" s="1">
        <v>14938</v>
      </c>
      <c r="W13" s="1">
        <f t="shared" si="0"/>
        <v>15072.333333333334</v>
      </c>
      <c r="X13" s="1">
        <f t="shared" si="1"/>
        <v>839.33333333333337</v>
      </c>
      <c r="Y13" s="1">
        <f t="shared" si="9"/>
        <v>13106.514166666668</v>
      </c>
      <c r="Z13" s="1">
        <f t="shared" si="2"/>
        <v>52426.056666666671</v>
      </c>
      <c r="AA13" s="1">
        <f t="shared" si="3"/>
        <v>69.952515749710599</v>
      </c>
      <c r="AB13" s="1">
        <f t="shared" si="4"/>
        <v>17.48812893742765</v>
      </c>
      <c r="AC13" s="1">
        <f t="shared" si="10"/>
        <v>0.57135186021047923</v>
      </c>
      <c r="AE13" s="1">
        <v>65.760000000000005</v>
      </c>
    </row>
    <row r="14" spans="1:31" x14ac:dyDescent="0.5">
      <c r="A14" s="1" t="s">
        <v>16</v>
      </c>
      <c r="B14" s="1">
        <v>0.27388239044149598</v>
      </c>
      <c r="C14" s="1">
        <v>11.93</v>
      </c>
      <c r="D14" s="1">
        <v>4.34</v>
      </c>
      <c r="E14" s="1">
        <f t="shared" si="5"/>
        <v>1.4319865319865321</v>
      </c>
      <c r="F14" s="1">
        <v>9.3000000000000007</v>
      </c>
      <c r="I14" s="1">
        <f>40+551+482+73+54</f>
        <v>1200</v>
      </c>
      <c r="J14" s="1">
        <v>170.12</v>
      </c>
      <c r="K14" s="1">
        <f t="shared" si="6"/>
        <v>170120</v>
      </c>
      <c r="L14" s="1">
        <f t="shared" si="7"/>
        <v>141.76666666666668</v>
      </c>
      <c r="M14" s="1">
        <v>99</v>
      </c>
      <c r="O14" s="1">
        <v>18563</v>
      </c>
      <c r="P14" s="1">
        <v>1443</v>
      </c>
      <c r="S14" s="1">
        <v>300</v>
      </c>
      <c r="T14" s="1">
        <f t="shared" si="8"/>
        <v>2.9999999999999997E-4</v>
      </c>
      <c r="U14" s="1">
        <v>44408.44</v>
      </c>
      <c r="V14" s="1">
        <v>16938</v>
      </c>
      <c r="W14" s="1">
        <f t="shared" si="0"/>
        <v>6187.666666666667</v>
      </c>
      <c r="X14" s="1">
        <f t="shared" si="1"/>
        <v>481</v>
      </c>
      <c r="Y14" s="1">
        <f t="shared" si="9"/>
        <v>17003.776666666668</v>
      </c>
      <c r="Z14" s="1">
        <f t="shared" si="2"/>
        <v>68015.106666666674</v>
      </c>
      <c r="AA14" s="1">
        <f t="shared" si="3"/>
        <v>145.92942589544637</v>
      </c>
      <c r="AB14" s="1">
        <f t="shared" si="4"/>
        <v>36.482356473861593</v>
      </c>
      <c r="AC14" s="1">
        <f t="shared" si="10"/>
        <v>0.27388239044149598</v>
      </c>
      <c r="AE14" s="1">
        <v>68.400000000000006</v>
      </c>
    </row>
    <row r="15" spans="1:31" x14ac:dyDescent="0.5">
      <c r="A15" s="1" t="s">
        <v>17</v>
      </c>
      <c r="B15" s="1">
        <v>0.32432855181841108</v>
      </c>
      <c r="C15" s="1">
        <v>19.84</v>
      </c>
      <c r="D15" s="1">
        <v>3.29</v>
      </c>
      <c r="E15" s="1">
        <f t="shared" si="5"/>
        <v>0.83053568440428382</v>
      </c>
      <c r="F15" s="1">
        <v>16.2</v>
      </c>
      <c r="I15" s="1">
        <f>45+986+1064+122+87</f>
        <v>2304</v>
      </c>
      <c r="J15" s="1">
        <v>317.64999999999998</v>
      </c>
      <c r="K15" s="1">
        <f t="shared" si="6"/>
        <v>317650</v>
      </c>
      <c r="L15" s="1">
        <f t="shared" si="7"/>
        <v>137.86892361111111</v>
      </c>
      <c r="M15" s="1">
        <v>166</v>
      </c>
      <c r="O15" s="1">
        <v>6246</v>
      </c>
      <c r="P15" s="1">
        <v>1354</v>
      </c>
      <c r="S15" s="1">
        <v>300</v>
      </c>
      <c r="T15" s="1">
        <f t="shared" si="8"/>
        <v>2.9999999999999997E-4</v>
      </c>
      <c r="U15" s="1">
        <v>94395.85</v>
      </c>
      <c r="V15" s="1">
        <v>10316</v>
      </c>
      <c r="W15" s="1">
        <f t="shared" si="0"/>
        <v>2082</v>
      </c>
      <c r="X15" s="1">
        <f t="shared" si="1"/>
        <v>451.33333333333331</v>
      </c>
      <c r="Y15" s="1">
        <f t="shared" si="9"/>
        <v>26811.295833333334</v>
      </c>
      <c r="Z15" s="1">
        <f t="shared" si="2"/>
        <v>107245.18333333333</v>
      </c>
      <c r="AA15" s="1">
        <f t="shared" si="3"/>
        <v>123.23151870507371</v>
      </c>
      <c r="AB15" s="1">
        <f t="shared" si="4"/>
        <v>30.807879676268428</v>
      </c>
      <c r="AC15" s="1">
        <f t="shared" si="10"/>
        <v>0.32432855181841108</v>
      </c>
      <c r="AE15" s="1">
        <v>67.38</v>
      </c>
    </row>
    <row r="16" spans="1:31" x14ac:dyDescent="0.5">
      <c r="A16" s="1" t="s">
        <v>18</v>
      </c>
      <c r="B16" s="1">
        <v>0.43205156079724877</v>
      </c>
      <c r="C16" s="1">
        <v>27.45</v>
      </c>
      <c r="D16" s="1">
        <v>2</v>
      </c>
      <c r="E16" s="1">
        <f t="shared" si="5"/>
        <v>1.7621494884425919</v>
      </c>
      <c r="F16" s="1">
        <v>22.3</v>
      </c>
      <c r="I16" s="1">
        <f>49+301+292+29+57</f>
        <v>728</v>
      </c>
      <c r="J16" s="1">
        <v>148.81</v>
      </c>
      <c r="K16" s="1">
        <f t="shared" si="6"/>
        <v>148810</v>
      </c>
      <c r="L16" s="1">
        <f t="shared" si="7"/>
        <v>204.40934065934067</v>
      </c>
      <c r="M16" s="1">
        <v>116</v>
      </c>
      <c r="O16" s="1">
        <v>2781</v>
      </c>
      <c r="P16" s="1">
        <v>1023</v>
      </c>
      <c r="S16" s="1">
        <v>300</v>
      </c>
      <c r="T16" s="1">
        <f t="shared" si="8"/>
        <v>2.9999999999999997E-4</v>
      </c>
      <c r="U16" s="1">
        <v>29551.7</v>
      </c>
      <c r="V16" s="1">
        <v>6895</v>
      </c>
      <c r="W16" s="1">
        <f t="shared" si="0"/>
        <v>927</v>
      </c>
      <c r="X16" s="1">
        <f t="shared" si="1"/>
        <v>341</v>
      </c>
      <c r="Y16" s="1">
        <f t="shared" si="9"/>
        <v>9428.6749999999993</v>
      </c>
      <c r="Z16" s="1">
        <f t="shared" si="2"/>
        <v>37714.699999999997</v>
      </c>
      <c r="AA16" s="1">
        <f t="shared" si="3"/>
        <v>92.506320139775553</v>
      </c>
      <c r="AB16" s="1">
        <f t="shared" si="4"/>
        <v>23.126580034943888</v>
      </c>
      <c r="AC16" s="1">
        <f t="shared" si="10"/>
        <v>0.43205156079724877</v>
      </c>
      <c r="AE16" s="1">
        <v>65.260000000000005</v>
      </c>
    </row>
    <row r="17" spans="1:31" x14ac:dyDescent="0.5">
      <c r="A17" s="1" t="s">
        <v>19</v>
      </c>
      <c r="B17" s="1">
        <v>0.18129970809425411</v>
      </c>
      <c r="C17" s="1">
        <v>17.149999999999999</v>
      </c>
      <c r="D17" s="1">
        <v>3.67</v>
      </c>
      <c r="E17" s="1">
        <f t="shared" si="5"/>
        <v>1.9595297544735748</v>
      </c>
      <c r="F17" s="1">
        <v>15.9</v>
      </c>
      <c r="I17" s="1">
        <f>64+730+636+91+81</f>
        <v>1602</v>
      </c>
      <c r="J17" s="1">
        <v>263.69</v>
      </c>
      <c r="K17" s="1">
        <f t="shared" si="6"/>
        <v>263690</v>
      </c>
      <c r="L17" s="1">
        <f t="shared" si="7"/>
        <v>164.60049937578029</v>
      </c>
      <c r="M17" s="1">
        <v>84</v>
      </c>
      <c r="O17" s="1">
        <v>43946</v>
      </c>
      <c r="P17" s="1">
        <v>10673</v>
      </c>
      <c r="S17" s="1">
        <v>300</v>
      </c>
      <c r="T17" s="1">
        <f t="shared" si="8"/>
        <v>2.9999999999999997E-4</v>
      </c>
      <c r="U17" s="1">
        <v>130977.12</v>
      </c>
      <c r="V17" s="1">
        <v>10078</v>
      </c>
      <c r="W17" s="1">
        <f t="shared" si="0"/>
        <v>14648.666666666666</v>
      </c>
      <c r="X17" s="1">
        <f t="shared" si="1"/>
        <v>3557.6666666666665</v>
      </c>
      <c r="Y17" s="1">
        <f t="shared" si="9"/>
        <v>39815.363333333327</v>
      </c>
      <c r="Z17" s="1">
        <f t="shared" si="2"/>
        <v>159261.45333333331</v>
      </c>
      <c r="AA17" s="1">
        <f t="shared" si="3"/>
        <v>220.44988610363177</v>
      </c>
      <c r="AB17" s="1">
        <f t="shared" si="4"/>
        <v>55.112471525907942</v>
      </c>
      <c r="AC17" s="1">
        <f t="shared" si="10"/>
        <v>0.18129970809425411</v>
      </c>
      <c r="AE17" s="1">
        <v>67.73</v>
      </c>
    </row>
    <row r="18" spans="1:31" x14ac:dyDescent="0.5">
      <c r="A18" s="1" t="s">
        <v>20</v>
      </c>
      <c r="B18" s="1">
        <v>0.18981838789875111</v>
      </c>
      <c r="C18" s="1">
        <v>32.51</v>
      </c>
      <c r="D18" s="1">
        <v>12.93</v>
      </c>
      <c r="E18" s="1">
        <f t="shared" si="5"/>
        <v>3.5343749999999998</v>
      </c>
      <c r="F18" s="1">
        <v>8.6999999999999993</v>
      </c>
      <c r="I18" s="1">
        <f>20+280+149+32+31</f>
        <v>512</v>
      </c>
      <c r="J18" s="1">
        <v>90.48</v>
      </c>
      <c r="K18" s="1">
        <f t="shared" si="6"/>
        <v>90480</v>
      </c>
      <c r="L18" s="1">
        <f t="shared" si="7"/>
        <v>176.71875</v>
      </c>
      <c r="M18" s="1">
        <v>50</v>
      </c>
      <c r="O18" s="1">
        <v>4640</v>
      </c>
      <c r="P18" s="1">
        <v>1034</v>
      </c>
      <c r="S18" s="1">
        <v>300</v>
      </c>
      <c r="T18" s="1">
        <f t="shared" si="8"/>
        <v>2.9999999999999997E-4</v>
      </c>
      <c r="U18" s="1">
        <v>23797.61</v>
      </c>
      <c r="V18" s="1">
        <v>26506</v>
      </c>
      <c r="W18" s="1">
        <f t="shared" si="0"/>
        <v>1546.6666666666667</v>
      </c>
      <c r="X18" s="1">
        <f t="shared" si="1"/>
        <v>344.66666666666669</v>
      </c>
      <c r="Y18" s="1">
        <f t="shared" si="9"/>
        <v>13048.735833333332</v>
      </c>
      <c r="Z18" s="1">
        <f t="shared" si="2"/>
        <v>52194.943333333329</v>
      </c>
      <c r="AA18" s="1">
        <f t="shared" si="3"/>
        <v>210.55652427792512</v>
      </c>
      <c r="AB18" s="1">
        <f t="shared" si="4"/>
        <v>52.63913106948128</v>
      </c>
      <c r="AC18" s="1">
        <f t="shared" si="10"/>
        <v>0.18981838789875111</v>
      </c>
      <c r="AE18" s="1">
        <v>68.650000000000006</v>
      </c>
    </row>
    <row r="19" spans="1:31" x14ac:dyDescent="0.5">
      <c r="A19" s="1" t="s">
        <v>21</v>
      </c>
      <c r="B19" s="1">
        <v>0.19180867164532692</v>
      </c>
      <c r="C19" s="1">
        <v>27.16</v>
      </c>
      <c r="D19" s="1">
        <v>20.53</v>
      </c>
      <c r="E19" s="1">
        <f t="shared" si="5"/>
        <v>1.200436366469912</v>
      </c>
      <c r="F19" s="1">
        <v>24.3</v>
      </c>
      <c r="I19" s="1">
        <f>61+684+347+61+52</f>
        <v>1205</v>
      </c>
      <c r="J19" s="1">
        <v>308.11</v>
      </c>
      <c r="K19" s="1">
        <f t="shared" si="6"/>
        <v>308110</v>
      </c>
      <c r="L19" s="1">
        <f t="shared" si="7"/>
        <v>255.69294605809128</v>
      </c>
      <c r="M19" s="1">
        <v>213</v>
      </c>
      <c r="O19" s="1">
        <v>57189</v>
      </c>
      <c r="P19" s="1">
        <v>6142</v>
      </c>
      <c r="S19" s="1">
        <v>300</v>
      </c>
      <c r="T19" s="1">
        <f t="shared" si="8"/>
        <v>2.9999999999999997E-4</v>
      </c>
      <c r="U19" s="1">
        <v>49666.93</v>
      </c>
      <c r="V19" s="1">
        <v>105117</v>
      </c>
      <c r="W19" s="1">
        <f t="shared" si="0"/>
        <v>19063</v>
      </c>
      <c r="X19" s="1">
        <f t="shared" si="1"/>
        <v>2047.3333333333333</v>
      </c>
      <c r="Y19" s="1">
        <f t="shared" si="9"/>
        <v>43973.565833333334</v>
      </c>
      <c r="Z19" s="1">
        <f t="shared" si="2"/>
        <v>175894.26333333334</v>
      </c>
      <c r="AA19" s="1">
        <f t="shared" si="3"/>
        <v>208.37170528923653</v>
      </c>
      <c r="AB19" s="1">
        <f t="shared" si="4"/>
        <v>52.092926322309133</v>
      </c>
      <c r="AC19" s="1">
        <f t="shared" si="10"/>
        <v>0.19180867164532692</v>
      </c>
      <c r="AE19" s="1">
        <v>68.790000000000006</v>
      </c>
    </row>
    <row r="20" spans="1:31" x14ac:dyDescent="0.5">
      <c r="A20" s="1" t="s">
        <v>22</v>
      </c>
      <c r="B20" s="1">
        <v>0.41696675666754174</v>
      </c>
      <c r="C20" s="1">
        <v>12.05</v>
      </c>
      <c r="D20" s="1">
        <v>1.27</v>
      </c>
      <c r="E20" s="1">
        <f t="shared" si="5"/>
        <v>1.6555465797006055</v>
      </c>
      <c r="F20" s="1">
        <v>8.4</v>
      </c>
      <c r="I20" s="1">
        <f>40+351+396+41+29</f>
        <v>857</v>
      </c>
      <c r="J20" s="1">
        <v>166</v>
      </c>
      <c r="K20" s="1">
        <f t="shared" si="6"/>
        <v>166000</v>
      </c>
      <c r="L20" s="1">
        <f t="shared" si="7"/>
        <v>193.69894982497084</v>
      </c>
      <c r="M20" s="1">
        <v>117</v>
      </c>
      <c r="O20" s="1">
        <v>3809</v>
      </c>
      <c r="P20" s="1">
        <v>629</v>
      </c>
      <c r="S20" s="1">
        <v>300</v>
      </c>
      <c r="T20" s="1">
        <f t="shared" si="8"/>
        <v>2.9999999999999997E-4</v>
      </c>
      <c r="U20" s="1">
        <v>32620.07</v>
      </c>
      <c r="V20" s="1">
        <v>9494</v>
      </c>
      <c r="W20" s="1">
        <f t="shared" si="0"/>
        <v>1269.6666666666667</v>
      </c>
      <c r="X20" s="1">
        <f t="shared" si="1"/>
        <v>209.66666666666666</v>
      </c>
      <c r="Y20" s="1">
        <f t="shared" si="9"/>
        <v>10898.350833333332</v>
      </c>
      <c r="Z20" s="1">
        <f t="shared" si="2"/>
        <v>43593.403333333328</v>
      </c>
      <c r="AA20" s="1">
        <f t="shared" si="3"/>
        <v>95.852965160642555</v>
      </c>
      <c r="AB20" s="1">
        <f t="shared" si="4"/>
        <v>23.963241290160639</v>
      </c>
      <c r="AC20" s="1">
        <f t="shared" si="10"/>
        <v>0.41696675666754174</v>
      </c>
      <c r="AE20" s="1">
        <v>67.56</v>
      </c>
    </row>
    <row r="21" spans="1:31" x14ac:dyDescent="0.5">
      <c r="A21" s="1" t="s">
        <v>23</v>
      </c>
      <c r="B21" s="1">
        <v>0.30090740316981918</v>
      </c>
      <c r="C21" s="1">
        <v>25.35</v>
      </c>
      <c r="D21" s="1">
        <v>6.29</v>
      </c>
      <c r="E21" s="1">
        <f t="shared" si="5"/>
        <v>1.2710536800927268</v>
      </c>
      <c r="F21" s="1">
        <v>9.6</v>
      </c>
      <c r="I21" s="1">
        <f>25+901+895+80+71</f>
        <v>1972</v>
      </c>
      <c r="J21" s="1">
        <v>280.73</v>
      </c>
      <c r="K21" s="1">
        <f t="shared" si="6"/>
        <v>280730</v>
      </c>
      <c r="L21" s="1">
        <f t="shared" si="7"/>
        <v>142.35801217038539</v>
      </c>
      <c r="M21" s="1">
        <v>112</v>
      </c>
      <c r="O21" s="1">
        <v>13335</v>
      </c>
      <c r="P21" s="1">
        <v>2372</v>
      </c>
      <c r="S21" s="1">
        <v>300</v>
      </c>
      <c r="T21" s="1">
        <f t="shared" si="8"/>
        <v>2.9999999999999997E-4</v>
      </c>
      <c r="U21" s="1">
        <v>81939.789999999994</v>
      </c>
      <c r="V21" s="1">
        <v>14982</v>
      </c>
      <c r="W21" s="1">
        <f t="shared" si="0"/>
        <v>4445</v>
      </c>
      <c r="X21" s="1">
        <f t="shared" si="1"/>
        <v>790.66666666666663</v>
      </c>
      <c r="Y21" s="1">
        <f t="shared" si="9"/>
        <v>25539.364166666666</v>
      </c>
      <c r="Z21" s="1">
        <f t="shared" si="2"/>
        <v>102157.45666666667</v>
      </c>
      <c r="AA21" s="1">
        <f t="shared" si="3"/>
        <v>132.82325253208896</v>
      </c>
      <c r="AB21" s="1">
        <f t="shared" si="4"/>
        <v>33.205813133022239</v>
      </c>
      <c r="AC21" s="1">
        <f t="shared" si="10"/>
        <v>0.30090740316981918</v>
      </c>
      <c r="AE21" s="1">
        <v>68.290000000000006</v>
      </c>
    </row>
    <row r="22" spans="1:31" x14ac:dyDescent="0.5">
      <c r="A22" s="1" t="s">
        <v>24</v>
      </c>
      <c r="B22" s="1">
        <v>0.61094860489965253</v>
      </c>
      <c r="C22" s="1">
        <v>28.73</v>
      </c>
      <c r="D22" s="1">
        <v>6.31</v>
      </c>
      <c r="E22" s="1">
        <f t="shared" si="5"/>
        <v>0.89368956350888007</v>
      </c>
      <c r="F22" s="1">
        <v>18.100000000000001</v>
      </c>
      <c r="I22" s="1">
        <f>33+220+190+34+37</f>
        <v>514</v>
      </c>
      <c r="J22" s="1">
        <v>92.79</v>
      </c>
      <c r="K22" s="1">
        <f t="shared" si="6"/>
        <v>92790</v>
      </c>
      <c r="L22" s="1">
        <f t="shared" si="7"/>
        <v>180.52529182879377</v>
      </c>
      <c r="M22" s="1">
        <v>202</v>
      </c>
      <c r="O22" s="1">
        <v>61</v>
      </c>
      <c r="P22" s="1">
        <v>150</v>
      </c>
      <c r="S22" s="1">
        <v>300</v>
      </c>
      <c r="T22" s="1">
        <f t="shared" si="8"/>
        <v>2.9999999999999997E-4</v>
      </c>
      <c r="U22" s="1">
        <v>7073.37</v>
      </c>
      <c r="V22" s="1">
        <v>9487</v>
      </c>
      <c r="W22" s="1">
        <f t="shared" si="0"/>
        <v>20.333333333333332</v>
      </c>
      <c r="X22" s="1">
        <f t="shared" si="1"/>
        <v>50</v>
      </c>
      <c r="Y22" s="1">
        <f t="shared" si="9"/>
        <v>4157.6758333333328</v>
      </c>
      <c r="Z22" s="1">
        <f t="shared" si="2"/>
        <v>16630.703333333331</v>
      </c>
      <c r="AA22" s="1">
        <f t="shared" si="3"/>
        <v>65.418759744225312</v>
      </c>
      <c r="AB22" s="1">
        <f t="shared" si="4"/>
        <v>16.354689936056328</v>
      </c>
      <c r="AC22" s="1">
        <f t="shared" si="10"/>
        <v>0.61094860489965253</v>
      </c>
      <c r="AE22" s="1">
        <v>60.87</v>
      </c>
    </row>
    <row r="23" spans="1:31" x14ac:dyDescent="0.5">
      <c r="A23" s="1" t="s">
        <v>25</v>
      </c>
      <c r="B23" s="1">
        <v>0.19960300836070105</v>
      </c>
      <c r="C23" s="1">
        <v>15.26</v>
      </c>
      <c r="D23" s="1">
        <v>4.7699999999999996</v>
      </c>
      <c r="E23" s="1">
        <f t="shared" si="5"/>
        <v>0.9383414108777598</v>
      </c>
      <c r="F23" s="1">
        <v>15.9</v>
      </c>
      <c r="I23" s="1">
        <f>46+530+493+84+85</f>
        <v>1238</v>
      </c>
      <c r="J23" s="1">
        <v>188.19</v>
      </c>
      <c r="K23" s="1">
        <f t="shared" si="6"/>
        <v>188190</v>
      </c>
      <c r="L23" s="1">
        <f t="shared" si="7"/>
        <v>152.01130856219709</v>
      </c>
      <c r="M23" s="1">
        <v>162</v>
      </c>
      <c r="O23" s="1">
        <v>28519</v>
      </c>
      <c r="P23" s="1">
        <v>1124</v>
      </c>
      <c r="S23" s="1">
        <v>300</v>
      </c>
      <c r="T23" s="1">
        <f t="shared" si="8"/>
        <v>2.9999999999999997E-4</v>
      </c>
      <c r="U23" s="1">
        <v>25561.95</v>
      </c>
      <c r="V23" s="1">
        <v>67796</v>
      </c>
      <c r="W23" s="1">
        <f t="shared" si="0"/>
        <v>9506.3333333333339</v>
      </c>
      <c r="X23" s="1">
        <f t="shared" si="1"/>
        <v>374.66666666666669</v>
      </c>
      <c r="Y23" s="1">
        <f t="shared" si="9"/>
        <v>25809.737499999999</v>
      </c>
      <c r="Z23" s="1">
        <f t="shared" si="2"/>
        <v>103238.95</v>
      </c>
      <c r="AA23" s="1">
        <f t="shared" si="3"/>
        <v>200.23495802114883</v>
      </c>
      <c r="AB23" s="1">
        <f t="shared" si="4"/>
        <v>50.058739505287207</v>
      </c>
      <c r="AC23" s="1">
        <f t="shared" si="10"/>
        <v>0.19960300836070105</v>
      </c>
      <c r="AE23" s="1">
        <v>65.34</v>
      </c>
    </row>
    <row r="24" spans="1:31" x14ac:dyDescent="0.5">
      <c r="A24" s="1" t="s">
        <v>29</v>
      </c>
      <c r="B24" s="1">
        <v>22.158140464681026</v>
      </c>
      <c r="C24" s="1">
        <v>8.61</v>
      </c>
      <c r="D24" s="1">
        <v>0.01</v>
      </c>
      <c r="E24" s="1">
        <f t="shared" si="5"/>
        <v>1.2840494823982307</v>
      </c>
      <c r="F24" s="1">
        <v>21.5</v>
      </c>
      <c r="I24" s="1">
        <f>298+1759+757+252+115</f>
        <v>3181</v>
      </c>
      <c r="J24" s="1">
        <v>465.64</v>
      </c>
      <c r="K24" s="1">
        <f t="shared" si="6"/>
        <v>465640</v>
      </c>
      <c r="L24" s="1">
        <f t="shared" si="7"/>
        <v>146.38164099339829</v>
      </c>
      <c r="M24" s="1">
        <v>114</v>
      </c>
      <c r="O24" s="1">
        <v>497</v>
      </c>
      <c r="P24" s="1">
        <v>0</v>
      </c>
      <c r="S24" s="1">
        <v>300</v>
      </c>
      <c r="T24" s="1">
        <f t="shared" si="8"/>
        <v>2.9999999999999997E-4</v>
      </c>
      <c r="U24" s="1">
        <v>1570.41</v>
      </c>
      <c r="V24" s="1">
        <v>565</v>
      </c>
      <c r="W24" s="1">
        <f t="shared" si="0"/>
        <v>165.66666666666666</v>
      </c>
      <c r="X24" s="1">
        <f t="shared" si="1"/>
        <v>0</v>
      </c>
      <c r="Y24" s="1">
        <f t="shared" si="9"/>
        <v>575.26916666666659</v>
      </c>
      <c r="Z24" s="1">
        <f t="shared" si="2"/>
        <v>2301.0766666666664</v>
      </c>
      <c r="AA24" s="1">
        <f t="shared" si="3"/>
        <v>1.8037389041605818</v>
      </c>
      <c r="AB24" s="1">
        <f t="shared" si="4"/>
        <v>0.45093472604014545</v>
      </c>
      <c r="AC24" s="1">
        <f t="shared" si="10"/>
        <v>22.158140464681026</v>
      </c>
      <c r="AE24" s="1">
        <v>70.11</v>
      </c>
    </row>
    <row r="26" spans="1:31" x14ac:dyDescent="0.5">
      <c r="B26" s="1">
        <f>AVERAGE(B3:B24)</f>
        <v>1.3669087314262265</v>
      </c>
      <c r="C26" s="1">
        <f t="shared" ref="C26:F26" si="11">AVERAGE(C3:C24)</f>
        <v>20.773181818181822</v>
      </c>
      <c r="D26" s="1">
        <f t="shared" si="11"/>
        <v>5.3481818181818177</v>
      </c>
      <c r="E26" s="1">
        <f t="shared" si="11"/>
        <v>1.6900222178439472</v>
      </c>
      <c r="F26" s="1">
        <f t="shared" si="11"/>
        <v>16.536363636363635</v>
      </c>
      <c r="AE26" s="1">
        <f>AVERAGE(AE3:AE24)</f>
        <v>66.565909090909074</v>
      </c>
    </row>
    <row r="27" spans="1:31" x14ac:dyDescent="0.5">
      <c r="B27" s="1">
        <f>_xlfn.STDEV.S(B3:B24)</f>
        <v>4.6464806976536943</v>
      </c>
      <c r="C27" s="1">
        <f t="shared" ref="C27:F27" si="12">_xlfn.STDEV.S(C3:C24)</f>
        <v>6.9162812650149093</v>
      </c>
      <c r="D27" s="1">
        <f t="shared" si="12"/>
        <v>4.884977590594052</v>
      </c>
      <c r="E27" s="1">
        <f t="shared" si="12"/>
        <v>1.0275465225155613</v>
      </c>
      <c r="F27" s="1">
        <f t="shared" si="12"/>
        <v>5.821760939174708</v>
      </c>
      <c r="AE27" s="1">
        <f>_xlfn.STDEV.S(AE3:AE24)</f>
        <v>2.1588018261700923</v>
      </c>
    </row>
    <row r="28" spans="1:31" x14ac:dyDescent="0.5">
      <c r="B28" s="1">
        <f>_xlfn.VAR.S(B3:B24)</f>
        <v>21.589782873668362</v>
      </c>
      <c r="C28" s="1">
        <f t="shared" ref="C28:F28" si="13">_xlfn.VAR.S(C3:C24)</f>
        <v>47.834946536796238</v>
      </c>
      <c r="D28" s="1">
        <f t="shared" si="13"/>
        <v>23.863006060606068</v>
      </c>
      <c r="E28" s="1">
        <f t="shared" si="13"/>
        <v>1.0558518559338228</v>
      </c>
      <c r="F28" s="1">
        <f t="shared" si="13"/>
        <v>33.892900432900376</v>
      </c>
    </row>
    <row r="29" spans="1:31" x14ac:dyDescent="0.5">
      <c r="A29" s="2" t="s">
        <v>45</v>
      </c>
    </row>
    <row r="30" spans="1:31" x14ac:dyDescent="0.5">
      <c r="A30" s="2" t="s">
        <v>5</v>
      </c>
      <c r="B30" s="2" t="s">
        <v>35</v>
      </c>
      <c r="C30" s="2" t="s">
        <v>1</v>
      </c>
      <c r="D30" s="2" t="s">
        <v>2</v>
      </c>
      <c r="E30" s="2" t="s">
        <v>3</v>
      </c>
      <c r="F30" s="2" t="s">
        <v>26</v>
      </c>
      <c r="G30" s="1" t="s">
        <v>4</v>
      </c>
      <c r="H30" s="1" t="s">
        <v>4</v>
      </c>
      <c r="AE30" s="2" t="s">
        <v>27</v>
      </c>
    </row>
    <row r="31" spans="1:31" x14ac:dyDescent="0.5">
      <c r="A31" s="1" t="s">
        <v>6</v>
      </c>
      <c r="B31" s="1">
        <f>(B3-$B$26)/$B$27</f>
        <v>-0.22125044541086036</v>
      </c>
      <c r="C31" s="1">
        <f>(C3-$C$26)/$C$27</f>
        <v>0.96826862951527759</v>
      </c>
      <c r="D31" s="1">
        <f>(D3-$D$26)/$D$27</f>
        <v>1.5827745446991768</v>
      </c>
      <c r="E31" s="1">
        <f>(E3-$E$26)/$E$27</f>
        <v>-0.78555299662550593</v>
      </c>
      <c r="F31" s="1">
        <f>(F3-$F$26)/$F$27</f>
        <v>1.1617853144954415</v>
      </c>
      <c r="AE31" s="1">
        <f t="shared" ref="AE31:AE52" si="14">(AE3-$AE$26)/$AE$27</f>
        <v>0.3632065248351064</v>
      </c>
    </row>
    <row r="32" spans="1:31" x14ac:dyDescent="0.5">
      <c r="A32" s="1" t="s">
        <v>7</v>
      </c>
      <c r="B32" s="1">
        <f t="shared" ref="B32:B52" si="15">(B4-$B$26)/$B$27</f>
        <v>-0.23183989150877529</v>
      </c>
      <c r="C32" s="1">
        <f t="shared" ref="C32:C52" si="16">(C4-$C$26)/$C$27</f>
        <v>1.0767084067975834</v>
      </c>
      <c r="D32" s="1">
        <f t="shared" ref="D32:D52" si="17">(D4-$D$26)/$D$27</f>
        <v>-0.39881079944624748</v>
      </c>
      <c r="E32" s="1">
        <f t="shared" ref="E32:E52" si="18">(E4-$E$26)/$E$27</f>
        <v>2.9648090128100906</v>
      </c>
      <c r="F32" s="1">
        <f t="shared" ref="F32:F52" si="19">(F4-$F$26)/$F$27</f>
        <v>-0.28107709221663879</v>
      </c>
      <c r="AE32" s="1">
        <f t="shared" si="14"/>
        <v>-0.54933670915638744</v>
      </c>
    </row>
    <row r="33" spans="1:31" x14ac:dyDescent="0.5">
      <c r="A33" s="1" t="s">
        <v>28</v>
      </c>
      <c r="B33" s="1">
        <f t="shared" si="15"/>
        <v>-0.20932449789651558</v>
      </c>
      <c r="C33" s="1">
        <f t="shared" si="16"/>
        <v>0.13400527629007283</v>
      </c>
      <c r="D33" s="1">
        <f t="shared" si="17"/>
        <v>0.40979065813375509</v>
      </c>
      <c r="E33" s="1">
        <f t="shared" si="18"/>
        <v>1.7904518543525523</v>
      </c>
      <c r="F33" s="1">
        <f t="shared" si="19"/>
        <v>0.57776957844531351</v>
      </c>
      <c r="AE33" s="1">
        <f t="shared" si="14"/>
        <v>-0.59565870072955718</v>
      </c>
    </row>
    <row r="34" spans="1:31" x14ac:dyDescent="0.5">
      <c r="A34" s="1" t="s">
        <v>8</v>
      </c>
      <c r="B34" s="1">
        <f t="shared" si="15"/>
        <v>-0.24468389575411337</v>
      </c>
      <c r="C34" s="1">
        <f t="shared" si="16"/>
        <v>0.67620416270160111</v>
      </c>
      <c r="D34" s="1">
        <f t="shared" si="17"/>
        <v>0.85605677902600974</v>
      </c>
      <c r="E34" s="1">
        <f t="shared" si="18"/>
        <v>0.82857045916055416</v>
      </c>
      <c r="F34" s="1">
        <f t="shared" si="19"/>
        <v>2.0206319851573942</v>
      </c>
      <c r="AE34" s="1">
        <f t="shared" si="14"/>
        <v>5.2849181294857765E-2</v>
      </c>
    </row>
    <row r="35" spans="1:31" x14ac:dyDescent="0.5">
      <c r="A35" s="1" t="s">
        <v>9</v>
      </c>
      <c r="B35" s="1">
        <f t="shared" si="15"/>
        <v>-0.22324279372360667</v>
      </c>
      <c r="C35" s="1">
        <f t="shared" si="16"/>
        <v>0.10508800234812475</v>
      </c>
      <c r="D35" s="1">
        <f t="shared" si="17"/>
        <v>-0.54006016798553913</v>
      </c>
      <c r="E35" s="1">
        <f t="shared" si="18"/>
        <v>-3.7077777099180864E-2</v>
      </c>
      <c r="F35" s="1">
        <f t="shared" si="19"/>
        <v>1.3507315820410708</v>
      </c>
      <c r="AE35" s="1">
        <f t="shared" si="14"/>
        <v>0.3632065248351064</v>
      </c>
    </row>
    <row r="36" spans="1:31" x14ac:dyDescent="0.5">
      <c r="A36" s="1" t="s">
        <v>10</v>
      </c>
      <c r="B36" s="1">
        <f t="shared" si="15"/>
        <v>-0.21742995348521396</v>
      </c>
      <c r="C36" s="1">
        <f t="shared" si="16"/>
        <v>-0.85785721991874953</v>
      </c>
      <c r="D36" s="1">
        <f t="shared" si="17"/>
        <v>-0.30464455375338645</v>
      </c>
      <c r="E36" s="1">
        <f t="shared" si="18"/>
        <v>-0.65227790682925957</v>
      </c>
      <c r="F36" s="1">
        <f t="shared" si="19"/>
        <v>-0.48720029317550756</v>
      </c>
      <c r="AE36" s="1">
        <f t="shared" si="14"/>
        <v>-0.59565870072955718</v>
      </c>
    </row>
    <row r="37" spans="1:31" x14ac:dyDescent="0.5">
      <c r="A37" s="1" t="s">
        <v>11</v>
      </c>
      <c r="B37" s="1">
        <f t="shared" si="15"/>
        <v>-0.16811553068240917</v>
      </c>
      <c r="C37" s="1">
        <f t="shared" si="16"/>
        <v>-7.564495978905135E-2</v>
      </c>
      <c r="D37" s="1">
        <f t="shared" si="17"/>
        <v>-0.6321793213807293</v>
      </c>
      <c r="E37" s="1">
        <f t="shared" si="18"/>
        <v>2.5245106095808097E-2</v>
      </c>
      <c r="F37" s="1">
        <f t="shared" si="19"/>
        <v>-0.83073896144028858</v>
      </c>
      <c r="AE37" s="1">
        <f t="shared" si="14"/>
        <v>-2.1196522234869257</v>
      </c>
    </row>
    <row r="38" spans="1:31" x14ac:dyDescent="0.5">
      <c r="A38" s="1" t="s">
        <v>12</v>
      </c>
      <c r="B38" s="1">
        <f t="shared" si="15"/>
        <v>-0.2152216404313213</v>
      </c>
      <c r="C38" s="1">
        <f t="shared" si="16"/>
        <v>0.63716584287997113</v>
      </c>
      <c r="D38" s="1">
        <f t="shared" si="17"/>
        <v>-0.66493279814346351</v>
      </c>
      <c r="E38" s="1">
        <f t="shared" si="18"/>
        <v>-0.27814140396272335</v>
      </c>
      <c r="F38" s="1">
        <f t="shared" si="19"/>
        <v>-9.2130824671009262E-2</v>
      </c>
      <c r="AE38" s="1">
        <f t="shared" si="14"/>
        <v>0.44195391050950011</v>
      </c>
    </row>
    <row r="39" spans="1:31" x14ac:dyDescent="0.5">
      <c r="A39" s="1" t="s">
        <v>13</v>
      </c>
      <c r="B39" s="1">
        <f t="shared" si="15"/>
        <v>-0.12595914034895431</v>
      </c>
      <c r="C39" s="1">
        <f t="shared" si="16"/>
        <v>-1.4492154720315897</v>
      </c>
      <c r="D39" s="1">
        <f t="shared" si="17"/>
        <v>-0.72020429018057763</v>
      </c>
      <c r="E39" s="1">
        <f t="shared" si="18"/>
        <v>-0.64402759285869704</v>
      </c>
      <c r="F39" s="1">
        <f t="shared" si="19"/>
        <v>0.37164637748644497</v>
      </c>
      <c r="AE39" s="1">
        <f t="shared" si="14"/>
        <v>-0.4381639293807697</v>
      </c>
    </row>
    <row r="40" spans="1:31" x14ac:dyDescent="0.5">
      <c r="A40" s="1" t="s">
        <v>14</v>
      </c>
      <c r="B40" s="1">
        <f t="shared" si="15"/>
        <v>-0.17634270062446167</v>
      </c>
      <c r="C40" s="1">
        <f t="shared" si="16"/>
        <v>-1.1802848243714716</v>
      </c>
      <c r="D40" s="1">
        <f t="shared" si="17"/>
        <v>-2.2145816674803153E-2</v>
      </c>
      <c r="E40" s="1">
        <f t="shared" si="18"/>
        <v>-0.78913850016245879</v>
      </c>
      <c r="F40" s="1">
        <f t="shared" si="19"/>
        <v>-0.47002335976226828</v>
      </c>
      <c r="AE40" s="1">
        <f t="shared" si="14"/>
        <v>0.59944868185828759</v>
      </c>
    </row>
    <row r="41" spans="1:31" x14ac:dyDescent="0.5">
      <c r="A41" s="1" t="s">
        <v>15</v>
      </c>
      <c r="B41" s="1">
        <f t="shared" si="15"/>
        <v>-0.17121708298873917</v>
      </c>
      <c r="C41" s="1">
        <f t="shared" si="16"/>
        <v>0.3219675569127361</v>
      </c>
      <c r="D41" s="1">
        <f t="shared" si="17"/>
        <v>-0.91263096616164163</v>
      </c>
      <c r="E41" s="1">
        <f t="shared" si="18"/>
        <v>-0.64332929072414757</v>
      </c>
      <c r="F41" s="1">
        <f t="shared" si="19"/>
        <v>-1.3116930970109819</v>
      </c>
      <c r="AE41" s="1">
        <f t="shared" si="14"/>
        <v>-0.37331314117832826</v>
      </c>
    </row>
    <row r="42" spans="1:31" x14ac:dyDescent="0.5">
      <c r="A42" s="1" t="s">
        <v>16</v>
      </c>
      <c r="B42" s="1">
        <f t="shared" si="15"/>
        <v>-0.23523746510701518</v>
      </c>
      <c r="C42" s="1">
        <f t="shared" si="16"/>
        <v>-1.2786035557740956</v>
      </c>
      <c r="D42" s="1">
        <f t="shared" si="17"/>
        <v>-0.20638412346518359</v>
      </c>
      <c r="E42" s="1">
        <f t="shared" si="18"/>
        <v>-0.2511182512940745</v>
      </c>
      <c r="F42" s="1">
        <f t="shared" si="19"/>
        <v>-1.2429853633580255</v>
      </c>
      <c r="AE42" s="1">
        <f t="shared" si="14"/>
        <v>0.84958743635342093</v>
      </c>
    </row>
    <row r="43" spans="1:31" x14ac:dyDescent="0.5">
      <c r="A43" s="1" t="s">
        <v>17</v>
      </c>
      <c r="B43" s="1">
        <f t="shared" si="15"/>
        <v>-0.22438061135910473</v>
      </c>
      <c r="C43" s="1">
        <f t="shared" si="16"/>
        <v>-0.13492537137004512</v>
      </c>
      <c r="D43" s="1">
        <f t="shared" si="17"/>
        <v>-0.42132881472062728</v>
      </c>
      <c r="E43" s="1">
        <f t="shared" si="18"/>
        <v>-0.83644537216235604</v>
      </c>
      <c r="F43" s="1">
        <f t="shared" si="19"/>
        <v>-5.7776957844531289E-2</v>
      </c>
      <c r="AE43" s="1">
        <f t="shared" si="14"/>
        <v>0.37710312230705861</v>
      </c>
    </row>
    <row r="44" spans="1:31" x14ac:dyDescent="0.5">
      <c r="A44" s="1" t="s">
        <v>18</v>
      </c>
      <c r="B44" s="1">
        <f t="shared" si="15"/>
        <v>-0.2011968264714942</v>
      </c>
      <c r="C44" s="1">
        <f t="shared" si="16"/>
        <v>0.96537690212108285</v>
      </c>
      <c r="D44" s="1">
        <f t="shared" si="17"/>
        <v>-0.68540372112017245</v>
      </c>
      <c r="E44" s="1">
        <f t="shared" si="18"/>
        <v>7.0193678843920512E-2</v>
      </c>
      <c r="F44" s="1">
        <f t="shared" si="19"/>
        <v>0.99001598036305105</v>
      </c>
      <c r="AE44" s="1">
        <f t="shared" si="14"/>
        <v>-0.60492309904418973</v>
      </c>
    </row>
    <row r="45" spans="1:31" x14ac:dyDescent="0.5">
      <c r="A45" s="1" t="s">
        <v>19</v>
      </c>
      <c r="B45" s="1">
        <f t="shared" si="15"/>
        <v>-0.25516279964977845</v>
      </c>
      <c r="C45" s="1">
        <f t="shared" si="16"/>
        <v>-0.52386270588924833</v>
      </c>
      <c r="D45" s="1">
        <f t="shared" si="17"/>
        <v>-0.34353930740913341</v>
      </c>
      <c r="E45" s="1">
        <f t="shared" si="18"/>
        <v>0.26228256407295281</v>
      </c>
      <c r="F45" s="1">
        <f t="shared" si="19"/>
        <v>-0.10930775808424825</v>
      </c>
      <c r="AE45" s="1">
        <f t="shared" si="14"/>
        <v>0.5392300928131657</v>
      </c>
    </row>
    <row r="46" spans="1:31" x14ac:dyDescent="0.5">
      <c r="A46" s="1" t="s">
        <v>20</v>
      </c>
      <c r="B46" s="1">
        <f t="shared" si="15"/>
        <v>-0.25332943793823648</v>
      </c>
      <c r="C46" s="1">
        <f t="shared" si="16"/>
        <v>1.6969839328523715</v>
      </c>
      <c r="D46" s="1">
        <f t="shared" si="17"/>
        <v>1.5520681602341133</v>
      </c>
      <c r="E46" s="1">
        <f t="shared" si="18"/>
        <v>1.7949092734417982</v>
      </c>
      <c r="F46" s="1">
        <f t="shared" si="19"/>
        <v>-1.3460469638374601</v>
      </c>
      <c r="AE46" s="1">
        <f t="shared" si="14"/>
        <v>0.96539241528635167</v>
      </c>
    </row>
    <row r="47" spans="1:31" x14ac:dyDescent="0.5">
      <c r="A47" s="1" t="s">
        <v>21</v>
      </c>
      <c r="B47" s="1">
        <f t="shared" si="15"/>
        <v>-0.252901095742049</v>
      </c>
      <c r="C47" s="1">
        <f t="shared" si="16"/>
        <v>0.92344685490525813</v>
      </c>
      <c r="D47" s="1">
        <f t="shared" si="17"/>
        <v>3.1078583064639922</v>
      </c>
      <c r="E47" s="1">
        <f t="shared" si="18"/>
        <v>-0.47646100750306497</v>
      </c>
      <c r="F47" s="1">
        <f t="shared" si="19"/>
        <v>1.333554648627832</v>
      </c>
      <c r="AE47" s="1">
        <f t="shared" si="14"/>
        <v>1.0302432034887932</v>
      </c>
    </row>
    <row r="48" spans="1:31" x14ac:dyDescent="0.5">
      <c r="A48" s="1" t="s">
        <v>22</v>
      </c>
      <c r="B48" s="1">
        <f t="shared" si="15"/>
        <v>-0.20444332744960533</v>
      </c>
      <c r="C48" s="1">
        <f t="shared" si="16"/>
        <v>-1.2612531914089264</v>
      </c>
      <c r="D48" s="1">
        <f t="shared" si="17"/>
        <v>-0.83484145885014771</v>
      </c>
      <c r="E48" s="1">
        <f t="shared" si="18"/>
        <v>-3.3551413379261041E-2</v>
      </c>
      <c r="F48" s="1">
        <f t="shared" si="19"/>
        <v>-1.3975777640771772</v>
      </c>
      <c r="AE48" s="1">
        <f t="shared" si="14"/>
        <v>0.46048270713877193</v>
      </c>
    </row>
    <row r="49" spans="1:31" x14ac:dyDescent="0.5">
      <c r="A49" s="1" t="s">
        <v>23</v>
      </c>
      <c r="B49" s="1">
        <f t="shared" si="15"/>
        <v>-0.22942123245980547</v>
      </c>
      <c r="C49" s="1">
        <f t="shared" si="16"/>
        <v>0.66174552573062739</v>
      </c>
      <c r="D49" s="1">
        <f t="shared" si="17"/>
        <v>0.19279887458064054</v>
      </c>
      <c r="E49" s="1">
        <f t="shared" si="18"/>
        <v>-0.40773680662704548</v>
      </c>
      <c r="F49" s="1">
        <f t="shared" si="19"/>
        <v>-1.1914545631183087</v>
      </c>
      <c r="AE49" s="1">
        <f t="shared" si="14"/>
        <v>0.79863324562293159</v>
      </c>
    </row>
    <row r="50" spans="1:31" x14ac:dyDescent="0.5">
      <c r="A50" s="1" t="s">
        <v>24</v>
      </c>
      <c r="B50" s="1">
        <f t="shared" si="15"/>
        <v>-0.16269520433137852</v>
      </c>
      <c r="C50" s="1">
        <f t="shared" si="16"/>
        <v>1.1504474553495514</v>
      </c>
      <c r="D50" s="1">
        <f t="shared" si="17"/>
        <v>0.19689305917598227</v>
      </c>
      <c r="E50" s="1">
        <f t="shared" si="18"/>
        <v>-0.77498452565003684</v>
      </c>
      <c r="F50" s="1">
        <f t="shared" si="19"/>
        <v>0.26858477700701106</v>
      </c>
      <c r="AE50" s="1">
        <f t="shared" si="14"/>
        <v>-2.6384585291064577</v>
      </c>
    </row>
    <row r="51" spans="1:31" x14ac:dyDescent="0.5">
      <c r="A51" s="1" t="s">
        <v>25</v>
      </c>
      <c r="B51" s="1">
        <f t="shared" si="15"/>
        <v>-0.2512236247220338</v>
      </c>
      <c r="C51" s="1">
        <f t="shared" si="16"/>
        <v>-0.79713094464065837</v>
      </c>
      <c r="D51" s="1">
        <f t="shared" si="17"/>
        <v>-0.11835915466533525</v>
      </c>
      <c r="E51" s="1">
        <f t="shared" si="18"/>
        <v>-0.73152970741021006</v>
      </c>
      <c r="F51" s="1">
        <f t="shared" si="19"/>
        <v>-0.10930775808424825</v>
      </c>
      <c r="AE51" s="1">
        <f t="shared" si="14"/>
        <v>-0.56786550578565276</v>
      </c>
    </row>
    <row r="52" spans="1:31" x14ac:dyDescent="0.5">
      <c r="A52" s="1" t="s">
        <v>29</v>
      </c>
      <c r="B52" s="1">
        <f t="shared" si="15"/>
        <v>4.4746191980854721</v>
      </c>
      <c r="C52" s="1">
        <f t="shared" si="16"/>
        <v>-1.7586303032104353</v>
      </c>
      <c r="D52" s="1">
        <f t="shared" si="17"/>
        <v>-1.0927750883566802</v>
      </c>
      <c r="E52" s="1">
        <f t="shared" si="18"/>
        <v>-0.39508939648965474</v>
      </c>
      <c r="F52" s="1">
        <f t="shared" si="19"/>
        <v>0.85260051305713858</v>
      </c>
      <c r="AE52" s="1">
        <f t="shared" si="14"/>
        <v>1.6416934922546644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6FCE-9A82-4D87-A7EC-ADB560D43FE4}">
  <dimension ref="A1:F23"/>
  <sheetViews>
    <sheetView zoomScale="82" workbookViewId="0">
      <selection sqref="A1:E23"/>
    </sheetView>
  </sheetViews>
  <sheetFormatPr defaultRowHeight="14.4" x14ac:dyDescent="0.55000000000000004"/>
  <cols>
    <col min="1" max="1" width="12" customWidth="1"/>
    <col min="4" max="4" width="16.7890625" customWidth="1"/>
  </cols>
  <sheetData>
    <row r="1" spans="1:6" x14ac:dyDescent="0.55000000000000004">
      <c r="A1" s="2" t="s">
        <v>35</v>
      </c>
      <c r="B1" s="2" t="s">
        <v>1</v>
      </c>
      <c r="C1" s="2" t="s">
        <v>2</v>
      </c>
      <c r="D1" s="2" t="s">
        <v>3</v>
      </c>
      <c r="E1" s="2" t="s">
        <v>26</v>
      </c>
      <c r="F1" s="2"/>
    </row>
    <row r="2" spans="1:6" x14ac:dyDescent="0.55000000000000004">
      <c r="A2" s="3">
        <v>0.33887280747738147</v>
      </c>
      <c r="B2" s="1">
        <v>27.47</v>
      </c>
      <c r="C2" s="1">
        <v>13.08</v>
      </c>
      <c r="D2" s="1">
        <v>0.88282996790973012</v>
      </c>
      <c r="E2" s="1">
        <v>23.3</v>
      </c>
    </row>
    <row r="3" spans="1:6" x14ac:dyDescent="0.55000000000000004">
      <c r="A3" s="3">
        <v>0.28966915058457543</v>
      </c>
      <c r="B3" s="1">
        <v>28.22</v>
      </c>
      <c r="C3" s="1">
        <v>3.4</v>
      </c>
      <c r="D3" s="1">
        <v>4.7365014088797501</v>
      </c>
      <c r="E3" s="1">
        <v>14.9</v>
      </c>
    </row>
    <row r="4" spans="1:6" x14ac:dyDescent="0.55000000000000004">
      <c r="A4" s="3">
        <v>0.39428649240401542</v>
      </c>
      <c r="B4" s="1">
        <v>21.7</v>
      </c>
      <c r="C4" s="1">
        <v>7.35</v>
      </c>
      <c r="D4" s="1">
        <v>3.5297947945154506</v>
      </c>
      <c r="E4" s="1">
        <v>19.899999999999999</v>
      </c>
    </row>
    <row r="5" spans="1:6" x14ac:dyDescent="0.55000000000000004">
      <c r="A5" s="3">
        <v>0.22998973277802995</v>
      </c>
      <c r="B5" s="1">
        <v>25.45</v>
      </c>
      <c r="C5" s="1">
        <v>9.5299999999999994</v>
      </c>
      <c r="D5" s="1">
        <v>2.5414169118134966</v>
      </c>
      <c r="E5" s="1">
        <v>28.3</v>
      </c>
    </row>
    <row r="6" spans="1:6" x14ac:dyDescent="0.55000000000000004">
      <c r="A6" s="3">
        <v>0.32961539949920271</v>
      </c>
      <c r="B6" s="1">
        <v>21.5</v>
      </c>
      <c r="C6" s="1">
        <v>2.71</v>
      </c>
      <c r="D6" s="1">
        <v>1.6519230769230768</v>
      </c>
      <c r="E6" s="1">
        <v>24.4</v>
      </c>
    </row>
    <row r="7" spans="1:6" x14ac:dyDescent="0.55000000000000004">
      <c r="A7" s="3">
        <v>0.35662464946543926</v>
      </c>
      <c r="B7" s="1">
        <v>14.84</v>
      </c>
      <c r="C7" s="1">
        <v>3.86</v>
      </c>
      <c r="D7" s="1">
        <v>1.0197763229678123</v>
      </c>
      <c r="E7" s="1">
        <v>13.7</v>
      </c>
    </row>
    <row r="8" spans="1:6" x14ac:dyDescent="0.55000000000000004">
      <c r="A8" s="3">
        <v>0.58576316313460486</v>
      </c>
      <c r="B8" s="1">
        <v>20.25</v>
      </c>
      <c r="C8" s="1">
        <v>2.2599999999999998</v>
      </c>
      <c r="D8" s="1">
        <v>1.7159627388232312</v>
      </c>
      <c r="E8" s="1">
        <v>11.7</v>
      </c>
    </row>
    <row r="9" spans="1:6" x14ac:dyDescent="0.55000000000000004">
      <c r="A9" s="3">
        <v>0.36688553344472813</v>
      </c>
      <c r="B9" s="1">
        <v>25.18</v>
      </c>
      <c r="C9" s="1">
        <v>2.1</v>
      </c>
      <c r="D9" s="1">
        <v>1.4042189854344549</v>
      </c>
      <c r="E9" s="1">
        <v>16</v>
      </c>
    </row>
    <row r="10" spans="1:6" x14ac:dyDescent="0.55000000000000004">
      <c r="A10" s="3">
        <v>0.78164201710175774</v>
      </c>
      <c r="B10" s="1">
        <v>10.75</v>
      </c>
      <c r="C10" s="1">
        <v>1.83</v>
      </c>
      <c r="D10" s="1">
        <v>1.0282539043979253</v>
      </c>
      <c r="E10" s="1">
        <v>18.7</v>
      </c>
    </row>
    <row r="11" spans="1:6" x14ac:dyDescent="0.55000000000000004">
      <c r="A11" s="3">
        <v>0.54753577680254129</v>
      </c>
      <c r="B11" s="1">
        <v>12.61</v>
      </c>
      <c r="C11" s="1">
        <v>5.24</v>
      </c>
      <c r="D11" s="1">
        <v>0.87914569621886696</v>
      </c>
      <c r="E11" s="1">
        <v>13.8</v>
      </c>
    </row>
    <row r="12" spans="1:6" x14ac:dyDescent="0.55000000000000004">
      <c r="A12" s="3">
        <v>0.57135186021047923</v>
      </c>
      <c r="B12" s="1">
        <v>23</v>
      </c>
      <c r="C12" s="1">
        <v>0.89</v>
      </c>
      <c r="D12" s="1">
        <v>1.0289714423279468</v>
      </c>
      <c r="E12" s="1">
        <v>8.9</v>
      </c>
    </row>
    <row r="13" spans="1:6" x14ac:dyDescent="0.55000000000000004">
      <c r="A13" s="3">
        <v>0.27388239044149598</v>
      </c>
      <c r="B13" s="1">
        <v>11.93</v>
      </c>
      <c r="C13" s="1">
        <v>4.34</v>
      </c>
      <c r="D13" s="1">
        <v>1.4319865319865321</v>
      </c>
      <c r="E13" s="1">
        <v>9.3000000000000007</v>
      </c>
    </row>
    <row r="14" spans="1:6" x14ac:dyDescent="0.55000000000000004">
      <c r="A14" s="3">
        <v>0.32432855181841108</v>
      </c>
      <c r="B14" s="1">
        <v>19.84</v>
      </c>
      <c r="C14" s="1">
        <v>3.29</v>
      </c>
      <c r="D14" s="1">
        <v>0.83053568440428382</v>
      </c>
      <c r="E14" s="1">
        <v>16.2</v>
      </c>
    </row>
    <row r="15" spans="1:6" x14ac:dyDescent="0.55000000000000004">
      <c r="A15" s="3">
        <v>0.43205156079724877</v>
      </c>
      <c r="B15" s="1">
        <v>27.45</v>
      </c>
      <c r="C15" s="1">
        <v>2</v>
      </c>
      <c r="D15" s="1">
        <v>1.7621494884425919</v>
      </c>
      <c r="E15" s="1">
        <v>22.3</v>
      </c>
    </row>
    <row r="16" spans="1:6" x14ac:dyDescent="0.55000000000000004">
      <c r="A16" s="3">
        <v>0.18129970809425411</v>
      </c>
      <c r="B16" s="1">
        <v>17.149999999999999</v>
      </c>
      <c r="C16" s="1">
        <v>3.67</v>
      </c>
      <c r="D16" s="1">
        <v>1.9595297544735748</v>
      </c>
      <c r="E16" s="1">
        <v>15.9</v>
      </c>
    </row>
    <row r="17" spans="1:5" x14ac:dyDescent="0.55000000000000004">
      <c r="A17" s="3">
        <v>0.18981838789875111</v>
      </c>
      <c r="B17" s="1">
        <v>32.51</v>
      </c>
      <c r="C17" s="1">
        <v>12.93</v>
      </c>
      <c r="D17" s="1">
        <v>3.5343749999999998</v>
      </c>
      <c r="E17" s="1">
        <v>8.6999999999999993</v>
      </c>
    </row>
    <row r="18" spans="1:5" x14ac:dyDescent="0.55000000000000004">
      <c r="A18" s="3">
        <v>0.19180867164532692</v>
      </c>
      <c r="B18" s="1">
        <v>27.16</v>
      </c>
      <c r="C18" s="1">
        <v>20.53</v>
      </c>
      <c r="D18" s="1">
        <v>1.200436366469912</v>
      </c>
      <c r="E18" s="1">
        <v>24.3</v>
      </c>
    </row>
    <row r="19" spans="1:5" x14ac:dyDescent="0.55000000000000004">
      <c r="A19" s="3">
        <v>0.41696675666754174</v>
      </c>
      <c r="B19" s="1">
        <v>12.05</v>
      </c>
      <c r="C19" s="1">
        <v>1.27</v>
      </c>
      <c r="D19" s="1">
        <v>1.6555465797006055</v>
      </c>
      <c r="E19" s="1">
        <v>8.4</v>
      </c>
    </row>
    <row r="20" spans="1:5" x14ac:dyDescent="0.55000000000000004">
      <c r="A20" s="3">
        <v>0.30090740316981918</v>
      </c>
      <c r="B20" s="1">
        <v>25.35</v>
      </c>
      <c r="C20" s="1">
        <v>6.29</v>
      </c>
      <c r="D20" s="1">
        <v>1.2710536800927268</v>
      </c>
      <c r="E20" s="1">
        <v>9.6</v>
      </c>
    </row>
    <row r="21" spans="1:5" x14ac:dyDescent="0.55000000000000004">
      <c r="A21" s="3">
        <v>0.61094860489965253</v>
      </c>
      <c r="B21" s="1">
        <v>28.73</v>
      </c>
      <c r="C21" s="1">
        <v>6.31</v>
      </c>
      <c r="D21" s="1">
        <v>0.89368956350888007</v>
      </c>
      <c r="E21" s="1">
        <v>18.100000000000001</v>
      </c>
    </row>
    <row r="22" spans="1:5" x14ac:dyDescent="0.55000000000000004">
      <c r="A22" s="3">
        <v>0.19960300836070105</v>
      </c>
      <c r="B22" s="1">
        <v>15.26</v>
      </c>
      <c r="C22" s="1">
        <v>4.7699999999999996</v>
      </c>
      <c r="D22" s="1">
        <v>0.9383414108777598</v>
      </c>
      <c r="E22" s="1">
        <v>15.9</v>
      </c>
    </row>
    <row r="23" spans="1:5" x14ac:dyDescent="0.55000000000000004">
      <c r="A23" s="3">
        <v>22.158140464681026</v>
      </c>
      <c r="B23" s="1">
        <v>8.61</v>
      </c>
      <c r="C23" s="1">
        <v>0.01</v>
      </c>
      <c r="D23" s="1">
        <v>1.2840494823982307</v>
      </c>
      <c r="E23" s="1">
        <v>21.5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2910-4B5D-4302-9548-40FDA77FAADC}">
  <dimension ref="A1:G23"/>
  <sheetViews>
    <sheetView zoomScale="75" workbookViewId="0">
      <selection activeCell="B2" sqref="B2:B11"/>
    </sheetView>
  </sheetViews>
  <sheetFormatPr defaultRowHeight="14.4" x14ac:dyDescent="0.55000000000000004"/>
  <cols>
    <col min="1" max="1" width="20.15625" customWidth="1"/>
  </cols>
  <sheetData>
    <row r="1" spans="1:7" x14ac:dyDescent="0.55000000000000004">
      <c r="A1" s="2" t="s">
        <v>5</v>
      </c>
      <c r="B1" s="2" t="s">
        <v>35</v>
      </c>
      <c r="C1" s="2" t="s">
        <v>1</v>
      </c>
      <c r="D1" s="2" t="s">
        <v>2</v>
      </c>
      <c r="E1" s="2" t="s">
        <v>3</v>
      </c>
      <c r="F1" s="2" t="s">
        <v>26</v>
      </c>
      <c r="G1" s="2"/>
    </row>
    <row r="2" spans="1:7" x14ac:dyDescent="0.55000000000000004">
      <c r="A2" s="1" t="s">
        <v>6</v>
      </c>
      <c r="B2" s="1">
        <v>-0.22125044541086036</v>
      </c>
      <c r="C2" s="1">
        <v>0.96826862951527759</v>
      </c>
      <c r="D2" s="1">
        <v>1.5827745446991768</v>
      </c>
      <c r="E2" s="1">
        <v>-0.78555299662550593</v>
      </c>
      <c r="F2" s="1">
        <v>1.1617853144954415</v>
      </c>
    </row>
    <row r="3" spans="1:7" x14ac:dyDescent="0.55000000000000004">
      <c r="A3" s="1" t="s">
        <v>7</v>
      </c>
      <c r="B3" s="1">
        <v>-0.23183989150877529</v>
      </c>
      <c r="C3" s="1">
        <v>1.0767084067975834</v>
      </c>
      <c r="D3" s="1">
        <v>-0.39881079944624748</v>
      </c>
      <c r="E3" s="1">
        <v>2.9648090128100906</v>
      </c>
      <c r="F3" s="1">
        <v>-0.28107709221663879</v>
      </c>
    </row>
    <row r="4" spans="1:7" x14ac:dyDescent="0.55000000000000004">
      <c r="A4" s="1" t="s">
        <v>28</v>
      </c>
      <c r="B4" s="1">
        <v>-0.20932449789651558</v>
      </c>
      <c r="C4" s="1">
        <v>0.13400527629007283</v>
      </c>
      <c r="D4" s="1">
        <v>0.40979065813375509</v>
      </c>
      <c r="E4" s="1">
        <v>1.7904518543525523</v>
      </c>
      <c r="F4" s="1">
        <v>0.57776957844531351</v>
      </c>
    </row>
    <row r="5" spans="1:7" x14ac:dyDescent="0.55000000000000004">
      <c r="A5" s="1" t="s">
        <v>8</v>
      </c>
      <c r="B5" s="1">
        <v>-0.24468389575411337</v>
      </c>
      <c r="C5" s="1">
        <v>0.67620416270160111</v>
      </c>
      <c r="D5" s="1">
        <v>0.85605677902600974</v>
      </c>
      <c r="E5" s="1">
        <v>0.82857045916055416</v>
      </c>
      <c r="F5" s="1">
        <v>2.0206319851573942</v>
      </c>
    </row>
    <row r="6" spans="1:7" x14ac:dyDescent="0.55000000000000004">
      <c r="A6" s="1" t="s">
        <v>9</v>
      </c>
      <c r="B6" s="1">
        <v>-0.22324279372360667</v>
      </c>
      <c r="C6" s="1">
        <v>0.10508800234812475</v>
      </c>
      <c r="D6" s="1">
        <v>-0.54006016798553913</v>
      </c>
      <c r="E6" s="1">
        <v>-3.7077777099180864E-2</v>
      </c>
      <c r="F6" s="1">
        <v>1.3507315820410708</v>
      </c>
    </row>
    <row r="7" spans="1:7" x14ac:dyDescent="0.55000000000000004">
      <c r="A7" s="1" t="s">
        <v>10</v>
      </c>
      <c r="B7" s="1">
        <v>-0.21742995348521396</v>
      </c>
      <c r="C7" s="1">
        <v>-0.85785721991874953</v>
      </c>
      <c r="D7" s="1">
        <v>-0.30464455375338645</v>
      </c>
      <c r="E7" s="1">
        <v>-0.65227790682925957</v>
      </c>
      <c r="F7" s="1">
        <v>-0.48720029317550756</v>
      </c>
    </row>
    <row r="8" spans="1:7" x14ac:dyDescent="0.55000000000000004">
      <c r="A8" s="1" t="s">
        <v>11</v>
      </c>
      <c r="B8" s="1">
        <v>-0.16811553068240917</v>
      </c>
      <c r="C8" s="1">
        <v>-7.564495978905135E-2</v>
      </c>
      <c r="D8" s="1">
        <v>-0.6321793213807293</v>
      </c>
      <c r="E8" s="1">
        <v>2.5245106095808097E-2</v>
      </c>
      <c r="F8" s="1">
        <v>-0.83073896144028858</v>
      </c>
    </row>
    <row r="9" spans="1:7" x14ac:dyDescent="0.55000000000000004">
      <c r="A9" s="1" t="s">
        <v>12</v>
      </c>
      <c r="B9" s="1">
        <v>-0.2152216404313213</v>
      </c>
      <c r="C9" s="1">
        <v>0.63716584287997113</v>
      </c>
      <c r="D9" s="1">
        <v>-0.66493279814346351</v>
      </c>
      <c r="E9" s="1">
        <v>-0.27814140396272335</v>
      </c>
      <c r="F9" s="1">
        <v>-9.2130824671009262E-2</v>
      </c>
    </row>
    <row r="10" spans="1:7" x14ac:dyDescent="0.55000000000000004">
      <c r="A10" s="1" t="s">
        <v>13</v>
      </c>
      <c r="B10" s="1">
        <v>-0.12595914034895431</v>
      </c>
      <c r="C10" s="1">
        <v>-1.4492154720315897</v>
      </c>
      <c r="D10" s="1">
        <v>-0.72020429018057763</v>
      </c>
      <c r="E10" s="1">
        <v>-0.64402759285869704</v>
      </c>
      <c r="F10" s="1">
        <v>0.37164637748644497</v>
      </c>
    </row>
    <row r="11" spans="1:7" x14ac:dyDescent="0.55000000000000004">
      <c r="A11" s="1" t="s">
        <v>14</v>
      </c>
      <c r="B11" s="1">
        <v>-0.17634270062446167</v>
      </c>
      <c r="C11" s="1">
        <v>-1.1802848243714716</v>
      </c>
      <c r="D11" s="1">
        <v>-2.2145816674803153E-2</v>
      </c>
      <c r="E11" s="1">
        <v>-0.78913850016245879</v>
      </c>
      <c r="F11" s="1">
        <v>-0.47002335976226828</v>
      </c>
    </row>
    <row r="12" spans="1:7" x14ac:dyDescent="0.55000000000000004">
      <c r="A12" s="1" t="s">
        <v>15</v>
      </c>
      <c r="B12" s="1">
        <v>-0.17121708298873917</v>
      </c>
      <c r="C12" s="1">
        <v>0.3219675569127361</v>
      </c>
      <c r="D12" s="1">
        <v>-0.91263096616164163</v>
      </c>
      <c r="E12" s="1">
        <v>-0.64332929072414757</v>
      </c>
      <c r="F12" s="1">
        <v>-1.3116930970109819</v>
      </c>
    </row>
    <row r="13" spans="1:7" x14ac:dyDescent="0.55000000000000004">
      <c r="A13" s="1" t="s">
        <v>16</v>
      </c>
      <c r="B13" s="1">
        <v>-0.23523746510701518</v>
      </c>
      <c r="C13" s="1">
        <v>-1.2786035557740956</v>
      </c>
      <c r="D13" s="1">
        <v>-0.20638412346518359</v>
      </c>
      <c r="E13" s="1">
        <v>-0.2511182512940745</v>
      </c>
      <c r="F13" s="1">
        <v>-1.2429853633580255</v>
      </c>
    </row>
    <row r="14" spans="1:7" x14ac:dyDescent="0.55000000000000004">
      <c r="A14" s="1" t="s">
        <v>17</v>
      </c>
      <c r="B14" s="1">
        <v>-0.22438061135910473</v>
      </c>
      <c r="C14" s="1">
        <v>-0.13492537137004512</v>
      </c>
      <c r="D14" s="1">
        <v>-0.42132881472062728</v>
      </c>
      <c r="E14" s="1">
        <v>-0.83644537216235604</v>
      </c>
      <c r="F14" s="1">
        <v>-5.7776957844531289E-2</v>
      </c>
    </row>
    <row r="15" spans="1:7" x14ac:dyDescent="0.55000000000000004">
      <c r="A15" s="1" t="s">
        <v>18</v>
      </c>
      <c r="B15" s="1">
        <v>-0.2011968264714942</v>
      </c>
      <c r="C15" s="1">
        <v>0.96537690212108285</v>
      </c>
      <c r="D15" s="1">
        <v>-0.68540372112017245</v>
      </c>
      <c r="E15" s="1">
        <v>7.0193678843920512E-2</v>
      </c>
      <c r="F15" s="1">
        <v>0.99001598036305105</v>
      </c>
    </row>
    <row r="16" spans="1:7" x14ac:dyDescent="0.55000000000000004">
      <c r="A16" s="1" t="s">
        <v>19</v>
      </c>
      <c r="B16" s="1">
        <v>-0.25516279964977845</v>
      </c>
      <c r="C16" s="1">
        <v>-0.52386270588924833</v>
      </c>
      <c r="D16" s="1">
        <v>-0.34353930740913341</v>
      </c>
      <c r="E16" s="1">
        <v>0.26228256407295281</v>
      </c>
      <c r="F16" s="1">
        <v>-0.10930775808424825</v>
      </c>
    </row>
    <row r="17" spans="1:6" x14ac:dyDescent="0.55000000000000004">
      <c r="A17" s="1" t="s">
        <v>20</v>
      </c>
      <c r="B17" s="1">
        <v>-0.25332943793823648</v>
      </c>
      <c r="C17" s="1">
        <v>1.6969839328523715</v>
      </c>
      <c r="D17" s="1">
        <v>1.5520681602341133</v>
      </c>
      <c r="E17" s="1">
        <v>1.7949092734417982</v>
      </c>
      <c r="F17" s="1">
        <v>-1.3460469638374601</v>
      </c>
    </row>
    <row r="18" spans="1:6" x14ac:dyDescent="0.55000000000000004">
      <c r="A18" s="1" t="s">
        <v>21</v>
      </c>
      <c r="B18" s="1">
        <v>-0.252901095742049</v>
      </c>
      <c r="C18" s="1">
        <v>0.92344685490525813</v>
      </c>
      <c r="D18" s="1">
        <v>3.1078583064639922</v>
      </c>
      <c r="E18" s="1">
        <v>-0.47646100750306497</v>
      </c>
      <c r="F18" s="1">
        <v>1.333554648627832</v>
      </c>
    </row>
    <row r="19" spans="1:6" x14ac:dyDescent="0.55000000000000004">
      <c r="A19" s="1" t="s">
        <v>22</v>
      </c>
      <c r="B19" s="1">
        <v>-0.20444332744960533</v>
      </c>
      <c r="C19" s="1">
        <v>-1.2612531914089264</v>
      </c>
      <c r="D19" s="1">
        <v>-0.83484145885014771</v>
      </c>
      <c r="E19" s="1">
        <v>-3.3551413379261041E-2</v>
      </c>
      <c r="F19" s="1">
        <v>-1.3975777640771772</v>
      </c>
    </row>
    <row r="20" spans="1:6" x14ac:dyDescent="0.55000000000000004">
      <c r="A20" s="1" t="s">
        <v>23</v>
      </c>
      <c r="B20" s="1">
        <v>-0.22942123245980547</v>
      </c>
      <c r="C20" s="1">
        <v>0.66174552573062739</v>
      </c>
      <c r="D20" s="1">
        <v>0.19279887458064054</v>
      </c>
      <c r="E20" s="1">
        <v>-0.40773680662704548</v>
      </c>
      <c r="F20" s="1">
        <v>-1.1914545631183087</v>
      </c>
    </row>
    <row r="21" spans="1:6" x14ac:dyDescent="0.55000000000000004">
      <c r="A21" s="1" t="s">
        <v>24</v>
      </c>
      <c r="B21" s="1">
        <v>-0.16269520433137852</v>
      </c>
      <c r="C21" s="1">
        <v>1.1504474553495514</v>
      </c>
      <c r="D21" s="1">
        <v>0.19689305917598227</v>
      </c>
      <c r="E21" s="1">
        <v>-0.77498452565003684</v>
      </c>
      <c r="F21" s="1">
        <v>0.26858477700701106</v>
      </c>
    </row>
    <row r="22" spans="1:6" x14ac:dyDescent="0.55000000000000004">
      <c r="A22" s="1" t="s">
        <v>25</v>
      </c>
      <c r="B22" s="1">
        <v>-0.2512236247220338</v>
      </c>
      <c r="C22" s="1">
        <v>-0.79713094464065837</v>
      </c>
      <c r="D22" s="1">
        <v>-0.11835915466533525</v>
      </c>
      <c r="E22" s="1">
        <v>-0.73152970741021006</v>
      </c>
      <c r="F22" s="1">
        <v>-0.10930775808424825</v>
      </c>
    </row>
    <row r="23" spans="1:6" x14ac:dyDescent="0.55000000000000004">
      <c r="A23" s="1" t="s">
        <v>29</v>
      </c>
      <c r="B23" s="1">
        <v>4.4746191980854721</v>
      </c>
      <c r="C23" s="1">
        <v>-1.7586303032104353</v>
      </c>
      <c r="D23" s="1">
        <v>-1.0927750883566802</v>
      </c>
      <c r="E23" s="1">
        <v>-0.39508939648965474</v>
      </c>
      <c r="F23" s="1">
        <v>0.85260051305713858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08C8-AA89-4264-B54C-E312F8AF97B0}">
  <dimension ref="A1:G27"/>
  <sheetViews>
    <sheetView zoomScale="78" workbookViewId="0">
      <selection sqref="A1:F23"/>
    </sheetView>
  </sheetViews>
  <sheetFormatPr defaultRowHeight="14.4" x14ac:dyDescent="0.55000000000000004"/>
  <cols>
    <col min="1" max="1" width="20.15625" customWidth="1"/>
    <col min="2" max="2" width="12" customWidth="1"/>
    <col min="5" max="5" width="16.7890625" customWidth="1"/>
  </cols>
  <sheetData>
    <row r="1" spans="1:7" x14ac:dyDescent="0.55000000000000004">
      <c r="A1" s="2" t="s">
        <v>5</v>
      </c>
      <c r="B1" s="2" t="s">
        <v>35</v>
      </c>
      <c r="C1" s="2" t="s">
        <v>1</v>
      </c>
      <c r="D1" s="2" t="s">
        <v>2</v>
      </c>
      <c r="E1" s="2" t="s">
        <v>3</v>
      </c>
      <c r="F1" s="2" t="s">
        <v>26</v>
      </c>
      <c r="G1" s="2"/>
    </row>
    <row r="2" spans="1:7" x14ac:dyDescent="0.55000000000000004">
      <c r="A2" s="1" t="s">
        <v>6</v>
      </c>
      <c r="B2" s="3">
        <v>0.33887280747738147</v>
      </c>
      <c r="C2" s="1">
        <v>27.47</v>
      </c>
      <c r="D2" s="1">
        <v>13.08</v>
      </c>
      <c r="E2" s="1">
        <v>0.88282996790973012</v>
      </c>
      <c r="F2" s="1">
        <v>23.3</v>
      </c>
    </row>
    <row r="3" spans="1:7" x14ac:dyDescent="0.55000000000000004">
      <c r="A3" s="1" t="s">
        <v>7</v>
      </c>
      <c r="B3" s="3">
        <v>0.28966915058457543</v>
      </c>
      <c r="C3" s="1">
        <v>28.22</v>
      </c>
      <c r="D3" s="1">
        <v>3.4</v>
      </c>
      <c r="E3" s="1">
        <v>4.7365014088797501</v>
      </c>
      <c r="F3" s="1">
        <v>14.9</v>
      </c>
    </row>
    <row r="4" spans="1:7" x14ac:dyDescent="0.55000000000000004">
      <c r="A4" s="1" t="s">
        <v>28</v>
      </c>
      <c r="B4" s="3">
        <v>0.39428649240401542</v>
      </c>
      <c r="C4" s="1">
        <v>21.7</v>
      </c>
      <c r="D4" s="1">
        <v>7.35</v>
      </c>
      <c r="E4" s="1">
        <v>3.5297947945154506</v>
      </c>
      <c r="F4" s="1">
        <v>19.899999999999999</v>
      </c>
    </row>
    <row r="5" spans="1:7" x14ac:dyDescent="0.55000000000000004">
      <c r="A5" s="1" t="s">
        <v>8</v>
      </c>
      <c r="B5" s="3">
        <v>0.22998973277802995</v>
      </c>
      <c r="C5" s="1">
        <v>25.45</v>
      </c>
      <c r="D5" s="1">
        <v>9.5299999999999994</v>
      </c>
      <c r="E5" s="1">
        <v>2.5414169118134966</v>
      </c>
      <c r="F5" s="1">
        <v>28.3</v>
      </c>
    </row>
    <row r="6" spans="1:7" x14ac:dyDescent="0.55000000000000004">
      <c r="A6" s="1" t="s">
        <v>9</v>
      </c>
      <c r="B6" s="3">
        <v>0.32961539949920271</v>
      </c>
      <c r="C6" s="1">
        <v>21.5</v>
      </c>
      <c r="D6" s="1">
        <v>2.71</v>
      </c>
      <c r="E6" s="1">
        <v>1.6519230769230768</v>
      </c>
      <c r="F6" s="1">
        <v>24.4</v>
      </c>
    </row>
    <row r="7" spans="1:7" x14ac:dyDescent="0.55000000000000004">
      <c r="A7" s="1" t="s">
        <v>10</v>
      </c>
      <c r="B7" s="3">
        <v>0.35662464946543926</v>
      </c>
      <c r="C7" s="1">
        <v>14.84</v>
      </c>
      <c r="D7" s="1">
        <v>3.86</v>
      </c>
      <c r="E7" s="1">
        <v>1.0197763229678123</v>
      </c>
      <c r="F7" s="1">
        <v>13.7</v>
      </c>
    </row>
    <row r="8" spans="1:7" x14ac:dyDescent="0.55000000000000004">
      <c r="A8" s="1" t="s">
        <v>11</v>
      </c>
      <c r="B8" s="3">
        <v>0.58576316313460486</v>
      </c>
      <c r="C8" s="1">
        <v>20.25</v>
      </c>
      <c r="D8" s="1">
        <v>2.2599999999999998</v>
      </c>
      <c r="E8" s="1">
        <v>1.7159627388232312</v>
      </c>
      <c r="F8" s="1">
        <v>11.7</v>
      </c>
    </row>
    <row r="9" spans="1:7" x14ac:dyDescent="0.55000000000000004">
      <c r="A9" s="1" t="s">
        <v>12</v>
      </c>
      <c r="B9" s="3">
        <v>0.36688553344472813</v>
      </c>
      <c r="C9" s="1">
        <v>25.18</v>
      </c>
      <c r="D9" s="1">
        <v>2.1</v>
      </c>
      <c r="E9" s="1">
        <v>1.4042189854344549</v>
      </c>
      <c r="F9" s="1">
        <v>16</v>
      </c>
    </row>
    <row r="10" spans="1:7" x14ac:dyDescent="0.55000000000000004">
      <c r="A10" s="1" t="s">
        <v>13</v>
      </c>
      <c r="B10" s="3">
        <v>0.78164201710175774</v>
      </c>
      <c r="C10" s="1">
        <v>10.75</v>
      </c>
      <c r="D10" s="1">
        <v>1.83</v>
      </c>
      <c r="E10" s="1">
        <v>1.0282539043979253</v>
      </c>
      <c r="F10" s="1">
        <v>18.7</v>
      </c>
    </row>
    <row r="11" spans="1:7" x14ac:dyDescent="0.55000000000000004">
      <c r="A11" s="1" t="s">
        <v>14</v>
      </c>
      <c r="B11" s="3">
        <v>0.54753577680254129</v>
      </c>
      <c r="C11" s="1">
        <v>12.61</v>
      </c>
      <c r="D11" s="1">
        <v>5.24</v>
      </c>
      <c r="E11" s="1">
        <v>0.87914569621886696</v>
      </c>
      <c r="F11" s="1">
        <v>13.8</v>
      </c>
    </row>
    <row r="12" spans="1:7" x14ac:dyDescent="0.55000000000000004">
      <c r="A12" s="1" t="s">
        <v>15</v>
      </c>
      <c r="B12" s="3">
        <v>0.57135186021047923</v>
      </c>
      <c r="C12" s="1">
        <v>23</v>
      </c>
      <c r="D12" s="1">
        <v>0.89</v>
      </c>
      <c r="E12" s="1">
        <v>1.0289714423279468</v>
      </c>
      <c r="F12" s="1">
        <v>8.9</v>
      </c>
    </row>
    <row r="13" spans="1:7" x14ac:dyDescent="0.55000000000000004">
      <c r="A13" s="1" t="s">
        <v>16</v>
      </c>
      <c r="B13" s="3">
        <v>0.27388239044149598</v>
      </c>
      <c r="C13" s="1">
        <v>11.93</v>
      </c>
      <c r="D13" s="1">
        <v>4.34</v>
      </c>
      <c r="E13" s="1">
        <v>1.4319865319865321</v>
      </c>
      <c r="F13" s="1">
        <v>9.3000000000000007</v>
      </c>
    </row>
    <row r="14" spans="1:7" x14ac:dyDescent="0.55000000000000004">
      <c r="A14" s="1" t="s">
        <v>17</v>
      </c>
      <c r="B14" s="3">
        <v>0.32432855181841108</v>
      </c>
      <c r="C14" s="1">
        <v>19.84</v>
      </c>
      <c r="D14" s="1">
        <v>3.29</v>
      </c>
      <c r="E14" s="1">
        <v>0.83053568440428382</v>
      </c>
      <c r="F14" s="1">
        <v>16.2</v>
      </c>
    </row>
    <row r="15" spans="1:7" x14ac:dyDescent="0.55000000000000004">
      <c r="A15" s="1" t="s">
        <v>18</v>
      </c>
      <c r="B15" s="3">
        <v>0.43205156079724877</v>
      </c>
      <c r="C15" s="1">
        <v>27.45</v>
      </c>
      <c r="D15" s="1">
        <v>2</v>
      </c>
      <c r="E15" s="1">
        <v>1.7621494884425919</v>
      </c>
      <c r="F15" s="1">
        <v>22.3</v>
      </c>
    </row>
    <row r="16" spans="1:7" x14ac:dyDescent="0.55000000000000004">
      <c r="A16" s="1" t="s">
        <v>19</v>
      </c>
      <c r="B16" s="3">
        <v>0.18129970809425411</v>
      </c>
      <c r="C16" s="1">
        <v>17.149999999999999</v>
      </c>
      <c r="D16" s="1">
        <v>3.67</v>
      </c>
      <c r="E16" s="1">
        <v>1.9595297544735748</v>
      </c>
      <c r="F16" s="1">
        <v>15.9</v>
      </c>
    </row>
    <row r="17" spans="1:6" x14ac:dyDescent="0.55000000000000004">
      <c r="A17" s="1" t="s">
        <v>20</v>
      </c>
      <c r="B17" s="3">
        <v>0.18981838789875111</v>
      </c>
      <c r="C17" s="1">
        <v>32.51</v>
      </c>
      <c r="D17" s="1">
        <v>12.93</v>
      </c>
      <c r="E17" s="1">
        <v>3.5343749999999998</v>
      </c>
      <c r="F17" s="1">
        <v>8.6999999999999993</v>
      </c>
    </row>
    <row r="18" spans="1:6" x14ac:dyDescent="0.55000000000000004">
      <c r="A18" s="1" t="s">
        <v>21</v>
      </c>
      <c r="B18" s="3">
        <v>0.19180867164532692</v>
      </c>
      <c r="C18" s="1">
        <v>27.16</v>
      </c>
      <c r="D18" s="1">
        <v>20.53</v>
      </c>
      <c r="E18" s="1">
        <v>1.200436366469912</v>
      </c>
      <c r="F18" s="1">
        <v>24.3</v>
      </c>
    </row>
    <row r="19" spans="1:6" x14ac:dyDescent="0.55000000000000004">
      <c r="A19" s="1" t="s">
        <v>22</v>
      </c>
      <c r="B19" s="3">
        <v>0.41696675666754174</v>
      </c>
      <c r="C19" s="1">
        <v>12.05</v>
      </c>
      <c r="D19" s="1">
        <v>1.27</v>
      </c>
      <c r="E19" s="1">
        <v>1.6555465797006055</v>
      </c>
      <c r="F19" s="1">
        <v>8.4</v>
      </c>
    </row>
    <row r="20" spans="1:6" x14ac:dyDescent="0.55000000000000004">
      <c r="A20" s="1" t="s">
        <v>23</v>
      </c>
      <c r="B20" s="3">
        <v>0.30090740316981918</v>
      </c>
      <c r="C20" s="1">
        <v>25.35</v>
      </c>
      <c r="D20" s="1">
        <v>6.29</v>
      </c>
      <c r="E20" s="1">
        <v>1.2710536800927268</v>
      </c>
      <c r="F20" s="1">
        <v>9.6</v>
      </c>
    </row>
    <row r="21" spans="1:6" x14ac:dyDescent="0.55000000000000004">
      <c r="A21" s="1" t="s">
        <v>24</v>
      </c>
      <c r="B21" s="3">
        <v>0.61094860489965253</v>
      </c>
      <c r="C21" s="1">
        <v>28.73</v>
      </c>
      <c r="D21" s="1">
        <v>6.31</v>
      </c>
      <c r="E21" s="1">
        <v>0.89368956350888007</v>
      </c>
      <c r="F21" s="1">
        <v>18.100000000000001</v>
      </c>
    </row>
    <row r="22" spans="1:6" x14ac:dyDescent="0.55000000000000004">
      <c r="A22" s="1" t="s">
        <v>25</v>
      </c>
      <c r="B22" s="3">
        <v>0.19960300836070105</v>
      </c>
      <c r="C22" s="1">
        <v>15.26</v>
      </c>
      <c r="D22" s="1">
        <v>4.7699999999999996</v>
      </c>
      <c r="E22" s="1">
        <v>0.9383414108777598</v>
      </c>
      <c r="F22" s="1">
        <v>15.9</v>
      </c>
    </row>
    <row r="23" spans="1:6" x14ac:dyDescent="0.55000000000000004">
      <c r="A23" s="1" t="s">
        <v>29</v>
      </c>
      <c r="B23" s="3">
        <v>22.158140464681026</v>
      </c>
      <c r="C23" s="1">
        <v>8.61</v>
      </c>
      <c r="D23" s="1">
        <v>0.01</v>
      </c>
      <c r="E23" s="1">
        <v>1.2840494823982307</v>
      </c>
      <c r="F23" s="1">
        <v>21.5</v>
      </c>
    </row>
    <row r="24" spans="1:6" x14ac:dyDescent="0.55000000000000004">
      <c r="B24" s="4">
        <f>AVERAGE(B2:B23)</f>
        <v>1.3669087314262265</v>
      </c>
      <c r="C24" s="4">
        <f t="shared" ref="C24:F24" si="0">AVERAGE(C2:C23)</f>
        <v>20.773181818181822</v>
      </c>
      <c r="D24" s="4">
        <f t="shared" si="0"/>
        <v>5.3481818181818177</v>
      </c>
      <c r="E24" s="4">
        <f t="shared" si="0"/>
        <v>1.6900222178439472</v>
      </c>
      <c r="F24" s="4">
        <f t="shared" si="0"/>
        <v>16.536363636363635</v>
      </c>
    </row>
    <row r="25" spans="1:6" x14ac:dyDescent="0.55000000000000004">
      <c r="B25" s="4">
        <f>MIN(B2:B23)</f>
        <v>0.18129970809425411</v>
      </c>
      <c r="C25" s="4">
        <f t="shared" ref="C25:F25" si="1">MIN(C2:C23)</f>
        <v>8.61</v>
      </c>
      <c r="D25" s="4">
        <f t="shared" si="1"/>
        <v>0.01</v>
      </c>
      <c r="E25" s="4">
        <f t="shared" si="1"/>
        <v>0.83053568440428382</v>
      </c>
      <c r="F25" s="4">
        <f t="shared" si="1"/>
        <v>8.4</v>
      </c>
    </row>
    <row r="26" spans="1:6" x14ac:dyDescent="0.55000000000000004">
      <c r="B26" s="4">
        <f>MAX(B2:B23)</f>
        <v>22.158140464681026</v>
      </c>
      <c r="C26" s="4">
        <f t="shared" ref="C26:F26" si="2">MAX(C2:C23)</f>
        <v>32.51</v>
      </c>
      <c r="D26" s="4">
        <f t="shared" si="2"/>
        <v>20.53</v>
      </c>
      <c r="E26" s="4">
        <f t="shared" si="2"/>
        <v>4.7365014088797501</v>
      </c>
      <c r="F26" s="4">
        <f t="shared" si="2"/>
        <v>28.3</v>
      </c>
    </row>
    <row r="27" spans="1:6" x14ac:dyDescent="0.55000000000000004">
      <c r="B27" s="4">
        <f>AVERAGE(B2:B23)</f>
        <v>1.3669087314262265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61BA-EE04-437B-A617-99EDC6387AAE}">
  <dimension ref="A1:E23"/>
  <sheetViews>
    <sheetView workbookViewId="0">
      <selection activeCell="A2" sqref="A2"/>
    </sheetView>
  </sheetViews>
  <sheetFormatPr defaultRowHeight="14.4" x14ac:dyDescent="0.55000000000000004"/>
  <sheetData>
    <row r="1" spans="1:5" x14ac:dyDescent="0.55000000000000004">
      <c r="A1" s="2" t="s">
        <v>87</v>
      </c>
      <c r="B1" s="2" t="s">
        <v>1</v>
      </c>
      <c r="C1" s="2" t="s">
        <v>2</v>
      </c>
      <c r="D1" s="2" t="s">
        <v>3</v>
      </c>
      <c r="E1" s="2" t="s">
        <v>26</v>
      </c>
    </row>
    <row r="2" spans="1:5" x14ac:dyDescent="0.55000000000000004">
      <c r="A2" s="1">
        <v>-0.22125044541086036</v>
      </c>
      <c r="B2" s="1">
        <v>0.96826862951527759</v>
      </c>
      <c r="C2" s="1">
        <v>1.5827745446991768</v>
      </c>
      <c r="D2" s="1">
        <v>-0.78555299662550593</v>
      </c>
      <c r="E2" s="1">
        <v>1.1617853144954415</v>
      </c>
    </row>
    <row r="3" spans="1:5" x14ac:dyDescent="0.55000000000000004">
      <c r="A3" s="1">
        <v>-0.23183989150877529</v>
      </c>
      <c r="B3" s="1">
        <v>1.0767084067975834</v>
      </c>
      <c r="C3" s="1">
        <v>-0.39881079944624748</v>
      </c>
      <c r="D3" s="1">
        <v>2.9648090128100906</v>
      </c>
      <c r="E3" s="1">
        <v>-0.28107709221663879</v>
      </c>
    </row>
    <row r="4" spans="1:5" x14ac:dyDescent="0.55000000000000004">
      <c r="A4" s="1">
        <v>-0.20932449789651558</v>
      </c>
      <c r="B4" s="1">
        <v>0.13400527629007283</v>
      </c>
      <c r="C4" s="1">
        <v>0.40979065813375509</v>
      </c>
      <c r="D4" s="1">
        <v>1.7904518543525523</v>
      </c>
      <c r="E4" s="1">
        <v>0.57776957844531351</v>
      </c>
    </row>
    <row r="5" spans="1:5" x14ac:dyDescent="0.55000000000000004">
      <c r="A5" s="1">
        <v>-0.24468389575411337</v>
      </c>
      <c r="B5" s="1">
        <v>0.67620416270160111</v>
      </c>
      <c r="C5" s="1">
        <v>0.85605677902600974</v>
      </c>
      <c r="D5" s="1">
        <v>0.82857045916055416</v>
      </c>
      <c r="E5" s="1">
        <v>2.0206319851573942</v>
      </c>
    </row>
    <row r="6" spans="1:5" x14ac:dyDescent="0.55000000000000004">
      <c r="A6" s="1">
        <v>-0.22324279372360667</v>
      </c>
      <c r="B6" s="1">
        <v>0.10508800234812475</v>
      </c>
      <c r="C6" s="1">
        <v>-0.54006016798553913</v>
      </c>
      <c r="D6" s="1">
        <v>-3.7077777099180864E-2</v>
      </c>
      <c r="E6" s="1">
        <v>1.3507315820410708</v>
      </c>
    </row>
    <row r="7" spans="1:5" x14ac:dyDescent="0.55000000000000004">
      <c r="A7" s="1">
        <v>-0.21742995348521396</v>
      </c>
      <c r="B7" s="1">
        <v>-0.85785721991874953</v>
      </c>
      <c r="C7" s="1">
        <v>-0.30464455375338645</v>
      </c>
      <c r="D7" s="1">
        <v>-0.65227790682925957</v>
      </c>
      <c r="E7" s="1">
        <v>-0.48720029317550756</v>
      </c>
    </row>
    <row r="8" spans="1:5" x14ac:dyDescent="0.55000000000000004">
      <c r="A8" s="1">
        <v>-0.16811553068240917</v>
      </c>
      <c r="B8" s="1">
        <v>-7.564495978905135E-2</v>
      </c>
      <c r="C8" s="1">
        <v>-0.6321793213807293</v>
      </c>
      <c r="D8" s="1">
        <v>2.5245106095808097E-2</v>
      </c>
      <c r="E8" s="1">
        <v>-0.83073896144028858</v>
      </c>
    </row>
    <row r="9" spans="1:5" x14ac:dyDescent="0.55000000000000004">
      <c r="A9" s="1">
        <v>-0.2152216404313213</v>
      </c>
      <c r="B9" s="1">
        <v>0.63716584287997113</v>
      </c>
      <c r="C9" s="1">
        <v>-0.66493279814346351</v>
      </c>
      <c r="D9" s="1">
        <v>-0.27814140396272335</v>
      </c>
      <c r="E9" s="1">
        <v>-9.2130824671009262E-2</v>
      </c>
    </row>
    <row r="10" spans="1:5" x14ac:dyDescent="0.55000000000000004">
      <c r="A10" s="1">
        <v>-0.12595914034895431</v>
      </c>
      <c r="B10" s="1">
        <v>-1.4492154720315897</v>
      </c>
      <c r="C10" s="1">
        <v>-0.72020429018057763</v>
      </c>
      <c r="D10" s="1">
        <v>-0.64402759285869704</v>
      </c>
      <c r="E10" s="1">
        <v>0.37164637748644497</v>
      </c>
    </row>
    <row r="11" spans="1:5" x14ac:dyDescent="0.55000000000000004">
      <c r="A11" s="1">
        <v>-0.17634270062446167</v>
      </c>
      <c r="B11" s="1">
        <v>-1.1802848243714716</v>
      </c>
      <c r="C11" s="1">
        <v>-2.2145816674803153E-2</v>
      </c>
      <c r="D11" s="1">
        <v>-0.78913850016245879</v>
      </c>
      <c r="E11" s="1">
        <v>-0.47002335976226828</v>
      </c>
    </row>
    <row r="12" spans="1:5" x14ac:dyDescent="0.55000000000000004">
      <c r="A12" s="1">
        <v>-0.17121708298873917</v>
      </c>
      <c r="B12" s="1">
        <v>0.3219675569127361</v>
      </c>
      <c r="C12" s="1">
        <v>-0.91263096616164163</v>
      </c>
      <c r="D12" s="1">
        <v>-0.64332929072414757</v>
      </c>
      <c r="E12" s="1">
        <v>-1.3116930970109819</v>
      </c>
    </row>
    <row r="13" spans="1:5" x14ac:dyDescent="0.55000000000000004">
      <c r="A13" s="1">
        <v>-0.23523746510701518</v>
      </c>
      <c r="B13" s="1">
        <v>-1.2786035557740956</v>
      </c>
      <c r="C13" s="1">
        <v>-0.20638412346518359</v>
      </c>
      <c r="D13" s="1">
        <v>-0.2511182512940745</v>
      </c>
      <c r="E13" s="1">
        <v>-1.2429853633580255</v>
      </c>
    </row>
    <row r="14" spans="1:5" x14ac:dyDescent="0.55000000000000004">
      <c r="A14" s="1">
        <v>-0.22438061135910473</v>
      </c>
      <c r="B14" s="1">
        <v>-0.13492537137004512</v>
      </c>
      <c r="C14" s="1">
        <v>-0.42132881472062728</v>
      </c>
      <c r="D14" s="1">
        <v>-0.83644537216235604</v>
      </c>
      <c r="E14" s="1">
        <v>-5.7776957844531289E-2</v>
      </c>
    </row>
    <row r="15" spans="1:5" x14ac:dyDescent="0.55000000000000004">
      <c r="A15" s="1">
        <v>-0.2011968264714942</v>
      </c>
      <c r="B15" s="1">
        <v>0.96537690212108285</v>
      </c>
      <c r="C15" s="1">
        <v>-0.68540372112017245</v>
      </c>
      <c r="D15" s="1">
        <v>7.0193678843920512E-2</v>
      </c>
      <c r="E15" s="1">
        <v>0.99001598036305105</v>
      </c>
    </row>
    <row r="16" spans="1:5" x14ac:dyDescent="0.55000000000000004">
      <c r="A16" s="1">
        <v>-0.25516279964977845</v>
      </c>
      <c r="B16" s="1">
        <v>-0.52386270588924833</v>
      </c>
      <c r="C16" s="1">
        <v>-0.34353930740913341</v>
      </c>
      <c r="D16" s="1">
        <v>0.26228256407295281</v>
      </c>
      <c r="E16" s="1">
        <v>-0.10930775808424825</v>
      </c>
    </row>
    <row r="17" spans="1:5" x14ac:dyDescent="0.55000000000000004">
      <c r="A17" s="1">
        <v>-0.25332943793823648</v>
      </c>
      <c r="B17" s="1">
        <v>1.6969839328523715</v>
      </c>
      <c r="C17" s="1">
        <v>1.5520681602341133</v>
      </c>
      <c r="D17" s="1">
        <v>1.7949092734417982</v>
      </c>
      <c r="E17" s="1">
        <v>-1.3460469638374601</v>
      </c>
    </row>
    <row r="18" spans="1:5" x14ac:dyDescent="0.55000000000000004">
      <c r="A18" s="1">
        <v>-0.252901095742049</v>
      </c>
      <c r="B18" s="1">
        <v>0.92344685490525813</v>
      </c>
      <c r="C18" s="1">
        <v>3.1078583064639922</v>
      </c>
      <c r="D18" s="1">
        <v>-0.47646100750306497</v>
      </c>
      <c r="E18" s="1">
        <v>1.333554648627832</v>
      </c>
    </row>
    <row r="19" spans="1:5" x14ac:dyDescent="0.55000000000000004">
      <c r="A19" s="1">
        <v>-0.20444332744960533</v>
      </c>
      <c r="B19" s="1">
        <v>-1.2612531914089264</v>
      </c>
      <c r="C19" s="1">
        <v>-0.83484145885014771</v>
      </c>
      <c r="D19" s="1">
        <v>-3.3551413379261041E-2</v>
      </c>
      <c r="E19" s="1">
        <v>-1.3975777640771772</v>
      </c>
    </row>
    <row r="20" spans="1:5" x14ac:dyDescent="0.55000000000000004">
      <c r="A20" s="1">
        <v>-0.22942123245980547</v>
      </c>
      <c r="B20" s="1">
        <v>0.66174552573062739</v>
      </c>
      <c r="C20" s="1">
        <v>0.19279887458064054</v>
      </c>
      <c r="D20" s="1">
        <v>-0.40773680662704548</v>
      </c>
      <c r="E20" s="1">
        <v>-1.1914545631183087</v>
      </c>
    </row>
    <row r="21" spans="1:5" x14ac:dyDescent="0.55000000000000004">
      <c r="A21" s="1">
        <v>-0.16269520433137852</v>
      </c>
      <c r="B21" s="1">
        <v>1.1504474553495514</v>
      </c>
      <c r="C21" s="1">
        <v>0.19689305917598227</v>
      </c>
      <c r="D21" s="1">
        <v>-0.77498452565003684</v>
      </c>
      <c r="E21" s="1">
        <v>0.26858477700701106</v>
      </c>
    </row>
    <row r="22" spans="1:5" x14ac:dyDescent="0.55000000000000004">
      <c r="A22" s="1">
        <v>-0.2512236247220338</v>
      </c>
      <c r="B22" s="1">
        <v>-0.79713094464065837</v>
      </c>
      <c r="C22" s="1">
        <v>-0.11835915466533525</v>
      </c>
      <c r="D22" s="1">
        <v>-0.73152970741021006</v>
      </c>
      <c r="E22" s="1">
        <v>-0.10930775808424825</v>
      </c>
    </row>
    <row r="23" spans="1:5" x14ac:dyDescent="0.55000000000000004">
      <c r="A23" s="1">
        <v>4.4746191980854721</v>
      </c>
      <c r="B23" s="1">
        <v>-1.7586303032104353</v>
      </c>
      <c r="C23" s="1">
        <v>-1.0927750883566802</v>
      </c>
      <c r="D23" s="1">
        <v>-0.39508939648965474</v>
      </c>
      <c r="E23" s="1">
        <v>0.85260051305713858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9A4D-50FC-426F-BE4B-128EE083CA4A}">
  <dimension ref="A1:V6"/>
  <sheetViews>
    <sheetView zoomScale="72" workbookViewId="0">
      <selection activeCell="A8" sqref="A8:E29"/>
    </sheetView>
  </sheetViews>
  <sheetFormatPr defaultRowHeight="14.4" x14ac:dyDescent="0.55000000000000004"/>
  <sheetData>
    <row r="1" spans="1:22" x14ac:dyDescent="0.5500000000000000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55000000000000004">
      <c r="A2">
        <v>-0.22868788565800846</v>
      </c>
      <c r="B2">
        <v>-0.25885693717834041</v>
      </c>
      <c r="C2">
        <v>-0.19639034444569931</v>
      </c>
      <c r="D2">
        <v>-0.29783272811941974</v>
      </c>
      <c r="E2">
        <v>-0.23424771381068513</v>
      </c>
      <c r="F2">
        <v>-0.21816413723114647</v>
      </c>
      <c r="G2">
        <v>-9.4709133270722612E-2</v>
      </c>
      <c r="H2">
        <v>-0.21215993368169137</v>
      </c>
      <c r="I2">
        <v>-1.608720248732598E-3</v>
      </c>
      <c r="J2">
        <v>-0.11400888825532428</v>
      </c>
      <c r="K2">
        <v>-0.10193479671209975</v>
      </c>
      <c r="L2">
        <v>-0.26888651896630289</v>
      </c>
      <c r="M2">
        <v>-0.23744593004473061</v>
      </c>
      <c r="N2">
        <v>-0.17523438291108229</v>
      </c>
      <c r="O2">
        <v>-0.33217698154995745</v>
      </c>
      <c r="P2">
        <v>-0.32596768215418892</v>
      </c>
      <c r="Q2">
        <v>-0.32453027558092512</v>
      </c>
      <c r="R2">
        <v>-0.18360884907907127</v>
      </c>
      <c r="S2">
        <v>-0.25182649873802454</v>
      </c>
      <c r="T2">
        <v>-8.222019842662405E-2</v>
      </c>
      <c r="U2">
        <v>-0.3189476539326952</v>
      </c>
      <c r="V2">
        <v>4.4594461899954734</v>
      </c>
    </row>
    <row r="3" spans="1:22" x14ac:dyDescent="0.55000000000000004">
      <c r="A3">
        <v>0.96826862951527759</v>
      </c>
      <c r="B3">
        <v>1.0767084067975834</v>
      </c>
      <c r="C3">
        <v>0.13400527629007283</v>
      </c>
      <c r="D3">
        <v>0.67620416270160111</v>
      </c>
      <c r="E3">
        <v>0.10508800234812475</v>
      </c>
      <c r="F3">
        <v>-0.85785721991874953</v>
      </c>
      <c r="G3">
        <v>-7.564495978905135E-2</v>
      </c>
      <c r="H3">
        <v>0.63716584287997113</v>
      </c>
      <c r="I3">
        <v>-1.4492154720315897</v>
      </c>
      <c r="J3">
        <v>-1.1802848243714716</v>
      </c>
      <c r="K3">
        <v>0.3219675569127361</v>
      </c>
      <c r="L3">
        <v>-1.2786035557740956</v>
      </c>
      <c r="M3">
        <v>-0.13492537137004512</v>
      </c>
      <c r="N3">
        <v>0.96537690212108285</v>
      </c>
      <c r="O3">
        <v>-0.52386270588924833</v>
      </c>
      <c r="P3">
        <v>1.6969839328523715</v>
      </c>
      <c r="Q3">
        <v>0.92344685490525813</v>
      </c>
      <c r="R3">
        <v>-1.2612531914089264</v>
      </c>
      <c r="S3">
        <v>0.66174552573062739</v>
      </c>
      <c r="T3">
        <v>1.1504474553495514</v>
      </c>
      <c r="U3">
        <v>-0.79713094464065837</v>
      </c>
      <c r="V3">
        <v>-1.7586303032104353</v>
      </c>
    </row>
    <row r="4" spans="1:22" x14ac:dyDescent="0.55000000000000004">
      <c r="A4">
        <v>1.1865072558824408</v>
      </c>
      <c r="B4">
        <v>-4.3533853151128871E-2</v>
      </c>
      <c r="C4">
        <v>0.63114621762001599</v>
      </c>
      <c r="D4">
        <v>0.87575399725864356</v>
      </c>
      <c r="E4">
        <v>-0.22827707159345451</v>
      </c>
      <c r="F4">
        <v>6.2461816281761569E-2</v>
      </c>
      <c r="G4">
        <v>-0.37190897416247543</v>
      </c>
      <c r="H4">
        <v>-0.42893804016999482</v>
      </c>
      <c r="I4">
        <v>-0.53422368479462379</v>
      </c>
      <c r="J4">
        <v>0.32582653563456448</v>
      </c>
      <c r="K4">
        <v>-1.0530620245049478</v>
      </c>
      <c r="L4">
        <v>0.16209286139753226</v>
      </c>
      <c r="M4">
        <v>-7.069317137991428E-2</v>
      </c>
      <c r="N4">
        <v>-0.46650190788941404</v>
      </c>
      <c r="O4">
        <v>2.0067702661291788E-2</v>
      </c>
      <c r="P4">
        <v>1.1749386293527468</v>
      </c>
      <c r="Q4">
        <v>1.6539491582961738</v>
      </c>
      <c r="R4">
        <v>-0.80383824194325415</v>
      </c>
      <c r="S4">
        <v>0.48878465796596909</v>
      </c>
      <c r="T4">
        <v>0.49165500061544909</v>
      </c>
      <c r="U4">
        <v>0.2436234745905777</v>
      </c>
      <c r="V4">
        <v>-3.3158303379679657</v>
      </c>
    </row>
    <row r="5" spans="1:22" x14ac:dyDescent="0.55000000000000004">
      <c r="A5">
        <v>-0.79623782101516716</v>
      </c>
      <c r="B5">
        <v>2.9393368735098258</v>
      </c>
      <c r="C5">
        <v>1.7938656859256148</v>
      </c>
      <c r="D5">
        <v>0.84287063050362521</v>
      </c>
      <c r="E5">
        <v>-2.7053674898747194E-2</v>
      </c>
      <c r="F5">
        <v>-0.65764243319964211</v>
      </c>
      <c r="G5">
        <v>3.615797186417527E-2</v>
      </c>
      <c r="H5">
        <v>-0.27260630645577727</v>
      </c>
      <c r="I5">
        <v>-0.64909066688395678</v>
      </c>
      <c r="J5">
        <v>-0.79997883814770232</v>
      </c>
      <c r="K5">
        <v>-0.64836699171295797</v>
      </c>
      <c r="L5">
        <v>-0.24499134257068547</v>
      </c>
      <c r="M5">
        <v>-0.84940285480566213</v>
      </c>
      <c r="N5">
        <v>8.168338247721002E-2</v>
      </c>
      <c r="O5">
        <v>0.27566687261821177</v>
      </c>
      <c r="P5">
        <v>1.7982427021399183</v>
      </c>
      <c r="Q5">
        <v>-0.47603388793540991</v>
      </c>
      <c r="R5">
        <v>-2.3474203356724309E-2</v>
      </c>
      <c r="S5">
        <v>-0.40538066274545975</v>
      </c>
      <c r="T5">
        <v>-0.7852149214559726</v>
      </c>
      <c r="U5">
        <v>-0.73995229941884522</v>
      </c>
      <c r="V5">
        <v>-0.39239721443587749</v>
      </c>
    </row>
    <row r="6" spans="1:22" x14ac:dyDescent="0.55000000000000004">
      <c r="A6">
        <v>1.1617853144954415</v>
      </c>
      <c r="B6">
        <v>-0.28107709221663879</v>
      </c>
      <c r="C6">
        <v>0.57776957844531351</v>
      </c>
      <c r="D6">
        <v>2.0206319851573942</v>
      </c>
      <c r="E6">
        <v>1.3507315820410708</v>
      </c>
      <c r="F6">
        <v>-0.48720029317550756</v>
      </c>
      <c r="G6">
        <v>-0.83073896144028858</v>
      </c>
      <c r="H6">
        <v>-9.2130824671009262E-2</v>
      </c>
      <c r="I6">
        <v>0.37164637748644497</v>
      </c>
      <c r="J6">
        <v>-0.47002335976226828</v>
      </c>
      <c r="K6">
        <v>-1.3116930970109819</v>
      </c>
      <c r="L6">
        <v>-1.2429853633580255</v>
      </c>
      <c r="M6">
        <v>-5.7776957844531289E-2</v>
      </c>
      <c r="N6">
        <v>0.99001598036305105</v>
      </c>
      <c r="O6">
        <v>-0.10930775808424825</v>
      </c>
      <c r="P6">
        <v>-1.3460469638374601</v>
      </c>
      <c r="Q6">
        <v>1.333554648627832</v>
      </c>
      <c r="R6">
        <v>-1.3975777640771772</v>
      </c>
      <c r="S6">
        <v>-1.1914545631183087</v>
      </c>
      <c r="T6">
        <v>0.26858477700701106</v>
      </c>
      <c r="U6">
        <v>-0.10930775808424825</v>
      </c>
      <c r="V6">
        <v>0.85260051305713858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8BC0-35F2-4CDE-B1D8-D50D11F4A7EB}">
  <dimension ref="A1:E22"/>
  <sheetViews>
    <sheetView workbookViewId="0">
      <selection activeCell="H4" sqref="H4"/>
    </sheetView>
  </sheetViews>
  <sheetFormatPr defaultRowHeight="14.4" x14ac:dyDescent="0.55000000000000004"/>
  <sheetData>
    <row r="1" spans="1:5" x14ac:dyDescent="0.55000000000000004">
      <c r="A1" s="1">
        <v>-0.22125044541086036</v>
      </c>
      <c r="B1" s="1">
        <v>0.96826862951527759</v>
      </c>
      <c r="C1" s="1">
        <v>1.5827745446991768</v>
      </c>
      <c r="D1" s="1">
        <v>-0.78555299662550593</v>
      </c>
      <c r="E1" s="1">
        <v>1.1617853144954415</v>
      </c>
    </row>
    <row r="2" spans="1:5" x14ac:dyDescent="0.55000000000000004">
      <c r="A2" s="1">
        <v>-0.23183989150877529</v>
      </c>
      <c r="B2" s="1">
        <v>1.0767084067975834</v>
      </c>
      <c r="C2" s="1">
        <v>-0.39881079944624748</v>
      </c>
      <c r="D2" s="1">
        <v>2.9648090128100906</v>
      </c>
      <c r="E2" s="1">
        <v>-0.28107709221663879</v>
      </c>
    </row>
    <row r="3" spans="1:5" x14ac:dyDescent="0.55000000000000004">
      <c r="A3" s="1">
        <v>-0.20932449789651558</v>
      </c>
      <c r="B3" s="1">
        <v>0.13400527629007283</v>
      </c>
      <c r="C3" s="1">
        <v>0.40979065813375509</v>
      </c>
      <c r="D3" s="1">
        <v>1.7904518543525523</v>
      </c>
      <c r="E3" s="1">
        <v>0.57776957844531351</v>
      </c>
    </row>
    <row r="4" spans="1:5" x14ac:dyDescent="0.55000000000000004">
      <c r="A4" s="1">
        <v>-0.24468389575411337</v>
      </c>
      <c r="B4" s="1">
        <v>0.67620416270160111</v>
      </c>
      <c r="C4" s="1">
        <v>0.85605677902600974</v>
      </c>
      <c r="D4" s="1">
        <v>0.82857045916055416</v>
      </c>
      <c r="E4" s="1">
        <v>2.0206319851573942</v>
      </c>
    </row>
    <row r="5" spans="1:5" x14ac:dyDescent="0.55000000000000004">
      <c r="A5" s="1">
        <v>-0.22324279372360667</v>
      </c>
      <c r="B5" s="1">
        <v>0.10508800234812475</v>
      </c>
      <c r="C5" s="1">
        <v>-0.54006016798553913</v>
      </c>
      <c r="D5" s="1">
        <v>-3.7077777099180864E-2</v>
      </c>
      <c r="E5" s="1">
        <v>1.3507315820410708</v>
      </c>
    </row>
    <row r="6" spans="1:5" x14ac:dyDescent="0.55000000000000004">
      <c r="A6" s="1">
        <v>-0.21742995348521396</v>
      </c>
      <c r="B6" s="1">
        <v>-0.85785721991874953</v>
      </c>
      <c r="C6" s="1">
        <v>-0.30464455375338645</v>
      </c>
      <c r="D6" s="1">
        <v>-0.65227790682925957</v>
      </c>
      <c r="E6" s="1">
        <v>-0.48720029317550756</v>
      </c>
    </row>
    <row r="7" spans="1:5" x14ac:dyDescent="0.55000000000000004">
      <c r="A7" s="1">
        <v>-0.16811553068240917</v>
      </c>
      <c r="B7" s="1">
        <v>-7.564495978905135E-2</v>
      </c>
      <c r="C7" s="1">
        <v>-0.6321793213807293</v>
      </c>
      <c r="D7" s="1">
        <v>2.5245106095808097E-2</v>
      </c>
      <c r="E7" s="1">
        <v>-0.83073896144028858</v>
      </c>
    </row>
    <row r="8" spans="1:5" x14ac:dyDescent="0.55000000000000004">
      <c r="A8" s="1">
        <v>-0.2152216404313213</v>
      </c>
      <c r="B8" s="1">
        <v>0.63716584287997113</v>
      </c>
      <c r="C8" s="1">
        <v>-0.66493279814346351</v>
      </c>
      <c r="D8" s="1">
        <v>-0.27814140396272335</v>
      </c>
      <c r="E8" s="1">
        <v>-9.2130824671009262E-2</v>
      </c>
    </row>
    <row r="9" spans="1:5" x14ac:dyDescent="0.55000000000000004">
      <c r="A9" s="1">
        <v>-0.12595914034895431</v>
      </c>
      <c r="B9" s="1">
        <v>-1.4492154720315897</v>
      </c>
      <c r="C9" s="1">
        <v>-0.72020429018057763</v>
      </c>
      <c r="D9" s="1">
        <v>-0.64402759285869704</v>
      </c>
      <c r="E9" s="1">
        <v>0.37164637748644497</v>
      </c>
    </row>
    <row r="10" spans="1:5" x14ac:dyDescent="0.55000000000000004">
      <c r="A10" s="1">
        <v>-0.17634270062446167</v>
      </c>
      <c r="B10" s="1">
        <v>-1.1802848243714716</v>
      </c>
      <c r="C10" s="1">
        <v>-2.2145816674803153E-2</v>
      </c>
      <c r="D10" s="1">
        <v>-0.78913850016245879</v>
      </c>
      <c r="E10" s="1">
        <v>-0.47002335976226828</v>
      </c>
    </row>
    <row r="11" spans="1:5" x14ac:dyDescent="0.55000000000000004">
      <c r="A11" s="1">
        <v>-0.17121708298873917</v>
      </c>
      <c r="B11" s="1">
        <v>0.3219675569127361</v>
      </c>
      <c r="C11" s="1">
        <v>-0.91263096616164163</v>
      </c>
      <c r="D11" s="1">
        <v>-0.64332929072414757</v>
      </c>
      <c r="E11" s="1">
        <v>-1.3116930970109819</v>
      </c>
    </row>
    <row r="12" spans="1:5" x14ac:dyDescent="0.55000000000000004">
      <c r="A12" s="1">
        <v>-0.23523746510701518</v>
      </c>
      <c r="B12" s="1">
        <v>-1.2786035557740956</v>
      </c>
      <c r="C12" s="1">
        <v>-0.20638412346518359</v>
      </c>
      <c r="D12" s="1">
        <v>-0.2511182512940745</v>
      </c>
      <c r="E12" s="1">
        <v>-1.2429853633580255</v>
      </c>
    </row>
    <row r="13" spans="1:5" x14ac:dyDescent="0.55000000000000004">
      <c r="A13" s="1">
        <v>-0.22438061135910473</v>
      </c>
      <c r="B13" s="1">
        <v>-0.13492537137004512</v>
      </c>
      <c r="C13" s="1">
        <v>-0.42132881472062728</v>
      </c>
      <c r="D13" s="1">
        <v>-0.83644537216235604</v>
      </c>
      <c r="E13" s="1">
        <v>-5.7776957844531289E-2</v>
      </c>
    </row>
    <row r="14" spans="1:5" x14ac:dyDescent="0.55000000000000004">
      <c r="A14" s="1">
        <v>-0.2011968264714942</v>
      </c>
      <c r="B14" s="1">
        <v>0.96537690212108285</v>
      </c>
      <c r="C14" s="1">
        <v>-0.68540372112017245</v>
      </c>
      <c r="D14" s="1">
        <v>7.0193678843920512E-2</v>
      </c>
      <c r="E14" s="1">
        <v>0.99001598036305105</v>
      </c>
    </row>
    <row r="15" spans="1:5" x14ac:dyDescent="0.55000000000000004">
      <c r="A15" s="1">
        <v>-0.25516279964977845</v>
      </c>
      <c r="B15" s="1">
        <v>-0.52386270588924833</v>
      </c>
      <c r="C15" s="1">
        <v>-0.34353930740913341</v>
      </c>
      <c r="D15" s="1">
        <v>0.26228256407295281</v>
      </c>
      <c r="E15" s="1">
        <v>-0.10930775808424825</v>
      </c>
    </row>
    <row r="16" spans="1:5" x14ac:dyDescent="0.55000000000000004">
      <c r="A16" s="1">
        <v>-0.25332943793823648</v>
      </c>
      <c r="B16" s="1">
        <v>1.6969839328523715</v>
      </c>
      <c r="C16" s="1">
        <v>1.5520681602341133</v>
      </c>
      <c r="D16" s="1">
        <v>1.7949092734417982</v>
      </c>
      <c r="E16" s="1">
        <v>-1.3460469638374601</v>
      </c>
    </row>
    <row r="17" spans="1:5" x14ac:dyDescent="0.55000000000000004">
      <c r="A17" s="1">
        <v>-0.252901095742049</v>
      </c>
      <c r="B17" s="1">
        <v>0.92344685490525813</v>
      </c>
      <c r="C17" s="1">
        <v>3.1078583064639922</v>
      </c>
      <c r="D17" s="1">
        <v>-0.47646100750306497</v>
      </c>
      <c r="E17" s="1">
        <v>1.333554648627832</v>
      </c>
    </row>
    <row r="18" spans="1:5" x14ac:dyDescent="0.55000000000000004">
      <c r="A18" s="1">
        <v>-0.20444332744960533</v>
      </c>
      <c r="B18" s="1">
        <v>-1.2612531914089264</v>
      </c>
      <c r="C18" s="1">
        <v>-0.83484145885014771</v>
      </c>
      <c r="D18" s="1">
        <v>-3.3551413379261041E-2</v>
      </c>
      <c r="E18" s="1">
        <v>-1.3975777640771772</v>
      </c>
    </row>
    <row r="19" spans="1:5" x14ac:dyDescent="0.55000000000000004">
      <c r="A19" s="1">
        <v>-0.22942123245980547</v>
      </c>
      <c r="B19" s="1">
        <v>0.66174552573062739</v>
      </c>
      <c r="C19" s="1">
        <v>0.19279887458064054</v>
      </c>
      <c r="D19" s="1">
        <v>-0.40773680662704548</v>
      </c>
      <c r="E19" s="1">
        <v>-1.1914545631183087</v>
      </c>
    </row>
    <row r="20" spans="1:5" x14ac:dyDescent="0.55000000000000004">
      <c r="A20" s="1">
        <v>-0.16269520433137852</v>
      </c>
      <c r="B20" s="1">
        <v>1.1504474553495514</v>
      </c>
      <c r="C20" s="1">
        <v>0.19689305917598227</v>
      </c>
      <c r="D20" s="1">
        <v>-0.77498452565003684</v>
      </c>
      <c r="E20" s="1">
        <v>0.26858477700701106</v>
      </c>
    </row>
    <row r="21" spans="1:5" x14ac:dyDescent="0.55000000000000004">
      <c r="A21" s="1">
        <v>-0.2512236247220338</v>
      </c>
      <c r="B21" s="1">
        <v>-0.79713094464065837</v>
      </c>
      <c r="C21" s="1">
        <v>-0.11835915466533525</v>
      </c>
      <c r="D21" s="1">
        <v>-0.73152970741021006</v>
      </c>
      <c r="E21" s="1">
        <v>-0.10930775808424825</v>
      </c>
    </row>
    <row r="22" spans="1:5" x14ac:dyDescent="0.55000000000000004">
      <c r="A22" s="1">
        <v>4.4746191980854721</v>
      </c>
      <c r="B22" s="1">
        <v>-1.7586303032104353</v>
      </c>
      <c r="C22" s="1">
        <v>-1.0927750883566802</v>
      </c>
      <c r="D22" s="1">
        <v>-0.39508939648965474</v>
      </c>
      <c r="E22" s="1">
        <v>0.85260051305713858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FCCC-744A-489E-8F58-2413D6FA583F}">
  <dimension ref="A1:AB30"/>
  <sheetViews>
    <sheetView topLeftCell="D9" workbookViewId="0">
      <selection activeCell="M15" sqref="M15:Q19"/>
    </sheetView>
  </sheetViews>
  <sheetFormatPr defaultRowHeight="14.4" x14ac:dyDescent="0.55000000000000004"/>
  <sheetData>
    <row r="1" spans="1:28" x14ac:dyDescent="0.5500000000000000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8" x14ac:dyDescent="0.55000000000000004">
      <c r="A2" cm="1">
        <f t="array" ref="A2:V6">TRANSPOSE(Sheet2!A2:E23)</f>
        <v>0.33887280747738147</v>
      </c>
      <c r="B2">
        <v>0.28966915058457543</v>
      </c>
      <c r="C2">
        <v>0.39428649240401542</v>
      </c>
      <c r="D2">
        <v>0.22998973277802995</v>
      </c>
      <c r="E2">
        <v>0.32961539949920271</v>
      </c>
      <c r="F2">
        <v>0.35662464946543926</v>
      </c>
      <c r="G2">
        <v>0.58576316313460486</v>
      </c>
      <c r="H2">
        <v>0.36688553344472813</v>
      </c>
      <c r="I2">
        <v>0.78164201710175774</v>
      </c>
      <c r="J2">
        <v>0.54753577680254129</v>
      </c>
      <c r="K2">
        <v>0.57135186021047923</v>
      </c>
      <c r="L2">
        <v>0.27388239044149598</v>
      </c>
      <c r="M2">
        <v>0.32432855181841108</v>
      </c>
      <c r="N2">
        <v>0.43205156079724877</v>
      </c>
      <c r="O2">
        <v>0.18129970809425411</v>
      </c>
      <c r="P2">
        <v>0.18981838789875111</v>
      </c>
      <c r="Q2">
        <v>0.19180867164532692</v>
      </c>
      <c r="R2">
        <v>0.41696675666754174</v>
      </c>
      <c r="S2">
        <v>0.30090740316981918</v>
      </c>
      <c r="T2">
        <v>0.61094860489965253</v>
      </c>
      <c r="U2">
        <v>0.19960300836070105</v>
      </c>
      <c r="V2">
        <v>22.158140464681026</v>
      </c>
    </row>
    <row r="3" spans="1:28" x14ac:dyDescent="0.55000000000000004">
      <c r="A3">
        <v>27.47</v>
      </c>
      <c r="B3">
        <v>28.22</v>
      </c>
      <c r="C3">
        <v>21.7</v>
      </c>
      <c r="D3">
        <v>25.45</v>
      </c>
      <c r="E3">
        <v>21.5</v>
      </c>
      <c r="F3">
        <v>14.84</v>
      </c>
      <c r="G3">
        <v>20.25</v>
      </c>
      <c r="H3">
        <v>25.18</v>
      </c>
      <c r="I3">
        <v>10.75</v>
      </c>
      <c r="J3">
        <v>12.61</v>
      </c>
      <c r="K3">
        <v>23</v>
      </c>
      <c r="L3">
        <v>11.93</v>
      </c>
      <c r="M3">
        <v>19.84</v>
      </c>
      <c r="N3">
        <v>27.45</v>
      </c>
      <c r="O3">
        <v>17.149999999999999</v>
      </c>
      <c r="P3">
        <v>32.51</v>
      </c>
      <c r="Q3">
        <v>27.16</v>
      </c>
      <c r="R3">
        <v>12.05</v>
      </c>
      <c r="S3">
        <v>25.35</v>
      </c>
      <c r="T3">
        <v>28.73</v>
      </c>
      <c r="U3">
        <v>15.26</v>
      </c>
      <c r="V3">
        <v>8.61</v>
      </c>
    </row>
    <row r="4" spans="1:28" x14ac:dyDescent="0.55000000000000004">
      <c r="A4">
        <v>13.08</v>
      </c>
      <c r="B4">
        <v>3.4</v>
      </c>
      <c r="C4">
        <v>7.35</v>
      </c>
      <c r="D4">
        <v>9.5299999999999994</v>
      </c>
      <c r="E4">
        <v>2.71</v>
      </c>
      <c r="F4">
        <v>3.86</v>
      </c>
      <c r="G4">
        <v>2.2599999999999998</v>
      </c>
      <c r="H4">
        <v>2.1</v>
      </c>
      <c r="I4">
        <v>1.83</v>
      </c>
      <c r="J4">
        <v>5.24</v>
      </c>
      <c r="K4">
        <v>0.89</v>
      </c>
      <c r="L4">
        <v>4.34</v>
      </c>
      <c r="M4">
        <v>3.29</v>
      </c>
      <c r="N4">
        <v>2</v>
      </c>
      <c r="O4">
        <v>3.67</v>
      </c>
      <c r="P4">
        <v>12.93</v>
      </c>
      <c r="Q4">
        <v>20.53</v>
      </c>
      <c r="R4">
        <v>1.27</v>
      </c>
      <c r="S4">
        <v>6.29</v>
      </c>
      <c r="T4">
        <v>6.31</v>
      </c>
      <c r="U4">
        <v>4.7699999999999996</v>
      </c>
      <c r="V4">
        <v>0.01</v>
      </c>
    </row>
    <row r="5" spans="1:28" x14ac:dyDescent="0.55000000000000004">
      <c r="A5">
        <v>0.88282996790973012</v>
      </c>
      <c r="B5">
        <v>4.7365014088797501</v>
      </c>
      <c r="C5">
        <v>3.5297947945154506</v>
      </c>
      <c r="D5">
        <v>2.5414169118134966</v>
      </c>
      <c r="E5">
        <v>1.6519230769230768</v>
      </c>
      <c r="F5">
        <v>1.0197763229678123</v>
      </c>
      <c r="G5">
        <v>1.7159627388232312</v>
      </c>
      <c r="H5">
        <v>1.4042189854344549</v>
      </c>
      <c r="I5">
        <v>1.0282539043979253</v>
      </c>
      <c r="J5">
        <v>0.87914569621886696</v>
      </c>
      <c r="K5">
        <v>1.0289714423279468</v>
      </c>
      <c r="L5">
        <v>1.4319865319865321</v>
      </c>
      <c r="M5">
        <v>0.83053568440428382</v>
      </c>
      <c r="N5">
        <v>1.7621494884425919</v>
      </c>
      <c r="O5">
        <v>1.9595297544735748</v>
      </c>
      <c r="P5">
        <v>3.5343749999999998</v>
      </c>
      <c r="Q5">
        <v>1.200436366469912</v>
      </c>
      <c r="R5">
        <v>1.6555465797006055</v>
      </c>
      <c r="S5">
        <v>1.2710536800927268</v>
      </c>
      <c r="T5">
        <v>0.89368956350888007</v>
      </c>
      <c r="U5">
        <v>0.9383414108777598</v>
      </c>
      <c r="V5">
        <v>1.2840494823982307</v>
      </c>
    </row>
    <row r="6" spans="1:28" x14ac:dyDescent="0.55000000000000004">
      <c r="A6">
        <v>23.3</v>
      </c>
      <c r="B6">
        <v>14.9</v>
      </c>
      <c r="C6">
        <v>19.899999999999999</v>
      </c>
      <c r="D6">
        <v>28.3</v>
      </c>
      <c r="E6">
        <v>24.4</v>
      </c>
      <c r="F6">
        <v>13.7</v>
      </c>
      <c r="G6">
        <v>11.7</v>
      </c>
      <c r="H6">
        <v>16</v>
      </c>
      <c r="I6">
        <v>18.7</v>
      </c>
      <c r="J6">
        <v>13.8</v>
      </c>
      <c r="K6">
        <v>8.9</v>
      </c>
      <c r="L6">
        <v>9.3000000000000007</v>
      </c>
      <c r="M6">
        <v>16.2</v>
      </c>
      <c r="N6">
        <v>22.3</v>
      </c>
      <c r="O6">
        <v>15.9</v>
      </c>
      <c r="P6">
        <v>8.6999999999999993</v>
      </c>
      <c r="Q6">
        <v>24.3</v>
      </c>
      <c r="R6">
        <v>8.4</v>
      </c>
      <c r="S6">
        <v>9.6</v>
      </c>
      <c r="T6">
        <v>18.100000000000001</v>
      </c>
      <c r="U6">
        <v>15.9</v>
      </c>
      <c r="V6">
        <v>21.5</v>
      </c>
    </row>
    <row r="9" spans="1:28" x14ac:dyDescent="0.55000000000000004">
      <c r="A9" s="1">
        <v>-0.22125044541086036</v>
      </c>
      <c r="B9" s="1">
        <v>0.96826862951527759</v>
      </c>
      <c r="C9" s="1">
        <v>1.5827745446991768</v>
      </c>
      <c r="D9" s="1">
        <v>-0.78555299662550593</v>
      </c>
      <c r="E9" s="1">
        <v>1.1617853144954415</v>
      </c>
      <c r="G9" cm="1">
        <f t="array" ref="G9:AB13">TRANSPOSE(A9:E30)</f>
        <v>-0.22125044541086036</v>
      </c>
      <c r="H9">
        <v>-0.23183989150877529</v>
      </c>
      <c r="I9">
        <v>-0.20932449789651558</v>
      </c>
      <c r="J9">
        <v>-0.24468389575411337</v>
      </c>
      <c r="K9">
        <v>-0.22324279372360667</v>
      </c>
      <c r="L9">
        <v>-0.21742995348521396</v>
      </c>
      <c r="M9">
        <v>-0.16811553068240917</v>
      </c>
      <c r="N9">
        <v>-0.2152216404313213</v>
      </c>
      <c r="O9">
        <v>-0.12595914034895431</v>
      </c>
      <c r="P9">
        <v>-0.17634270062446167</v>
      </c>
      <c r="Q9">
        <v>-0.17121708298873917</v>
      </c>
      <c r="R9">
        <v>-0.23523746510701518</v>
      </c>
      <c r="S9">
        <v>-0.22438061135910473</v>
      </c>
      <c r="T9">
        <v>-0.2011968264714942</v>
      </c>
      <c r="U9">
        <v>-0.25516279964977845</v>
      </c>
      <c r="V9">
        <v>-0.25332943793823648</v>
      </c>
      <c r="W9">
        <v>-0.252901095742049</v>
      </c>
      <c r="X9">
        <v>-0.20444332744960533</v>
      </c>
      <c r="Y9">
        <v>-0.22942123245980547</v>
      </c>
      <c r="Z9">
        <v>-0.16269520433137852</v>
      </c>
      <c r="AA9">
        <v>-0.2512236247220338</v>
      </c>
      <c r="AB9">
        <v>4.4746191980854721</v>
      </c>
    </row>
    <row r="10" spans="1:28" x14ac:dyDescent="0.55000000000000004">
      <c r="A10" s="1">
        <v>-0.23183989150877529</v>
      </c>
      <c r="B10" s="1">
        <v>1.0767084067975834</v>
      </c>
      <c r="C10" s="1">
        <v>-0.39881079944624748</v>
      </c>
      <c r="D10" s="1">
        <v>2.9648090128100906</v>
      </c>
      <c r="E10" s="1">
        <v>-0.28107709221663879</v>
      </c>
      <c r="G10">
        <v>0.96826862951527759</v>
      </c>
      <c r="H10">
        <v>1.0767084067975834</v>
      </c>
      <c r="I10">
        <v>0.13400527629007283</v>
      </c>
      <c r="J10">
        <v>0.67620416270160111</v>
      </c>
      <c r="K10">
        <v>0.10508800234812475</v>
      </c>
      <c r="L10">
        <v>-0.85785721991874953</v>
      </c>
      <c r="M10">
        <v>-7.564495978905135E-2</v>
      </c>
      <c r="N10">
        <v>0.63716584287997113</v>
      </c>
      <c r="O10">
        <v>-1.4492154720315897</v>
      </c>
      <c r="P10">
        <v>-1.1802848243714716</v>
      </c>
      <c r="Q10">
        <v>0.3219675569127361</v>
      </c>
      <c r="R10">
        <v>-1.2786035557740956</v>
      </c>
      <c r="S10">
        <v>-0.13492537137004512</v>
      </c>
      <c r="T10">
        <v>0.96537690212108285</v>
      </c>
      <c r="U10">
        <v>-0.52386270588924833</v>
      </c>
      <c r="V10">
        <v>1.6969839328523715</v>
      </c>
      <c r="W10">
        <v>0.92344685490525813</v>
      </c>
      <c r="X10">
        <v>-1.2612531914089264</v>
      </c>
      <c r="Y10">
        <v>0.66174552573062739</v>
      </c>
      <c r="Z10">
        <v>1.1504474553495514</v>
      </c>
      <c r="AA10">
        <v>-0.79713094464065837</v>
      </c>
      <c r="AB10">
        <v>-1.7586303032104353</v>
      </c>
    </row>
    <row r="11" spans="1:28" x14ac:dyDescent="0.55000000000000004">
      <c r="A11" s="1">
        <v>-0.20932449789651558</v>
      </c>
      <c r="B11" s="1">
        <v>0.13400527629007283</v>
      </c>
      <c r="C11" s="1">
        <v>0.40979065813375509</v>
      </c>
      <c r="D11" s="1">
        <v>1.7904518543525523</v>
      </c>
      <c r="E11" s="1">
        <v>0.57776957844531351</v>
      </c>
      <c r="G11">
        <v>1.5827745446991768</v>
      </c>
      <c r="H11">
        <v>-0.39881079944624748</v>
      </c>
      <c r="I11">
        <v>0.40979065813375509</v>
      </c>
      <c r="J11">
        <v>0.85605677902600974</v>
      </c>
      <c r="K11">
        <v>-0.54006016798553913</v>
      </c>
      <c r="L11">
        <v>-0.30464455375338645</v>
      </c>
      <c r="M11">
        <v>-0.6321793213807293</v>
      </c>
      <c r="N11">
        <v>-0.66493279814346351</v>
      </c>
      <c r="O11">
        <v>-0.72020429018057763</v>
      </c>
      <c r="P11">
        <v>-2.2145816674803153E-2</v>
      </c>
      <c r="Q11">
        <v>-0.91263096616164163</v>
      </c>
      <c r="R11">
        <v>-0.20638412346518359</v>
      </c>
      <c r="S11">
        <v>-0.42132881472062728</v>
      </c>
      <c r="T11">
        <v>-0.68540372112017245</v>
      </c>
      <c r="U11">
        <v>-0.34353930740913341</v>
      </c>
      <c r="V11">
        <v>1.5520681602341133</v>
      </c>
      <c r="W11">
        <v>3.1078583064639922</v>
      </c>
      <c r="X11">
        <v>-0.83484145885014771</v>
      </c>
      <c r="Y11">
        <v>0.19279887458064054</v>
      </c>
      <c r="Z11">
        <v>0.19689305917598227</v>
      </c>
      <c r="AA11">
        <v>-0.11835915466533525</v>
      </c>
      <c r="AB11">
        <v>-1.0927750883566802</v>
      </c>
    </row>
    <row r="12" spans="1:28" x14ac:dyDescent="0.55000000000000004">
      <c r="A12" s="1">
        <v>-0.24468389575411337</v>
      </c>
      <c r="B12" s="1">
        <v>0.67620416270160111</v>
      </c>
      <c r="C12" s="1">
        <v>0.85605677902600974</v>
      </c>
      <c r="D12" s="1">
        <v>0.82857045916055416</v>
      </c>
      <c r="E12" s="1">
        <v>2.0206319851573942</v>
      </c>
      <c r="G12">
        <v>-0.78555299662550593</v>
      </c>
      <c r="H12">
        <v>2.9648090128100906</v>
      </c>
      <c r="I12">
        <v>1.7904518543525523</v>
      </c>
      <c r="J12">
        <v>0.82857045916055416</v>
      </c>
      <c r="K12">
        <v>-3.7077777099180864E-2</v>
      </c>
      <c r="L12">
        <v>-0.65227790682925957</v>
      </c>
      <c r="M12">
        <v>2.5245106095808097E-2</v>
      </c>
      <c r="N12">
        <v>-0.27814140396272335</v>
      </c>
      <c r="O12">
        <v>-0.64402759285869704</v>
      </c>
      <c r="P12">
        <v>-0.78913850016245879</v>
      </c>
      <c r="Q12">
        <v>-0.64332929072414757</v>
      </c>
      <c r="R12">
        <v>-0.2511182512940745</v>
      </c>
      <c r="S12">
        <v>-0.83644537216235604</v>
      </c>
      <c r="T12">
        <v>7.0193678843920512E-2</v>
      </c>
      <c r="U12">
        <v>0.26228256407295281</v>
      </c>
      <c r="V12">
        <v>1.7949092734417982</v>
      </c>
      <c r="W12">
        <v>-0.47646100750306497</v>
      </c>
      <c r="X12">
        <v>-3.3551413379261041E-2</v>
      </c>
      <c r="Y12">
        <v>-0.40773680662704548</v>
      </c>
      <c r="Z12">
        <v>-0.77498452565003684</v>
      </c>
      <c r="AA12">
        <v>-0.73152970741021006</v>
      </c>
      <c r="AB12">
        <v>-0.39508939648965474</v>
      </c>
    </row>
    <row r="13" spans="1:28" x14ac:dyDescent="0.55000000000000004">
      <c r="A13" s="1">
        <v>-0.22324279372360667</v>
      </c>
      <c r="B13" s="1">
        <v>0.10508800234812475</v>
      </c>
      <c r="C13" s="1">
        <v>-0.54006016798553913</v>
      </c>
      <c r="D13" s="1">
        <v>-3.7077777099180864E-2</v>
      </c>
      <c r="E13" s="1">
        <v>1.3507315820410708</v>
      </c>
      <c r="G13">
        <v>1.1617853144954415</v>
      </c>
      <c r="H13">
        <v>-0.28107709221663879</v>
      </c>
      <c r="I13">
        <v>0.57776957844531351</v>
      </c>
      <c r="J13">
        <v>2.0206319851573942</v>
      </c>
      <c r="K13">
        <v>1.3507315820410708</v>
      </c>
      <c r="L13">
        <v>-0.48720029317550756</v>
      </c>
      <c r="M13">
        <v>-0.83073896144028858</v>
      </c>
      <c r="N13">
        <v>-9.2130824671009262E-2</v>
      </c>
      <c r="O13">
        <v>0.37164637748644497</v>
      </c>
      <c r="P13">
        <v>-0.47002335976226828</v>
      </c>
      <c r="Q13">
        <v>-1.3116930970109819</v>
      </c>
      <c r="R13">
        <v>-1.2429853633580255</v>
      </c>
      <c r="S13">
        <v>-5.7776957844531289E-2</v>
      </c>
      <c r="T13">
        <v>0.99001598036305105</v>
      </c>
      <c r="U13">
        <v>-0.10930775808424825</v>
      </c>
      <c r="V13">
        <v>-1.3460469638374601</v>
      </c>
      <c r="W13">
        <v>1.333554648627832</v>
      </c>
      <c r="X13">
        <v>-1.3975777640771772</v>
      </c>
      <c r="Y13">
        <v>-1.1914545631183087</v>
      </c>
      <c r="Z13">
        <v>0.26858477700701106</v>
      </c>
      <c r="AA13">
        <v>-0.10930775808424825</v>
      </c>
      <c r="AB13">
        <v>0.85260051305713858</v>
      </c>
    </row>
    <row r="14" spans="1:28" x14ac:dyDescent="0.55000000000000004">
      <c r="A14" s="1">
        <v>-0.21742995348521396</v>
      </c>
      <c r="B14" s="1">
        <v>-0.85785721991874953</v>
      </c>
      <c r="C14" s="1">
        <v>-0.30464455375338645</v>
      </c>
      <c r="D14" s="1">
        <v>-0.65227790682925957</v>
      </c>
      <c r="E14" s="1">
        <v>-0.48720029317550756</v>
      </c>
    </row>
    <row r="15" spans="1:28" x14ac:dyDescent="0.55000000000000004">
      <c r="A15" s="1">
        <v>-0.16811553068240917</v>
      </c>
      <c r="B15" s="1">
        <v>-7.564495978905135E-2</v>
      </c>
      <c r="C15" s="1">
        <v>-0.6321793213807293</v>
      </c>
      <c r="D15" s="1">
        <v>2.5245106095808097E-2</v>
      </c>
      <c r="E15" s="1">
        <v>-0.83073896144028858</v>
      </c>
      <c r="G15" cm="1">
        <f t="array" ref="G15:K19">MMULT(_xlfn.ANCHORARRAY(G9),A9:E30)</f>
        <v>21</v>
      </c>
      <c r="H15">
        <v>-8.4261874040152307</v>
      </c>
      <c r="I15">
        <v>-5.4420260377563903</v>
      </c>
      <c r="J15">
        <v>-2.0810380808369029</v>
      </c>
      <c r="K15">
        <v>3.9129947683453832</v>
      </c>
      <c r="M15">
        <v>21</v>
      </c>
      <c r="N15">
        <v>-8.4261874040152307</v>
      </c>
      <c r="O15">
        <v>-5.4420260377563903</v>
      </c>
      <c r="P15">
        <v>-2.0810380808369029</v>
      </c>
      <c r="Q15">
        <v>3.9129947683453832</v>
      </c>
    </row>
    <row r="16" spans="1:28" x14ac:dyDescent="0.55000000000000004">
      <c r="A16" s="1">
        <v>-0.2152216404313213</v>
      </c>
      <c r="B16" s="1">
        <v>0.63716584287997113</v>
      </c>
      <c r="C16" s="1">
        <v>-0.66493279814346351</v>
      </c>
      <c r="D16" s="1">
        <v>-0.27814140396272335</v>
      </c>
      <c r="E16" s="1">
        <v>-9.2130824671009262E-2</v>
      </c>
      <c r="G16">
        <v>-8.4261874040152307</v>
      </c>
      <c r="H16">
        <v>21.000000000000135</v>
      </c>
      <c r="I16">
        <v>11.107682809896538</v>
      </c>
      <c r="J16">
        <v>8.3950745265410358</v>
      </c>
      <c r="K16">
        <v>3.8522463840527061</v>
      </c>
      <c r="M16">
        <v>-8.4261874040152307</v>
      </c>
      <c r="N16">
        <v>21.000000000000135</v>
      </c>
      <c r="O16">
        <v>11.107682809896538</v>
      </c>
      <c r="P16">
        <v>8.3950745265410358</v>
      </c>
      <c r="Q16">
        <v>3.8522463840527061</v>
      </c>
    </row>
    <row r="17" spans="1:17" x14ac:dyDescent="0.55000000000000004">
      <c r="A17" s="1">
        <v>-0.12595914034895431</v>
      </c>
      <c r="B17" s="1">
        <v>-1.4492154720315897</v>
      </c>
      <c r="C17" s="1">
        <v>-0.72020429018057763</v>
      </c>
      <c r="D17" s="1">
        <v>-0.64402759285869704</v>
      </c>
      <c r="E17" s="1">
        <v>0.37164637748644497</v>
      </c>
      <c r="G17">
        <v>-5.4420260377563903</v>
      </c>
      <c r="H17">
        <v>11.107682809896538</v>
      </c>
      <c r="I17">
        <v>20.999999999999989</v>
      </c>
      <c r="J17">
        <v>2.359630637065163</v>
      </c>
      <c r="K17">
        <v>6.6290768368378465</v>
      </c>
      <c r="M17">
        <v>-5.4420260377563903</v>
      </c>
      <c r="N17">
        <v>11.107682809896538</v>
      </c>
      <c r="O17">
        <v>20.999999999999989</v>
      </c>
      <c r="P17">
        <v>2.359630637065163</v>
      </c>
      <c r="Q17">
        <v>6.6290768368378465</v>
      </c>
    </row>
    <row r="18" spans="1:17" x14ac:dyDescent="0.55000000000000004">
      <c r="A18" s="1">
        <v>-0.17634270062446167</v>
      </c>
      <c r="B18" s="1">
        <v>-1.1802848243714716</v>
      </c>
      <c r="C18" s="1">
        <v>-2.2145816674803153E-2</v>
      </c>
      <c r="D18" s="1">
        <v>-0.78913850016245879</v>
      </c>
      <c r="E18" s="1">
        <v>-0.47002335976226828</v>
      </c>
      <c r="G18">
        <v>-2.0810380808369029</v>
      </c>
      <c r="H18">
        <v>8.3950745265410358</v>
      </c>
      <c r="I18">
        <v>2.359630637065163</v>
      </c>
      <c r="J18">
        <v>21.000000000000007</v>
      </c>
      <c r="K18">
        <v>-0.37198653558023986</v>
      </c>
      <c r="M18">
        <v>-2.0810380808369029</v>
      </c>
      <c r="N18">
        <v>8.3950745265410358</v>
      </c>
      <c r="O18">
        <v>2.359630637065163</v>
      </c>
      <c r="P18">
        <v>21.000000000000007</v>
      </c>
      <c r="Q18">
        <v>-0.37198653558023986</v>
      </c>
    </row>
    <row r="19" spans="1:17" x14ac:dyDescent="0.55000000000000004">
      <c r="A19" s="1">
        <v>-0.17121708298873917</v>
      </c>
      <c r="B19" s="1">
        <v>0.3219675569127361</v>
      </c>
      <c r="C19" s="1">
        <v>-0.91263096616164163</v>
      </c>
      <c r="D19" s="1">
        <v>-0.64332929072414757</v>
      </c>
      <c r="E19" s="1">
        <v>-1.3116930970109819</v>
      </c>
      <c r="G19">
        <v>3.9129947683453832</v>
      </c>
      <c r="H19">
        <v>3.8522463840527061</v>
      </c>
      <c r="I19">
        <v>6.6290768368378465</v>
      </c>
      <c r="J19">
        <v>-0.37198653558023986</v>
      </c>
      <c r="K19">
        <v>21.000000000000036</v>
      </c>
      <c r="M19">
        <v>3.9129947683453832</v>
      </c>
      <c r="N19">
        <v>3.8522463840527061</v>
      </c>
      <c r="O19">
        <v>6.6290768368378465</v>
      </c>
      <c r="P19">
        <v>-0.37198653558023986</v>
      </c>
      <c r="Q19">
        <v>21.000000000000036</v>
      </c>
    </row>
    <row r="20" spans="1:17" x14ac:dyDescent="0.55000000000000004">
      <c r="A20" s="1">
        <v>-0.23523746510701518</v>
      </c>
      <c r="B20" s="1">
        <v>-1.2786035557740956</v>
      </c>
      <c r="C20" s="1">
        <v>-0.20638412346518359</v>
      </c>
      <c r="D20" s="1">
        <v>-0.2511182512940745</v>
      </c>
      <c r="E20" s="1">
        <v>-1.2429853633580255</v>
      </c>
    </row>
    <row r="21" spans="1:17" x14ac:dyDescent="0.55000000000000004">
      <c r="A21" s="1">
        <v>-0.22438061135910473</v>
      </c>
      <c r="B21" s="1">
        <v>-0.13492537137004512</v>
      </c>
      <c r="C21" s="1">
        <v>-0.42132881472062728</v>
      </c>
      <c r="D21" s="1">
        <v>-0.83644537216235604</v>
      </c>
      <c r="E21" s="1">
        <v>-5.7776957844531289E-2</v>
      </c>
    </row>
    <row r="22" spans="1:17" x14ac:dyDescent="0.55000000000000004">
      <c r="A22" s="1">
        <v>-0.2011968264714942</v>
      </c>
      <c r="B22" s="1">
        <v>0.96537690212108285</v>
      </c>
      <c r="C22" s="1">
        <v>-0.68540372112017245</v>
      </c>
      <c r="D22" s="1">
        <v>7.0193678843920512E-2</v>
      </c>
      <c r="E22" s="1">
        <v>0.99001598036305105</v>
      </c>
    </row>
    <row r="23" spans="1:17" x14ac:dyDescent="0.55000000000000004">
      <c r="A23" s="1">
        <v>-0.25516279964977845</v>
      </c>
      <c r="B23" s="1">
        <v>-0.52386270588924833</v>
      </c>
      <c r="C23" s="1">
        <v>-0.34353930740913341</v>
      </c>
      <c r="D23" s="1">
        <v>0.26228256407295281</v>
      </c>
      <c r="E23" s="1">
        <v>-0.10930775808424825</v>
      </c>
    </row>
    <row r="24" spans="1:17" x14ac:dyDescent="0.55000000000000004">
      <c r="A24" s="1">
        <v>-0.25332943793823648</v>
      </c>
      <c r="B24" s="1">
        <v>1.6969839328523715</v>
      </c>
      <c r="C24" s="1">
        <v>1.5520681602341133</v>
      </c>
      <c r="D24" s="1">
        <v>1.7949092734417982</v>
      </c>
      <c r="E24" s="1">
        <v>-1.3460469638374601</v>
      </c>
    </row>
    <row r="25" spans="1:17" x14ac:dyDescent="0.55000000000000004">
      <c r="A25" s="1">
        <v>-0.252901095742049</v>
      </c>
      <c r="B25" s="1">
        <v>0.92344685490525813</v>
      </c>
      <c r="C25" s="1">
        <v>3.1078583064639922</v>
      </c>
      <c r="D25" s="1">
        <v>-0.47646100750306497</v>
      </c>
      <c r="E25" s="1">
        <v>1.333554648627832</v>
      </c>
    </row>
    <row r="26" spans="1:17" x14ac:dyDescent="0.55000000000000004">
      <c r="A26" s="1">
        <v>-0.20444332744960533</v>
      </c>
      <c r="B26" s="1">
        <v>-1.2612531914089264</v>
      </c>
      <c r="C26" s="1">
        <v>-0.83484145885014771</v>
      </c>
      <c r="D26" s="1">
        <v>-3.3551413379261041E-2</v>
      </c>
      <c r="E26" s="1">
        <v>-1.3975777640771772</v>
      </c>
    </row>
    <row r="27" spans="1:17" x14ac:dyDescent="0.55000000000000004">
      <c r="A27" s="1">
        <v>-0.22942123245980547</v>
      </c>
      <c r="B27" s="1">
        <v>0.66174552573062739</v>
      </c>
      <c r="C27" s="1">
        <v>0.19279887458064054</v>
      </c>
      <c r="D27" s="1">
        <v>-0.40773680662704548</v>
      </c>
      <c r="E27" s="1">
        <v>-1.1914545631183087</v>
      </c>
    </row>
    <row r="28" spans="1:17" x14ac:dyDescent="0.55000000000000004">
      <c r="A28" s="1">
        <v>-0.16269520433137852</v>
      </c>
      <c r="B28" s="1">
        <v>1.1504474553495514</v>
      </c>
      <c r="C28" s="1">
        <v>0.19689305917598227</v>
      </c>
      <c r="D28" s="1">
        <v>-0.77498452565003684</v>
      </c>
      <c r="E28" s="1">
        <v>0.26858477700701106</v>
      </c>
    </row>
    <row r="29" spans="1:17" x14ac:dyDescent="0.55000000000000004">
      <c r="A29" s="1">
        <v>-0.2512236247220338</v>
      </c>
      <c r="B29" s="1">
        <v>-0.79713094464065837</v>
      </c>
      <c r="C29" s="1">
        <v>-0.11835915466533525</v>
      </c>
      <c r="D29" s="1">
        <v>-0.73152970741021006</v>
      </c>
      <c r="E29" s="1">
        <v>-0.10930775808424825</v>
      </c>
    </row>
    <row r="30" spans="1:17" x14ac:dyDescent="0.55000000000000004">
      <c r="A30" s="1">
        <v>4.4746191980854721</v>
      </c>
      <c r="B30" s="1">
        <v>-1.7586303032104353</v>
      </c>
      <c r="C30" s="1">
        <v>-1.0927750883566802</v>
      </c>
      <c r="D30" s="1">
        <v>-0.39508939648965474</v>
      </c>
      <c r="E30" s="1">
        <v>0.85260051305713858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9EE6-DF73-4A1A-9E43-D0D4B1ECCA0A}">
  <dimension ref="A1:E23"/>
  <sheetViews>
    <sheetView tabSelected="1" zoomScale="78" workbookViewId="0">
      <selection activeCell="G9" sqref="G9"/>
    </sheetView>
  </sheetViews>
  <sheetFormatPr defaultRowHeight="14.4" x14ac:dyDescent="0.55000000000000004"/>
  <cols>
    <col min="1" max="1" width="8.734375" customWidth="1"/>
    <col min="5" max="5" width="9.1015625" customWidth="1"/>
    <col min="8" max="8" width="18" customWidth="1"/>
  </cols>
  <sheetData>
    <row r="1" spans="1:5" x14ac:dyDescent="0.55000000000000004">
      <c r="A1" s="7" t="s">
        <v>88</v>
      </c>
      <c r="B1" s="7" t="s">
        <v>89</v>
      </c>
      <c r="C1" s="7" t="s">
        <v>90</v>
      </c>
      <c r="D1" s="7" t="s">
        <v>91</v>
      </c>
      <c r="E1" s="7" t="s">
        <v>92</v>
      </c>
    </row>
    <row r="2" spans="1:5" x14ac:dyDescent="0.55000000000000004">
      <c r="A2">
        <v>0.48379032371435282</v>
      </c>
      <c r="B2">
        <v>27.47</v>
      </c>
      <c r="C2">
        <v>1.4448417144605823</v>
      </c>
      <c r="D2">
        <v>0.88764934595902889</v>
      </c>
      <c r="E2">
        <v>23.3</v>
      </c>
    </row>
    <row r="3" spans="1:5" x14ac:dyDescent="0.55000000000000004">
      <c r="A3">
        <v>0.43545102096684651</v>
      </c>
      <c r="B3">
        <v>28.22</v>
      </c>
      <c r="C3">
        <v>1.1914358812543158</v>
      </c>
      <c r="D3">
        <v>4.4253760026413875</v>
      </c>
      <c r="E3">
        <v>14.9</v>
      </c>
    </row>
    <row r="4" spans="1:5" x14ac:dyDescent="0.55000000000000004">
      <c r="A4">
        <v>0.53554006538620158</v>
      </c>
      <c r="B4">
        <v>21.7</v>
      </c>
      <c r="C4">
        <v>1.3304295004316069</v>
      </c>
      <c r="D4">
        <v>3.3405726494337626</v>
      </c>
      <c r="E4">
        <v>19.899999999999999</v>
      </c>
    </row>
    <row r="5" spans="1:5" x14ac:dyDescent="0.55000000000000004">
      <c r="A5">
        <v>0.37300084559906566</v>
      </c>
      <c r="B5">
        <v>25.45</v>
      </c>
      <c r="C5">
        <v>1.380822156215902</v>
      </c>
      <c r="D5">
        <v>2.4399453475970652</v>
      </c>
      <c r="E5">
        <v>28.3</v>
      </c>
    </row>
    <row r="6" spans="1:5" x14ac:dyDescent="0.55000000000000004">
      <c r="A6">
        <v>0.47488191583433642</v>
      </c>
      <c r="B6">
        <v>21.5</v>
      </c>
      <c r="C6">
        <v>1.1533761701968805</v>
      </c>
      <c r="D6">
        <v>1.6160950283868927</v>
      </c>
      <c r="E6">
        <v>24.4</v>
      </c>
    </row>
    <row r="7" spans="1:5" x14ac:dyDescent="0.55000000000000004">
      <c r="A7">
        <v>0.50065232750992583</v>
      </c>
      <c r="B7">
        <v>14.84</v>
      </c>
      <c r="C7">
        <v>1.2132724855203318</v>
      </c>
      <c r="D7">
        <v>1.0189042767429948</v>
      </c>
      <c r="E7">
        <v>13.7</v>
      </c>
    </row>
    <row r="8" spans="1:5" x14ac:dyDescent="0.55000000000000004">
      <c r="A8">
        <v>0.69846195397815147</v>
      </c>
      <c r="B8">
        <v>20.25</v>
      </c>
      <c r="C8">
        <v>1.1237859705863156</v>
      </c>
      <c r="D8">
        <v>1.6759587832446752</v>
      </c>
      <c r="E8">
        <v>11.7</v>
      </c>
    </row>
    <row r="9" spans="1:5" x14ac:dyDescent="0.55000000000000004">
      <c r="A9">
        <v>0.51027274971442105</v>
      </c>
      <c r="B9">
        <v>25.18</v>
      </c>
      <c r="C9">
        <v>1.1120371778976184</v>
      </c>
      <c r="D9">
        <v>1.38354765313269</v>
      </c>
      <c r="E9">
        <v>16</v>
      </c>
    </row>
    <row r="10" spans="1:5" x14ac:dyDescent="0.55000000000000004">
      <c r="A10">
        <v>0.84763499138553811</v>
      </c>
      <c r="B10">
        <v>10.75</v>
      </c>
      <c r="C10">
        <v>1.0903468487656716</v>
      </c>
      <c r="D10">
        <v>1.0270031140386482</v>
      </c>
      <c r="E10">
        <v>18.7</v>
      </c>
    </row>
    <row r="11" spans="1:5" x14ac:dyDescent="0.55000000000000004">
      <c r="A11">
        <v>0.66753832024957316</v>
      </c>
      <c r="B11">
        <v>12.61</v>
      </c>
      <c r="C11">
        <v>1.2675293356813537</v>
      </c>
      <c r="D11">
        <v>0.88410646511333935</v>
      </c>
      <c r="E11">
        <v>13.8</v>
      </c>
    </row>
    <row r="12" spans="1:5" x14ac:dyDescent="0.55000000000000004">
      <c r="A12">
        <v>0.68688440960593533</v>
      </c>
      <c r="B12">
        <v>23</v>
      </c>
      <c r="C12">
        <v>0.98345882623693637</v>
      </c>
      <c r="D12">
        <v>1.0276884610474963</v>
      </c>
      <c r="E12">
        <v>8.9</v>
      </c>
    </row>
    <row r="13" spans="1:5" x14ac:dyDescent="0.55000000000000004">
      <c r="A13">
        <v>0.41938081106474018</v>
      </c>
      <c r="B13">
        <v>11.93</v>
      </c>
      <c r="C13">
        <v>1.2337978873263002</v>
      </c>
      <c r="D13">
        <v>1.4097000398063642</v>
      </c>
      <c r="E13">
        <v>9.3000000000000007</v>
      </c>
    </row>
    <row r="14" spans="1:5" x14ac:dyDescent="0.55000000000000004">
      <c r="A14">
        <v>0.46975747422949099</v>
      </c>
      <c r="B14">
        <v>19.84</v>
      </c>
      <c r="C14">
        <v>1.1858406782854598</v>
      </c>
      <c r="D14">
        <v>0.83730010317191106</v>
      </c>
      <c r="E14">
        <v>16.2</v>
      </c>
    </row>
    <row r="15" spans="1:5" x14ac:dyDescent="0.55000000000000004">
      <c r="A15">
        <v>0.56943786389164153</v>
      </c>
      <c r="B15">
        <v>27.45</v>
      </c>
      <c r="C15">
        <v>1.1042984908505096</v>
      </c>
      <c r="D15">
        <v>1.7190730218431414</v>
      </c>
      <c r="E15">
        <v>22.3</v>
      </c>
    </row>
    <row r="16" spans="1:5" x14ac:dyDescent="0.55000000000000004">
      <c r="A16">
        <v>0.31797169550805288</v>
      </c>
      <c r="B16">
        <v>17.149999999999999</v>
      </c>
      <c r="C16">
        <v>1.2045386996280238</v>
      </c>
      <c r="D16">
        <v>1.9027825230971016</v>
      </c>
      <c r="E16">
        <v>15.9</v>
      </c>
    </row>
    <row r="17" spans="1:5" x14ac:dyDescent="0.55000000000000004">
      <c r="A17">
        <v>0.32792073892228413</v>
      </c>
      <c r="B17">
        <v>32.51</v>
      </c>
      <c r="C17">
        <v>1.4424584140787662</v>
      </c>
      <c r="D17">
        <v>3.3447178448064498</v>
      </c>
      <c r="E17">
        <v>8.6999999999999993</v>
      </c>
    </row>
    <row r="18" spans="1:5" x14ac:dyDescent="0.55000000000000004">
      <c r="A18">
        <v>0.33022386838823459</v>
      </c>
      <c r="B18">
        <v>27.16</v>
      </c>
      <c r="C18">
        <v>1.5411413453320588</v>
      </c>
      <c r="D18">
        <v>1.1908942499602952</v>
      </c>
      <c r="E18">
        <v>24.3</v>
      </c>
    </row>
    <row r="19" spans="1:5" x14ac:dyDescent="0.55000000000000004">
      <c r="A19">
        <v>0.55601961455853444</v>
      </c>
      <c r="B19">
        <v>12.05</v>
      </c>
      <c r="C19">
        <v>1.0348024437884533</v>
      </c>
      <c r="D19">
        <v>1.6194849196155729</v>
      </c>
      <c r="E19">
        <v>8.4</v>
      </c>
    </row>
    <row r="20" spans="1:5" x14ac:dyDescent="0.55000000000000004">
      <c r="A20">
        <v>0.44671575999866858</v>
      </c>
      <c r="B20">
        <v>25.35</v>
      </c>
      <c r="C20">
        <v>1.3011010093952209</v>
      </c>
      <c r="D20">
        <v>1.2578054533425773</v>
      </c>
      <c r="E20">
        <v>9.6</v>
      </c>
    </row>
    <row r="21" spans="1:5" x14ac:dyDescent="0.55000000000000004">
      <c r="A21">
        <v>0.71847273893822561</v>
      </c>
      <c r="B21">
        <v>28.73</v>
      </c>
      <c r="C21">
        <v>1.301692340502236</v>
      </c>
      <c r="D21">
        <v>0.89808843734211619</v>
      </c>
      <c r="E21">
        <v>18.100000000000001</v>
      </c>
    </row>
    <row r="22" spans="1:5" x14ac:dyDescent="0.55000000000000004">
      <c r="A22">
        <v>0.33916879785665693</v>
      </c>
      <c r="B22">
        <v>15.26</v>
      </c>
      <c r="C22">
        <v>1.2505943446286372</v>
      </c>
      <c r="D22">
        <v>0.94095380549196794</v>
      </c>
      <c r="E22">
        <v>15.9</v>
      </c>
    </row>
    <row r="23" spans="1:5" x14ac:dyDescent="0.55000000000000004">
      <c r="A23">
        <v>7.9954992102594451</v>
      </c>
      <c r="B23">
        <v>8.61</v>
      </c>
      <c r="C23">
        <v>0.51729660969415125</v>
      </c>
      <c r="D23">
        <v>1.2701012565151886</v>
      </c>
      <c r="E23">
        <v>21.5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7FC2-C3E7-49C7-B676-E0640F2AE6CD}">
  <dimension ref="A1:E23"/>
  <sheetViews>
    <sheetView workbookViewId="0">
      <selection sqref="A1:E1"/>
    </sheetView>
  </sheetViews>
  <sheetFormatPr defaultRowHeight="14.4" x14ac:dyDescent="0.55000000000000004"/>
  <sheetData>
    <row r="1" spans="1:5" x14ac:dyDescent="0.55000000000000004">
      <c r="A1" s="7" t="s">
        <v>88</v>
      </c>
      <c r="B1" s="7" t="s">
        <v>89</v>
      </c>
      <c r="C1" s="7" t="s">
        <v>90</v>
      </c>
      <c r="D1" s="7" t="s">
        <v>91</v>
      </c>
      <c r="E1" s="7" t="s">
        <v>92</v>
      </c>
    </row>
    <row r="2" spans="1:5" x14ac:dyDescent="0.55000000000000004">
      <c r="A2">
        <v>-0.22868788565800846</v>
      </c>
      <c r="B2">
        <v>0.96826862951527759</v>
      </c>
      <c r="C2">
        <v>1.1865072558824408</v>
      </c>
      <c r="D2">
        <v>-0.79623782101516716</v>
      </c>
      <c r="E2">
        <v>1.1617853144954415</v>
      </c>
    </row>
    <row r="3" spans="1:5" x14ac:dyDescent="0.55000000000000004">
      <c r="A3">
        <v>-0.25885693717834041</v>
      </c>
      <c r="B3">
        <v>1.0767084067975834</v>
      </c>
      <c r="C3">
        <v>-4.3533853151128871E-2</v>
      </c>
      <c r="D3">
        <v>2.9393368735098258</v>
      </c>
      <c r="E3">
        <v>-0.28107709221663879</v>
      </c>
    </row>
    <row r="4" spans="1:5" x14ac:dyDescent="0.55000000000000004">
      <c r="A4">
        <v>-0.19639034444569931</v>
      </c>
      <c r="B4">
        <v>0.13400527629007283</v>
      </c>
      <c r="C4">
        <v>0.63114621762001599</v>
      </c>
      <c r="D4">
        <v>1.7938656859256148</v>
      </c>
      <c r="E4">
        <v>0.57776957844531351</v>
      </c>
    </row>
    <row r="5" spans="1:5" x14ac:dyDescent="0.55000000000000004">
      <c r="A5">
        <v>-0.29783272811941974</v>
      </c>
      <c r="B5">
        <v>0.67620416270160111</v>
      </c>
      <c r="C5">
        <v>0.87575399725864356</v>
      </c>
      <c r="D5">
        <v>0.84287063050362521</v>
      </c>
      <c r="E5">
        <v>2.0206319851573942</v>
      </c>
    </row>
    <row r="6" spans="1:5" x14ac:dyDescent="0.55000000000000004">
      <c r="A6">
        <v>-0.23424771381068513</v>
      </c>
      <c r="B6">
        <v>0.10508800234812475</v>
      </c>
      <c r="C6">
        <v>-0.22827707159345451</v>
      </c>
      <c r="D6">
        <v>-2.7053674898747194E-2</v>
      </c>
      <c r="E6">
        <v>1.3507315820410708</v>
      </c>
    </row>
    <row r="7" spans="1:5" x14ac:dyDescent="0.55000000000000004">
      <c r="A7">
        <v>-0.21816413723114647</v>
      </c>
      <c r="B7">
        <v>-0.85785721991874953</v>
      </c>
      <c r="C7">
        <v>6.2461816281761569E-2</v>
      </c>
      <c r="D7">
        <v>-0.65764243319964211</v>
      </c>
      <c r="E7">
        <v>-0.48720029317550756</v>
      </c>
    </row>
    <row r="8" spans="1:5" x14ac:dyDescent="0.55000000000000004">
      <c r="A8">
        <v>-9.4709133270722612E-2</v>
      </c>
      <c r="B8">
        <v>-7.564495978905135E-2</v>
      </c>
      <c r="C8">
        <v>-0.37190897416247543</v>
      </c>
      <c r="D8">
        <v>3.615797186417527E-2</v>
      </c>
      <c r="E8">
        <v>-0.83073896144028858</v>
      </c>
    </row>
    <row r="9" spans="1:5" x14ac:dyDescent="0.55000000000000004">
      <c r="A9">
        <v>-0.21215993368169137</v>
      </c>
      <c r="B9">
        <v>0.63716584287997113</v>
      </c>
      <c r="C9">
        <v>-0.42893804016999482</v>
      </c>
      <c r="D9">
        <v>-0.27260630645577727</v>
      </c>
      <c r="E9">
        <v>-9.2130824671009262E-2</v>
      </c>
    </row>
    <row r="10" spans="1:5" x14ac:dyDescent="0.55000000000000004">
      <c r="A10">
        <v>-1.608720248732598E-3</v>
      </c>
      <c r="B10">
        <v>-1.4492154720315897</v>
      </c>
      <c r="C10">
        <v>-0.53422368479462379</v>
      </c>
      <c r="D10">
        <v>-0.64909066688395678</v>
      </c>
      <c r="E10">
        <v>0.37164637748644497</v>
      </c>
    </row>
    <row r="11" spans="1:5" x14ac:dyDescent="0.55000000000000004">
      <c r="A11">
        <v>-0.11400888825532428</v>
      </c>
      <c r="B11">
        <v>-1.1802848243714716</v>
      </c>
      <c r="C11">
        <v>0.32582653563456448</v>
      </c>
      <c r="D11">
        <v>-0.79997883814770232</v>
      </c>
      <c r="E11">
        <v>-0.47002335976226828</v>
      </c>
    </row>
    <row r="12" spans="1:5" x14ac:dyDescent="0.55000000000000004">
      <c r="A12">
        <v>-0.10193479671209975</v>
      </c>
      <c r="B12">
        <v>0.3219675569127361</v>
      </c>
      <c r="C12">
        <v>-1.0530620245049478</v>
      </c>
      <c r="D12">
        <v>-0.64836699171295797</v>
      </c>
      <c r="E12">
        <v>-1.3116930970109819</v>
      </c>
    </row>
    <row r="13" spans="1:5" x14ac:dyDescent="0.55000000000000004">
      <c r="A13">
        <v>-0.26888651896630289</v>
      </c>
      <c r="B13">
        <v>-1.2786035557740956</v>
      </c>
      <c r="C13">
        <v>0.16209286139753226</v>
      </c>
      <c r="D13">
        <v>-0.24499134257068547</v>
      </c>
      <c r="E13">
        <v>-1.2429853633580255</v>
      </c>
    </row>
    <row r="14" spans="1:5" x14ac:dyDescent="0.55000000000000004">
      <c r="A14">
        <v>-0.23744593004473061</v>
      </c>
      <c r="B14">
        <v>-0.13492537137004512</v>
      </c>
      <c r="C14">
        <v>-7.069317137991428E-2</v>
      </c>
      <c r="D14">
        <v>-0.84940285480566213</v>
      </c>
      <c r="E14">
        <v>-5.7776957844531289E-2</v>
      </c>
    </row>
    <row r="15" spans="1:5" x14ac:dyDescent="0.55000000000000004">
      <c r="A15">
        <v>-0.17523438291108229</v>
      </c>
      <c r="B15">
        <v>0.96537690212108285</v>
      </c>
      <c r="C15">
        <v>-0.46650190788941404</v>
      </c>
      <c r="D15">
        <v>8.168338247721002E-2</v>
      </c>
      <c r="E15">
        <v>0.99001598036305105</v>
      </c>
    </row>
    <row r="16" spans="1:5" x14ac:dyDescent="0.55000000000000004">
      <c r="A16">
        <v>-0.33217698154995745</v>
      </c>
      <c r="B16">
        <v>-0.52386270588924833</v>
      </c>
      <c r="C16">
        <v>2.0067702661291788E-2</v>
      </c>
      <c r="D16">
        <v>0.27566687261821177</v>
      </c>
      <c r="E16">
        <v>-0.10930775808424825</v>
      </c>
    </row>
    <row r="17" spans="1:5" x14ac:dyDescent="0.55000000000000004">
      <c r="A17">
        <v>-0.32596768215418892</v>
      </c>
      <c r="B17">
        <v>1.6969839328523715</v>
      </c>
      <c r="C17">
        <v>1.1749386293527468</v>
      </c>
      <c r="D17">
        <v>1.7982427021399183</v>
      </c>
      <c r="E17">
        <v>-1.3460469638374601</v>
      </c>
    </row>
    <row r="18" spans="1:5" x14ac:dyDescent="0.55000000000000004">
      <c r="A18">
        <v>-0.32453027558092512</v>
      </c>
      <c r="B18">
        <v>0.92344685490525813</v>
      </c>
      <c r="C18">
        <v>1.6539491582961738</v>
      </c>
      <c r="D18">
        <v>-0.47603388793540991</v>
      </c>
      <c r="E18">
        <v>1.333554648627832</v>
      </c>
    </row>
    <row r="19" spans="1:5" x14ac:dyDescent="0.55000000000000004">
      <c r="A19">
        <v>-0.18360884907907127</v>
      </c>
      <c r="B19">
        <v>-1.2612531914089264</v>
      </c>
      <c r="C19">
        <v>-0.80383824194325415</v>
      </c>
      <c r="D19">
        <v>-2.3474203356724309E-2</v>
      </c>
      <c r="E19">
        <v>-1.3975777640771772</v>
      </c>
    </row>
    <row r="20" spans="1:5" x14ac:dyDescent="0.55000000000000004">
      <c r="A20">
        <v>-0.25182649873802454</v>
      </c>
      <c r="B20">
        <v>0.66174552573062739</v>
      </c>
      <c r="C20">
        <v>0.48878465796596909</v>
      </c>
      <c r="D20">
        <v>-0.40538066274545975</v>
      </c>
      <c r="E20">
        <v>-1.1914545631183087</v>
      </c>
    </row>
    <row r="21" spans="1:5" x14ac:dyDescent="0.55000000000000004">
      <c r="A21">
        <v>-8.222019842662405E-2</v>
      </c>
      <c r="B21">
        <v>1.1504474553495514</v>
      </c>
      <c r="C21">
        <v>0.49165500061544909</v>
      </c>
      <c r="D21">
        <v>-0.7852149214559726</v>
      </c>
      <c r="E21">
        <v>0.26858477700701106</v>
      </c>
    </row>
    <row r="22" spans="1:5" x14ac:dyDescent="0.55000000000000004">
      <c r="A22">
        <v>-0.3189476539326952</v>
      </c>
      <c r="B22">
        <v>-0.79713094464065837</v>
      </c>
      <c r="C22">
        <v>0.2436234745905777</v>
      </c>
      <c r="D22">
        <v>-0.73995229941884522</v>
      </c>
      <c r="E22">
        <v>-0.10930775808424825</v>
      </c>
    </row>
    <row r="23" spans="1:5" x14ac:dyDescent="0.55000000000000004">
      <c r="A23">
        <v>4.4594461899954734</v>
      </c>
      <c r="B23">
        <v>-1.7586303032104353</v>
      </c>
      <c r="C23">
        <v>-3.3158303379679657</v>
      </c>
      <c r="D23">
        <v>-0.39239721443587749</v>
      </c>
      <c r="E23">
        <v>0.85260051305713858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3DD5-4934-40AA-9C40-A5E11EEC2EB7}">
  <dimension ref="A1:AZ139"/>
  <sheetViews>
    <sheetView topLeftCell="A95" zoomScale="63" zoomScaleNormal="70" workbookViewId="0">
      <selection activeCell="F34" sqref="F34"/>
    </sheetView>
  </sheetViews>
  <sheetFormatPr defaultRowHeight="14.4" x14ac:dyDescent="0.55000000000000004"/>
  <cols>
    <col min="2" max="2" width="19.1015625" customWidth="1"/>
    <col min="15" max="15" width="13.15625" customWidth="1"/>
  </cols>
  <sheetData>
    <row r="1" spans="2:2" x14ac:dyDescent="0.55000000000000004">
      <c r="B1" s="1" t="s">
        <v>6</v>
      </c>
    </row>
    <row r="2" spans="2:2" x14ac:dyDescent="0.55000000000000004">
      <c r="B2" s="1" t="s">
        <v>7</v>
      </c>
    </row>
    <row r="3" spans="2:2" x14ac:dyDescent="0.55000000000000004">
      <c r="B3" s="1" t="s">
        <v>28</v>
      </c>
    </row>
    <row r="4" spans="2:2" x14ac:dyDescent="0.55000000000000004">
      <c r="B4" s="1" t="s">
        <v>8</v>
      </c>
    </row>
    <row r="5" spans="2:2" x14ac:dyDescent="0.55000000000000004">
      <c r="B5" s="1" t="s">
        <v>9</v>
      </c>
    </row>
    <row r="6" spans="2:2" x14ac:dyDescent="0.55000000000000004">
      <c r="B6" s="1" t="s">
        <v>10</v>
      </c>
    </row>
    <row r="7" spans="2:2" x14ac:dyDescent="0.55000000000000004">
      <c r="B7" s="1" t="s">
        <v>11</v>
      </c>
    </row>
    <row r="8" spans="2:2" x14ac:dyDescent="0.55000000000000004">
      <c r="B8" s="1" t="s">
        <v>12</v>
      </c>
    </row>
    <row r="9" spans="2:2" x14ac:dyDescent="0.55000000000000004">
      <c r="B9" s="1" t="s">
        <v>13</v>
      </c>
    </row>
    <row r="10" spans="2:2" x14ac:dyDescent="0.55000000000000004">
      <c r="B10" s="1" t="s">
        <v>14</v>
      </c>
    </row>
    <row r="11" spans="2:2" x14ac:dyDescent="0.55000000000000004">
      <c r="B11" s="1" t="s">
        <v>15</v>
      </c>
    </row>
    <row r="12" spans="2:2" x14ac:dyDescent="0.55000000000000004">
      <c r="B12" s="1" t="s">
        <v>16</v>
      </c>
    </row>
    <row r="13" spans="2:2" x14ac:dyDescent="0.55000000000000004">
      <c r="B13" s="1" t="s">
        <v>17</v>
      </c>
    </row>
    <row r="14" spans="2:2" x14ac:dyDescent="0.55000000000000004">
      <c r="B14" s="1" t="s">
        <v>18</v>
      </c>
    </row>
    <row r="15" spans="2:2" x14ac:dyDescent="0.55000000000000004">
      <c r="B15" s="1" t="s">
        <v>19</v>
      </c>
    </row>
    <row r="16" spans="2:2" x14ac:dyDescent="0.55000000000000004">
      <c r="B16" s="1" t="s">
        <v>20</v>
      </c>
    </row>
    <row r="17" spans="1:52" x14ac:dyDescent="0.55000000000000004">
      <c r="B17" s="1" t="s">
        <v>21</v>
      </c>
    </row>
    <row r="18" spans="1:52" x14ac:dyDescent="0.55000000000000004">
      <c r="B18" s="1" t="s">
        <v>22</v>
      </c>
    </row>
    <row r="19" spans="1:52" x14ac:dyDescent="0.55000000000000004">
      <c r="B19" s="1" t="s">
        <v>23</v>
      </c>
    </row>
    <row r="20" spans="1:52" x14ac:dyDescent="0.55000000000000004">
      <c r="B20" s="1" t="s">
        <v>24</v>
      </c>
    </row>
    <row r="21" spans="1:52" x14ac:dyDescent="0.55000000000000004">
      <c r="B21" s="1" t="s">
        <v>25</v>
      </c>
    </row>
    <row r="22" spans="1:52" x14ac:dyDescent="0.55000000000000004">
      <c r="B22" s="1" t="s">
        <v>29</v>
      </c>
    </row>
    <row r="25" spans="1:52" x14ac:dyDescent="0.55000000000000004">
      <c r="B25" s="2" t="s">
        <v>5</v>
      </c>
      <c r="C25" s="2" t="s">
        <v>35</v>
      </c>
      <c r="D25" s="2" t="s">
        <v>1</v>
      </c>
      <c r="E25" s="2" t="s">
        <v>2</v>
      </c>
      <c r="F25" s="2" t="s">
        <v>3</v>
      </c>
      <c r="G25" s="2" t="s">
        <v>26</v>
      </c>
      <c r="H25" s="2" t="s">
        <v>4</v>
      </c>
      <c r="I25" s="2" t="s">
        <v>68</v>
      </c>
      <c r="O25" s="2" t="s">
        <v>64</v>
      </c>
    </row>
    <row r="26" spans="1:52" x14ac:dyDescent="0.55000000000000004">
      <c r="A26">
        <v>1</v>
      </c>
      <c r="B26" s="1" t="s">
        <v>6</v>
      </c>
      <c r="C26" s="3">
        <v>0.33887280747738147</v>
      </c>
      <c r="D26" s="1">
        <v>27.47</v>
      </c>
      <c r="E26" s="1">
        <v>13.08</v>
      </c>
      <c r="F26" s="1">
        <v>0.88282996790973012</v>
      </c>
      <c r="G26" s="1">
        <v>23.3</v>
      </c>
      <c r="I26" t="s">
        <v>51</v>
      </c>
      <c r="O26" t="s">
        <v>65</v>
      </c>
    </row>
    <row r="27" spans="1:52" x14ac:dyDescent="0.55000000000000004">
      <c r="A27">
        <v>2</v>
      </c>
      <c r="B27" s="1" t="s">
        <v>7</v>
      </c>
      <c r="C27" s="3">
        <v>0.28966915058457543</v>
      </c>
      <c r="D27" s="1">
        <v>28.22</v>
      </c>
      <c r="E27" s="1">
        <v>3.4</v>
      </c>
      <c r="F27" s="1">
        <v>4.7365014088797501</v>
      </c>
      <c r="G27" s="1">
        <v>14.9</v>
      </c>
      <c r="I27" t="s">
        <v>56</v>
      </c>
      <c r="J27" t="s">
        <v>57</v>
      </c>
      <c r="K27" t="s">
        <v>58</v>
      </c>
      <c r="L27" t="s">
        <v>59</v>
      </c>
      <c r="M27" t="s">
        <v>60</v>
      </c>
      <c r="O27" t="s">
        <v>56</v>
      </c>
      <c r="P27" t="s">
        <v>57</v>
      </c>
      <c r="Q27" t="s">
        <v>58</v>
      </c>
      <c r="R27" t="s">
        <v>59</v>
      </c>
      <c r="S27" t="s">
        <v>60</v>
      </c>
      <c r="AP27" s="3">
        <v>0.33887280747738147</v>
      </c>
      <c r="AQ27" s="1">
        <v>27.47</v>
      </c>
      <c r="AR27" s="1">
        <v>13.08</v>
      </c>
      <c r="AS27" s="1">
        <v>0.88282996790973012</v>
      </c>
      <c r="AT27" s="1">
        <v>23.3</v>
      </c>
      <c r="AV27" s="4" cm="1">
        <f t="array" ref="AV27:AV48">(AP27:AP48-$AP$49)/$AP$51</f>
        <v>7.1699613756313202E-3</v>
      </c>
      <c r="AW27" cm="1">
        <f t="array" ref="AW27:AX48">(AQ27:AR48-$AR$49)/$AR$51</f>
        <v>0.84492307692307689</v>
      </c>
      <c r="AX27">
        <v>0.40215384615384614</v>
      </c>
      <c r="AY27" cm="1">
        <f t="array" ref="AY27:AZ48">(AS27:AT48-$AT$49)/$AT$51</f>
        <v>1.903724182773974E-3</v>
      </c>
      <c r="AZ27">
        <v>0.81797970493508088</v>
      </c>
    </row>
    <row r="28" spans="1:52" x14ac:dyDescent="0.55000000000000004">
      <c r="A28">
        <v>3</v>
      </c>
      <c r="B28" s="1" t="s">
        <v>28</v>
      </c>
      <c r="C28" s="3">
        <v>0.39428649240401542</v>
      </c>
      <c r="D28" s="1">
        <v>21.7</v>
      </c>
      <c r="E28" s="1">
        <v>7.35</v>
      </c>
      <c r="F28" s="1">
        <v>3.5297947945154506</v>
      </c>
      <c r="G28" s="1">
        <v>19.899999999999999</v>
      </c>
      <c r="I28" s="3">
        <v>0.32961539949920271</v>
      </c>
      <c r="J28" s="1">
        <v>21.5</v>
      </c>
      <c r="K28" s="1">
        <v>2.71</v>
      </c>
      <c r="L28" s="1">
        <v>1.6519230769230768</v>
      </c>
      <c r="M28" s="1">
        <v>24.4</v>
      </c>
      <c r="O28" s="3">
        <v>0.58576316313460486</v>
      </c>
      <c r="P28" s="1">
        <v>20.25</v>
      </c>
      <c r="Q28" s="1">
        <v>2.2599999999999998</v>
      </c>
      <c r="R28" s="1">
        <v>1.7159627388232312</v>
      </c>
      <c r="S28" s="1">
        <v>11.7</v>
      </c>
      <c r="U28" t="s">
        <v>69</v>
      </c>
      <c r="V28" s="4" cm="1">
        <f t="array" ref="V28:V33">O28:O33-$U$29</f>
        <v>0.40446345504035075</v>
      </c>
      <c r="W28" s="4" cm="1">
        <f t="array" ref="W28:W33">_xlfn.ANCHORARRAY(V28)/$U$32</f>
        <v>1</v>
      </c>
      <c r="Y28" t="s">
        <v>69</v>
      </c>
      <c r="Z28" cm="1">
        <f t="array" ref="Z28:AA33">(P28:Q33-$Y$29)/$Y$32</f>
        <v>0.79149632052330332</v>
      </c>
      <c r="AA28">
        <v>5.6009811937857708E-2</v>
      </c>
      <c r="AC28" t="s">
        <v>69</v>
      </c>
      <c r="AD28" cm="1">
        <f t="array" ref="AD28:AE33">(R28:S33-$AC$29)/$AC$32</f>
        <v>5.7609493489014195E-2</v>
      </c>
      <c r="AE28">
        <v>0.70721165633380234</v>
      </c>
      <c r="AG28" s="7" t="s">
        <v>71</v>
      </c>
      <c r="AP28" s="3">
        <v>0.28966915058457543</v>
      </c>
      <c r="AQ28" s="1">
        <v>28.22</v>
      </c>
      <c r="AR28" s="1">
        <v>3.4</v>
      </c>
      <c r="AS28" s="1">
        <v>4.7365014088797501</v>
      </c>
      <c r="AT28" s="1">
        <v>14.9</v>
      </c>
      <c r="AV28">
        <v>4.9310746567539044E-3</v>
      </c>
      <c r="AW28">
        <v>0.86799999999999988</v>
      </c>
      <c r="AX28">
        <v>0.10430769230769231</v>
      </c>
      <c r="AY28">
        <v>0.14219300673649704</v>
      </c>
      <c r="AZ28">
        <v>0.51218560922601664</v>
      </c>
    </row>
    <row r="29" spans="1:52" x14ac:dyDescent="0.55000000000000004">
      <c r="A29">
        <v>4</v>
      </c>
      <c r="B29" s="1" t="s">
        <v>8</v>
      </c>
      <c r="C29" s="3">
        <v>0.22998973277802995</v>
      </c>
      <c r="D29" s="1">
        <v>25.45</v>
      </c>
      <c r="E29" s="1">
        <v>9.5299999999999994</v>
      </c>
      <c r="F29" s="1">
        <v>2.5414169118134966</v>
      </c>
      <c r="G29" s="1">
        <v>28.3</v>
      </c>
      <c r="I29" s="3">
        <v>0.36688553344472813</v>
      </c>
      <c r="J29" s="1">
        <v>25.18</v>
      </c>
      <c r="K29" s="1">
        <v>2.1</v>
      </c>
      <c r="L29" s="1">
        <v>1.4042189854344549</v>
      </c>
      <c r="M29" s="1">
        <v>16</v>
      </c>
      <c r="O29" s="3">
        <v>0.36688553344472813</v>
      </c>
      <c r="P29" s="1">
        <v>25.18</v>
      </c>
      <c r="Q29" s="1">
        <v>2.1</v>
      </c>
      <c r="R29" s="1">
        <v>1.4042189854344549</v>
      </c>
      <c r="S29" s="1">
        <v>16</v>
      </c>
      <c r="U29" s="4">
        <f>MIN(O28:O33)</f>
        <v>0.18129970809425411</v>
      </c>
      <c r="V29">
        <v>0.18558582535047402</v>
      </c>
      <c r="W29">
        <v>0.4588444840633607</v>
      </c>
      <c r="Y29">
        <f>MIN(P28:Q33)</f>
        <v>0.89</v>
      </c>
      <c r="Z29">
        <v>0.99304987735077666</v>
      </c>
      <c r="AA29">
        <v>4.9468520032706458E-2</v>
      </c>
      <c r="AC29">
        <f>MIN(R28:S33)</f>
        <v>0.83053568440428382</v>
      </c>
      <c r="AD29">
        <v>3.7326174110573436E-2</v>
      </c>
      <c r="AE29">
        <v>0.98698718472594682</v>
      </c>
      <c r="AG29" s="5">
        <f>AVERAGE(W34,AA34,AE34)</f>
        <v>0.46642662506711291</v>
      </c>
      <c r="AP29" s="3">
        <v>0.39428649240401542</v>
      </c>
      <c r="AQ29" s="1">
        <v>21.7</v>
      </c>
      <c r="AR29" s="1">
        <v>7.35</v>
      </c>
      <c r="AS29" s="1">
        <v>3.5297947945154506</v>
      </c>
      <c r="AT29" s="1">
        <v>19.899999999999999</v>
      </c>
      <c r="AV29">
        <v>9.6914195570137231E-3</v>
      </c>
      <c r="AW29">
        <v>0.66738461538461535</v>
      </c>
      <c r="AX29">
        <v>0.22584615384615384</v>
      </c>
      <c r="AY29">
        <v>9.8263987935821154E-2</v>
      </c>
      <c r="AZ29">
        <v>0.69420590429093576</v>
      </c>
    </row>
    <row r="30" spans="1:52" x14ac:dyDescent="0.55000000000000004">
      <c r="A30">
        <v>5</v>
      </c>
      <c r="B30" s="1" t="s">
        <v>9</v>
      </c>
      <c r="C30" s="3">
        <v>0.32961539949920271</v>
      </c>
      <c r="D30" s="1">
        <v>21.5</v>
      </c>
      <c r="E30" s="1">
        <v>2.71</v>
      </c>
      <c r="F30" s="1">
        <v>1.6519230769230768</v>
      </c>
      <c r="G30" s="1">
        <v>24.4</v>
      </c>
      <c r="I30" s="3">
        <v>0.78164201710175774</v>
      </c>
      <c r="J30" s="1">
        <v>10.75</v>
      </c>
      <c r="K30" s="1">
        <v>1.83</v>
      </c>
      <c r="L30" s="1">
        <v>1.0282539043979253</v>
      </c>
      <c r="M30" s="1">
        <v>18.7</v>
      </c>
      <c r="O30" s="3">
        <v>0.57135186021047923</v>
      </c>
      <c r="P30" s="1">
        <v>23</v>
      </c>
      <c r="Q30" s="1">
        <v>0.89</v>
      </c>
      <c r="R30" s="1">
        <v>1.0289714423279468</v>
      </c>
      <c r="S30" s="1">
        <v>8.9</v>
      </c>
      <c r="U30" t="s">
        <v>70</v>
      </c>
      <c r="V30">
        <v>0.39005215211622513</v>
      </c>
      <c r="W30">
        <v>0.96436933239694578</v>
      </c>
      <c r="Y30" t="s">
        <v>70</v>
      </c>
      <c r="Z30">
        <v>0.90392477514309066</v>
      </c>
      <c r="AA30">
        <v>0</v>
      </c>
      <c r="AC30" t="s">
        <v>70</v>
      </c>
      <c r="AD30">
        <v>1.2911039308136854E-2</v>
      </c>
      <c r="AE30">
        <v>0.52503224249705716</v>
      </c>
      <c r="AP30" s="3">
        <v>0.22998973277802995</v>
      </c>
      <c r="AQ30" s="1">
        <v>25.45</v>
      </c>
      <c r="AR30" s="1">
        <v>9.5299999999999994</v>
      </c>
      <c r="AS30" s="1">
        <v>2.5414169118134966</v>
      </c>
      <c r="AT30" s="1">
        <v>28.3</v>
      </c>
      <c r="AV30">
        <v>2.2155151972506671E-3</v>
      </c>
      <c r="AW30">
        <v>0.78276923076923066</v>
      </c>
      <c r="AX30">
        <v>0.2929230769230769</v>
      </c>
      <c r="AY30">
        <v>6.2283021166811198E-2</v>
      </c>
      <c r="AZ30">
        <v>1</v>
      </c>
    </row>
    <row r="31" spans="1:52" x14ac:dyDescent="0.55000000000000004">
      <c r="A31">
        <v>6</v>
      </c>
      <c r="B31" s="1" t="s">
        <v>10</v>
      </c>
      <c r="C31" s="3">
        <v>0.35662464946543926</v>
      </c>
      <c r="D31" s="1">
        <v>14.84</v>
      </c>
      <c r="E31" s="1">
        <v>3.86</v>
      </c>
      <c r="F31" s="1">
        <v>1.0197763229678123</v>
      </c>
      <c r="G31" s="1">
        <v>13.7</v>
      </c>
      <c r="I31" s="3">
        <v>0.54753577680254129</v>
      </c>
      <c r="J31" s="1">
        <v>12.61</v>
      </c>
      <c r="K31" s="1">
        <v>5.24</v>
      </c>
      <c r="L31" s="1">
        <v>0.87914569621886696</v>
      </c>
      <c r="M31" s="1">
        <v>13.8</v>
      </c>
      <c r="O31" s="3">
        <v>0.32432855181841108</v>
      </c>
      <c r="P31" s="1">
        <v>19.84</v>
      </c>
      <c r="Q31" s="1">
        <v>3.29</v>
      </c>
      <c r="R31" s="1">
        <v>0.83053568440428382</v>
      </c>
      <c r="S31" s="1">
        <v>16.2</v>
      </c>
      <c r="U31" s="4">
        <f>MAX(O28:O33)</f>
        <v>0.58576316313460486</v>
      </c>
      <c r="V31">
        <v>0.14302884372415697</v>
      </c>
      <c r="W31">
        <v>0.3536261235514786</v>
      </c>
      <c r="Y31">
        <f>MAX(P28:Q33)</f>
        <v>25.35</v>
      </c>
      <c r="Z31">
        <v>0.77473426001635315</v>
      </c>
      <c r="AA31">
        <v>9.8119378577269004E-2</v>
      </c>
      <c r="AC31">
        <f>MAX(R28:S33)</f>
        <v>16.2</v>
      </c>
      <c r="AD31">
        <v>0</v>
      </c>
      <c r="AE31">
        <v>1</v>
      </c>
      <c r="AP31" s="3">
        <v>0.32961539949920271</v>
      </c>
      <c r="AQ31" s="1">
        <v>21.5</v>
      </c>
      <c r="AR31" s="1">
        <v>2.71</v>
      </c>
      <c r="AS31" s="1">
        <v>1.6519230769230768</v>
      </c>
      <c r="AT31" s="1">
        <v>24.4</v>
      </c>
      <c r="AV31">
        <v>6.7487266731227642E-3</v>
      </c>
      <c r="AW31">
        <v>0.66123076923076918</v>
      </c>
      <c r="AX31">
        <v>8.3076923076923076E-2</v>
      </c>
      <c r="AY31">
        <v>2.9901835109775055E-2</v>
      </c>
      <c r="AZ31">
        <v>0.85802416984936292</v>
      </c>
    </row>
    <row r="32" spans="1:52" x14ac:dyDescent="0.55000000000000004">
      <c r="A32">
        <v>7</v>
      </c>
      <c r="B32" s="1" t="s">
        <v>11</v>
      </c>
      <c r="C32" s="3">
        <v>0.58576316313460486</v>
      </c>
      <c r="D32" s="1">
        <v>20.25</v>
      </c>
      <c r="E32" s="1">
        <v>2.2599999999999998</v>
      </c>
      <c r="F32" s="1">
        <v>1.7159627388232312</v>
      </c>
      <c r="G32" s="1">
        <v>11.7</v>
      </c>
      <c r="I32" s="3">
        <v>0.27388239044149598</v>
      </c>
      <c r="J32" s="1">
        <v>11.93</v>
      </c>
      <c r="K32" s="1">
        <v>4.34</v>
      </c>
      <c r="L32" s="1">
        <v>1.4319865319865321</v>
      </c>
      <c r="M32" s="1">
        <v>9.3000000000000007</v>
      </c>
      <c r="O32" s="3">
        <v>0.18129970809425411</v>
      </c>
      <c r="P32" s="1">
        <v>17.149999999999999</v>
      </c>
      <c r="Q32" s="1">
        <v>3.67</v>
      </c>
      <c r="R32" s="1">
        <v>1.9595297544735748</v>
      </c>
      <c r="S32" s="1">
        <v>15.9</v>
      </c>
      <c r="U32" s="4">
        <f>U31-U29</f>
        <v>0.40446345504035075</v>
      </c>
      <c r="V32">
        <v>0</v>
      </c>
      <c r="W32">
        <v>0</v>
      </c>
      <c r="Y32">
        <f>Y31-Y29</f>
        <v>24.46</v>
      </c>
      <c r="Z32">
        <v>0.66475878986099746</v>
      </c>
      <c r="AA32">
        <v>0.11365494685200325</v>
      </c>
      <c r="AC32">
        <f>AC31-AC29</f>
        <v>15.369464315595716</v>
      </c>
      <c r="AD32">
        <v>7.3456956396565951E-2</v>
      </c>
      <c r="AE32">
        <v>0.98048077708892023</v>
      </c>
      <c r="AP32" s="3">
        <v>0.35662464946543926</v>
      </c>
      <c r="AQ32" s="1">
        <v>14.84</v>
      </c>
      <c r="AR32" s="1">
        <v>3.86</v>
      </c>
      <c r="AS32" s="1">
        <v>1.0197763229678123</v>
      </c>
      <c r="AT32" s="1">
        <v>13.7</v>
      </c>
      <c r="AV32">
        <v>7.9777135991959073E-3</v>
      </c>
      <c r="AW32">
        <v>0.4563076923076923</v>
      </c>
      <c r="AX32">
        <v>0.11846153846153847</v>
      </c>
      <c r="AY32">
        <v>6.8891273739214347E-3</v>
      </c>
      <c r="AZ32">
        <v>0.46850073841043605</v>
      </c>
    </row>
    <row r="33" spans="1:52" x14ac:dyDescent="0.55000000000000004">
      <c r="A33">
        <v>8</v>
      </c>
      <c r="B33" s="1" t="s">
        <v>12</v>
      </c>
      <c r="C33" s="3">
        <v>0.36688553344472813</v>
      </c>
      <c r="D33" s="1">
        <v>25.18</v>
      </c>
      <c r="E33" s="1">
        <v>2.1</v>
      </c>
      <c r="F33" s="1">
        <v>1.4042189854344549</v>
      </c>
      <c r="G33" s="1">
        <v>16</v>
      </c>
      <c r="I33" s="3">
        <v>0.41696675666754174</v>
      </c>
      <c r="J33" s="1">
        <v>12.05</v>
      </c>
      <c r="K33" s="1">
        <v>1.27</v>
      </c>
      <c r="L33" s="1">
        <v>1.6555465797006055</v>
      </c>
      <c r="M33" s="1">
        <v>8.4</v>
      </c>
      <c r="O33" s="3">
        <v>0.30090740316981918</v>
      </c>
      <c r="P33" s="1">
        <v>25.35</v>
      </c>
      <c r="Q33" s="1">
        <v>6.29</v>
      </c>
      <c r="R33" s="1">
        <v>1.2710536800927268</v>
      </c>
      <c r="S33" s="1">
        <v>9.6</v>
      </c>
      <c r="V33">
        <v>0.11960769507556507</v>
      </c>
      <c r="W33">
        <v>0.29571941193953499</v>
      </c>
      <c r="Z33">
        <v>1</v>
      </c>
      <c r="AA33">
        <v>0.22076860179885527</v>
      </c>
      <c r="AD33">
        <v>2.8661896513949427E-2</v>
      </c>
      <c r="AE33">
        <v>0.5705770959562434</v>
      </c>
      <c r="AP33" s="3">
        <v>0.58576316313460486</v>
      </c>
      <c r="AQ33" s="1">
        <v>20.25</v>
      </c>
      <c r="AR33" s="1">
        <v>2.2599999999999998</v>
      </c>
      <c r="AS33" s="1">
        <v>1.7159627388232312</v>
      </c>
      <c r="AT33" s="1">
        <v>11.7</v>
      </c>
      <c r="AV33">
        <v>1.8404076342006862E-2</v>
      </c>
      <c r="AW33">
        <v>0.62276923076923074</v>
      </c>
      <c r="AX33">
        <v>6.9230769230769235E-2</v>
      </c>
      <c r="AY33">
        <v>3.2233138740759809E-2</v>
      </c>
      <c r="AZ33">
        <v>0.3956926203844684</v>
      </c>
    </row>
    <row r="34" spans="1:52" x14ac:dyDescent="0.55000000000000004">
      <c r="A34">
        <v>9</v>
      </c>
      <c r="B34" s="1" t="s">
        <v>13</v>
      </c>
      <c r="C34" s="3">
        <v>0.78164201710175774</v>
      </c>
      <c r="D34" s="1">
        <v>10.75</v>
      </c>
      <c r="E34" s="1">
        <v>1.83</v>
      </c>
      <c r="F34" s="1">
        <v>1.0282539043979253</v>
      </c>
      <c r="G34" s="1">
        <v>18.7</v>
      </c>
      <c r="I34" s="3">
        <v>0.30090740316981918</v>
      </c>
      <c r="J34" s="1">
        <v>25.35</v>
      </c>
      <c r="K34" s="1">
        <v>6.29</v>
      </c>
      <c r="L34" s="1">
        <v>1.2710536800927268</v>
      </c>
      <c r="M34" s="1">
        <v>9.6</v>
      </c>
      <c r="O34" s="5">
        <f>AVERAGE(O28:O33)</f>
        <v>0.38842270331204948</v>
      </c>
      <c r="P34" s="5">
        <f t="shared" ref="P34:S34" si="0">AVERAGE(P28:P33)</f>
        <v>21.795000000000002</v>
      </c>
      <c r="Q34" s="5">
        <f t="shared" si="0"/>
        <v>3.0833333333333335</v>
      </c>
      <c r="R34" s="5">
        <f t="shared" si="0"/>
        <v>1.3683787142593697</v>
      </c>
      <c r="S34" s="5">
        <f t="shared" si="0"/>
        <v>13.049999999999999</v>
      </c>
      <c r="W34" s="4">
        <f>AVERAGE(_xlfn.ANCHORARRAY(W28))</f>
        <v>0.51209322532522006</v>
      </c>
      <c r="AA34">
        <f>AVERAGE(_xlfn.ANCHORARRAY(Z28))</f>
        <v>0.47216544017443446</v>
      </c>
      <c r="AE34">
        <f>AVERAGE(_xlfn.ANCHORARRAY(AD28))</f>
        <v>0.41502120970168416</v>
      </c>
      <c r="AP34" s="3">
        <v>0.36688553344472813</v>
      </c>
      <c r="AQ34" s="1">
        <v>25.18</v>
      </c>
      <c r="AR34" s="1">
        <v>2.1</v>
      </c>
      <c r="AS34" s="1">
        <v>1.4042189854344549</v>
      </c>
      <c r="AT34" s="1">
        <v>16</v>
      </c>
      <c r="AV34">
        <v>8.4446089138108405E-3</v>
      </c>
      <c r="AW34">
        <v>0.77446153846153842</v>
      </c>
      <c r="AX34">
        <v>6.4307692307692316E-2</v>
      </c>
      <c r="AY34">
        <v>2.0884400745465718E-2</v>
      </c>
      <c r="AZ34">
        <v>0.5522300741402989</v>
      </c>
    </row>
    <row r="35" spans="1:52" x14ac:dyDescent="0.55000000000000004">
      <c r="A35">
        <v>10</v>
      </c>
      <c r="B35" s="1" t="s">
        <v>14</v>
      </c>
      <c r="C35" s="3">
        <v>0.54753577680254129</v>
      </c>
      <c r="D35" s="1">
        <v>12.61</v>
      </c>
      <c r="E35" s="1">
        <v>5.24</v>
      </c>
      <c r="F35" s="1">
        <v>0.87914569621886696</v>
      </c>
      <c r="G35" s="1">
        <v>13.8</v>
      </c>
      <c r="I35" s="3">
        <v>0.61094860489965253</v>
      </c>
      <c r="J35" s="1">
        <v>28.73</v>
      </c>
      <c r="K35" s="1">
        <v>6.31</v>
      </c>
      <c r="L35" s="1">
        <v>0.89368956350888007</v>
      </c>
      <c r="M35" s="1">
        <v>18.100000000000001</v>
      </c>
      <c r="O35" t="s">
        <v>61</v>
      </c>
      <c r="AP35" s="3">
        <v>0.78164201710175774</v>
      </c>
      <c r="AQ35" s="1">
        <v>10.75</v>
      </c>
      <c r="AR35" s="1">
        <v>1.83</v>
      </c>
      <c r="AS35" s="1">
        <v>1.0282539043979253</v>
      </c>
      <c r="AT35" s="1">
        <v>18.7</v>
      </c>
      <c r="AV35">
        <v>2.731704323004536E-2</v>
      </c>
      <c r="AW35">
        <v>0.33046153846153847</v>
      </c>
      <c r="AX35">
        <v>5.6000000000000001E-2</v>
      </c>
      <c r="AY35">
        <v>7.1977457485906445E-3</v>
      </c>
      <c r="AZ35">
        <v>0.65052103347535517</v>
      </c>
    </row>
    <row r="36" spans="1:52" x14ac:dyDescent="0.55000000000000004">
      <c r="A36">
        <v>11</v>
      </c>
      <c r="B36" s="1" t="s">
        <v>15</v>
      </c>
      <c r="C36" s="3">
        <v>0.57135186021047923</v>
      </c>
      <c r="D36" s="1">
        <v>23</v>
      </c>
      <c r="E36" s="1">
        <v>0.89</v>
      </c>
      <c r="F36" s="1">
        <v>1.0289714423279468</v>
      </c>
      <c r="G36" s="1">
        <v>8.9</v>
      </c>
      <c r="I36" s="5">
        <f>AVERAGE(I28:I35)</f>
        <v>0.45354798525334244</v>
      </c>
      <c r="J36" s="5">
        <f t="shared" ref="J36:M36" si="1">AVERAGE(J28:J35)</f>
        <v>18.512499999999999</v>
      </c>
      <c r="K36" s="5">
        <f t="shared" si="1"/>
        <v>3.7612499999999995</v>
      </c>
      <c r="L36" s="5">
        <f t="shared" si="1"/>
        <v>1.2769772522828837</v>
      </c>
      <c r="M36" s="5">
        <f t="shared" si="1"/>
        <v>14.787499999999998</v>
      </c>
      <c r="O36" t="s">
        <v>56</v>
      </c>
      <c r="P36" t="s">
        <v>57</v>
      </c>
      <c r="Q36" t="s">
        <v>58</v>
      </c>
      <c r="R36" t="s">
        <v>59</v>
      </c>
      <c r="S36" t="s">
        <v>60</v>
      </c>
      <c r="AP36" s="3">
        <v>0.54753577680254129</v>
      </c>
      <c r="AQ36" s="1">
        <v>12.61</v>
      </c>
      <c r="AR36" s="1">
        <v>5.24</v>
      </c>
      <c r="AS36" s="1">
        <v>0.87914569621886696</v>
      </c>
      <c r="AT36" s="1">
        <v>13.8</v>
      </c>
      <c r="AV36">
        <v>1.6664636776717829E-2</v>
      </c>
      <c r="AW36">
        <v>0.38769230769230767</v>
      </c>
      <c r="AX36">
        <v>0.16092307692307695</v>
      </c>
      <c r="AY36">
        <v>1.7696017387199257E-3</v>
      </c>
      <c r="AZ36">
        <v>0.47214114431173448</v>
      </c>
    </row>
    <row r="37" spans="1:52" x14ac:dyDescent="0.55000000000000004">
      <c r="A37">
        <v>12</v>
      </c>
      <c r="B37" s="1" t="s">
        <v>16</v>
      </c>
      <c r="C37" s="3">
        <v>0.27388239044149598</v>
      </c>
      <c r="D37" s="1">
        <v>11.93</v>
      </c>
      <c r="E37" s="1">
        <v>4.34</v>
      </c>
      <c r="F37" s="1">
        <v>1.4319865319865321</v>
      </c>
      <c r="G37" s="1">
        <v>9.3000000000000007</v>
      </c>
      <c r="I37" t="s">
        <v>61</v>
      </c>
      <c r="O37" s="3">
        <v>0.35662464946543926</v>
      </c>
      <c r="P37" s="1">
        <v>14.84</v>
      </c>
      <c r="Q37" s="1">
        <v>3.86</v>
      </c>
      <c r="R37" s="1">
        <v>1.0197763229678123</v>
      </c>
      <c r="S37" s="1">
        <v>13.7</v>
      </c>
      <c r="U37" t="s">
        <v>69</v>
      </c>
      <c r="V37" cm="1">
        <f t="array" ref="V37:V42">(O37:O42-$U$38)/$U$41</f>
        <v>0.26977855220455771</v>
      </c>
      <c r="X37" t="s">
        <v>69</v>
      </c>
      <c r="Y37" cm="1">
        <f t="array" ref="Y37:Z42">(P37:Q42-$X$38)/$X$41</f>
        <v>0.96997855611150818</v>
      </c>
      <c r="Z37">
        <v>0.18513223731236597</v>
      </c>
      <c r="AB37" t="s">
        <v>69</v>
      </c>
      <c r="AC37" cm="1">
        <f t="array" ref="AC37:AD42">(R37:S42-$AB$38)/$AB$41</f>
        <v>7.8913515789816591E-3</v>
      </c>
      <c r="AD37">
        <v>0.71942983682105932</v>
      </c>
      <c r="AP37" s="3">
        <v>0.57135186021047923</v>
      </c>
      <c r="AQ37" s="1">
        <v>23</v>
      </c>
      <c r="AR37" s="1">
        <v>0.89</v>
      </c>
      <c r="AS37" s="1">
        <v>1.0289714423279468</v>
      </c>
      <c r="AT37" s="1">
        <v>8.9</v>
      </c>
      <c r="AV37">
        <v>1.7748326815323578E-2</v>
      </c>
      <c r="AW37">
        <v>0.70738461538461539</v>
      </c>
      <c r="AX37">
        <v>2.7076923076923078E-2</v>
      </c>
      <c r="AY37">
        <v>7.2238670417392008E-3</v>
      </c>
      <c r="AZ37">
        <v>0.29376125514811369</v>
      </c>
    </row>
    <row r="38" spans="1:52" x14ac:dyDescent="0.55000000000000004">
      <c r="A38">
        <v>13</v>
      </c>
      <c r="B38" s="1" t="s">
        <v>17</v>
      </c>
      <c r="C38" s="3">
        <v>0.32432855181841108</v>
      </c>
      <c r="D38" s="1">
        <v>19.84</v>
      </c>
      <c r="E38" s="1">
        <v>3.29</v>
      </c>
      <c r="F38" s="1">
        <v>0.83053568440428382</v>
      </c>
      <c r="G38" s="1">
        <v>16.2</v>
      </c>
      <c r="I38" t="s">
        <v>56</v>
      </c>
      <c r="J38" t="s">
        <v>57</v>
      </c>
      <c r="K38" t="s">
        <v>58</v>
      </c>
      <c r="L38" t="s">
        <v>59</v>
      </c>
      <c r="M38" t="s">
        <v>60</v>
      </c>
      <c r="O38" s="3">
        <v>0.78164201710175774</v>
      </c>
      <c r="P38" s="1">
        <v>10.75</v>
      </c>
      <c r="Q38" s="1">
        <v>1.83</v>
      </c>
      <c r="R38" s="1">
        <v>1.0282539043979253</v>
      </c>
      <c r="S38" s="1">
        <v>18.7</v>
      </c>
      <c r="U38" s="4">
        <f>MIN(O37:O42)</f>
        <v>0.19960300836070105</v>
      </c>
      <c r="V38">
        <v>1</v>
      </c>
      <c r="X38">
        <f>MIN(P37:Q42)</f>
        <v>1.27</v>
      </c>
      <c r="Y38">
        <v>0.6776268763402431</v>
      </c>
      <c r="Z38">
        <v>4.0028591851322376E-2</v>
      </c>
      <c r="AB38">
        <f>MIN(R37:S42)</f>
        <v>0.87914569621886696</v>
      </c>
      <c r="AC38">
        <v>8.3670628600235712E-3</v>
      </c>
      <c r="AD38">
        <v>1</v>
      </c>
      <c r="AF38" s="7" t="s">
        <v>71</v>
      </c>
      <c r="AP38" s="3">
        <v>0.27388239044149598</v>
      </c>
      <c r="AQ38" s="1">
        <v>11.93</v>
      </c>
      <c r="AR38" s="1">
        <v>4.34</v>
      </c>
      <c r="AS38" s="1">
        <v>1.4319865319865321</v>
      </c>
      <c r="AT38" s="1">
        <v>9.3000000000000007</v>
      </c>
      <c r="AV38">
        <v>4.2127384628517879E-3</v>
      </c>
      <c r="AW38">
        <v>0.36676923076923079</v>
      </c>
      <c r="AX38">
        <v>0.13323076923076924</v>
      </c>
      <c r="AY38">
        <v>2.1895252148793311E-2</v>
      </c>
      <c r="AZ38">
        <v>0.30832287875330722</v>
      </c>
    </row>
    <row r="39" spans="1:52" x14ac:dyDescent="0.55000000000000004">
      <c r="A39">
        <v>14</v>
      </c>
      <c r="B39" s="1" t="s">
        <v>18</v>
      </c>
      <c r="C39" s="3">
        <v>0.43205156079724877</v>
      </c>
      <c r="D39" s="1">
        <v>27.45</v>
      </c>
      <c r="E39" s="1">
        <v>2</v>
      </c>
      <c r="F39" s="1">
        <v>1.7621494884425919</v>
      </c>
      <c r="G39" s="1">
        <v>22.3</v>
      </c>
      <c r="I39" s="3">
        <v>0.35662464946543926</v>
      </c>
      <c r="J39" s="1">
        <v>14.84</v>
      </c>
      <c r="K39" s="1">
        <v>3.86</v>
      </c>
      <c r="L39" s="1">
        <v>1.0197763229678123</v>
      </c>
      <c r="M39" s="1">
        <v>13.7</v>
      </c>
      <c r="O39" s="3">
        <v>0.54753577680254129</v>
      </c>
      <c r="P39" s="1">
        <v>12.61</v>
      </c>
      <c r="Q39" s="1">
        <v>5.24</v>
      </c>
      <c r="R39" s="1">
        <v>0.87914569621886696</v>
      </c>
      <c r="S39" s="1">
        <v>13.8</v>
      </c>
      <c r="U39" t="s">
        <v>70</v>
      </c>
      <c r="V39">
        <v>0.5977825596164329</v>
      </c>
      <c r="X39" t="s">
        <v>70</v>
      </c>
      <c r="Y39">
        <v>0.81057898498927805</v>
      </c>
      <c r="Z39">
        <v>0.28377412437455324</v>
      </c>
      <c r="AB39" t="s">
        <v>70</v>
      </c>
      <c r="AC39">
        <v>0</v>
      </c>
      <c r="AD39">
        <v>0.72504124008463822</v>
      </c>
      <c r="AF39" s="7">
        <f>AVERAGE(V43,Z43,AD43)</f>
        <v>0.41618342958590721</v>
      </c>
      <c r="AP39" s="3">
        <v>0.32432855181841108</v>
      </c>
      <c r="AQ39" s="1">
        <v>19.84</v>
      </c>
      <c r="AR39" s="1">
        <v>3.29</v>
      </c>
      <c r="AS39" s="1">
        <v>0.83053568440428382</v>
      </c>
      <c r="AT39" s="1">
        <v>16.2</v>
      </c>
      <c r="AV39">
        <v>6.5081621743693623E-3</v>
      </c>
      <c r="AW39">
        <v>0.61015384615384605</v>
      </c>
      <c r="AX39">
        <v>0.10092307692307693</v>
      </c>
      <c r="AY39">
        <v>0</v>
      </c>
      <c r="AZ39">
        <v>0.55951088594289566</v>
      </c>
    </row>
    <row r="40" spans="1:52" x14ac:dyDescent="0.55000000000000004">
      <c r="A40">
        <v>15</v>
      </c>
      <c r="B40" s="1" t="s">
        <v>19</v>
      </c>
      <c r="C40" s="3">
        <v>0.18129970809425411</v>
      </c>
      <c r="D40" s="1">
        <v>17.149999999999999</v>
      </c>
      <c r="E40" s="1">
        <v>3.67</v>
      </c>
      <c r="F40" s="1">
        <v>1.9595297544735748</v>
      </c>
      <c r="G40" s="1">
        <v>15.9</v>
      </c>
      <c r="I40" s="3">
        <v>0.58576316313460486</v>
      </c>
      <c r="J40" s="1">
        <v>20.25</v>
      </c>
      <c r="K40" s="1">
        <v>2.2599999999999998</v>
      </c>
      <c r="L40" s="1">
        <v>1.7159627388232312</v>
      </c>
      <c r="M40" s="1">
        <v>11.7</v>
      </c>
      <c r="O40" s="3">
        <v>0.27388239044149598</v>
      </c>
      <c r="P40" s="1">
        <v>11.93</v>
      </c>
      <c r="Q40" s="1">
        <v>4.34</v>
      </c>
      <c r="R40" s="1">
        <v>1.4319865319865321</v>
      </c>
      <c r="S40" s="1">
        <v>9.3000000000000007</v>
      </c>
      <c r="U40" s="4">
        <f>MAX(O37:O42)</f>
        <v>0.78164201710175774</v>
      </c>
      <c r="V40">
        <v>0.1276192505403724</v>
      </c>
      <c r="X40">
        <f>MAX(P37:Q42)</f>
        <v>15.26</v>
      </c>
      <c r="Y40">
        <v>0.76197283774124369</v>
      </c>
      <c r="Z40">
        <v>0.21944245889921371</v>
      </c>
      <c r="AB40">
        <f>MAX(R37:S42)</f>
        <v>18.7</v>
      </c>
      <c r="AC40">
        <v>3.1022128700663155E-2</v>
      </c>
      <c r="AD40">
        <v>0.47252809322359157</v>
      </c>
      <c r="AP40" s="3">
        <v>0.43205156079724877</v>
      </c>
      <c r="AQ40" s="1">
        <v>27.45</v>
      </c>
      <c r="AR40" s="1">
        <v>2</v>
      </c>
      <c r="AS40" s="1">
        <v>1.7621494884425919</v>
      </c>
      <c r="AT40" s="1">
        <v>22.3</v>
      </c>
      <c r="AV40">
        <v>1.1409822525461981E-2</v>
      </c>
      <c r="AW40">
        <v>0.8443076923076922</v>
      </c>
      <c r="AX40">
        <v>6.1230769230769228E-2</v>
      </c>
      <c r="AY40">
        <v>3.3914523899520925E-2</v>
      </c>
      <c r="AZ40">
        <v>0.78157564592209705</v>
      </c>
    </row>
    <row r="41" spans="1:52" x14ac:dyDescent="0.55000000000000004">
      <c r="A41">
        <v>16</v>
      </c>
      <c r="B41" s="1" t="s">
        <v>20</v>
      </c>
      <c r="C41" s="3">
        <v>0.18981838789875111</v>
      </c>
      <c r="D41" s="1">
        <v>32.51</v>
      </c>
      <c r="E41" s="1">
        <v>12.93</v>
      </c>
      <c r="F41" s="1">
        <v>3.5343749999999998</v>
      </c>
      <c r="G41" s="1">
        <v>8.6999999999999993</v>
      </c>
      <c r="I41" s="3">
        <v>0.32432855181841108</v>
      </c>
      <c r="J41" s="1">
        <v>19.84</v>
      </c>
      <c r="K41" s="1">
        <v>3.29</v>
      </c>
      <c r="L41" s="1">
        <v>0.83053568440428382</v>
      </c>
      <c r="M41" s="1">
        <v>16.2</v>
      </c>
      <c r="O41" s="3">
        <v>0.41696675666754174</v>
      </c>
      <c r="P41" s="1">
        <v>12.05</v>
      </c>
      <c r="Q41" s="1">
        <v>1.27</v>
      </c>
      <c r="R41" s="1">
        <v>1.6555465797006055</v>
      </c>
      <c r="S41" s="1">
        <v>8.4</v>
      </c>
      <c r="U41" s="4">
        <f>U40-U38</f>
        <v>0.58203900874105674</v>
      </c>
      <c r="V41">
        <v>0.37345220001146628</v>
      </c>
      <c r="X41">
        <f>X40-X38</f>
        <v>13.99</v>
      </c>
      <c r="Y41">
        <v>0.7705503931379557</v>
      </c>
      <c r="Z41">
        <v>0</v>
      </c>
      <c r="AB41">
        <f>AB40-AB38</f>
        <v>17.820854303781132</v>
      </c>
      <c r="AC41">
        <v>4.3566984514149018E-2</v>
      </c>
      <c r="AD41">
        <v>0.42202546385138223</v>
      </c>
      <c r="AP41" s="3">
        <v>0.18129970809425411</v>
      </c>
      <c r="AQ41" s="1">
        <v>17.149999999999999</v>
      </c>
      <c r="AR41" s="1">
        <v>3.67</v>
      </c>
      <c r="AS41" s="1">
        <v>1.9595297544735748</v>
      </c>
      <c r="AT41" s="1">
        <v>15.9</v>
      </c>
      <c r="AV41">
        <v>0</v>
      </c>
      <c r="AW41">
        <v>0.52738461538461534</v>
      </c>
      <c r="AX41">
        <v>0.11261538461538462</v>
      </c>
      <c r="AY41">
        <v>4.1099966752111271E-2</v>
      </c>
      <c r="AZ41">
        <v>0.54858966823900046</v>
      </c>
    </row>
    <row r="42" spans="1:52" x14ac:dyDescent="0.55000000000000004">
      <c r="A42">
        <v>17</v>
      </c>
      <c r="B42" s="1" t="s">
        <v>21</v>
      </c>
      <c r="C42" s="3">
        <v>0.19180867164532692</v>
      </c>
      <c r="D42" s="1">
        <v>27.16</v>
      </c>
      <c r="E42" s="1">
        <v>20.53</v>
      </c>
      <c r="F42" s="1">
        <v>1.200436366469912</v>
      </c>
      <c r="G42" s="1">
        <v>24.3</v>
      </c>
      <c r="I42" s="3">
        <v>0.18129970809425411</v>
      </c>
      <c r="J42" s="1">
        <v>17.149999999999999</v>
      </c>
      <c r="K42" s="1">
        <v>3.67</v>
      </c>
      <c r="L42" s="1">
        <v>1.9595297544735748</v>
      </c>
      <c r="M42" s="1">
        <v>15.9</v>
      </c>
      <c r="O42" s="3">
        <v>0.19960300836070105</v>
      </c>
      <c r="P42" s="1">
        <v>15.26</v>
      </c>
      <c r="Q42" s="1">
        <v>4.7699999999999996</v>
      </c>
      <c r="R42" s="1">
        <v>0.9383414108777598</v>
      </c>
      <c r="S42" s="1">
        <v>15.9</v>
      </c>
      <c r="V42">
        <v>0</v>
      </c>
      <c r="Y42">
        <v>1</v>
      </c>
      <c r="Z42">
        <v>0.25017869907076479</v>
      </c>
      <c r="AC42">
        <v>3.3217102642679151E-3</v>
      </c>
      <c r="AD42">
        <v>0.84288070861979325</v>
      </c>
      <c r="AP42" s="3">
        <v>0.18981838789875111</v>
      </c>
      <c r="AQ42" s="1">
        <v>32.51</v>
      </c>
      <c r="AR42" s="1">
        <v>12.93</v>
      </c>
      <c r="AS42" s="1">
        <v>3.5343749999999998</v>
      </c>
      <c r="AT42" s="1">
        <v>8.6999999999999993</v>
      </c>
      <c r="AV42">
        <v>3.8762076400557384E-4</v>
      </c>
      <c r="AW42">
        <v>1</v>
      </c>
      <c r="AX42">
        <v>0.39753846153846156</v>
      </c>
      <c r="AY42">
        <v>9.8430726006572267E-2</v>
      </c>
      <c r="AZ42">
        <v>0.28648044334551687</v>
      </c>
    </row>
    <row r="43" spans="1:52" x14ac:dyDescent="0.55000000000000004">
      <c r="A43">
        <v>18</v>
      </c>
      <c r="B43" s="1" t="s">
        <v>22</v>
      </c>
      <c r="C43" s="3">
        <v>0.41696675666754174</v>
      </c>
      <c r="D43" s="1">
        <v>12.05</v>
      </c>
      <c r="E43" s="1">
        <v>1.27</v>
      </c>
      <c r="F43" s="1">
        <v>1.6555465797006055</v>
      </c>
      <c r="G43" s="1">
        <v>8.4</v>
      </c>
      <c r="I43" s="3">
        <v>0.19960300836070105</v>
      </c>
      <c r="J43" s="1">
        <v>15.26</v>
      </c>
      <c r="K43" s="1">
        <v>4.7699999999999996</v>
      </c>
      <c r="L43" s="1">
        <v>0.9383414108777598</v>
      </c>
      <c r="M43" s="1">
        <v>15.9</v>
      </c>
      <c r="O43" s="5">
        <f>AVERAGE(O37:O42)</f>
        <v>0.42937576647324621</v>
      </c>
      <c r="P43" s="5">
        <f t="shared" ref="P43:S43" si="2">AVERAGE(P37:P42)</f>
        <v>12.906666666666668</v>
      </c>
      <c r="Q43" s="5">
        <f t="shared" si="2"/>
        <v>3.5516666666666663</v>
      </c>
      <c r="R43" s="5">
        <f t="shared" si="2"/>
        <v>1.158841741024917</v>
      </c>
      <c r="S43" s="5">
        <f t="shared" si="2"/>
        <v>13.299999999999999</v>
      </c>
      <c r="V43">
        <f>AVERAGE(_xlfn.ANCHORARRAY(V37))</f>
        <v>0.39477209372880484</v>
      </c>
      <c r="Z43">
        <f>AVERAGE(_xlfn.ANCHORARRAY(Y37))</f>
        <v>0.49743864665237075</v>
      </c>
      <c r="AD43">
        <f>AVERAGE(_xlfn.ANCHORARRAY(AC37))</f>
        <v>0.35633954837654586</v>
      </c>
      <c r="AP43" s="3">
        <v>0.19180867164532692</v>
      </c>
      <c r="AQ43" s="1">
        <v>27.16</v>
      </c>
      <c r="AR43" s="1">
        <v>20.53</v>
      </c>
      <c r="AS43" s="1">
        <v>1.200436366469912</v>
      </c>
      <c r="AT43" s="1">
        <v>24.3</v>
      </c>
      <c r="AV43">
        <v>4.7818354182336799E-4</v>
      </c>
      <c r="AW43">
        <v>0.83538461538461539</v>
      </c>
      <c r="AX43">
        <v>0.63138461538461532</v>
      </c>
      <c r="AY43">
        <v>1.34658862588601E-2</v>
      </c>
      <c r="AZ43">
        <v>0.8543837639480647</v>
      </c>
    </row>
    <row r="44" spans="1:52" x14ac:dyDescent="0.55000000000000004">
      <c r="A44">
        <v>19</v>
      </c>
      <c r="B44" s="1" t="s">
        <v>23</v>
      </c>
      <c r="C44" s="3">
        <v>0.30090740316981918</v>
      </c>
      <c r="D44" s="1">
        <v>25.35</v>
      </c>
      <c r="E44" s="1">
        <v>6.29</v>
      </c>
      <c r="F44" s="1">
        <v>1.2710536800927268</v>
      </c>
      <c r="G44" s="1">
        <v>9.6</v>
      </c>
      <c r="I44" s="5">
        <f>AVERAGE(I39:I43)</f>
        <v>0.32952381617468202</v>
      </c>
      <c r="J44" s="5">
        <f t="shared" ref="J44:M44" si="3">AVERAGE(J39:J43)</f>
        <v>17.468000000000004</v>
      </c>
      <c r="K44" s="5">
        <f t="shared" si="3"/>
        <v>3.5700000000000003</v>
      </c>
      <c r="L44" s="5">
        <f t="shared" si="3"/>
        <v>1.2928291823093323</v>
      </c>
      <c r="M44" s="5">
        <f t="shared" si="3"/>
        <v>14.679999999999998</v>
      </c>
      <c r="O44" t="s">
        <v>62</v>
      </c>
      <c r="AP44" s="3">
        <v>0.41696675666754174</v>
      </c>
      <c r="AQ44" s="1">
        <v>12.05</v>
      </c>
      <c r="AR44" s="1">
        <v>1.27</v>
      </c>
      <c r="AS44" s="1">
        <v>1.6555465797006055</v>
      </c>
      <c r="AT44" s="1">
        <v>8.4</v>
      </c>
      <c r="AV44">
        <v>1.0723427046840428E-2</v>
      </c>
      <c r="AW44">
        <v>0.37046153846153851</v>
      </c>
      <c r="AX44">
        <v>3.8769230769230771E-2</v>
      </c>
      <c r="AY44">
        <v>3.0033745318721921E-2</v>
      </c>
      <c r="AZ44">
        <v>0.27555922564162177</v>
      </c>
    </row>
    <row r="45" spans="1:52" x14ac:dyDescent="0.55000000000000004">
      <c r="A45">
        <v>20</v>
      </c>
      <c r="B45" s="1" t="s">
        <v>24</v>
      </c>
      <c r="C45" s="3">
        <v>0.61094860489965253</v>
      </c>
      <c r="D45" s="1">
        <v>28.73</v>
      </c>
      <c r="E45" s="1">
        <v>6.31</v>
      </c>
      <c r="F45" s="1">
        <v>0.89368956350888007</v>
      </c>
      <c r="G45" s="1">
        <v>18.100000000000001</v>
      </c>
      <c r="I45" t="s">
        <v>62</v>
      </c>
      <c r="O45" t="s">
        <v>56</v>
      </c>
      <c r="P45" t="s">
        <v>57</v>
      </c>
      <c r="Q45" t="s">
        <v>58</v>
      </c>
      <c r="R45" t="s">
        <v>59</v>
      </c>
      <c r="S45" t="s">
        <v>60</v>
      </c>
      <c r="U45" t="s">
        <v>69</v>
      </c>
      <c r="X45" t="s">
        <v>69</v>
      </c>
      <c r="AB45" t="s">
        <v>69</v>
      </c>
      <c r="AP45" s="3">
        <v>0.30090740316981918</v>
      </c>
      <c r="AQ45" s="1">
        <v>25.35</v>
      </c>
      <c r="AR45" s="1">
        <v>6.29</v>
      </c>
      <c r="AS45" s="1">
        <v>1.2710536800927268</v>
      </c>
      <c r="AT45" s="1">
        <v>9.6</v>
      </c>
      <c r="AV45">
        <v>5.4424426331485766E-3</v>
      </c>
      <c r="AW45">
        <v>0.77969230769230768</v>
      </c>
      <c r="AX45">
        <v>0.19323076923076923</v>
      </c>
      <c r="AY45">
        <v>1.6036643111323436E-2</v>
      </c>
      <c r="AZ45">
        <v>0.31924409645720231</v>
      </c>
    </row>
    <row r="46" spans="1:52" x14ac:dyDescent="0.55000000000000004">
      <c r="A46">
        <v>21</v>
      </c>
      <c r="B46" s="1" t="s">
        <v>25</v>
      </c>
      <c r="C46" s="3">
        <v>0.19960300836070105</v>
      </c>
      <c r="D46" s="1">
        <v>15.26</v>
      </c>
      <c r="E46" s="1">
        <v>4.7699999999999996</v>
      </c>
      <c r="F46" s="1">
        <v>0.9383414108777598</v>
      </c>
      <c r="G46" s="1">
        <v>15.9</v>
      </c>
      <c r="I46" t="s">
        <v>56</v>
      </c>
      <c r="J46" t="s">
        <v>57</v>
      </c>
      <c r="K46" t="s">
        <v>58</v>
      </c>
      <c r="L46" t="s">
        <v>59</v>
      </c>
      <c r="M46" t="s">
        <v>60</v>
      </c>
      <c r="O46" s="3">
        <v>0.22998973277802995</v>
      </c>
      <c r="P46" s="1">
        <v>25.45</v>
      </c>
      <c r="Q46" s="1">
        <v>9.5299999999999994</v>
      </c>
      <c r="R46" s="1">
        <v>2.5414169118134966</v>
      </c>
      <c r="S46" s="1">
        <v>28.3</v>
      </c>
      <c r="U46" s="4">
        <f>MIN(O46:O49)</f>
        <v>0.22998973277802995</v>
      </c>
      <c r="V46" cm="1">
        <f t="array" ref="V46:V49">(O46:O49-$U$46)/$U$49</f>
        <v>0</v>
      </c>
      <c r="X46">
        <f>MIN(P46:Q49)</f>
        <v>2</v>
      </c>
      <c r="Y46" cm="1">
        <f t="array" ref="Y46:Z49">(P46:Q49-$X$46)/$X$49</f>
        <v>0.87729143284698841</v>
      </c>
      <c r="Z46">
        <v>0.28170594837261503</v>
      </c>
      <c r="AB46">
        <f>MIN(R46:S49)</f>
        <v>0.89368956350888007</v>
      </c>
      <c r="AC46" cm="1">
        <f t="array" ref="AC46:AD49">(R46:S49-$AB$46)/$AB$49</f>
        <v>6.0122187994728772E-2</v>
      </c>
      <c r="AD46">
        <v>1</v>
      </c>
      <c r="AF46" s="7" t="s">
        <v>71</v>
      </c>
      <c r="AP46" s="3">
        <v>0.61094860489965253</v>
      </c>
      <c r="AQ46" s="1">
        <v>28.73</v>
      </c>
      <c r="AR46" s="1">
        <v>6.31</v>
      </c>
      <c r="AS46" s="1">
        <v>0.89368956350888007</v>
      </c>
      <c r="AT46" s="1">
        <v>18.100000000000001</v>
      </c>
      <c r="AV46">
        <v>1.9550075534702435E-2</v>
      </c>
      <c r="AW46">
        <v>0.88369230769230767</v>
      </c>
      <c r="AX46">
        <v>0.19384615384615383</v>
      </c>
      <c r="AY46">
        <v>2.2990575418225683E-3</v>
      </c>
      <c r="AZ46">
        <v>0.62867859806756488</v>
      </c>
    </row>
    <row r="47" spans="1:52" x14ac:dyDescent="0.55000000000000004">
      <c r="A47">
        <v>22</v>
      </c>
      <c r="B47" s="1" t="s">
        <v>29</v>
      </c>
      <c r="C47" s="3">
        <v>22.158140464681026</v>
      </c>
      <c r="D47" s="1">
        <v>8.61</v>
      </c>
      <c r="E47" s="1">
        <v>0.01</v>
      </c>
      <c r="F47" s="1">
        <v>1.2840494823982307</v>
      </c>
      <c r="G47" s="1">
        <v>21.5</v>
      </c>
      <c r="I47" s="3">
        <v>0.39428649240401542</v>
      </c>
      <c r="J47" s="1">
        <v>21.7</v>
      </c>
      <c r="K47" s="1">
        <v>7.35</v>
      </c>
      <c r="L47" s="1">
        <v>3.5297947945154506</v>
      </c>
      <c r="M47" s="1">
        <v>19.899999999999999</v>
      </c>
      <c r="O47" s="3">
        <v>0.32961539949920271</v>
      </c>
      <c r="P47" s="1">
        <v>21.5</v>
      </c>
      <c r="Q47" s="1">
        <v>2.71</v>
      </c>
      <c r="R47" s="1">
        <v>1.6519230769230768</v>
      </c>
      <c r="S47" s="1">
        <v>24.4</v>
      </c>
      <c r="U47" t="s">
        <v>70</v>
      </c>
      <c r="V47">
        <v>0.26151291914095881</v>
      </c>
      <c r="X47" t="s">
        <v>70</v>
      </c>
      <c r="Y47">
        <v>0.72951739618406286</v>
      </c>
      <c r="Z47">
        <v>2.6561915450804337E-2</v>
      </c>
      <c r="AB47" t="s">
        <v>70</v>
      </c>
      <c r="AC47">
        <v>2.7666384177149922E-2</v>
      </c>
      <c r="AD47">
        <v>0.85769700708026697</v>
      </c>
      <c r="AF47" s="7">
        <f>AVERAGE(V50,Z50,AD50)</f>
        <v>0.45826391632909919</v>
      </c>
      <c r="AP47" s="3">
        <v>0.19960300836070105</v>
      </c>
      <c r="AQ47" s="1">
        <v>15.26</v>
      </c>
      <c r="AR47" s="1">
        <v>4.7699999999999996</v>
      </c>
      <c r="AS47" s="1">
        <v>0.9383414108777598</v>
      </c>
      <c r="AT47" s="1">
        <v>15.9</v>
      </c>
      <c r="AV47">
        <v>8.3284492385290565E-4</v>
      </c>
      <c r="AW47">
        <v>0.46923076923076923</v>
      </c>
      <c r="AX47">
        <v>0.14646153846153845</v>
      </c>
      <c r="AY47">
        <v>3.9245660284780125E-3</v>
      </c>
      <c r="AZ47">
        <v>0.54858966823900046</v>
      </c>
    </row>
    <row r="48" spans="1:52" x14ac:dyDescent="0.55000000000000004">
      <c r="I48" s="3">
        <v>0.22998973277802995</v>
      </c>
      <c r="J48" s="1">
        <v>25.45</v>
      </c>
      <c r="K48" s="1">
        <v>9.5299999999999994</v>
      </c>
      <c r="L48" s="1">
        <v>2.5414169118134966</v>
      </c>
      <c r="M48" s="1">
        <v>28.3</v>
      </c>
      <c r="O48" s="3">
        <v>0.43205156079724877</v>
      </c>
      <c r="P48" s="1">
        <v>27.45</v>
      </c>
      <c r="Q48" s="1">
        <v>2</v>
      </c>
      <c r="R48" s="1">
        <v>1.7621494884425919</v>
      </c>
      <c r="S48" s="1">
        <v>22.3</v>
      </c>
      <c r="U48" s="4">
        <f>MAX(O46:O49)</f>
        <v>0.61094860489965253</v>
      </c>
      <c r="V48">
        <v>0.53040326083995171</v>
      </c>
      <c r="X48">
        <f>MAX(P46:Q49)</f>
        <v>28.73</v>
      </c>
      <c r="Y48">
        <v>0.95211372989150767</v>
      </c>
      <c r="Z48">
        <v>0</v>
      </c>
      <c r="AB48">
        <f>MAX(R46:S49)</f>
        <v>28.3</v>
      </c>
      <c r="AC48">
        <v>3.168831962792662E-2</v>
      </c>
      <c r="AD48">
        <v>0.78107231858502624</v>
      </c>
      <c r="AP48" s="3">
        <v>22.158140464681026</v>
      </c>
      <c r="AQ48" s="1">
        <v>8.61</v>
      </c>
      <c r="AR48" s="1">
        <v>0.01</v>
      </c>
      <c r="AS48" s="1">
        <v>1.2840494823982307</v>
      </c>
      <c r="AT48" s="1">
        <v>21.5</v>
      </c>
      <c r="AV48">
        <v>1</v>
      </c>
      <c r="AW48">
        <v>0.26461538461538459</v>
      </c>
      <c r="AX48">
        <v>0</v>
      </c>
      <c r="AY48">
        <v>1.6509743065374071E-2</v>
      </c>
      <c r="AZ48">
        <v>0.75245239871170988</v>
      </c>
    </row>
    <row r="49" spans="1:46" x14ac:dyDescent="0.55000000000000004">
      <c r="A49" t="s">
        <v>55</v>
      </c>
      <c r="I49" s="3">
        <v>0.43205156079724877</v>
      </c>
      <c r="J49" s="1">
        <v>27.45</v>
      </c>
      <c r="K49" s="1">
        <v>2</v>
      </c>
      <c r="L49" s="1">
        <v>1.7621494884425919</v>
      </c>
      <c r="M49" s="1">
        <v>22.3</v>
      </c>
      <c r="O49" s="3">
        <v>0.61094860489965253</v>
      </c>
      <c r="P49" s="1">
        <v>28.73</v>
      </c>
      <c r="Q49" s="1">
        <v>6.31</v>
      </c>
      <c r="R49" s="1">
        <v>0.89368956350888007</v>
      </c>
      <c r="S49" s="1">
        <v>18.100000000000001</v>
      </c>
      <c r="U49" s="4">
        <f>U48-U46</f>
        <v>0.3809588721216226</v>
      </c>
      <c r="V49">
        <v>1</v>
      </c>
      <c r="X49">
        <f>X48-X46</f>
        <v>26.73</v>
      </c>
      <c r="Y49">
        <v>1</v>
      </c>
      <c r="Z49">
        <v>0.16124205013093901</v>
      </c>
      <c r="AB49">
        <f>AB48-AB46</f>
        <v>27.406310436491122</v>
      </c>
      <c r="AC49">
        <v>0</v>
      </c>
      <c r="AD49">
        <v>0.62782294159454455</v>
      </c>
      <c r="AP49" s="4">
        <f>MIN(AP27:AP48)</f>
        <v>0.18129970809425411</v>
      </c>
      <c r="AR49">
        <f>MIN(AQ27:AR48)</f>
        <v>0.01</v>
      </c>
      <c r="AT49">
        <f>MIN(AS27:AT48)</f>
        <v>0.83053568440428382</v>
      </c>
    </row>
    <row r="50" spans="1:46" x14ac:dyDescent="0.55000000000000004">
      <c r="I50" s="5">
        <f>AVERAGE(I47:I49)</f>
        <v>0.35210926199309805</v>
      </c>
      <c r="J50" s="5">
        <f t="shared" ref="J50:M50" si="4">AVERAGE(J47:J49)</f>
        <v>24.866666666666664</v>
      </c>
      <c r="K50" s="5">
        <f t="shared" si="4"/>
        <v>6.293333333333333</v>
      </c>
      <c r="L50" s="5">
        <f t="shared" si="4"/>
        <v>2.6111203982571798</v>
      </c>
      <c r="M50" s="5">
        <f t="shared" si="4"/>
        <v>23.5</v>
      </c>
      <c r="O50" s="5">
        <f>AVERAGE(O46:O49)</f>
        <v>0.40065132449353347</v>
      </c>
      <c r="P50" s="5">
        <f t="shared" ref="P50:S50" si="5">AVERAGE(P46:P49)</f>
        <v>25.782500000000002</v>
      </c>
      <c r="Q50" s="5">
        <f t="shared" si="5"/>
        <v>5.1374999999999993</v>
      </c>
      <c r="R50" s="5">
        <f t="shared" si="5"/>
        <v>1.7122947601720113</v>
      </c>
      <c r="S50" s="5">
        <f t="shared" si="5"/>
        <v>23.274999999999999</v>
      </c>
      <c r="V50">
        <f>AVERAGE(_xlfn.ANCHORARRAY(V46))</f>
        <v>0.44797904499522762</v>
      </c>
      <c r="Z50">
        <f>AVERAGE(_xlfn.ANCHORARRAY(Y46))</f>
        <v>0.5035540591096147</v>
      </c>
      <c r="AD50">
        <f>AVERAGE(_xlfn.ANCHORARRAY(AC46))</f>
        <v>0.4232586448824554</v>
      </c>
      <c r="AP50" s="4">
        <f>MAX(AP27:AP48)</f>
        <v>22.158140464681026</v>
      </c>
      <c r="AR50">
        <f>MAX(AQ27:AR48)</f>
        <v>32.51</v>
      </c>
      <c r="AT50">
        <f>MAX(AS27:AT48)</f>
        <v>28.3</v>
      </c>
    </row>
    <row r="51" spans="1:46" x14ac:dyDescent="0.55000000000000004">
      <c r="I51" t="s">
        <v>66</v>
      </c>
      <c r="O51" t="s">
        <v>66</v>
      </c>
      <c r="AP51" s="4">
        <f>AP50-AP49</f>
        <v>21.976840756586771</v>
      </c>
      <c r="AR51">
        <f>AR50-AR49</f>
        <v>32.5</v>
      </c>
      <c r="AT51">
        <f>AT50-AT49</f>
        <v>27.469464315595715</v>
      </c>
    </row>
    <row r="52" spans="1:46" x14ac:dyDescent="0.55000000000000004">
      <c r="I52" t="s">
        <v>56</v>
      </c>
      <c r="J52" t="s">
        <v>57</v>
      </c>
      <c r="K52" t="s">
        <v>58</v>
      </c>
      <c r="L52" t="s">
        <v>59</v>
      </c>
      <c r="M52" t="s">
        <v>60</v>
      </c>
      <c r="O52" t="s">
        <v>56</v>
      </c>
      <c r="P52" t="s">
        <v>57</v>
      </c>
      <c r="Q52" t="s">
        <v>58</v>
      </c>
      <c r="R52" t="s">
        <v>59</v>
      </c>
      <c r="S52" t="s">
        <v>60</v>
      </c>
      <c r="U52" t="s">
        <v>69</v>
      </c>
      <c r="X52" t="s">
        <v>69</v>
      </c>
      <c r="AB52" t="s">
        <v>69</v>
      </c>
    </row>
    <row r="53" spans="1:46" x14ac:dyDescent="0.55000000000000004">
      <c r="I53" s="3">
        <v>0.33887280747738147</v>
      </c>
      <c r="J53" s="1">
        <v>27.47</v>
      </c>
      <c r="K53" s="1">
        <v>13.08</v>
      </c>
      <c r="L53" s="1">
        <v>0.88282996790973012</v>
      </c>
      <c r="M53" s="1">
        <v>23.3</v>
      </c>
      <c r="O53" s="3">
        <v>0.33887280747738147</v>
      </c>
      <c r="P53" s="1">
        <v>27.47</v>
      </c>
      <c r="Q53" s="1">
        <v>13.08</v>
      </c>
      <c r="R53" s="1">
        <v>0.88282996790973012</v>
      </c>
      <c r="S53" s="1">
        <v>23.3</v>
      </c>
      <c r="U53" s="4">
        <f>MIN(O53:O54)</f>
        <v>0.19180867164532692</v>
      </c>
      <c r="V53" cm="1">
        <f t="array" ref="V53:V54">(O53:O54-$U$53)/U56</f>
        <v>1</v>
      </c>
      <c r="X53">
        <f>MIN(P53:Q54)</f>
        <v>13.08</v>
      </c>
      <c r="Y53" cm="1">
        <f t="array" ref="Y53:Z54">(P53:Q54-$X$53)/X56</f>
        <v>1</v>
      </c>
      <c r="Z53">
        <v>0</v>
      </c>
      <c r="AB53">
        <f>MIN(R53:S54)</f>
        <v>0.88282996790973012</v>
      </c>
      <c r="AC53" cm="1">
        <f t="array" ref="AC53:AD54">(R53:S54-$AB$53)/$AB$56</f>
        <v>0</v>
      </c>
      <c r="AD53">
        <v>0.95729629162577601</v>
      </c>
      <c r="AF53" s="7" t="s">
        <v>71</v>
      </c>
    </row>
    <row r="54" spans="1:46" x14ac:dyDescent="0.55000000000000004">
      <c r="I54" s="3">
        <v>0.57135186021047923</v>
      </c>
      <c r="J54" s="1">
        <v>23</v>
      </c>
      <c r="K54" s="1">
        <v>0.89</v>
      </c>
      <c r="L54" s="1">
        <v>1.0289714423279468</v>
      </c>
      <c r="M54" s="1">
        <v>8.9</v>
      </c>
      <c r="O54" s="3">
        <v>0.19180867164532692</v>
      </c>
      <c r="P54" s="1">
        <v>27.16</v>
      </c>
      <c r="Q54" s="1">
        <v>20.53</v>
      </c>
      <c r="R54" s="1">
        <v>1.200436366469912</v>
      </c>
      <c r="S54" s="1">
        <v>24.3</v>
      </c>
      <c r="U54" t="s">
        <v>70</v>
      </c>
      <c r="V54">
        <v>0</v>
      </c>
      <c r="X54" t="s">
        <v>70</v>
      </c>
      <c r="Y54">
        <v>0.97845726198749139</v>
      </c>
      <c r="Z54">
        <v>0.51772063933287016</v>
      </c>
      <c r="AB54" t="s">
        <v>70</v>
      </c>
      <c r="AC54">
        <v>1.3562971021901557E-2</v>
      </c>
      <c r="AD54">
        <v>1</v>
      </c>
      <c r="AF54" s="7">
        <f>AVERAGE(V55,Z55,AD55)</f>
        <v>0.53891976366400329</v>
      </c>
    </row>
    <row r="55" spans="1:46" x14ac:dyDescent="0.55000000000000004">
      <c r="I55" s="5">
        <f>AVERAGE(I53:I54)</f>
        <v>0.45511233384393035</v>
      </c>
      <c r="J55" s="5">
        <f t="shared" ref="J55:M55" si="6">AVERAGE(J53:J54)</f>
        <v>25.234999999999999</v>
      </c>
      <c r="K55" s="5">
        <f t="shared" si="6"/>
        <v>6.9850000000000003</v>
      </c>
      <c r="L55" s="5">
        <f t="shared" si="6"/>
        <v>0.9559007051188384</v>
      </c>
      <c r="M55" s="5">
        <f t="shared" si="6"/>
        <v>16.100000000000001</v>
      </c>
      <c r="O55" s="5">
        <f>AVERAGE(O53:O54)</f>
        <v>0.26534073956135418</v>
      </c>
      <c r="P55" s="5">
        <f t="shared" ref="P55:S55" si="7">AVERAGE(P53:P54)</f>
        <v>27.314999999999998</v>
      </c>
      <c r="Q55" s="5">
        <f t="shared" si="7"/>
        <v>16.805</v>
      </c>
      <c r="R55" s="5">
        <f t="shared" si="7"/>
        <v>1.0416331671898211</v>
      </c>
      <c r="S55" s="5">
        <f t="shared" si="7"/>
        <v>23.8</v>
      </c>
      <c r="U55" s="4">
        <f>MAX(O53:O54)</f>
        <v>0.33887280747738147</v>
      </c>
      <c r="V55">
        <f>AVERAGE(_xlfn.ANCHORARRAY(V53))</f>
        <v>0.5</v>
      </c>
      <c r="X55">
        <f>MAX(P53:Q54)</f>
        <v>27.47</v>
      </c>
      <c r="Z55">
        <f>AVERAGE(_xlfn.ANCHORARRAY(Y53))</f>
        <v>0.62404447533009044</v>
      </c>
      <c r="AB55">
        <f>MAX(S54)</f>
        <v>24.3</v>
      </c>
      <c r="AD55">
        <f>AVERAGE(_xlfn.ANCHORARRAY(AC53))</f>
        <v>0.49271481566191938</v>
      </c>
    </row>
    <row r="56" spans="1:46" x14ac:dyDescent="0.55000000000000004">
      <c r="I56" t="s">
        <v>67</v>
      </c>
      <c r="O56" t="s">
        <v>67</v>
      </c>
      <c r="U56" s="4">
        <f>U55-U53</f>
        <v>0.14706413583205455</v>
      </c>
      <c r="X56">
        <f>X55-X53</f>
        <v>14.389999999999999</v>
      </c>
      <c r="AB56">
        <f>AB55-AB53</f>
        <v>23.417170032090272</v>
      </c>
    </row>
    <row r="57" spans="1:46" x14ac:dyDescent="0.55000000000000004">
      <c r="I57" t="s">
        <v>56</v>
      </c>
      <c r="J57" t="s">
        <v>57</v>
      </c>
      <c r="K57" t="s">
        <v>58</v>
      </c>
      <c r="L57" t="s">
        <v>59</v>
      </c>
      <c r="M57" t="s">
        <v>60</v>
      </c>
      <c r="O57" t="s">
        <v>56</v>
      </c>
      <c r="P57" t="s">
        <v>57</v>
      </c>
      <c r="Q57" t="s">
        <v>58</v>
      </c>
      <c r="R57" t="s">
        <v>59</v>
      </c>
      <c r="S57" t="s">
        <v>60</v>
      </c>
    </row>
    <row r="58" spans="1:46" x14ac:dyDescent="0.55000000000000004">
      <c r="I58" s="3">
        <v>0.28966915058457543</v>
      </c>
      <c r="J58" s="1">
        <v>28.22</v>
      </c>
      <c r="K58" s="1">
        <v>3.4</v>
      </c>
      <c r="L58" s="1">
        <v>4.7365014088797501</v>
      </c>
      <c r="M58" s="1">
        <v>14.9</v>
      </c>
      <c r="O58" s="3">
        <v>0.28966915058457543</v>
      </c>
      <c r="P58" s="1">
        <v>28.22</v>
      </c>
      <c r="Q58" s="1">
        <v>3.4</v>
      </c>
      <c r="R58" s="1">
        <v>4.7365014088797501</v>
      </c>
      <c r="S58" s="1">
        <v>14.9</v>
      </c>
      <c r="U58" t="s">
        <v>69</v>
      </c>
      <c r="V58" cm="1">
        <f t="array" ref="V58:V60">(O58:O60-$U$59)/U62</f>
        <v>0.48834395431710731</v>
      </c>
      <c r="X58" t="s">
        <v>69</v>
      </c>
      <c r="AB58" t="s">
        <v>69</v>
      </c>
    </row>
    <row r="59" spans="1:46" x14ac:dyDescent="0.55000000000000004">
      <c r="I59" s="3">
        <v>0.18981838789875111</v>
      </c>
      <c r="J59" s="1">
        <v>32.51</v>
      </c>
      <c r="K59" s="1">
        <v>12.93</v>
      </c>
      <c r="L59" s="1">
        <v>3.5343749999999998</v>
      </c>
      <c r="M59" s="1">
        <v>8.6999999999999993</v>
      </c>
      <c r="O59" s="3">
        <v>0.39428649240401542</v>
      </c>
      <c r="P59" s="1">
        <v>21.7</v>
      </c>
      <c r="Q59" s="1">
        <v>7.35</v>
      </c>
      <c r="R59" s="1">
        <v>3.5297947945154506</v>
      </c>
      <c r="S59" s="1">
        <v>19.899999999999999</v>
      </c>
      <c r="U59" s="4">
        <f>MIN(O58:O60)</f>
        <v>0.18981838789875111</v>
      </c>
      <c r="V59">
        <v>1</v>
      </c>
      <c r="X59">
        <f>MIN(P58:Q60)</f>
        <v>3.4</v>
      </c>
      <c r="Y59" cm="1">
        <f t="array" ref="Y59:Z61">(P58:Q60-$X$59)/$X$62</f>
        <v>0.85262796289934728</v>
      </c>
      <c r="Z59">
        <v>0</v>
      </c>
      <c r="AB59">
        <f>MIN(R58:S60)</f>
        <v>3.5297947945154506</v>
      </c>
      <c r="AC59" cm="1">
        <f t="array" ref="AC59:AD61">(R58:S60-$AB$59)/$AB$62</f>
        <v>7.3713591199211947E-2</v>
      </c>
      <c r="AD59">
        <v>0.69456705415489606</v>
      </c>
      <c r="AF59" s="7" t="s">
        <v>71</v>
      </c>
    </row>
    <row r="60" spans="1:46" x14ac:dyDescent="0.55000000000000004">
      <c r="I60" s="3">
        <v>0.19180867164532692</v>
      </c>
      <c r="J60" s="1">
        <v>27.16</v>
      </c>
      <c r="K60" s="1">
        <v>20.53</v>
      </c>
      <c r="L60" s="1">
        <v>1.200436366469912</v>
      </c>
      <c r="M60" s="1">
        <v>24.3</v>
      </c>
      <c r="O60" s="3">
        <v>0.18981838789875111</v>
      </c>
      <c r="P60" s="1">
        <v>32.51</v>
      </c>
      <c r="Q60" s="1">
        <v>12.93</v>
      </c>
      <c r="R60" s="1">
        <v>3.5343749999999998</v>
      </c>
      <c r="S60" s="1">
        <v>8.6999999999999993</v>
      </c>
      <c r="U60" t="s">
        <v>70</v>
      </c>
      <c r="V60">
        <v>0</v>
      </c>
      <c r="X60" t="s">
        <v>70</v>
      </c>
      <c r="Y60">
        <v>0.62864994847131572</v>
      </c>
      <c r="Z60">
        <v>0.13569220199244245</v>
      </c>
      <c r="AB60" t="s">
        <v>70</v>
      </c>
      <c r="AC60">
        <v>0</v>
      </c>
      <c r="AD60">
        <v>1</v>
      </c>
      <c r="AF60" s="7">
        <f>AVERAGE(V61,Z62,AD62)</f>
        <v>0.44474597585450182</v>
      </c>
    </row>
    <row r="61" spans="1:46" x14ac:dyDescent="0.55000000000000004">
      <c r="I61" s="5">
        <f>AVERAGE(I58:I60)</f>
        <v>0.22376540337621784</v>
      </c>
      <c r="J61" s="5">
        <f t="shared" ref="J61:M61" si="8">AVERAGE(J58:J60)</f>
        <v>29.296666666666667</v>
      </c>
      <c r="K61" s="5">
        <f t="shared" si="8"/>
        <v>12.286666666666667</v>
      </c>
      <c r="L61" s="5">
        <f t="shared" si="8"/>
        <v>3.1571042584498876</v>
      </c>
      <c r="M61" s="5">
        <f t="shared" si="8"/>
        <v>15.966666666666669</v>
      </c>
      <c r="O61" s="5">
        <f>AVERAGE(O58:O60)</f>
        <v>0.29125801029578069</v>
      </c>
      <c r="P61" s="5">
        <f t="shared" ref="P61:S61" si="9">AVERAGE(P58:P60)</f>
        <v>27.47666666666667</v>
      </c>
      <c r="Q61" s="5">
        <f t="shared" si="9"/>
        <v>7.8933333333333335</v>
      </c>
      <c r="R61" s="5">
        <f t="shared" si="9"/>
        <v>3.9335570677984002</v>
      </c>
      <c r="S61" s="5">
        <f t="shared" si="9"/>
        <v>14.5</v>
      </c>
      <c r="U61" s="4">
        <f>MAX(O58:O60)</f>
        <v>0.39428649240401542</v>
      </c>
      <c r="V61">
        <f>AVERAGE(_xlfn.ANCHORARRAY(V58))</f>
        <v>0.49611465143903577</v>
      </c>
      <c r="X61">
        <f>MAX(P58:Q60)</f>
        <v>32.51</v>
      </c>
      <c r="Y61">
        <v>1</v>
      </c>
      <c r="Z61">
        <v>0.32737890759189281</v>
      </c>
      <c r="AB61">
        <f>MAX(R58:S60)</f>
        <v>19.899999999999999</v>
      </c>
      <c r="AC61">
        <v>2.7978913074435167E-4</v>
      </c>
      <c r="AD61">
        <v>0.31583020130696726</v>
      </c>
    </row>
    <row r="62" spans="1:46" x14ac:dyDescent="0.55000000000000004">
      <c r="U62" s="4">
        <f>U61-U59</f>
        <v>0.20446810450526431</v>
      </c>
      <c r="X62">
        <f>X61-X59</f>
        <v>29.11</v>
      </c>
      <c r="Z62">
        <f>AVERAGE(_xlfn.ANCHORARRAY(Y59))</f>
        <v>0.49072483682583301</v>
      </c>
      <c r="AB62">
        <f>AB61-AB59</f>
        <v>16.370205205484549</v>
      </c>
      <c r="AD62">
        <f>AVERAGE(_xlfn.ANCHORARRAY(AC59))</f>
        <v>0.34739843929863662</v>
      </c>
    </row>
    <row r="63" spans="1:46" x14ac:dyDescent="0.55000000000000004">
      <c r="O63" t="s">
        <v>72</v>
      </c>
    </row>
    <row r="64" spans="1:46" x14ac:dyDescent="0.55000000000000004">
      <c r="O64" s="3">
        <v>22.158140464681026</v>
      </c>
      <c r="P64" s="1">
        <v>8.61</v>
      </c>
      <c r="Q64" s="1">
        <v>0.01</v>
      </c>
      <c r="R64" s="1">
        <v>1.2840494823982307</v>
      </c>
      <c r="S64" s="1">
        <v>21.5</v>
      </c>
      <c r="U64" s="1"/>
      <c r="V64" s="1">
        <v>0</v>
      </c>
      <c r="X64" t="s">
        <v>69</v>
      </c>
      <c r="Y64" cm="1">
        <f t="array" ref="Y64:Z64">(P64:Q64-$X$65)/X68</f>
        <v>1</v>
      </c>
      <c r="Z64">
        <v>0</v>
      </c>
      <c r="AB64" t="s">
        <v>69</v>
      </c>
      <c r="AC64" cm="1">
        <f t="array" ref="AC64:AD64">(R64:S64-$AB$65)/AB68</f>
        <v>0</v>
      </c>
      <c r="AD64">
        <v>1</v>
      </c>
    </row>
    <row r="65" spans="1:32" x14ac:dyDescent="0.55000000000000004">
      <c r="A65" t="s">
        <v>63</v>
      </c>
      <c r="X65">
        <f>0.01</f>
        <v>0.01</v>
      </c>
      <c r="Z65">
        <f>AVERAGE(_xlfn.ANCHORARRAY(Y64))</f>
        <v>0.5</v>
      </c>
      <c r="AB65">
        <f>MIN(R64:S64)</f>
        <v>1.2840494823982307</v>
      </c>
      <c r="AD65">
        <f>AVERAGE(_xlfn.ANCHORARRAY(AC64))</f>
        <v>0.5</v>
      </c>
      <c r="AF65" s="7" t="s">
        <v>71</v>
      </c>
    </row>
    <row r="66" spans="1:32" x14ac:dyDescent="0.55000000000000004">
      <c r="A66" s="2" t="s">
        <v>54</v>
      </c>
      <c r="G66" s="2" t="s">
        <v>50</v>
      </c>
      <c r="X66" t="s">
        <v>70</v>
      </c>
      <c r="AB66" t="s">
        <v>70</v>
      </c>
      <c r="AF66" s="7">
        <f>AVERAGE(V64,Z65,AD65)</f>
        <v>0.33333333333333331</v>
      </c>
    </row>
    <row r="67" spans="1:32" x14ac:dyDescent="0.55000000000000004">
      <c r="A67" t="s">
        <v>51</v>
      </c>
      <c r="G67" t="s">
        <v>51</v>
      </c>
      <c r="X67">
        <v>8.61</v>
      </c>
      <c r="AB67">
        <v>21.5</v>
      </c>
    </row>
    <row r="68" spans="1:32" x14ac:dyDescent="0.55000000000000004">
      <c r="A68" t="s">
        <v>56</v>
      </c>
      <c r="B68" t="s">
        <v>57</v>
      </c>
      <c r="C68" t="s">
        <v>58</v>
      </c>
      <c r="D68" t="s">
        <v>59</v>
      </c>
      <c r="E68" t="s">
        <v>60</v>
      </c>
      <c r="G68" t="s">
        <v>56</v>
      </c>
      <c r="H68" t="s">
        <v>57</v>
      </c>
      <c r="I68" t="s">
        <v>58</v>
      </c>
      <c r="J68" t="s">
        <v>59</v>
      </c>
      <c r="K68" t="s">
        <v>60</v>
      </c>
      <c r="X68">
        <f>X67-X65</f>
        <v>8.6</v>
      </c>
      <c r="AB68">
        <f>AB67-AB65</f>
        <v>20.215950517601769</v>
      </c>
    </row>
    <row r="69" spans="1:32" x14ac:dyDescent="0.55000000000000004">
      <c r="A69" s="3">
        <v>0.33887280747738147</v>
      </c>
      <c r="B69" s="1">
        <v>27.47</v>
      </c>
      <c r="C69" s="1">
        <v>13.08</v>
      </c>
      <c r="D69" s="1">
        <v>0.88282996790973012</v>
      </c>
      <c r="E69" s="1">
        <v>23.3</v>
      </c>
      <c r="G69" s="3">
        <v>0.35662464946543926</v>
      </c>
      <c r="H69" s="1">
        <v>14.84</v>
      </c>
      <c r="I69" s="1">
        <v>3.86</v>
      </c>
      <c r="J69" s="1">
        <v>1.0197763229678123</v>
      </c>
      <c r="K69" s="1">
        <v>13.7</v>
      </c>
    </row>
    <row r="70" spans="1:32" x14ac:dyDescent="0.55000000000000004">
      <c r="A70" s="3">
        <v>0.32961539949920271</v>
      </c>
      <c r="B70" s="1">
        <v>21.5</v>
      </c>
      <c r="C70" s="1">
        <v>2.71</v>
      </c>
      <c r="D70" s="1">
        <v>1.6519230769230768</v>
      </c>
      <c r="E70" s="1">
        <v>24.4</v>
      </c>
      <c r="G70" s="3">
        <v>0.58576316313460486</v>
      </c>
      <c r="H70" s="1">
        <v>20.25</v>
      </c>
      <c r="I70" s="1">
        <v>2.2599999999999998</v>
      </c>
      <c r="J70" s="1">
        <v>1.7159627388232312</v>
      </c>
      <c r="K70" s="1">
        <v>11.7</v>
      </c>
    </row>
    <row r="71" spans="1:32" x14ac:dyDescent="0.55000000000000004">
      <c r="A71" s="3">
        <v>0.35662464946543926</v>
      </c>
      <c r="B71" s="1">
        <v>14.84</v>
      </c>
      <c r="C71" s="1">
        <v>3.86</v>
      </c>
      <c r="D71" s="1">
        <v>1.0197763229678123</v>
      </c>
      <c r="E71" s="1">
        <v>13.7</v>
      </c>
      <c r="G71" s="3">
        <v>0.36688553344472813</v>
      </c>
      <c r="H71" s="1">
        <v>25.18</v>
      </c>
      <c r="I71" s="1">
        <v>2.1</v>
      </c>
      <c r="J71" s="1">
        <v>1.4042189854344549</v>
      </c>
      <c r="K71" s="1">
        <v>16</v>
      </c>
    </row>
    <row r="72" spans="1:32" x14ac:dyDescent="0.55000000000000004">
      <c r="A72" s="3">
        <v>0.58576316313460486</v>
      </c>
      <c r="B72" s="1">
        <v>20.25</v>
      </c>
      <c r="C72" s="1">
        <v>2.2599999999999998</v>
      </c>
      <c r="D72" s="1">
        <v>1.7159627388232312</v>
      </c>
      <c r="E72" s="1">
        <v>11.7</v>
      </c>
      <c r="G72" s="3">
        <v>0.78164201710175774</v>
      </c>
      <c r="H72" s="1">
        <v>10.75</v>
      </c>
      <c r="I72" s="1">
        <v>1.83</v>
      </c>
      <c r="J72" s="1">
        <v>1.0282539043979253</v>
      </c>
      <c r="K72" s="1">
        <v>18.7</v>
      </c>
    </row>
    <row r="73" spans="1:32" x14ac:dyDescent="0.55000000000000004">
      <c r="A73" s="3">
        <v>0.36688553344472813</v>
      </c>
      <c r="B73" s="1">
        <v>25.18</v>
      </c>
      <c r="C73" s="1">
        <v>2.1</v>
      </c>
      <c r="D73" s="1">
        <v>1.4042189854344549</v>
      </c>
      <c r="E73" s="1">
        <v>16</v>
      </c>
      <c r="G73" s="3">
        <v>0.54753577680254129</v>
      </c>
      <c r="H73" s="1">
        <v>12.61</v>
      </c>
      <c r="I73" s="1">
        <v>5.24</v>
      </c>
      <c r="J73" s="1">
        <v>0.87914569621886696</v>
      </c>
      <c r="K73" s="1">
        <v>13.8</v>
      </c>
    </row>
    <row r="74" spans="1:32" x14ac:dyDescent="0.55000000000000004">
      <c r="A74" s="3">
        <v>0.78164201710175774</v>
      </c>
      <c r="B74" s="1">
        <v>10.75</v>
      </c>
      <c r="C74" s="1">
        <v>1.83</v>
      </c>
      <c r="D74" s="1">
        <v>1.0282539043979253</v>
      </c>
      <c r="E74" s="1">
        <v>18.7</v>
      </c>
      <c r="G74" s="3">
        <v>0.57135186021047923</v>
      </c>
      <c r="H74" s="1">
        <v>23</v>
      </c>
      <c r="I74" s="1">
        <v>0.89</v>
      </c>
      <c r="J74" s="1">
        <v>1.0289714423279468</v>
      </c>
      <c r="K74" s="1">
        <v>8.9</v>
      </c>
    </row>
    <row r="75" spans="1:32" x14ac:dyDescent="0.55000000000000004">
      <c r="A75" s="3">
        <v>0.54753577680254129</v>
      </c>
      <c r="B75" s="1">
        <v>12.61</v>
      </c>
      <c r="C75" s="1">
        <v>5.24</v>
      </c>
      <c r="D75" s="1">
        <v>0.87914569621886696</v>
      </c>
      <c r="E75" s="1">
        <v>13.8</v>
      </c>
      <c r="G75" s="3">
        <v>0.27388239044149598</v>
      </c>
      <c r="H75" s="1">
        <v>11.93</v>
      </c>
      <c r="I75" s="1">
        <v>4.34</v>
      </c>
      <c r="J75" s="1">
        <v>1.4319865319865321</v>
      </c>
      <c r="K75" s="1">
        <v>9.3000000000000007</v>
      </c>
    </row>
    <row r="76" spans="1:32" x14ac:dyDescent="0.55000000000000004">
      <c r="A76" s="3">
        <v>0.57135186021047923</v>
      </c>
      <c r="B76" s="1">
        <v>23</v>
      </c>
      <c r="C76" s="1">
        <v>0.89</v>
      </c>
      <c r="D76" s="1">
        <v>1.0289714423279468</v>
      </c>
      <c r="E76" s="1">
        <v>8.9</v>
      </c>
      <c r="G76" s="3">
        <v>0.32432855181841108</v>
      </c>
      <c r="H76" s="1">
        <v>19.84</v>
      </c>
      <c r="I76" s="1">
        <v>3.29</v>
      </c>
      <c r="J76" s="1">
        <v>0.83053568440428382</v>
      </c>
      <c r="K76" s="1">
        <v>16.2</v>
      </c>
    </row>
    <row r="77" spans="1:32" x14ac:dyDescent="0.55000000000000004">
      <c r="A77" s="3">
        <v>0.27388239044149598</v>
      </c>
      <c r="B77" s="1">
        <v>11.93</v>
      </c>
      <c r="C77" s="1">
        <v>4.34</v>
      </c>
      <c r="D77" s="1">
        <v>1.4319865319865321</v>
      </c>
      <c r="E77" s="1">
        <v>9.3000000000000007</v>
      </c>
      <c r="G77" s="3">
        <v>0.18129970809425411</v>
      </c>
      <c r="H77" s="1">
        <v>17.149999999999999</v>
      </c>
      <c r="I77" s="1">
        <v>3.67</v>
      </c>
      <c r="J77" s="1">
        <v>1.9595297544735748</v>
      </c>
      <c r="K77" s="1">
        <v>15.9</v>
      </c>
    </row>
    <row r="78" spans="1:32" x14ac:dyDescent="0.55000000000000004">
      <c r="A78" s="3">
        <v>0.32432855181841108</v>
      </c>
      <c r="B78" s="1">
        <v>19.84</v>
      </c>
      <c r="C78" s="1">
        <v>3.29</v>
      </c>
      <c r="D78" s="1">
        <v>0.83053568440428382</v>
      </c>
      <c r="E78" s="1">
        <v>16.2</v>
      </c>
      <c r="G78" s="3">
        <v>0.41696675666754174</v>
      </c>
      <c r="H78" s="1">
        <v>12.05</v>
      </c>
      <c r="I78" s="1">
        <v>1.27</v>
      </c>
      <c r="J78" s="1">
        <v>1.6555465797006055</v>
      </c>
      <c r="K78" s="1">
        <v>8.4</v>
      </c>
    </row>
    <row r="79" spans="1:32" x14ac:dyDescent="0.55000000000000004">
      <c r="A79" s="3">
        <v>0.18129970809425411</v>
      </c>
      <c r="B79" s="1">
        <v>17.149999999999999</v>
      </c>
      <c r="C79" s="1">
        <v>3.67</v>
      </c>
      <c r="D79" s="1">
        <v>1.9595297544735748</v>
      </c>
      <c r="E79" s="1">
        <v>15.9</v>
      </c>
      <c r="G79" s="3">
        <v>0.30090740316981918</v>
      </c>
      <c r="H79" s="1">
        <v>25.35</v>
      </c>
      <c r="I79" s="1">
        <v>6.29</v>
      </c>
      <c r="J79" s="1">
        <v>1.2710536800927268</v>
      </c>
      <c r="K79" s="1">
        <v>9.6</v>
      </c>
    </row>
    <row r="80" spans="1:32" x14ac:dyDescent="0.55000000000000004">
      <c r="A80" s="3">
        <v>0.41696675666754174</v>
      </c>
      <c r="B80" s="1">
        <v>12.05</v>
      </c>
      <c r="C80" s="1">
        <v>1.27</v>
      </c>
      <c r="D80" s="1">
        <v>1.6555465797006055</v>
      </c>
      <c r="E80" s="1">
        <v>8.4</v>
      </c>
      <c r="G80" s="3">
        <v>0.19960300836070105</v>
      </c>
      <c r="H80" s="1">
        <v>15.26</v>
      </c>
      <c r="I80" s="1">
        <v>4.7699999999999996</v>
      </c>
      <c r="J80" s="1">
        <v>0.9383414108777598</v>
      </c>
      <c r="K80" s="1">
        <v>15.9</v>
      </c>
    </row>
    <row r="81" spans="1:11" x14ac:dyDescent="0.55000000000000004">
      <c r="A81" s="3">
        <v>0.30090740316981918</v>
      </c>
      <c r="B81" s="1">
        <v>25.35</v>
      </c>
      <c r="C81" s="1">
        <v>6.29</v>
      </c>
      <c r="D81" s="1">
        <v>1.2710536800927268</v>
      </c>
      <c r="E81" s="1">
        <v>9.6</v>
      </c>
      <c r="G81" s="5">
        <f>AVERAGE(G69:G80)</f>
        <v>0.40889923489264773</v>
      </c>
      <c r="H81" s="5">
        <f t="shared" ref="H81:K81" si="10">AVERAGE(H69:H80)</f>
        <v>17.350833333333334</v>
      </c>
      <c r="I81" s="5">
        <f t="shared" si="10"/>
        <v>3.3175000000000003</v>
      </c>
      <c r="J81" s="5">
        <f t="shared" si="10"/>
        <v>1.2636102276421433</v>
      </c>
      <c r="K81" s="5">
        <f t="shared" si="10"/>
        <v>13.174999999999999</v>
      </c>
    </row>
    <row r="82" spans="1:11" x14ac:dyDescent="0.55000000000000004">
      <c r="A82" s="3">
        <v>0.61094860489965253</v>
      </c>
      <c r="B82" s="1">
        <v>28.73</v>
      </c>
      <c r="C82" s="1">
        <v>6.31</v>
      </c>
      <c r="D82" s="1">
        <v>0.89368956350888007</v>
      </c>
      <c r="E82" s="1">
        <v>18.100000000000001</v>
      </c>
      <c r="G82" t="s">
        <v>52</v>
      </c>
    </row>
    <row r="83" spans="1:11" x14ac:dyDescent="0.55000000000000004">
      <c r="A83" s="3">
        <v>0.19960300836070105</v>
      </c>
      <c r="B83" s="1">
        <v>15.26</v>
      </c>
      <c r="C83" s="1">
        <v>4.7699999999999996</v>
      </c>
      <c r="D83" s="1">
        <v>0.9383414108777598</v>
      </c>
      <c r="E83" s="1">
        <v>15.9</v>
      </c>
      <c r="G83" t="s">
        <v>56</v>
      </c>
      <c r="H83" t="s">
        <v>57</v>
      </c>
      <c r="I83" t="s">
        <v>58</v>
      </c>
      <c r="J83" t="s">
        <v>59</v>
      </c>
      <c r="K83" t="s">
        <v>60</v>
      </c>
    </row>
    <row r="84" spans="1:11" x14ac:dyDescent="0.55000000000000004">
      <c r="A84" s="6">
        <f>AVERAGE(A69:A83)</f>
        <v>0.41241517537253408</v>
      </c>
      <c r="B84" s="6">
        <f t="shared" ref="B84:E84" si="11">AVERAGE(B69:B83)</f>
        <v>19.06066666666667</v>
      </c>
      <c r="C84" s="6">
        <f t="shared" si="11"/>
        <v>4.1273333333333344</v>
      </c>
      <c r="D84" s="6">
        <f t="shared" si="11"/>
        <v>1.239451022669827</v>
      </c>
      <c r="E84" s="6">
        <f t="shared" si="11"/>
        <v>14.926666666666668</v>
      </c>
      <c r="G84" s="6">
        <v>22.158140464681026</v>
      </c>
      <c r="H84" s="2">
        <v>8.61</v>
      </c>
      <c r="I84" s="2">
        <v>0.01</v>
      </c>
      <c r="J84" s="2">
        <v>1.2840494823982307</v>
      </c>
      <c r="K84" s="2">
        <v>21.5</v>
      </c>
    </row>
    <row r="85" spans="1:11" x14ac:dyDescent="0.55000000000000004">
      <c r="A85" t="s">
        <v>61</v>
      </c>
    </row>
    <row r="86" spans="1:11" x14ac:dyDescent="0.55000000000000004">
      <c r="A86" t="s">
        <v>56</v>
      </c>
      <c r="B86" t="s">
        <v>57</v>
      </c>
      <c r="C86" t="s">
        <v>58</v>
      </c>
      <c r="D86" t="s">
        <v>59</v>
      </c>
      <c r="E86" t="s">
        <v>60</v>
      </c>
      <c r="G86" t="s">
        <v>53</v>
      </c>
    </row>
    <row r="87" spans="1:11" x14ac:dyDescent="0.55000000000000004">
      <c r="A87" s="3">
        <v>0.28966915058457543</v>
      </c>
      <c r="B87" s="1">
        <v>28.22</v>
      </c>
      <c r="C87" s="1">
        <v>3.4</v>
      </c>
      <c r="D87" s="1">
        <v>4.7365014088797501</v>
      </c>
      <c r="E87" s="1">
        <v>14.9</v>
      </c>
      <c r="G87" t="s">
        <v>56</v>
      </c>
      <c r="H87" t="s">
        <v>57</v>
      </c>
      <c r="I87" t="s">
        <v>58</v>
      </c>
      <c r="J87" t="s">
        <v>59</v>
      </c>
      <c r="K87" t="s">
        <v>60</v>
      </c>
    </row>
    <row r="88" spans="1:11" x14ac:dyDescent="0.55000000000000004">
      <c r="A88" s="3">
        <v>0.39428649240401542</v>
      </c>
      <c r="B88" s="1">
        <v>21.7</v>
      </c>
      <c r="C88" s="1">
        <v>7.35</v>
      </c>
      <c r="D88" s="1">
        <v>3.5297947945154506</v>
      </c>
      <c r="E88" s="1">
        <v>19.899999999999999</v>
      </c>
      <c r="G88" s="3">
        <v>0.33887280747738147</v>
      </c>
      <c r="H88" s="1">
        <v>27.47</v>
      </c>
      <c r="I88" s="1">
        <v>13.08</v>
      </c>
      <c r="J88" s="1">
        <v>0.88282996790973012</v>
      </c>
      <c r="K88" s="1">
        <v>23.3</v>
      </c>
    </row>
    <row r="89" spans="1:11" x14ac:dyDescent="0.55000000000000004">
      <c r="A89" s="3">
        <v>0.22998973277802995</v>
      </c>
      <c r="B89" s="1">
        <v>25.45</v>
      </c>
      <c r="C89" s="1">
        <v>9.5299999999999994</v>
      </c>
      <c r="D89" s="1">
        <v>2.5414169118134966</v>
      </c>
      <c r="E89" s="1">
        <v>28.3</v>
      </c>
      <c r="G89" s="3">
        <v>0.28966915058457543</v>
      </c>
      <c r="H89" s="1">
        <v>28.22</v>
      </c>
      <c r="I89" s="1">
        <v>3.4</v>
      </c>
      <c r="J89" s="1">
        <v>4.7365014088797501</v>
      </c>
      <c r="K89" s="1">
        <v>14.9</v>
      </c>
    </row>
    <row r="90" spans="1:11" x14ac:dyDescent="0.55000000000000004">
      <c r="A90" s="3">
        <v>0.43205156079724877</v>
      </c>
      <c r="B90" s="1">
        <v>27.45</v>
      </c>
      <c r="C90" s="1">
        <v>2</v>
      </c>
      <c r="D90" s="1">
        <v>1.7621494884425919</v>
      </c>
      <c r="E90" s="1">
        <v>22.3</v>
      </c>
      <c r="G90" s="3">
        <v>0.39428649240401542</v>
      </c>
      <c r="H90" s="1">
        <v>21.7</v>
      </c>
      <c r="I90" s="1">
        <v>7.35</v>
      </c>
      <c r="J90" s="1">
        <v>3.5297947945154506</v>
      </c>
      <c r="K90" s="1">
        <v>19.899999999999999</v>
      </c>
    </row>
    <row r="91" spans="1:11" x14ac:dyDescent="0.55000000000000004">
      <c r="A91" s="3">
        <v>0.18981838789875111</v>
      </c>
      <c r="B91" s="1">
        <v>32.51</v>
      </c>
      <c r="C91" s="1">
        <v>12.93</v>
      </c>
      <c r="D91" s="1">
        <v>3.5343749999999998</v>
      </c>
      <c r="E91" s="1">
        <v>8.6999999999999993</v>
      </c>
      <c r="G91" s="3">
        <v>0.22998973277802995</v>
      </c>
      <c r="H91" s="1">
        <v>25.45</v>
      </c>
      <c r="I91" s="1">
        <v>9.5299999999999994</v>
      </c>
      <c r="J91" s="1">
        <v>2.5414169118134966</v>
      </c>
      <c r="K91" s="1">
        <v>28.3</v>
      </c>
    </row>
    <row r="92" spans="1:11" x14ac:dyDescent="0.55000000000000004">
      <c r="A92" s="3">
        <v>0.19180867164532692</v>
      </c>
      <c r="B92" s="1">
        <v>27.16</v>
      </c>
      <c r="C92" s="1">
        <v>20.53</v>
      </c>
      <c r="D92" s="1">
        <v>1.200436366469912</v>
      </c>
      <c r="E92" s="1">
        <v>24.3</v>
      </c>
      <c r="G92" s="3">
        <v>0.32961539949920271</v>
      </c>
      <c r="H92" s="1">
        <v>21.5</v>
      </c>
      <c r="I92" s="1">
        <v>2.71</v>
      </c>
      <c r="J92" s="1">
        <v>1.6519230769230768</v>
      </c>
      <c r="K92" s="1">
        <v>24.4</v>
      </c>
    </row>
    <row r="93" spans="1:11" x14ac:dyDescent="0.55000000000000004">
      <c r="A93" s="6">
        <f>AVERAGE(A87:A92)</f>
        <v>0.28793733268465793</v>
      </c>
      <c r="B93" s="6">
        <f t="shared" ref="B93:E93" si="12">AVERAGE(B87:B92)</f>
        <v>27.081666666666667</v>
      </c>
      <c r="C93" s="6">
        <f t="shared" si="12"/>
        <v>9.2900000000000009</v>
      </c>
      <c r="D93" s="6">
        <f t="shared" si="12"/>
        <v>2.8841123283535333</v>
      </c>
      <c r="E93" s="6">
        <f t="shared" si="12"/>
        <v>19.733333333333331</v>
      </c>
      <c r="G93" s="3">
        <v>0.43205156079724877</v>
      </c>
      <c r="H93" s="1">
        <v>27.45</v>
      </c>
      <c r="I93" s="1">
        <v>2</v>
      </c>
      <c r="J93" s="1">
        <v>1.7621494884425919</v>
      </c>
      <c r="K93" s="1">
        <v>22.3</v>
      </c>
    </row>
    <row r="94" spans="1:11" x14ac:dyDescent="0.55000000000000004">
      <c r="A94" s="3" t="s">
        <v>62</v>
      </c>
      <c r="B94" s="1"/>
      <c r="C94" s="1"/>
      <c r="D94" s="1"/>
      <c r="E94" s="1"/>
      <c r="G94" s="3">
        <v>0.18981838789875111</v>
      </c>
      <c r="H94" s="1">
        <v>32.51</v>
      </c>
      <c r="I94" s="1">
        <v>12.93</v>
      </c>
      <c r="J94" s="1">
        <v>3.5343749999999998</v>
      </c>
      <c r="K94" s="1">
        <v>8.6999999999999993</v>
      </c>
    </row>
    <row r="95" spans="1:11" x14ac:dyDescent="0.55000000000000004">
      <c r="A95" s="3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G95" s="3">
        <v>0.19180867164532692</v>
      </c>
      <c r="H95" s="1">
        <v>27.16</v>
      </c>
      <c r="I95" s="1">
        <v>20.53</v>
      </c>
      <c r="J95" s="1">
        <v>1.200436366469912</v>
      </c>
      <c r="K95" s="1">
        <v>24.3</v>
      </c>
    </row>
    <row r="96" spans="1:11" x14ac:dyDescent="0.55000000000000004">
      <c r="A96" s="6">
        <v>22.158140464681026</v>
      </c>
      <c r="B96" s="2">
        <v>8.61</v>
      </c>
      <c r="C96" s="2">
        <v>0.01</v>
      </c>
      <c r="D96" s="2">
        <v>1.2840494823982307</v>
      </c>
      <c r="E96" s="2">
        <v>21.5</v>
      </c>
      <c r="G96" s="3">
        <v>0.61094860489965253</v>
      </c>
      <c r="H96" s="1">
        <v>28.73</v>
      </c>
      <c r="I96" s="1">
        <v>6.31</v>
      </c>
      <c r="J96" s="1">
        <v>0.89368956350888007</v>
      </c>
      <c r="K96" s="1">
        <v>18.100000000000001</v>
      </c>
    </row>
    <row r="97" spans="1:21" x14ac:dyDescent="0.55000000000000004">
      <c r="G97" s="5">
        <f>AVERAGE(G88:G96)</f>
        <v>0.3341178675537983</v>
      </c>
      <c r="H97" s="5">
        <f t="shared" ref="H97:K97" si="13">AVERAGE(H88:H96)</f>
        <v>26.687777777777775</v>
      </c>
      <c r="I97" s="5">
        <f t="shared" si="13"/>
        <v>8.6488888888888891</v>
      </c>
      <c r="J97" s="5">
        <f t="shared" si="13"/>
        <v>2.3036796198292095</v>
      </c>
      <c r="K97" s="5">
        <f t="shared" si="13"/>
        <v>20.466666666666669</v>
      </c>
    </row>
    <row r="100" spans="1:21" x14ac:dyDescent="0.55000000000000004">
      <c r="B100" s="2" t="s">
        <v>5</v>
      </c>
      <c r="C100" s="2" t="s">
        <v>35</v>
      </c>
      <c r="D100" s="2" t="s">
        <v>1</v>
      </c>
      <c r="E100" s="2" t="s">
        <v>2</v>
      </c>
      <c r="F100" s="2" t="s">
        <v>3</v>
      </c>
      <c r="G100" s="2" t="s">
        <v>26</v>
      </c>
      <c r="H100" s="2" t="s">
        <v>4</v>
      </c>
      <c r="I100" s="2" t="s">
        <v>68</v>
      </c>
      <c r="P100" s="2" t="s">
        <v>64</v>
      </c>
    </row>
    <row r="101" spans="1:21" x14ac:dyDescent="0.55000000000000004">
      <c r="A101">
        <v>1</v>
      </c>
      <c r="B101" s="1" t="s">
        <v>6</v>
      </c>
      <c r="C101" s="1">
        <v>7.1699613756313202E-3</v>
      </c>
      <c r="D101" s="1">
        <v>0.78912133891213387</v>
      </c>
      <c r="E101" s="1">
        <v>0.63693957115009747</v>
      </c>
      <c r="F101" s="1">
        <v>1.3388310905485201E-2</v>
      </c>
      <c r="G101" s="1">
        <v>0.74874371859296485</v>
      </c>
      <c r="I101" t="s">
        <v>51</v>
      </c>
      <c r="P101" t="s">
        <v>65</v>
      </c>
    </row>
    <row r="102" spans="1:21" x14ac:dyDescent="0.55000000000000004">
      <c r="A102">
        <v>2</v>
      </c>
      <c r="B102" s="1" t="s">
        <v>7</v>
      </c>
      <c r="C102" s="1">
        <v>4.9310746567539044E-3</v>
      </c>
      <c r="D102" s="1">
        <v>0.82050209205020919</v>
      </c>
      <c r="E102" s="1">
        <v>0.1652046783625731</v>
      </c>
      <c r="F102" s="1">
        <v>1</v>
      </c>
      <c r="G102" s="1">
        <v>0.32663316582914576</v>
      </c>
      <c r="I102" t="s">
        <v>56</v>
      </c>
      <c r="J102" t="s">
        <v>57</v>
      </c>
      <c r="K102" t="s">
        <v>58</v>
      </c>
      <c r="L102" t="s">
        <v>59</v>
      </c>
      <c r="M102" t="s">
        <v>60</v>
      </c>
      <c r="P102" t="s">
        <v>56</v>
      </c>
      <c r="Q102" t="s">
        <v>57</v>
      </c>
      <c r="R102" t="s">
        <v>58</v>
      </c>
      <c r="S102" t="s">
        <v>59</v>
      </c>
      <c r="T102" t="s">
        <v>60</v>
      </c>
    </row>
    <row r="103" spans="1:21" x14ac:dyDescent="0.55000000000000004">
      <c r="A103">
        <v>3</v>
      </c>
      <c r="B103" s="1" t="s">
        <v>28</v>
      </c>
      <c r="C103" s="1">
        <v>9.6914195570137231E-3</v>
      </c>
      <c r="D103" s="1">
        <v>0.54769874476987446</v>
      </c>
      <c r="E103" s="1">
        <v>0.35769980506822613</v>
      </c>
      <c r="F103" s="1">
        <v>0.69106062380351574</v>
      </c>
      <c r="G103" s="1">
        <v>0.57788944723618085</v>
      </c>
      <c r="I103" s="1">
        <v>6.7487266731227642E-3</v>
      </c>
      <c r="J103" s="1">
        <v>0.53933054393305446</v>
      </c>
      <c r="K103" s="1">
        <v>0.13157894736842107</v>
      </c>
      <c r="L103" s="1">
        <v>0.21029047627628566</v>
      </c>
      <c r="M103" s="1">
        <v>0.80402010050251249</v>
      </c>
      <c r="N103" s="1"/>
      <c r="P103" s="1">
        <v>1.8404076342006862E-2</v>
      </c>
      <c r="Q103" s="1">
        <v>0.48702928870292894</v>
      </c>
      <c r="R103" s="1">
        <v>0.10964912280701755</v>
      </c>
      <c r="S103" s="1">
        <v>0.22668582288643913</v>
      </c>
      <c r="T103" s="1">
        <v>0.16582914572864318</v>
      </c>
      <c r="U103">
        <f>AVERAGE(P103:T108)</f>
        <v>0.21644740016499703</v>
      </c>
    </row>
    <row r="104" spans="1:21" x14ac:dyDescent="0.55000000000000004">
      <c r="A104">
        <v>4</v>
      </c>
      <c r="B104" s="1" t="s">
        <v>8</v>
      </c>
      <c r="C104" s="1">
        <v>2.2155151972506671E-3</v>
      </c>
      <c r="D104" s="1">
        <v>0.70460251046025113</v>
      </c>
      <c r="E104" s="1">
        <v>0.46393762183235865</v>
      </c>
      <c r="F104" s="1">
        <v>0.43801747073419794</v>
      </c>
      <c r="G104" s="1">
        <v>1</v>
      </c>
      <c r="I104" s="1">
        <v>8.4446089138108405E-3</v>
      </c>
      <c r="J104" s="1">
        <v>0.693305439330544</v>
      </c>
      <c r="K104" s="1">
        <v>0.10185185185185187</v>
      </c>
      <c r="L104" s="1">
        <v>0.14687361372256055</v>
      </c>
      <c r="M104" s="1">
        <v>0.38190954773869346</v>
      </c>
      <c r="N104" s="1"/>
      <c r="P104" s="1">
        <v>8.4446089138108405E-3</v>
      </c>
      <c r="Q104" s="1">
        <v>0.693305439330544</v>
      </c>
      <c r="R104" s="1">
        <v>0.10185185185185187</v>
      </c>
      <c r="S104" s="1">
        <v>0.14687361372256055</v>
      </c>
      <c r="T104" s="1">
        <v>0.38190954773869346</v>
      </c>
    </row>
    <row r="105" spans="1:21" x14ac:dyDescent="0.55000000000000004">
      <c r="A105">
        <v>5</v>
      </c>
      <c r="B105" s="1" t="s">
        <v>9</v>
      </c>
      <c r="C105" s="1">
        <v>6.7487266731227642E-3</v>
      </c>
      <c r="D105" s="1">
        <v>0.53933054393305446</v>
      </c>
      <c r="E105" s="1">
        <v>0.13157894736842107</v>
      </c>
      <c r="F105" s="1">
        <v>0.21029047627628566</v>
      </c>
      <c r="G105" s="1">
        <v>0.80402010050251249</v>
      </c>
      <c r="I105" s="1">
        <v>2.731704323004536E-2</v>
      </c>
      <c r="J105" s="1">
        <v>8.9539748953974929E-2</v>
      </c>
      <c r="K105" s="1">
        <v>8.8693957115009756E-2</v>
      </c>
      <c r="L105" s="1">
        <v>5.0619548132413046E-2</v>
      </c>
      <c r="M105" s="1">
        <v>0.51758793969849248</v>
      </c>
      <c r="N105" s="1"/>
      <c r="P105" s="1">
        <v>1.7748326815323578E-2</v>
      </c>
      <c r="Q105" s="1">
        <v>0.60209205020920509</v>
      </c>
      <c r="R105" s="1">
        <v>4.2884990253411311E-2</v>
      </c>
      <c r="S105" s="1">
        <v>5.0803251211404568E-2</v>
      </c>
      <c r="T105" s="1">
        <v>2.5125628140703519E-2</v>
      </c>
    </row>
    <row r="106" spans="1:21" x14ac:dyDescent="0.55000000000000004">
      <c r="A106">
        <v>6</v>
      </c>
      <c r="B106" s="1" t="s">
        <v>10</v>
      </c>
      <c r="C106" s="1">
        <v>7.9777135991959073E-3</v>
      </c>
      <c r="D106" s="1">
        <v>0.26066945606694564</v>
      </c>
      <c r="E106" s="1">
        <v>0.18762183235867447</v>
      </c>
      <c r="F106" s="1">
        <v>4.8449129335086945E-2</v>
      </c>
      <c r="G106" s="1">
        <v>0.26633165829145727</v>
      </c>
      <c r="I106" s="1">
        <v>1.6664636776717829E-2</v>
      </c>
      <c r="J106" s="1">
        <v>0.16736401673640169</v>
      </c>
      <c r="K106" s="1">
        <v>0.25487329434697858</v>
      </c>
      <c r="L106" s="1">
        <v>1.2445068708612641E-2</v>
      </c>
      <c r="M106" s="1">
        <v>0.27135678391959805</v>
      </c>
      <c r="N106" s="1"/>
      <c r="P106" s="1">
        <v>6.5081621743693623E-3</v>
      </c>
      <c r="Q106" s="1">
        <v>0.46987447698744772</v>
      </c>
      <c r="R106" s="1">
        <v>0.15984405458089671</v>
      </c>
      <c r="S106" s="1">
        <v>0</v>
      </c>
      <c r="T106" s="1">
        <v>0.39195979899497485</v>
      </c>
    </row>
    <row r="107" spans="1:21" x14ac:dyDescent="0.55000000000000004">
      <c r="A107">
        <v>7</v>
      </c>
      <c r="B107" s="1" t="s">
        <v>11</v>
      </c>
      <c r="C107" s="1">
        <v>1.8404076342006862E-2</v>
      </c>
      <c r="D107" s="1">
        <v>0.48702928870292894</v>
      </c>
      <c r="E107" s="1">
        <v>0.10964912280701755</v>
      </c>
      <c r="F107" s="1">
        <v>0.22668582288643913</v>
      </c>
      <c r="G107" s="1">
        <v>0.16582914572864318</v>
      </c>
      <c r="I107" s="1">
        <v>4.2127384628517879E-3</v>
      </c>
      <c r="J107" s="1">
        <v>0.1389121338912134</v>
      </c>
      <c r="K107" s="1">
        <v>0.21101364522417154</v>
      </c>
      <c r="L107" s="1">
        <v>0.15398262299473131</v>
      </c>
      <c r="M107" s="1">
        <v>4.5226130653266354E-2</v>
      </c>
      <c r="N107" s="1"/>
      <c r="P107" s="1">
        <v>0</v>
      </c>
      <c r="Q107" s="1">
        <v>0.35732217573221758</v>
      </c>
      <c r="R107" s="1">
        <v>0.17836257309941522</v>
      </c>
      <c r="S107" s="1">
        <v>0.28904351694507097</v>
      </c>
      <c r="T107" s="1">
        <v>0.37688442211055279</v>
      </c>
    </row>
    <row r="108" spans="1:21" x14ac:dyDescent="0.55000000000000004">
      <c r="A108">
        <v>8</v>
      </c>
      <c r="B108" s="1" t="s">
        <v>12</v>
      </c>
      <c r="C108" s="1">
        <v>8.4446089138108405E-3</v>
      </c>
      <c r="D108" s="1">
        <v>0.693305439330544</v>
      </c>
      <c r="E108" s="1">
        <v>0.10185185185185187</v>
      </c>
      <c r="F108" s="1">
        <v>0.14687361372256055</v>
      </c>
      <c r="G108" s="1">
        <v>0.38190954773869346</v>
      </c>
      <c r="I108" s="1">
        <v>1.0723427046840428E-2</v>
      </c>
      <c r="J108" s="1">
        <v>0.1439330543933055</v>
      </c>
      <c r="K108" s="1">
        <v>6.1403508771929828E-2</v>
      </c>
      <c r="L108" s="1">
        <v>0.21121816049912026</v>
      </c>
      <c r="M108" s="1">
        <v>0</v>
      </c>
      <c r="N108" s="1"/>
      <c r="P108" s="1">
        <v>5.4424426331485766E-3</v>
      </c>
      <c r="Q108" s="1">
        <v>0.70041841004184113</v>
      </c>
      <c r="R108" s="1">
        <v>0.30604288499025345</v>
      </c>
      <c r="S108" s="1">
        <v>0.11278081446749005</v>
      </c>
      <c r="T108" s="1">
        <v>6.0301507537688412E-2</v>
      </c>
    </row>
    <row r="109" spans="1:21" x14ac:dyDescent="0.55000000000000004">
      <c r="A109">
        <v>9</v>
      </c>
      <c r="B109" s="1" t="s">
        <v>13</v>
      </c>
      <c r="C109" s="1">
        <v>2.731704323004536E-2</v>
      </c>
      <c r="D109" s="1">
        <v>8.9539748953974929E-2</v>
      </c>
      <c r="E109" s="1">
        <v>8.8693957115009756E-2</v>
      </c>
      <c r="F109" s="1">
        <v>5.0619548132413046E-2</v>
      </c>
      <c r="G109" s="1">
        <v>0.51758793969849248</v>
      </c>
      <c r="I109" s="1">
        <v>5.4424426331485766E-3</v>
      </c>
      <c r="J109" s="1">
        <v>0.70041841004184113</v>
      </c>
      <c r="K109" s="1">
        <v>0.30604288499025345</v>
      </c>
      <c r="L109" s="1">
        <v>0.11278081446749005</v>
      </c>
      <c r="M109" s="1">
        <v>6.0301507537688412E-2</v>
      </c>
      <c r="N109" s="1"/>
      <c r="P109" s="5">
        <f>AVERAGE(P103:P108)</f>
        <v>9.42460281310987E-3</v>
      </c>
      <c r="Q109" s="5"/>
      <c r="R109" s="5">
        <f>AVERAGE(Q103:R108)</f>
        <v>0.35072310988225253</v>
      </c>
      <c r="S109" s="5"/>
      <c r="T109" s="5">
        <f>AVERAGE(S103:T108)</f>
        <v>0.18568308912368514</v>
      </c>
      <c r="U109" s="4">
        <f>AVERAGE(P109,R109,T109)</f>
        <v>0.18194360060634918</v>
      </c>
    </row>
    <row r="110" spans="1:21" x14ac:dyDescent="0.55000000000000004">
      <c r="A110">
        <v>10</v>
      </c>
      <c r="B110" s="1" t="s">
        <v>14</v>
      </c>
      <c r="C110" s="1">
        <v>1.6664636776717829E-2</v>
      </c>
      <c r="D110" s="1">
        <v>0.16736401673640169</v>
      </c>
      <c r="E110" s="1">
        <v>0.25487329434697858</v>
      </c>
      <c r="F110" s="1">
        <v>1.2445068708612641E-2</v>
      </c>
      <c r="G110" s="1">
        <v>0.27135678391959805</v>
      </c>
      <c r="I110" s="1">
        <v>1.9550075534702435E-2</v>
      </c>
      <c r="J110" s="1">
        <v>0.84184100418410046</v>
      </c>
      <c r="K110" s="1">
        <v>0.30701754385964913</v>
      </c>
      <c r="L110" s="1">
        <v>1.6168569710907334E-2</v>
      </c>
      <c r="M110" s="1">
        <v>0.48743718592964835</v>
      </c>
      <c r="N110" s="1"/>
      <c r="P110" t="s">
        <v>61</v>
      </c>
    </row>
    <row r="111" spans="1:21" x14ac:dyDescent="0.55000000000000004">
      <c r="A111">
        <v>11</v>
      </c>
      <c r="B111" s="1" t="s">
        <v>15</v>
      </c>
      <c r="C111" s="1">
        <v>1.7748326815323578E-2</v>
      </c>
      <c r="D111" s="1">
        <v>0.60209205020920509</v>
      </c>
      <c r="E111" s="1">
        <v>4.2884990253411311E-2</v>
      </c>
      <c r="F111" s="1">
        <v>5.0803251211404568E-2</v>
      </c>
      <c r="G111" s="1">
        <v>2.5125628140703519E-2</v>
      </c>
      <c r="I111" s="5">
        <f>AVERAGE(I103:I110)</f>
        <v>1.2387962408905004E-2</v>
      </c>
      <c r="J111" s="5"/>
      <c r="K111" s="5">
        <f>AVERAGE(J103:K110)</f>
        <v>0.29856999906204379</v>
      </c>
      <c r="L111" s="5"/>
      <c r="M111" s="5">
        <f>AVERAGE(L103:M110)</f>
        <v>0.21763862940575129</v>
      </c>
      <c r="N111" s="5">
        <f>AVERAGE(I111,K111,M111)</f>
        <v>0.17619886362556669</v>
      </c>
      <c r="P111" t="s">
        <v>56</v>
      </c>
      <c r="Q111" t="s">
        <v>57</v>
      </c>
      <c r="R111" t="s">
        <v>58</v>
      </c>
      <c r="S111" t="s">
        <v>59</v>
      </c>
      <c r="T111" t="s">
        <v>60</v>
      </c>
    </row>
    <row r="112" spans="1:21" x14ac:dyDescent="0.55000000000000004">
      <c r="A112">
        <v>12</v>
      </c>
      <c r="B112" s="1" t="s">
        <v>16</v>
      </c>
      <c r="C112" s="1">
        <v>4.2127384628517879E-3</v>
      </c>
      <c r="D112" s="1">
        <v>0.1389121338912134</v>
      </c>
      <c r="E112" s="1">
        <v>0.21101364522417154</v>
      </c>
      <c r="F112" s="1">
        <v>0.15398262299473131</v>
      </c>
      <c r="G112" s="1">
        <v>4.5226130653266354E-2</v>
      </c>
      <c r="I112" t="s">
        <v>61</v>
      </c>
      <c r="P112" s="1">
        <v>7.9777135991959073E-3</v>
      </c>
      <c r="Q112" s="1">
        <v>0.26066945606694564</v>
      </c>
      <c r="R112" s="1">
        <v>0.18762183235867447</v>
      </c>
      <c r="S112" s="1">
        <v>4.8449129335086945E-2</v>
      </c>
      <c r="T112" s="1">
        <v>0.26633165829145727</v>
      </c>
      <c r="U112">
        <f>AVERAGE(P112:T117)</f>
        <v>0.13878887598520753</v>
      </c>
    </row>
    <row r="113" spans="1:21" x14ac:dyDescent="0.55000000000000004">
      <c r="A113">
        <v>13</v>
      </c>
      <c r="B113" s="1" t="s">
        <v>17</v>
      </c>
      <c r="C113" s="1">
        <v>6.5081621743693623E-3</v>
      </c>
      <c r="D113" s="1">
        <v>0.46987447698744772</v>
      </c>
      <c r="E113" s="1">
        <v>0.15984405458089671</v>
      </c>
      <c r="F113" s="1">
        <v>0</v>
      </c>
      <c r="G113" s="1">
        <v>0.39195979899497485</v>
      </c>
      <c r="I113" t="s">
        <v>56</v>
      </c>
      <c r="J113" t="s">
        <v>57</v>
      </c>
      <c r="K113" t="s">
        <v>58</v>
      </c>
      <c r="L113" t="s">
        <v>59</v>
      </c>
      <c r="M113" t="s">
        <v>60</v>
      </c>
      <c r="P113" s="1">
        <v>2.731704323004536E-2</v>
      </c>
      <c r="Q113" s="1">
        <v>8.9539748953974929E-2</v>
      </c>
      <c r="R113" s="1">
        <v>8.8693957115009756E-2</v>
      </c>
      <c r="S113" s="1">
        <v>5.0619548132413046E-2</v>
      </c>
      <c r="T113" s="1">
        <v>0.51758793969849248</v>
      </c>
    </row>
    <row r="114" spans="1:21" x14ac:dyDescent="0.55000000000000004">
      <c r="A114">
        <v>14</v>
      </c>
      <c r="B114" s="1" t="s">
        <v>18</v>
      </c>
      <c r="C114" s="1">
        <v>1.1409822525461981E-2</v>
      </c>
      <c r="D114" s="1">
        <v>0.78828451882845196</v>
      </c>
      <c r="E114" s="1">
        <v>9.6978557504873303E-2</v>
      </c>
      <c r="F114" s="1">
        <v>0.23851049132373398</v>
      </c>
      <c r="G114" s="1">
        <v>0.69849246231155782</v>
      </c>
      <c r="I114" s="1">
        <v>7.9777135991959073E-3</v>
      </c>
      <c r="J114" s="1">
        <v>0.26066945606694564</v>
      </c>
      <c r="K114" s="1">
        <v>0.18762183235867447</v>
      </c>
      <c r="L114" s="1">
        <v>4.8449129335086945E-2</v>
      </c>
      <c r="M114" s="1">
        <v>0.26633165829145727</v>
      </c>
      <c r="N114" s="1"/>
      <c r="P114" s="1">
        <v>1.6664636776717829E-2</v>
      </c>
      <c r="Q114" s="1">
        <v>0.16736401673640169</v>
      </c>
      <c r="R114" s="1">
        <v>0.25487329434697858</v>
      </c>
      <c r="S114" s="1">
        <v>1.2445068708612641E-2</v>
      </c>
      <c r="T114" s="1">
        <v>0.27135678391959805</v>
      </c>
    </row>
    <row r="115" spans="1:21" x14ac:dyDescent="0.55000000000000004">
      <c r="A115">
        <v>15</v>
      </c>
      <c r="B115" s="1" t="s">
        <v>19</v>
      </c>
      <c r="C115" s="1">
        <v>0</v>
      </c>
      <c r="D115" s="1">
        <v>0.35732217573221758</v>
      </c>
      <c r="E115" s="1">
        <v>0.17836257309941522</v>
      </c>
      <c r="F115" s="1">
        <v>0.28904351694507097</v>
      </c>
      <c r="G115" s="1">
        <v>0.37688442211055279</v>
      </c>
      <c r="I115" s="1">
        <v>1.8404076342006862E-2</v>
      </c>
      <c r="J115" s="1">
        <v>0.48702928870292894</v>
      </c>
      <c r="K115" s="1">
        <v>0.10964912280701755</v>
      </c>
      <c r="L115" s="1">
        <v>0.22668582288643913</v>
      </c>
      <c r="M115" s="1">
        <v>0.16582914572864318</v>
      </c>
      <c r="N115" s="1"/>
      <c r="P115" s="1">
        <v>4.2127384628517879E-3</v>
      </c>
      <c r="Q115" s="1">
        <v>0.1389121338912134</v>
      </c>
      <c r="R115" s="1">
        <v>0.21101364522417154</v>
      </c>
      <c r="S115" s="1">
        <v>0.15398262299473131</v>
      </c>
      <c r="T115" s="1">
        <v>4.5226130653266354E-2</v>
      </c>
    </row>
    <row r="116" spans="1:21" x14ac:dyDescent="0.55000000000000004">
      <c r="A116">
        <v>16</v>
      </c>
      <c r="B116" s="1" t="s">
        <v>20</v>
      </c>
      <c r="C116" s="1">
        <v>3.8762076400557384E-4</v>
      </c>
      <c r="D116" s="1">
        <v>1</v>
      </c>
      <c r="E116" s="1">
        <v>0.62962962962962965</v>
      </c>
      <c r="F116" s="1">
        <v>0.6922332417442848</v>
      </c>
      <c r="G116" s="1">
        <v>1.5075376884422058E-2</v>
      </c>
      <c r="I116" s="1">
        <v>6.5081621743693623E-3</v>
      </c>
      <c r="J116" s="1">
        <v>0.46987447698744772</v>
      </c>
      <c r="K116" s="1">
        <v>0.15984405458089671</v>
      </c>
      <c r="L116" s="1">
        <v>0</v>
      </c>
      <c r="M116" s="1">
        <v>0.39195979899497485</v>
      </c>
      <c r="N116" s="1"/>
      <c r="P116" s="1">
        <v>1.0723427046840428E-2</v>
      </c>
      <c r="Q116" s="1">
        <v>0.1439330543933055</v>
      </c>
      <c r="R116" s="1">
        <v>6.1403508771929828E-2</v>
      </c>
      <c r="S116" s="1">
        <v>0.21121816049912026</v>
      </c>
      <c r="T116" s="1">
        <v>0</v>
      </c>
    </row>
    <row r="117" spans="1:21" x14ac:dyDescent="0.55000000000000004">
      <c r="A117">
        <v>17</v>
      </c>
      <c r="B117" s="1" t="s">
        <v>21</v>
      </c>
      <c r="C117" s="1">
        <v>4.7818354182336799E-4</v>
      </c>
      <c r="D117" s="1">
        <v>0.77615062761506282</v>
      </c>
      <c r="E117" s="1">
        <v>1</v>
      </c>
      <c r="F117" s="1">
        <v>9.4701466463918416E-2</v>
      </c>
      <c r="G117" s="1">
        <v>0.79899497487437199</v>
      </c>
      <c r="I117" s="1">
        <v>0</v>
      </c>
      <c r="J117" s="1">
        <v>0.35732217573221758</v>
      </c>
      <c r="K117" s="1">
        <v>0.17836257309941522</v>
      </c>
      <c r="L117" s="1">
        <v>0.28904351694507097</v>
      </c>
      <c r="M117" s="1">
        <v>0.37688442211055279</v>
      </c>
      <c r="N117" s="1"/>
      <c r="P117" s="1">
        <v>8.3284492385290565E-4</v>
      </c>
      <c r="Q117" s="1">
        <v>0.27824267782426781</v>
      </c>
      <c r="R117" s="1">
        <v>0.23196881091617932</v>
      </c>
      <c r="S117" s="1">
        <v>2.7600274574338012E-2</v>
      </c>
      <c r="T117" s="1">
        <v>0.37688442211055279</v>
      </c>
    </row>
    <row r="118" spans="1:21" x14ac:dyDescent="0.55000000000000004">
      <c r="A118">
        <v>18</v>
      </c>
      <c r="B118" s="1" t="s">
        <v>22</v>
      </c>
      <c r="C118" s="1">
        <v>1.0723427046840428E-2</v>
      </c>
      <c r="D118" s="1">
        <v>0.1439330543933055</v>
      </c>
      <c r="E118" s="1">
        <v>6.1403508771929828E-2</v>
      </c>
      <c r="F118" s="1">
        <v>0.21121816049912026</v>
      </c>
      <c r="G118" s="1">
        <v>0</v>
      </c>
      <c r="I118" s="1">
        <v>8.3284492385290565E-4</v>
      </c>
      <c r="J118" s="1">
        <v>0.27824267782426781</v>
      </c>
      <c r="K118" s="1">
        <v>0.23196881091617932</v>
      </c>
      <c r="L118" s="1">
        <v>2.7600274574338012E-2</v>
      </c>
      <c r="M118" s="1">
        <v>0.37688442211055279</v>
      </c>
      <c r="N118" s="1"/>
      <c r="P118" s="5">
        <f>AVERAGE(P112:P117)</f>
        <v>1.1288067339917371E-2</v>
      </c>
      <c r="Q118" s="5"/>
      <c r="R118" s="5">
        <f>AVERAGE(Q112:R117)</f>
        <v>0.1761863447165877</v>
      </c>
      <c r="S118" s="5"/>
      <c r="T118" s="5">
        <f>AVERAGE(S112:T117)</f>
        <v>0.16514181157647245</v>
      </c>
      <c r="U118" s="4">
        <f>AVERAGE(P118,R118,T118)</f>
        <v>0.1175387412109925</v>
      </c>
    </row>
    <row r="119" spans="1:21" x14ac:dyDescent="0.55000000000000004">
      <c r="A119">
        <v>19</v>
      </c>
      <c r="B119" s="1" t="s">
        <v>23</v>
      </c>
      <c r="C119" s="1">
        <v>5.4424426331485766E-3</v>
      </c>
      <c r="D119" s="1">
        <v>0.70041841004184113</v>
      </c>
      <c r="E119" s="1">
        <v>0.30604288499025345</v>
      </c>
      <c r="F119" s="1">
        <v>0.11278081446749005</v>
      </c>
      <c r="G119" s="1">
        <v>6.0301507537688412E-2</v>
      </c>
      <c r="I119" s="5">
        <f>AVERAGE(I114:I118)</f>
        <v>6.7445594078850077E-3</v>
      </c>
      <c r="J119" s="5"/>
      <c r="K119" s="5">
        <f>AVERAGE(J114:K118)</f>
        <v>0.27205844690759917</v>
      </c>
      <c r="L119" s="5"/>
      <c r="M119" s="5">
        <f>AVERAGE(L114:M118)</f>
        <v>0.21696681909771157</v>
      </c>
      <c r="N119" s="5">
        <f>AVERAGE(I119,K119,M119)</f>
        <v>0.16525660847106524</v>
      </c>
      <c r="P119" t="s">
        <v>62</v>
      </c>
    </row>
    <row r="120" spans="1:21" x14ac:dyDescent="0.55000000000000004">
      <c r="A120">
        <v>20</v>
      </c>
      <c r="B120" s="1" t="s">
        <v>24</v>
      </c>
      <c r="C120" s="1">
        <v>1.9550075534702435E-2</v>
      </c>
      <c r="D120" s="1">
        <v>0.84184100418410046</v>
      </c>
      <c r="E120" s="1">
        <v>0.30701754385964913</v>
      </c>
      <c r="F120" s="1">
        <v>1.6168569710907334E-2</v>
      </c>
      <c r="G120" s="1">
        <v>0.48743718592964835</v>
      </c>
      <c r="I120" t="s">
        <v>62</v>
      </c>
      <c r="P120" t="s">
        <v>56</v>
      </c>
      <c r="Q120" t="s">
        <v>57</v>
      </c>
      <c r="R120" t="s">
        <v>58</v>
      </c>
      <c r="S120" t="s">
        <v>59</v>
      </c>
      <c r="T120" t="s">
        <v>60</v>
      </c>
    </row>
    <row r="121" spans="1:21" x14ac:dyDescent="0.55000000000000004">
      <c r="A121">
        <v>21</v>
      </c>
      <c r="B121" s="1" t="s">
        <v>25</v>
      </c>
      <c r="C121" s="1">
        <v>8.3284492385290565E-4</v>
      </c>
      <c r="D121" s="1">
        <v>0.27824267782426781</v>
      </c>
      <c r="E121" s="1">
        <v>0.23196881091617932</v>
      </c>
      <c r="F121" s="1">
        <v>2.7600274574338012E-2</v>
      </c>
      <c r="G121" s="1">
        <v>0.37688442211055279</v>
      </c>
      <c r="I121" t="s">
        <v>56</v>
      </c>
      <c r="J121" t="s">
        <v>57</v>
      </c>
      <c r="K121" t="s">
        <v>58</v>
      </c>
      <c r="L121" t="s">
        <v>59</v>
      </c>
      <c r="M121" t="s">
        <v>60</v>
      </c>
      <c r="P121" s="1">
        <v>2.2155151972506671E-3</v>
      </c>
      <c r="Q121" s="1">
        <v>0.70460251046025113</v>
      </c>
      <c r="R121" s="1">
        <v>0.46393762183235865</v>
      </c>
      <c r="S121" s="1">
        <v>0.43801747073419794</v>
      </c>
      <c r="T121" s="1">
        <v>1</v>
      </c>
    </row>
    <row r="122" spans="1:21" x14ac:dyDescent="0.55000000000000004">
      <c r="A122">
        <v>22</v>
      </c>
      <c r="B122" s="1" t="s">
        <v>29</v>
      </c>
      <c r="C122" s="1">
        <v>1</v>
      </c>
      <c r="D122" s="1">
        <v>0</v>
      </c>
      <c r="E122" s="1">
        <v>0</v>
      </c>
      <c r="F122" s="1">
        <v>0.11610798199076604</v>
      </c>
      <c r="G122" s="1">
        <v>0.65829145728643224</v>
      </c>
      <c r="I122" s="1">
        <v>9.6914195570137231E-3</v>
      </c>
      <c r="J122" s="1">
        <v>0.54769874476987446</v>
      </c>
      <c r="K122" s="1">
        <v>0.35769980506822613</v>
      </c>
      <c r="L122" s="1">
        <v>0.69106062380351574</v>
      </c>
      <c r="M122" s="1">
        <v>0.57788944723618085</v>
      </c>
      <c r="N122" s="1"/>
      <c r="P122" s="1">
        <v>6.7487266731227642E-3</v>
      </c>
      <c r="Q122" s="1">
        <v>0.53933054393305446</v>
      </c>
      <c r="R122" s="1">
        <v>0.13157894736842107</v>
      </c>
      <c r="S122" s="1">
        <v>0.21029047627628566</v>
      </c>
      <c r="T122" s="1">
        <v>0.80402010050251249</v>
      </c>
    </row>
    <row r="123" spans="1:21" x14ac:dyDescent="0.55000000000000004">
      <c r="I123" s="1">
        <v>2.2155151972506671E-3</v>
      </c>
      <c r="J123" s="1">
        <v>0.70460251046025113</v>
      </c>
      <c r="K123" s="1">
        <v>0.46393762183235865</v>
      </c>
      <c r="L123" s="1">
        <v>0.43801747073419794</v>
      </c>
      <c r="M123" s="1">
        <v>1</v>
      </c>
      <c r="N123" s="1"/>
      <c r="P123" s="1">
        <v>1.1409822525461981E-2</v>
      </c>
      <c r="Q123" s="1">
        <v>0.78828451882845196</v>
      </c>
      <c r="R123" s="1">
        <v>9.6978557504873303E-2</v>
      </c>
      <c r="S123" s="1">
        <v>0.23851049132373398</v>
      </c>
      <c r="T123" s="1">
        <v>0.69849246231155782</v>
      </c>
    </row>
    <row r="124" spans="1:21" x14ac:dyDescent="0.55000000000000004">
      <c r="A124" t="s">
        <v>55</v>
      </c>
      <c r="I124" s="1">
        <v>1.1409822525461981E-2</v>
      </c>
      <c r="J124" s="1">
        <v>0.78828451882845196</v>
      </c>
      <c r="K124" s="1">
        <v>9.6978557504873303E-2</v>
      </c>
      <c r="L124" s="1">
        <v>0.23851049132373398</v>
      </c>
      <c r="M124" s="1">
        <v>0.69849246231155782</v>
      </c>
      <c r="N124" s="1"/>
      <c r="P124" s="1">
        <v>1.9550075534702435E-2</v>
      </c>
      <c r="Q124" s="1">
        <v>0.84184100418410046</v>
      </c>
      <c r="R124" s="1">
        <v>0.30701754385964913</v>
      </c>
      <c r="S124" s="1">
        <v>1.6168569710907334E-2</v>
      </c>
      <c r="T124" s="1">
        <v>0.48743718592964835</v>
      </c>
    </row>
    <row r="125" spans="1:21" x14ac:dyDescent="0.55000000000000004">
      <c r="I125" s="5">
        <f>AVERAGE(I122:I124)</f>
        <v>7.7722524265754567E-3</v>
      </c>
      <c r="J125" s="5"/>
      <c r="K125" s="5">
        <f>AVERAGE(J122:K124)</f>
        <v>0.49320029307733931</v>
      </c>
      <c r="L125" s="5"/>
      <c r="M125" s="5">
        <f>AVERAGE(L122:M124)</f>
        <v>0.60732841590153108</v>
      </c>
      <c r="N125" s="5">
        <f>AVERAGE(I125:M125)</f>
        <v>0.36943365380181525</v>
      </c>
      <c r="P125" s="5">
        <f>AVERAGE(P121:P124)</f>
        <v>9.9810349826344614E-3</v>
      </c>
      <c r="Q125" s="5"/>
      <c r="R125" s="5">
        <f>AVERAGE(Q121:R124)</f>
        <v>0.48419640599639502</v>
      </c>
      <c r="S125" s="5"/>
      <c r="T125" s="5">
        <f>AVERAGE(S121:T124)</f>
        <v>0.48661709459860542</v>
      </c>
      <c r="U125" s="4">
        <f>AVERAGE(P125,R125,T125)</f>
        <v>0.3269315118592116</v>
      </c>
    </row>
    <row r="126" spans="1:21" x14ac:dyDescent="0.55000000000000004">
      <c r="I126" t="s">
        <v>66</v>
      </c>
      <c r="P126" t="s">
        <v>66</v>
      </c>
    </row>
    <row r="127" spans="1:21" x14ac:dyDescent="0.55000000000000004">
      <c r="I127" t="s">
        <v>56</v>
      </c>
      <c r="J127" t="s">
        <v>57</v>
      </c>
      <c r="K127" t="s">
        <v>58</v>
      </c>
      <c r="L127" t="s">
        <v>59</v>
      </c>
      <c r="M127" t="s">
        <v>60</v>
      </c>
      <c r="P127" t="s">
        <v>56</v>
      </c>
      <c r="Q127" t="s">
        <v>57</v>
      </c>
      <c r="R127" t="s">
        <v>58</v>
      </c>
      <c r="S127" t="s">
        <v>59</v>
      </c>
      <c r="T127" t="s">
        <v>60</v>
      </c>
    </row>
    <row r="128" spans="1:21" x14ac:dyDescent="0.55000000000000004">
      <c r="I128" s="1">
        <v>7.1699613756313202E-3</v>
      </c>
      <c r="J128" s="1">
        <v>0.78912133891213387</v>
      </c>
      <c r="K128" s="1">
        <v>0.63693957115009747</v>
      </c>
      <c r="L128" s="1">
        <v>1.3388310905485201E-2</v>
      </c>
      <c r="M128" s="1">
        <v>0.74874371859296485</v>
      </c>
      <c r="N128" s="1"/>
      <c r="P128" s="1">
        <v>7.1699613756313202E-3</v>
      </c>
      <c r="Q128" s="1">
        <v>0.78912133891213387</v>
      </c>
      <c r="R128" s="1">
        <v>0.63693957115009747</v>
      </c>
      <c r="S128" s="1">
        <v>1.3388310905485201E-2</v>
      </c>
      <c r="T128" s="1">
        <v>0.74874371859296485</v>
      </c>
    </row>
    <row r="129" spans="9:21" x14ac:dyDescent="0.55000000000000004">
      <c r="I129" s="1">
        <v>1.7748326815323578E-2</v>
      </c>
      <c r="J129" s="1">
        <v>0.60209205020920509</v>
      </c>
      <c r="K129" s="1">
        <v>4.2884990253411311E-2</v>
      </c>
      <c r="L129" s="1">
        <v>5.0803251211404568E-2</v>
      </c>
      <c r="M129" s="1">
        <v>2.5125628140703519E-2</v>
      </c>
      <c r="N129" s="1"/>
      <c r="P129" s="1">
        <v>4.7818354182336799E-4</v>
      </c>
      <c r="Q129" s="1">
        <v>0.77615062761506282</v>
      </c>
      <c r="R129" s="1">
        <v>1</v>
      </c>
      <c r="S129" s="1">
        <v>9.4701466463918416E-2</v>
      </c>
      <c r="T129" s="1">
        <v>0.79899497487437199</v>
      </c>
    </row>
    <row r="130" spans="9:21" x14ac:dyDescent="0.55000000000000004">
      <c r="I130" s="5">
        <f>AVERAGE(I128:I129)</f>
        <v>1.2459144095477449E-2</v>
      </c>
      <c r="J130" s="5"/>
      <c r="K130" s="5">
        <f>AVERAGE(J128:K129)</f>
        <v>0.51775948763121193</v>
      </c>
      <c r="L130" s="5"/>
      <c r="M130" s="5">
        <f>AVERAGE(L128:M129)</f>
        <v>0.20951522721263954</v>
      </c>
      <c r="N130" s="5">
        <f>AVERAGE(I130:M130)</f>
        <v>0.24657795297977633</v>
      </c>
      <c r="P130" s="5">
        <f>AVERAGE(P128:P129)</f>
        <v>3.8240724587273443E-3</v>
      </c>
      <c r="Q130" s="5"/>
      <c r="R130" s="5">
        <f>AVERAGE(Q128:R129)</f>
        <v>0.8005528844193236</v>
      </c>
      <c r="S130" s="5"/>
      <c r="T130" s="5">
        <f>AVERAGE(S128:T129)</f>
        <v>0.41395711770918509</v>
      </c>
      <c r="U130" s="4">
        <f>AVERAGE(P130,R130,T130)</f>
        <v>0.40611135819574534</v>
      </c>
    </row>
    <row r="131" spans="9:21" x14ac:dyDescent="0.55000000000000004">
      <c r="I131" t="s">
        <v>67</v>
      </c>
      <c r="P131" t="s">
        <v>67</v>
      </c>
    </row>
    <row r="132" spans="9:21" x14ac:dyDescent="0.55000000000000004">
      <c r="I132" t="s">
        <v>56</v>
      </c>
      <c r="J132" t="s">
        <v>57</v>
      </c>
      <c r="K132" t="s">
        <v>58</v>
      </c>
      <c r="L132" t="s">
        <v>59</v>
      </c>
      <c r="M132" t="s">
        <v>60</v>
      </c>
      <c r="P132" t="s">
        <v>56</v>
      </c>
      <c r="Q132" t="s">
        <v>57</v>
      </c>
      <c r="R132" t="s">
        <v>58</v>
      </c>
      <c r="S132" t="s">
        <v>59</v>
      </c>
      <c r="T132" t="s">
        <v>60</v>
      </c>
    </row>
    <row r="133" spans="9:21" x14ac:dyDescent="0.55000000000000004">
      <c r="I133" s="1">
        <v>4.9310746567539044E-3</v>
      </c>
      <c r="J133" s="1">
        <v>0.82050209205020919</v>
      </c>
      <c r="K133" s="1">
        <v>0.1652046783625731</v>
      </c>
      <c r="L133" s="1">
        <v>1</v>
      </c>
      <c r="M133" s="1">
        <v>0.32663316582914576</v>
      </c>
      <c r="N133" s="1"/>
      <c r="P133" s="1">
        <v>4.9310746567539044E-3</v>
      </c>
      <c r="Q133" s="1">
        <v>0.82050209205020919</v>
      </c>
      <c r="R133" s="1">
        <v>0.1652046783625731</v>
      </c>
      <c r="S133" s="1">
        <v>1</v>
      </c>
      <c r="T133" s="1">
        <v>0.32663316582914576</v>
      </c>
    </row>
    <row r="134" spans="9:21" x14ac:dyDescent="0.55000000000000004">
      <c r="I134" s="1">
        <v>3.8762076400557384E-4</v>
      </c>
      <c r="J134" s="1">
        <v>1</v>
      </c>
      <c r="K134" s="1">
        <v>0.62962962962962965</v>
      </c>
      <c r="L134" s="1">
        <v>0.6922332417442848</v>
      </c>
      <c r="M134" s="1">
        <v>1.5075376884422058E-2</v>
      </c>
      <c r="N134" s="1"/>
      <c r="P134" s="1">
        <v>9.6914195570137231E-3</v>
      </c>
      <c r="Q134" s="1">
        <v>0.54769874476987446</v>
      </c>
      <c r="R134" s="1">
        <v>0.35769980506822613</v>
      </c>
      <c r="S134" s="1">
        <v>0.69106062380351574</v>
      </c>
      <c r="T134" s="1">
        <v>0.57788944723618085</v>
      </c>
    </row>
    <row r="135" spans="9:21" x14ac:dyDescent="0.55000000000000004">
      <c r="I135" s="1">
        <v>4.7818354182336799E-4</v>
      </c>
      <c r="J135" s="1">
        <v>0.77615062761506282</v>
      </c>
      <c r="K135" s="1">
        <v>1</v>
      </c>
      <c r="L135" s="1">
        <v>9.4701466463918416E-2</v>
      </c>
      <c r="M135" s="1">
        <v>0.79899497487437199</v>
      </c>
      <c r="N135" s="1"/>
      <c r="P135" s="1">
        <v>3.8762076400557384E-4</v>
      </c>
      <c r="Q135" s="1">
        <v>1</v>
      </c>
      <c r="R135" s="1">
        <v>0.62962962962962965</v>
      </c>
      <c r="S135" s="1">
        <v>0.6922332417442848</v>
      </c>
      <c r="T135" s="1">
        <v>1.5075376884422058E-2</v>
      </c>
    </row>
    <row r="136" spans="9:21" x14ac:dyDescent="0.55000000000000004">
      <c r="I136" s="5">
        <f>AVERAGE(I133:I135)</f>
        <v>1.9322929875276156E-3</v>
      </c>
      <c r="J136" s="5"/>
      <c r="K136" s="5">
        <f>AVERAGE(J133:K135)</f>
        <v>0.73191450460957919</v>
      </c>
      <c r="L136" s="5"/>
      <c r="M136" s="5">
        <f>AVERAGE(L133:M135)</f>
        <v>0.48793970429935712</v>
      </c>
      <c r="N136" s="5">
        <f>AVERAGE(I136:M136)</f>
        <v>0.40726216729882131</v>
      </c>
      <c r="P136" s="5">
        <f>AVERAGE(P133:P135)</f>
        <v>5.0033716592577339E-3</v>
      </c>
      <c r="Q136" s="5"/>
      <c r="R136" s="5">
        <f>AVERAGE(Q133:R135)</f>
        <v>0.58678915831341871</v>
      </c>
      <c r="S136" s="5"/>
      <c r="T136" s="5">
        <f>AVERAGE(S133:T135)</f>
        <v>0.55048197591625814</v>
      </c>
      <c r="U136" s="4">
        <f>AVERAGE(P136,R136,T136)</f>
        <v>0.38075816862964484</v>
      </c>
    </row>
    <row r="137" spans="9:21" x14ac:dyDescent="0.55000000000000004">
      <c r="I137" t="s">
        <v>72</v>
      </c>
      <c r="P137" t="s">
        <v>72</v>
      </c>
    </row>
    <row r="138" spans="9:21" x14ac:dyDescent="0.55000000000000004">
      <c r="I138" s="1">
        <v>1</v>
      </c>
      <c r="J138" s="1">
        <v>0</v>
      </c>
      <c r="K138" s="1">
        <v>0</v>
      </c>
      <c r="L138" s="1">
        <v>0.11610798199076604</v>
      </c>
      <c r="M138" s="1">
        <v>0.65829145728643224</v>
      </c>
      <c r="P138" s="1">
        <v>1</v>
      </c>
      <c r="Q138" s="1">
        <v>0</v>
      </c>
      <c r="R138" s="1">
        <v>0</v>
      </c>
      <c r="S138" s="1">
        <v>0.11610798199076604</v>
      </c>
      <c r="T138" s="1">
        <v>0.65829145728643224</v>
      </c>
    </row>
    <row r="139" spans="9:21" x14ac:dyDescent="0.55000000000000004">
      <c r="I139" s="8">
        <f>AVERAGE(I138)</f>
        <v>1</v>
      </c>
      <c r="J139" s="8"/>
      <c r="K139" s="9">
        <v>0</v>
      </c>
      <c r="L139" s="8"/>
      <c r="M139" s="8">
        <f>AVERAGE(L138:M138)</f>
        <v>0.38719971963859912</v>
      </c>
      <c r="N139" s="8">
        <f>AVERAGE(I139,K139,M139)</f>
        <v>0.46239990654619972</v>
      </c>
      <c r="P139" s="8">
        <f>AVERAGE(P138)</f>
        <v>1</v>
      </c>
      <c r="Q139" s="8"/>
      <c r="R139" s="9">
        <v>0</v>
      </c>
      <c r="S139" s="8"/>
      <c r="T139" s="8">
        <f>AVERAGE(S138:T138)</f>
        <v>0.38719971963859912</v>
      </c>
      <c r="U139" s="8">
        <f>AVERAGE(P139,R139,T139)</f>
        <v>0.46239990654619972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F0F3-8617-4F26-8CE1-C165AE46A421}">
  <dimension ref="A1:AV86"/>
  <sheetViews>
    <sheetView zoomScale="68" zoomScaleNormal="55" workbookViewId="0">
      <selection activeCell="P23" sqref="P23"/>
    </sheetView>
  </sheetViews>
  <sheetFormatPr defaultRowHeight="14.4" x14ac:dyDescent="0.55000000000000004"/>
  <cols>
    <col min="2" max="2" width="19.5234375" customWidth="1"/>
    <col min="3" max="3" width="9.89453125" customWidth="1"/>
    <col min="46" max="46" width="18.62890625" customWidth="1"/>
  </cols>
  <sheetData>
    <row r="1" spans="1:48" x14ac:dyDescent="0.55000000000000004">
      <c r="B1" s="2" t="s">
        <v>5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26</v>
      </c>
      <c r="H1" s="2" t="s">
        <v>4</v>
      </c>
      <c r="J1" s="2" t="s">
        <v>64</v>
      </c>
      <c r="Q1" t="s">
        <v>75</v>
      </c>
      <c r="X1" t="s">
        <v>68</v>
      </c>
      <c r="AG1" s="2" t="s">
        <v>64</v>
      </c>
    </row>
    <row r="2" spans="1:48" x14ac:dyDescent="0.55000000000000004">
      <c r="A2">
        <v>1</v>
      </c>
      <c r="B2" s="1" t="s">
        <v>6</v>
      </c>
      <c r="C2" s="1">
        <v>7.1699613756313202E-3</v>
      </c>
      <c r="D2" s="1">
        <v>0.78912133891213387</v>
      </c>
      <c r="E2" s="1">
        <v>0.63693957115009747</v>
      </c>
      <c r="F2" s="1">
        <v>1.3388310905485201E-2</v>
      </c>
      <c r="G2" s="1">
        <v>0.74874371859296485</v>
      </c>
      <c r="J2" t="s">
        <v>65</v>
      </c>
      <c r="Q2" t="s">
        <v>51</v>
      </c>
      <c r="X2" t="s">
        <v>51</v>
      </c>
      <c r="AG2" t="s">
        <v>65</v>
      </c>
    </row>
    <row r="3" spans="1:48" x14ac:dyDescent="0.55000000000000004">
      <c r="A3">
        <v>2</v>
      </c>
      <c r="B3" s="1" t="s">
        <v>7</v>
      </c>
      <c r="C3" s="1">
        <v>4.9310746567539044E-3</v>
      </c>
      <c r="D3" s="1">
        <v>0.82050209205020919</v>
      </c>
      <c r="E3" s="1">
        <v>0.1652046783625731</v>
      </c>
      <c r="F3" s="1">
        <v>1</v>
      </c>
      <c r="G3" s="1">
        <v>0.32663316582914576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G3" t="s">
        <v>56</v>
      </c>
      <c r="AH3" t="s">
        <v>57</v>
      </c>
      <c r="AI3" t="s">
        <v>58</v>
      </c>
      <c r="AJ3" t="s">
        <v>73</v>
      </c>
      <c r="AK3" t="s">
        <v>59</v>
      </c>
      <c r="AL3" t="s">
        <v>60</v>
      </c>
    </row>
    <row r="4" spans="1:48" x14ac:dyDescent="0.55000000000000004">
      <c r="A4">
        <v>3</v>
      </c>
      <c r="B4" s="1" t="s">
        <v>28</v>
      </c>
      <c r="C4" s="1">
        <v>9.6914195570137231E-3</v>
      </c>
      <c r="D4" s="1">
        <v>0.54769874476987446</v>
      </c>
      <c r="E4" s="1">
        <v>0.35769980506822613</v>
      </c>
      <c r="F4" s="1">
        <v>0.69106062380351574</v>
      </c>
      <c r="G4" s="1">
        <v>0.57788944723618085</v>
      </c>
      <c r="J4" s="1">
        <v>7.1699613756313202E-3</v>
      </c>
      <c r="K4" s="1">
        <v>0.78912133891213387</v>
      </c>
      <c r="L4" s="1">
        <v>0.63693957115009747</v>
      </c>
      <c r="M4" s="1">
        <v>1.3388310905485201E-2</v>
      </c>
      <c r="N4" s="1">
        <v>0.74874371859296485</v>
      </c>
      <c r="Q4" s="1">
        <v>7.1699613756313202E-3</v>
      </c>
      <c r="R4" s="1">
        <v>0.78912133891213387</v>
      </c>
      <c r="S4" s="1">
        <v>0.63693957115009747</v>
      </c>
      <c r="T4" s="1">
        <v>1.3388310905485201E-2</v>
      </c>
      <c r="U4" s="1">
        <v>0.74874371859296485</v>
      </c>
      <c r="V4" s="1"/>
      <c r="X4" s="1">
        <v>7.1699613756313202E-3</v>
      </c>
      <c r="Y4" s="1">
        <v>0.78912133891213387</v>
      </c>
      <c r="Z4" s="1">
        <v>0.63693957115009747</v>
      </c>
      <c r="AA4" s="1">
        <v>1.3388310905485201E-2</v>
      </c>
      <c r="AB4" s="1">
        <v>0.74874371859296485</v>
      </c>
      <c r="AG4" s="1">
        <v>7.1699613756313202E-3</v>
      </c>
      <c r="AH4" s="1">
        <v>0.78912133891213387</v>
      </c>
      <c r="AI4" s="1">
        <v>0.63693957115009747</v>
      </c>
      <c r="AJ4" s="1">
        <f>AVERAGE(AH4:AI4)</f>
        <v>0.71303045503111573</v>
      </c>
      <c r="AK4" s="1">
        <v>1.3388310905485201E-2</v>
      </c>
      <c r="AL4" s="1">
        <v>0.74874371859296485</v>
      </c>
    </row>
    <row r="5" spans="1:48" x14ac:dyDescent="0.55000000000000004">
      <c r="A5">
        <v>4</v>
      </c>
      <c r="B5" s="1" t="s">
        <v>8</v>
      </c>
      <c r="C5" s="1">
        <v>2.2155151972506671E-3</v>
      </c>
      <c r="D5" s="1">
        <v>0.70460251046025113</v>
      </c>
      <c r="E5" s="1">
        <v>0.46393762183235865</v>
      </c>
      <c r="F5" s="1">
        <v>0.43801747073419794</v>
      </c>
      <c r="G5" s="1">
        <v>1</v>
      </c>
      <c r="J5" s="1">
        <v>2.2155151972506671E-3</v>
      </c>
      <c r="K5" s="1">
        <v>0.70460251046025113</v>
      </c>
      <c r="L5" s="1">
        <v>0.46393762183235865</v>
      </c>
      <c r="M5" s="1">
        <v>0.43801747073419794</v>
      </c>
      <c r="N5" s="1">
        <v>1</v>
      </c>
      <c r="Q5" s="1">
        <v>4.7818354182336799E-4</v>
      </c>
      <c r="R5" s="1">
        <v>0.77615062761506282</v>
      </c>
      <c r="S5" s="1">
        <v>1</v>
      </c>
      <c r="T5" s="1">
        <v>9.4701466463918416E-2</v>
      </c>
      <c r="U5" s="1">
        <v>0.79899497487437199</v>
      </c>
      <c r="V5" s="1"/>
      <c r="X5" s="1">
        <v>9.6914195570137231E-3</v>
      </c>
      <c r="Y5" s="1">
        <v>0.54769874476987446</v>
      </c>
      <c r="Z5" s="1">
        <v>0.35769980506822613</v>
      </c>
      <c r="AA5" s="1">
        <v>0.69106062380351574</v>
      </c>
      <c r="AB5" s="1">
        <v>0.57788944723618085</v>
      </c>
      <c r="AG5" s="1">
        <v>2.2155151972506671E-3</v>
      </c>
      <c r="AH5" s="1">
        <v>0.70460251046025113</v>
      </c>
      <c r="AI5" s="1">
        <v>0.46393762183235865</v>
      </c>
      <c r="AJ5" s="1">
        <f t="shared" ref="AJ5:AJ41" si="0">AVERAGE(AH5:AI5)</f>
        <v>0.58427006614630494</v>
      </c>
      <c r="AK5" s="1">
        <v>0.43801747073419794</v>
      </c>
      <c r="AL5" s="1">
        <v>1</v>
      </c>
    </row>
    <row r="6" spans="1:48" x14ac:dyDescent="0.55000000000000004">
      <c r="A6">
        <v>5</v>
      </c>
      <c r="B6" s="1" t="s">
        <v>9</v>
      </c>
      <c r="C6" s="1">
        <v>6.7487266731227642E-3</v>
      </c>
      <c r="D6" s="1">
        <v>0.53933054393305446</v>
      </c>
      <c r="E6" s="1">
        <v>0.13157894736842107</v>
      </c>
      <c r="F6" s="1">
        <v>0.21029047627628566</v>
      </c>
      <c r="G6" s="1">
        <v>0.80402010050251249</v>
      </c>
      <c r="J6" s="7">
        <f>AVERAGE(J4:J5)</f>
        <v>4.6927382864409934E-3</v>
      </c>
      <c r="K6" s="7"/>
      <c r="L6" s="7">
        <f>AVERAGE(K4:L5)</f>
        <v>0.64865026058871034</v>
      </c>
      <c r="M6" s="7"/>
      <c r="N6" s="7">
        <f>AVERAGE(M4:N5)</f>
        <v>0.55003737505816197</v>
      </c>
      <c r="O6" s="7">
        <f>AVERAGE(J6,L6,N6)</f>
        <v>0.40112679131110446</v>
      </c>
      <c r="P6" s="7"/>
      <c r="Q6" s="7">
        <f>AVERAGE(Q4:Q5)</f>
        <v>3.8240724587273443E-3</v>
      </c>
      <c r="R6" s="7"/>
      <c r="S6" s="7">
        <f>AVERAGE(R4:S5)</f>
        <v>0.8005528844193236</v>
      </c>
      <c r="T6" s="7"/>
      <c r="U6" s="7">
        <f>AVERAGE(T4:U5)</f>
        <v>0.41395711770918509</v>
      </c>
      <c r="V6" s="7">
        <f>AVERAGE(Q6:U6)</f>
        <v>0.40611135819574534</v>
      </c>
      <c r="X6" s="1">
        <v>2.2155151972506671E-3</v>
      </c>
      <c r="Y6" s="1">
        <v>0.70460251046025113</v>
      </c>
      <c r="Z6" s="1">
        <v>0.46393762183235865</v>
      </c>
      <c r="AA6" s="1">
        <v>0.43801747073419794</v>
      </c>
      <c r="AB6" s="1">
        <v>1</v>
      </c>
      <c r="AG6" s="7">
        <f>AVERAGE(AG4:AG5)</f>
        <v>4.6927382864409934E-3</v>
      </c>
      <c r="AH6" s="7"/>
      <c r="AI6" s="7">
        <f>AVERAGE(AH4:AI5)</f>
        <v>0.64865026058871034</v>
      </c>
      <c r="AJ6" s="1">
        <f t="shared" si="0"/>
        <v>0.64865026058871034</v>
      </c>
      <c r="AK6" s="7"/>
      <c r="AL6" s="7">
        <f>AVERAGE(AK4:AL5)</f>
        <v>0.55003737505816197</v>
      </c>
      <c r="AM6" s="7">
        <f>AVERAGE(AG6:AL6)</f>
        <v>0.46300765863050591</v>
      </c>
    </row>
    <row r="7" spans="1:48" x14ac:dyDescent="0.55000000000000004">
      <c r="A7">
        <v>6</v>
      </c>
      <c r="B7" s="1" t="s">
        <v>10</v>
      </c>
      <c r="C7" s="1">
        <v>7.9777135991959073E-3</v>
      </c>
      <c r="D7" s="1">
        <v>0.26066945606694564</v>
      </c>
      <c r="E7" s="1">
        <v>0.18762183235867447</v>
      </c>
      <c r="F7" s="1">
        <v>4.8449129335086945E-2</v>
      </c>
      <c r="G7" s="1">
        <v>0.26633165829145727</v>
      </c>
      <c r="J7" t="s">
        <v>61</v>
      </c>
      <c r="Q7" t="s">
        <v>52</v>
      </c>
      <c r="X7" s="1">
        <v>1.7748326815323578E-2</v>
      </c>
      <c r="Y7" s="1">
        <v>0.60209205020920509</v>
      </c>
      <c r="Z7" s="1">
        <v>4.2884990253411311E-2</v>
      </c>
      <c r="AA7" s="1">
        <v>5.0803251211404568E-2</v>
      </c>
      <c r="AB7" s="1">
        <v>2.5125628140703519E-2</v>
      </c>
      <c r="AG7" t="s">
        <v>61</v>
      </c>
      <c r="AJ7" s="1" t="e">
        <f t="shared" si="0"/>
        <v>#DIV/0!</v>
      </c>
    </row>
    <row r="8" spans="1:48" x14ac:dyDescent="0.55000000000000004">
      <c r="A8">
        <v>7</v>
      </c>
      <c r="B8" s="1" t="s">
        <v>11</v>
      </c>
      <c r="C8" s="1">
        <v>1.8404076342006862E-2</v>
      </c>
      <c r="D8" s="1">
        <v>0.48702928870292894</v>
      </c>
      <c r="E8" s="1">
        <v>0.10964912280701755</v>
      </c>
      <c r="F8" s="1">
        <v>0.22668582288643913</v>
      </c>
      <c r="G8" s="1">
        <v>0.16582914572864318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Q8" t="s">
        <v>76</v>
      </c>
      <c r="R8" t="s">
        <v>77</v>
      </c>
      <c r="S8" t="s">
        <v>78</v>
      </c>
      <c r="T8" t="s">
        <v>79</v>
      </c>
      <c r="U8" t="s">
        <v>80</v>
      </c>
      <c r="X8" s="1">
        <v>1.1409822525461981E-2</v>
      </c>
      <c r="Y8" s="1">
        <v>0.78828451882845196</v>
      </c>
      <c r="Z8" s="1">
        <v>9.6978557504873303E-2</v>
      </c>
      <c r="AA8" s="1">
        <v>0.23851049132373398</v>
      </c>
      <c r="AB8" s="1">
        <v>0.69849246231155782</v>
      </c>
      <c r="AG8" t="s">
        <v>56</v>
      </c>
      <c r="AH8" t="s">
        <v>57</v>
      </c>
      <c r="AI8" t="s">
        <v>58</v>
      </c>
      <c r="AJ8" s="1" t="e">
        <f t="shared" si="0"/>
        <v>#DIV/0!</v>
      </c>
      <c r="AK8" t="s">
        <v>59</v>
      </c>
      <c r="AL8" t="s">
        <v>60</v>
      </c>
    </row>
    <row r="9" spans="1:48" x14ac:dyDescent="0.55000000000000004">
      <c r="A9">
        <v>8</v>
      </c>
      <c r="B9" s="1" t="s">
        <v>12</v>
      </c>
      <c r="C9" s="1">
        <v>8.4446089138108405E-3</v>
      </c>
      <c r="D9" s="1">
        <v>0.693305439330544</v>
      </c>
      <c r="E9" s="1">
        <v>0.10185185185185187</v>
      </c>
      <c r="F9" s="1">
        <v>0.14687361372256055</v>
      </c>
      <c r="G9" s="1">
        <v>0.38190954773869346</v>
      </c>
      <c r="J9" s="1">
        <v>4.9310746567539044E-3</v>
      </c>
      <c r="K9" s="1">
        <v>0.82050209205020919</v>
      </c>
      <c r="L9" s="1">
        <v>0.1652046783625731</v>
      </c>
      <c r="M9" s="1">
        <v>1</v>
      </c>
      <c r="N9" s="1">
        <v>0.32663316582914576</v>
      </c>
      <c r="Q9" s="1">
        <v>4.9310746567539044E-3</v>
      </c>
      <c r="R9" s="1">
        <v>0.82050209205020919</v>
      </c>
      <c r="S9" s="1">
        <v>0.1652046783625731</v>
      </c>
      <c r="T9" s="1">
        <v>1</v>
      </c>
      <c r="U9" s="1">
        <v>0.32663316582914576</v>
      </c>
      <c r="V9" s="1"/>
      <c r="X9" s="7">
        <f>AVERAGE(X4:X8)</f>
        <v>9.6470090941362541E-3</v>
      </c>
      <c r="Y9" s="7"/>
      <c r="Z9" s="7">
        <f>AVERAGE(Y4:Z8)</f>
        <v>0.5030239708988884</v>
      </c>
      <c r="AA9" s="7"/>
      <c r="AB9" s="7">
        <f>AVERAGE(AA4:AB8)</f>
        <v>0.44820314042597448</v>
      </c>
      <c r="AC9" s="7">
        <f>AVERAGE(X9:AB9)</f>
        <v>0.32029137347299974</v>
      </c>
      <c r="AG9" s="1">
        <v>4.9310746567539044E-3</v>
      </c>
      <c r="AH9" s="1">
        <v>0.82050209205020919</v>
      </c>
      <c r="AI9" s="1">
        <v>0.1652046783625731</v>
      </c>
      <c r="AJ9" s="1">
        <f t="shared" si="0"/>
        <v>0.49285338520639116</v>
      </c>
      <c r="AK9" s="1">
        <v>1</v>
      </c>
      <c r="AL9" s="1">
        <v>0.32663316582914576</v>
      </c>
    </row>
    <row r="10" spans="1:48" x14ac:dyDescent="0.55000000000000004">
      <c r="A10">
        <v>9</v>
      </c>
      <c r="B10" s="1" t="s">
        <v>13</v>
      </c>
      <c r="C10" s="1">
        <v>2.731704323004536E-2</v>
      </c>
      <c r="D10" s="1">
        <v>8.9539748953974929E-2</v>
      </c>
      <c r="E10" s="1">
        <v>8.8693957115009756E-2</v>
      </c>
      <c r="F10" s="1">
        <v>5.0619548132413046E-2</v>
      </c>
      <c r="G10" s="1">
        <v>0.51758793969849248</v>
      </c>
      <c r="J10" s="1">
        <v>3.8762076400557384E-4</v>
      </c>
      <c r="K10" s="1">
        <v>1</v>
      </c>
      <c r="L10" s="1">
        <v>0.62962962962962965</v>
      </c>
      <c r="M10" s="1">
        <v>0.6922332417442848</v>
      </c>
      <c r="N10" s="1">
        <v>1.5075376884422058E-2</v>
      </c>
      <c r="Q10" s="1">
        <v>9.6914195570137231E-3</v>
      </c>
      <c r="R10" s="1">
        <v>0.54769874476987446</v>
      </c>
      <c r="S10" s="1">
        <v>0.35769980506822613</v>
      </c>
      <c r="T10" s="1">
        <v>0.69106062380351574</v>
      </c>
      <c r="U10" s="1">
        <v>0.57788944723618085</v>
      </c>
      <c r="V10" s="1"/>
      <c r="X10" t="s">
        <v>61</v>
      </c>
      <c r="AG10" s="1">
        <v>3.8762076400557384E-4</v>
      </c>
      <c r="AH10" s="1">
        <v>1</v>
      </c>
      <c r="AI10" s="1">
        <v>0.62962962962962965</v>
      </c>
      <c r="AJ10" s="1">
        <f t="shared" si="0"/>
        <v>0.81481481481481488</v>
      </c>
      <c r="AK10" s="1">
        <v>0.6922332417442848</v>
      </c>
      <c r="AL10" s="1">
        <v>1.5075376884422058E-2</v>
      </c>
      <c r="AT10" s="2" t="s">
        <v>5</v>
      </c>
      <c r="AU10" t="s">
        <v>74</v>
      </c>
    </row>
    <row r="11" spans="1:48" x14ac:dyDescent="0.55000000000000004">
      <c r="A11">
        <v>10</v>
      </c>
      <c r="B11" s="1" t="s">
        <v>14</v>
      </c>
      <c r="C11" s="1">
        <v>1.6664636776717829E-2</v>
      </c>
      <c r="D11" s="1">
        <v>0.16736401673640169</v>
      </c>
      <c r="E11" s="1">
        <v>0.25487329434697858</v>
      </c>
      <c r="F11" s="1">
        <v>1.2445068708612641E-2</v>
      </c>
      <c r="G11" s="1">
        <v>0.27135678391959805</v>
      </c>
      <c r="J11" s="7">
        <f>AVERAGE(J9:J10)</f>
        <v>2.6593477103797392E-3</v>
      </c>
      <c r="K11" s="7"/>
      <c r="L11" s="7">
        <f>AVERAGE(K9:L10)</f>
        <v>0.65383410001060305</v>
      </c>
      <c r="M11" s="7"/>
      <c r="N11" s="7">
        <f>AVERAGE(M9:N10)</f>
        <v>0.50848544611446311</v>
      </c>
      <c r="O11" s="7">
        <f>AVERAGE(J11:N11)</f>
        <v>0.38832629794514867</v>
      </c>
      <c r="P11" s="7"/>
      <c r="Q11" s="1">
        <v>2.2155151972506671E-3</v>
      </c>
      <c r="R11" s="1">
        <v>0.70460251046025113</v>
      </c>
      <c r="S11" s="1">
        <v>0.46393762183235865</v>
      </c>
      <c r="T11" s="1">
        <v>0.43801747073419794</v>
      </c>
      <c r="U11" s="1">
        <v>1</v>
      </c>
      <c r="V11" s="1"/>
      <c r="X11" t="s">
        <v>56</v>
      </c>
      <c r="Y11" t="s">
        <v>57</v>
      </c>
      <c r="Z11" t="s">
        <v>58</v>
      </c>
      <c r="AA11" t="s">
        <v>59</v>
      </c>
      <c r="AB11" t="s">
        <v>60</v>
      </c>
      <c r="AG11" s="7">
        <f>AVERAGE(AG9:AG10)</f>
        <v>2.6593477103797392E-3</v>
      </c>
      <c r="AH11" s="7"/>
      <c r="AI11" s="7">
        <f>AVERAGE(AH9:AI10)</f>
        <v>0.65383410001060305</v>
      </c>
      <c r="AJ11" s="1">
        <f t="shared" si="0"/>
        <v>0.65383410001060305</v>
      </c>
      <c r="AK11" s="7"/>
      <c r="AL11" s="7">
        <f>AVERAGE(AK9:AL10)</f>
        <v>0.50848544611446311</v>
      </c>
      <c r="AM11" s="7">
        <f>AVERAGE(AG11:AL11)</f>
        <v>0.45470324846151222</v>
      </c>
      <c r="AS11">
        <v>1</v>
      </c>
      <c r="AT11" s="1" t="s">
        <v>6</v>
      </c>
      <c r="AU11">
        <v>68.08</v>
      </c>
      <c r="AV11">
        <f>0.4*AU11</f>
        <v>27.231999999999999</v>
      </c>
    </row>
    <row r="12" spans="1:48" x14ac:dyDescent="0.55000000000000004">
      <c r="A12">
        <v>11</v>
      </c>
      <c r="B12" s="1" t="s">
        <v>15</v>
      </c>
      <c r="C12" s="1">
        <v>1.7748326815323578E-2</v>
      </c>
      <c r="D12" s="1">
        <v>0.60209205020920509</v>
      </c>
      <c r="E12" s="1">
        <v>4.2884990253411311E-2</v>
      </c>
      <c r="F12" s="1">
        <v>5.0803251211404568E-2</v>
      </c>
      <c r="G12" s="1">
        <v>2.5125628140703519E-2</v>
      </c>
      <c r="J12" t="s">
        <v>62</v>
      </c>
      <c r="Q12" s="7">
        <f>AVERAGE(Q9:Q11)</f>
        <v>5.6126698036727653E-3</v>
      </c>
      <c r="R12" s="7"/>
      <c r="S12" s="7">
        <f>AVERAGE(R9:S11)</f>
        <v>0.50994090875724873</v>
      </c>
      <c r="T12" s="7"/>
      <c r="U12" s="7">
        <f>AVERAGE(T9:U11)</f>
        <v>0.67226678460050671</v>
      </c>
      <c r="V12" s="7">
        <f>AVERAGE(Q12:U12)</f>
        <v>0.39594012105380944</v>
      </c>
      <c r="X12" s="1">
        <v>4.9310746567539044E-3</v>
      </c>
      <c r="Y12" s="1">
        <v>0.82050209205020919</v>
      </c>
      <c r="Z12" s="1">
        <v>0.1652046783625731</v>
      </c>
      <c r="AA12" s="1">
        <v>1</v>
      </c>
      <c r="AB12" s="1">
        <v>0.32663316582914576</v>
      </c>
      <c r="AG12" t="s">
        <v>62</v>
      </c>
      <c r="AJ12" s="1" t="e">
        <f t="shared" si="0"/>
        <v>#DIV/0!</v>
      </c>
      <c r="AS12">
        <v>2</v>
      </c>
      <c r="AT12" s="1" t="s">
        <v>7</v>
      </c>
      <c r="AU12">
        <v>69.3</v>
      </c>
      <c r="AV12">
        <f t="shared" ref="AV12:AV17" si="1">0.4*AU12</f>
        <v>27.72</v>
      </c>
    </row>
    <row r="13" spans="1:48" x14ac:dyDescent="0.55000000000000004">
      <c r="A13">
        <v>12</v>
      </c>
      <c r="B13" s="1" t="s">
        <v>16</v>
      </c>
      <c r="C13" s="1">
        <v>4.2127384628517879E-3</v>
      </c>
      <c r="D13" s="1">
        <v>0.1389121338912134</v>
      </c>
      <c r="E13" s="1">
        <v>0.21101364522417154</v>
      </c>
      <c r="F13" s="1">
        <v>0.15398262299473131</v>
      </c>
      <c r="G13" s="1">
        <v>4.5226130653266354E-2</v>
      </c>
      <c r="J13" t="s">
        <v>56</v>
      </c>
      <c r="K13" t="s">
        <v>57</v>
      </c>
      <c r="L13" t="s">
        <v>58</v>
      </c>
      <c r="M13" t="s">
        <v>59</v>
      </c>
      <c r="N13" t="s">
        <v>60</v>
      </c>
      <c r="Q13" t="s">
        <v>53</v>
      </c>
      <c r="X13" s="1">
        <v>3.8762076400557384E-4</v>
      </c>
      <c r="Y13" s="1">
        <v>1</v>
      </c>
      <c r="Z13" s="1">
        <v>0.62962962962962965</v>
      </c>
      <c r="AA13" s="1">
        <v>0.6922332417442848</v>
      </c>
      <c r="AB13" s="1">
        <v>1.5075376884422058E-2</v>
      </c>
      <c r="AG13" t="s">
        <v>56</v>
      </c>
      <c r="AH13" t="s">
        <v>57</v>
      </c>
      <c r="AI13" t="s">
        <v>58</v>
      </c>
      <c r="AJ13" s="1" t="e">
        <f t="shared" si="0"/>
        <v>#DIV/0!</v>
      </c>
      <c r="AK13" t="s">
        <v>59</v>
      </c>
      <c r="AL13" t="s">
        <v>60</v>
      </c>
      <c r="AS13">
        <v>3</v>
      </c>
      <c r="AT13" s="1" t="s">
        <v>28</v>
      </c>
      <c r="AU13">
        <v>65.540000000000006</v>
      </c>
      <c r="AV13">
        <f t="shared" si="1"/>
        <v>26.216000000000005</v>
      </c>
    </row>
    <row r="14" spans="1:48" x14ac:dyDescent="0.55000000000000004">
      <c r="A14">
        <v>13</v>
      </c>
      <c r="B14" s="1" t="s">
        <v>17</v>
      </c>
      <c r="C14" s="1">
        <v>6.5081621743693623E-3</v>
      </c>
      <c r="D14" s="1">
        <v>0.46987447698744772</v>
      </c>
      <c r="E14" s="1">
        <v>0.15984405458089671</v>
      </c>
      <c r="F14" s="1">
        <v>0</v>
      </c>
      <c r="G14" s="1">
        <v>0.39195979899497485</v>
      </c>
      <c r="J14" s="1">
        <v>9.6914195570137231E-3</v>
      </c>
      <c r="K14" s="1">
        <v>0.54769874476987446</v>
      </c>
      <c r="L14" s="1">
        <v>0.35769980506822613</v>
      </c>
      <c r="M14" s="1">
        <v>0.69106062380351574</v>
      </c>
      <c r="N14" s="1">
        <v>0.57788944723618085</v>
      </c>
      <c r="Q14" t="s">
        <v>76</v>
      </c>
      <c r="R14" t="s">
        <v>77</v>
      </c>
      <c r="S14" t="s">
        <v>78</v>
      </c>
      <c r="T14" t="s">
        <v>79</v>
      </c>
      <c r="U14" t="s">
        <v>80</v>
      </c>
      <c r="X14" s="1">
        <v>4.7818354182336799E-4</v>
      </c>
      <c r="Y14" s="1">
        <v>0.77615062761506282</v>
      </c>
      <c r="Z14" s="1">
        <v>1</v>
      </c>
      <c r="AA14" s="1">
        <v>9.4701466463918416E-2</v>
      </c>
      <c r="AB14" s="1">
        <v>0.79899497487437199</v>
      </c>
      <c r="AG14" s="1">
        <v>9.6914195570137231E-3</v>
      </c>
      <c r="AH14" s="1">
        <v>0.54769874476987446</v>
      </c>
      <c r="AI14" s="1">
        <v>0.35769980506822613</v>
      </c>
      <c r="AJ14" s="1">
        <f t="shared" si="0"/>
        <v>0.45269927491905027</v>
      </c>
      <c r="AK14" s="1">
        <v>0.69106062380351574</v>
      </c>
      <c r="AL14" s="1">
        <v>0.57788944723618085</v>
      </c>
      <c r="AS14">
        <v>4</v>
      </c>
      <c r="AT14" s="1" t="s">
        <v>8</v>
      </c>
      <c r="AU14">
        <v>63.65</v>
      </c>
      <c r="AV14">
        <f t="shared" si="1"/>
        <v>25.46</v>
      </c>
    </row>
    <row r="15" spans="1:48" x14ac:dyDescent="0.55000000000000004">
      <c r="A15">
        <v>14</v>
      </c>
      <c r="B15" s="1" t="s">
        <v>18</v>
      </c>
      <c r="C15" s="1">
        <v>1.1409822525461981E-2</v>
      </c>
      <c r="D15" s="1">
        <v>0.78828451882845196</v>
      </c>
      <c r="E15" s="1">
        <v>9.6978557504873303E-2</v>
      </c>
      <c r="F15" s="1">
        <v>0.23851049132373398</v>
      </c>
      <c r="G15" s="1">
        <v>0.69849246231155782</v>
      </c>
      <c r="J15" s="1">
        <v>6.7487266731227642E-3</v>
      </c>
      <c r="K15" s="1">
        <v>0.53933054393305446</v>
      </c>
      <c r="L15" s="1">
        <v>0.13157894736842107</v>
      </c>
      <c r="M15" s="1">
        <v>0.21029047627628566</v>
      </c>
      <c r="N15" s="1">
        <v>0.80402010050251249</v>
      </c>
      <c r="Q15" s="1">
        <v>6.7487266731227642E-3</v>
      </c>
      <c r="R15" s="1">
        <v>0.53933054393305446</v>
      </c>
      <c r="S15" s="1">
        <v>0.13157894736842107</v>
      </c>
      <c r="T15" s="1">
        <v>0.21029047627628566</v>
      </c>
      <c r="U15" s="1">
        <v>0.80402010050251249</v>
      </c>
      <c r="X15" s="7">
        <f>AVERAGE(X12:X14)</f>
        <v>1.9322929875276156E-3</v>
      </c>
      <c r="Y15" s="7"/>
      <c r="Z15" s="7">
        <f>AVERAGE(Y12:Z14)</f>
        <v>0.73191450460957919</v>
      </c>
      <c r="AA15" s="7"/>
      <c r="AB15" s="7">
        <f>AVERAGE(AA12:AB14)</f>
        <v>0.48793970429935712</v>
      </c>
      <c r="AC15" s="7">
        <f>AVERAGE(X15:AB15)</f>
        <v>0.40726216729882131</v>
      </c>
      <c r="AG15" s="1">
        <v>6.7487266731227642E-3</v>
      </c>
      <c r="AH15" s="1">
        <v>0.53933054393305446</v>
      </c>
      <c r="AI15" s="1">
        <v>0.13157894736842107</v>
      </c>
      <c r="AJ15" s="1">
        <f t="shared" si="0"/>
        <v>0.33545474565073774</v>
      </c>
      <c r="AK15" s="1">
        <v>0.21029047627628566</v>
      </c>
      <c r="AL15" s="1">
        <v>0.80402010050251249</v>
      </c>
      <c r="AS15">
        <v>5</v>
      </c>
      <c r="AT15" s="1" t="s">
        <v>9</v>
      </c>
      <c r="AU15">
        <v>69.36</v>
      </c>
      <c r="AV15">
        <f t="shared" si="1"/>
        <v>27.744</v>
      </c>
    </row>
    <row r="16" spans="1:48" x14ac:dyDescent="0.55000000000000004">
      <c r="A16">
        <v>15</v>
      </c>
      <c r="B16" s="1" t="s">
        <v>19</v>
      </c>
      <c r="C16" s="1">
        <v>0</v>
      </c>
      <c r="D16" s="1">
        <v>0.35732217573221758</v>
      </c>
      <c r="E16" s="1">
        <v>0.17836257309941522</v>
      </c>
      <c r="F16" s="1">
        <v>0.28904351694507097</v>
      </c>
      <c r="G16" s="1">
        <v>0.37688442211055279</v>
      </c>
      <c r="J16" s="1">
        <v>8.4446089138108405E-3</v>
      </c>
      <c r="K16" s="1">
        <v>0.693305439330544</v>
      </c>
      <c r="L16" s="1">
        <v>0.10185185185185187</v>
      </c>
      <c r="M16" s="1">
        <v>0.14687361372256055</v>
      </c>
      <c r="N16" s="1">
        <v>0.38190954773869346</v>
      </c>
      <c r="Q16" s="1">
        <v>8.4446089138108405E-3</v>
      </c>
      <c r="R16" s="1">
        <v>0.693305439330544</v>
      </c>
      <c r="S16" s="1">
        <v>0.10185185185185187</v>
      </c>
      <c r="T16" s="1">
        <v>0.14687361372256055</v>
      </c>
      <c r="U16" s="1">
        <v>0.38190954773869346</v>
      </c>
      <c r="X16" t="s">
        <v>62</v>
      </c>
      <c r="AG16" s="1">
        <v>8.4446089138108405E-3</v>
      </c>
      <c r="AH16" s="1">
        <v>0.693305439330544</v>
      </c>
      <c r="AI16" s="1">
        <v>0.10185185185185187</v>
      </c>
      <c r="AJ16" s="1">
        <f t="shared" si="0"/>
        <v>0.39757864559119793</v>
      </c>
      <c r="AK16" s="1">
        <v>0.14687361372256055</v>
      </c>
      <c r="AL16" s="1">
        <v>0.38190954773869346</v>
      </c>
      <c r="AS16">
        <v>6</v>
      </c>
      <c r="AT16" s="1" t="s">
        <v>10</v>
      </c>
      <c r="AU16">
        <v>70.48</v>
      </c>
      <c r="AV16">
        <f t="shared" si="1"/>
        <v>28.192000000000004</v>
      </c>
    </row>
    <row r="17" spans="1:48" x14ac:dyDescent="0.55000000000000004">
      <c r="A17">
        <v>16</v>
      </c>
      <c r="B17" s="1" t="s">
        <v>20</v>
      </c>
      <c r="C17" s="1">
        <v>3.8762076400557384E-4</v>
      </c>
      <c r="D17" s="1">
        <v>1</v>
      </c>
      <c r="E17" s="1">
        <v>0.62962962962962965</v>
      </c>
      <c r="F17" s="1">
        <v>0.6922332417442848</v>
      </c>
      <c r="G17" s="1">
        <v>1.5075376884422058E-2</v>
      </c>
      <c r="J17" s="1">
        <v>1.1409822525461981E-2</v>
      </c>
      <c r="K17" s="1">
        <v>0.78828451882845196</v>
      </c>
      <c r="L17" s="1">
        <v>9.6978557504873303E-2</v>
      </c>
      <c r="M17" s="1">
        <v>0.23851049132373398</v>
      </c>
      <c r="N17" s="1">
        <v>0.69849246231155782</v>
      </c>
      <c r="Q17" s="1">
        <v>1.7748326815323578E-2</v>
      </c>
      <c r="R17" s="1">
        <v>0.60209205020920509</v>
      </c>
      <c r="S17" s="1">
        <v>4.2884990253411311E-2</v>
      </c>
      <c r="T17" s="1">
        <v>5.0803251211404568E-2</v>
      </c>
      <c r="U17" s="1">
        <v>2.5125628140703519E-2</v>
      </c>
      <c r="X17" t="s">
        <v>56</v>
      </c>
      <c r="Y17" t="s">
        <v>57</v>
      </c>
      <c r="Z17" t="s">
        <v>58</v>
      </c>
      <c r="AA17" t="s">
        <v>59</v>
      </c>
      <c r="AB17" t="s">
        <v>60</v>
      </c>
      <c r="AG17" s="1">
        <v>1.1409822525461981E-2</v>
      </c>
      <c r="AH17" s="1">
        <v>0.78828451882845196</v>
      </c>
      <c r="AI17" s="1">
        <v>9.6978557504873303E-2</v>
      </c>
      <c r="AJ17" s="1">
        <f t="shared" si="0"/>
        <v>0.44263153816666262</v>
      </c>
      <c r="AK17" s="1">
        <v>0.23851049132373398</v>
      </c>
      <c r="AL17" s="1">
        <v>0.69849246231155782</v>
      </c>
      <c r="AS17">
        <v>7</v>
      </c>
      <c r="AT17" s="1" t="s">
        <v>11</v>
      </c>
      <c r="AU17">
        <v>58.97</v>
      </c>
      <c r="AV17">
        <f t="shared" si="1"/>
        <v>23.588000000000001</v>
      </c>
    </row>
    <row r="18" spans="1:48" x14ac:dyDescent="0.55000000000000004">
      <c r="A18">
        <v>17</v>
      </c>
      <c r="B18" s="1" t="s">
        <v>21</v>
      </c>
      <c r="C18" s="1">
        <v>4.7818354182336799E-4</v>
      </c>
      <c r="D18" s="1">
        <v>0.77615062761506282</v>
      </c>
      <c r="E18" s="1">
        <v>1</v>
      </c>
      <c r="F18" s="1">
        <v>9.4701466463918416E-2</v>
      </c>
      <c r="G18" s="1">
        <v>0.79899497487437199</v>
      </c>
      <c r="J18" s="1">
        <v>1.9550075534702435E-2</v>
      </c>
      <c r="K18" s="1">
        <v>0.84184100418410046</v>
      </c>
      <c r="L18" s="1">
        <v>0.30701754385964913</v>
      </c>
      <c r="M18" s="1">
        <v>1.6168569710907334E-2</v>
      </c>
      <c r="N18" s="1">
        <v>0.48743718592964835</v>
      </c>
      <c r="Q18" s="1">
        <v>6.5081621743693623E-3</v>
      </c>
      <c r="R18" s="1">
        <v>0.46987447698744772</v>
      </c>
      <c r="S18" s="1">
        <v>0.15984405458089671</v>
      </c>
      <c r="T18" s="1">
        <v>0</v>
      </c>
      <c r="U18" s="1">
        <v>0.39195979899497485</v>
      </c>
      <c r="X18" s="1">
        <v>6.7487266731227642E-3</v>
      </c>
      <c r="Y18" s="1">
        <v>0.53933054393305446</v>
      </c>
      <c r="Z18" s="1">
        <v>0.13157894736842107</v>
      </c>
      <c r="AA18" s="1">
        <v>0.21029047627628566</v>
      </c>
      <c r="AB18" s="1">
        <v>0.80402010050251249</v>
      </c>
      <c r="AG18" s="1">
        <v>1.9550075534702435E-2</v>
      </c>
      <c r="AH18" s="1">
        <v>0.84184100418410046</v>
      </c>
      <c r="AI18" s="1">
        <v>0.30701754385964913</v>
      </c>
      <c r="AJ18" s="1">
        <f t="shared" si="0"/>
        <v>0.57442927402187482</v>
      </c>
      <c r="AK18" s="1">
        <v>1.6168569710907334E-2</v>
      </c>
      <c r="AL18" s="1">
        <v>0.48743718592964835</v>
      </c>
      <c r="AS18">
        <v>8</v>
      </c>
      <c r="AT18" s="1" t="s">
        <v>12</v>
      </c>
    </row>
    <row r="19" spans="1:48" x14ac:dyDescent="0.55000000000000004">
      <c r="A19">
        <v>18</v>
      </c>
      <c r="B19" s="1" t="s">
        <v>22</v>
      </c>
      <c r="C19" s="1">
        <v>1.0723427046840428E-2</v>
      </c>
      <c r="D19" s="1">
        <v>0.1439330543933055</v>
      </c>
      <c r="E19" s="1">
        <v>6.1403508771929828E-2</v>
      </c>
      <c r="F19" s="1">
        <v>0.21121816049912026</v>
      </c>
      <c r="G19" s="1">
        <v>0</v>
      </c>
      <c r="J19" s="7">
        <f>AVERAGE(J14:J18)</f>
        <v>1.1168930640822349E-2</v>
      </c>
      <c r="K19" s="7"/>
      <c r="L19" s="7">
        <f>AVERAGE(K14:L18)</f>
        <v>0.44055869566990474</v>
      </c>
      <c r="M19" s="7"/>
      <c r="N19" s="7">
        <f>AVERAGE(M14:N18)</f>
        <v>0.42526525185555963</v>
      </c>
      <c r="O19" s="7">
        <f>AVERAGE(J19:N19)</f>
        <v>0.29233095938876225</v>
      </c>
      <c r="P19" s="7"/>
      <c r="Q19" s="1">
        <v>1.1409822525461981E-2</v>
      </c>
      <c r="R19" s="1">
        <v>0.78828451882845196</v>
      </c>
      <c r="S19" s="1">
        <v>9.6978557504873303E-2</v>
      </c>
      <c r="T19" s="1">
        <v>0.23851049132373398</v>
      </c>
      <c r="U19" s="1">
        <v>0.69849246231155782</v>
      </c>
      <c r="V19" s="7"/>
      <c r="X19" s="1">
        <v>2.731704323004536E-2</v>
      </c>
      <c r="Y19" s="1">
        <v>8.9539748953974929E-2</v>
      </c>
      <c r="Z19" s="1">
        <v>8.8693957115009756E-2</v>
      </c>
      <c r="AA19" s="1">
        <v>5.0619548132413046E-2</v>
      </c>
      <c r="AB19" s="1">
        <v>0.51758793969849248</v>
      </c>
      <c r="AG19" s="7">
        <f>AVERAGE(AG14:AG18)</f>
        <v>1.1168930640822349E-2</v>
      </c>
      <c r="AH19" s="7"/>
      <c r="AI19" s="7">
        <f>AVERAGE(AH14:AI18)</f>
        <v>0.44055869566990474</v>
      </c>
      <c r="AJ19" s="1">
        <f t="shared" si="0"/>
        <v>0.44055869566990474</v>
      </c>
      <c r="AK19" s="7"/>
      <c r="AL19" s="7">
        <f>AVERAGE(AK14:AL18)</f>
        <v>0.42526525185555963</v>
      </c>
      <c r="AM19" s="7">
        <f>AVERAGE(AG19:AL19)</f>
        <v>0.32938789345904784</v>
      </c>
      <c r="AS19">
        <v>9</v>
      </c>
      <c r="AT19" s="1" t="s">
        <v>13</v>
      </c>
    </row>
    <row r="20" spans="1:48" x14ac:dyDescent="0.55000000000000004">
      <c r="A20">
        <v>19</v>
      </c>
      <c r="B20" s="1" t="s">
        <v>23</v>
      </c>
      <c r="C20" s="1">
        <v>5.4424426331485766E-3</v>
      </c>
      <c r="D20" s="1">
        <v>0.70041841004184113</v>
      </c>
      <c r="E20" s="1">
        <v>0.30604288499025345</v>
      </c>
      <c r="F20" s="1">
        <v>0.11278081446749005</v>
      </c>
      <c r="G20" s="1">
        <v>6.0301507537688412E-2</v>
      </c>
      <c r="J20" t="s">
        <v>66</v>
      </c>
      <c r="Q20" s="1">
        <v>5.4424426331485766E-3</v>
      </c>
      <c r="R20" s="1">
        <v>0.70041841004184113</v>
      </c>
      <c r="S20" s="1">
        <v>0.30604288499025345</v>
      </c>
      <c r="T20" s="1">
        <v>0.11278081446749005</v>
      </c>
      <c r="U20" s="1">
        <v>6.0301507537688412E-2</v>
      </c>
      <c r="X20" s="1">
        <v>4.2127384628517879E-3</v>
      </c>
      <c r="Y20" s="1">
        <v>0.1389121338912134</v>
      </c>
      <c r="Z20" s="1">
        <v>0.21101364522417154</v>
      </c>
      <c r="AA20" s="1">
        <v>0.15398262299473131</v>
      </c>
      <c r="AB20" s="1">
        <v>4.5226130653266354E-2</v>
      </c>
      <c r="AG20" t="s">
        <v>66</v>
      </c>
      <c r="AJ20" s="1" t="e">
        <f t="shared" si="0"/>
        <v>#DIV/0!</v>
      </c>
      <c r="AS20">
        <v>10</v>
      </c>
      <c r="AT20" s="1" t="s">
        <v>14</v>
      </c>
    </row>
    <row r="21" spans="1:48" x14ac:dyDescent="0.55000000000000004">
      <c r="A21">
        <v>20</v>
      </c>
      <c r="B21" s="1" t="s">
        <v>24</v>
      </c>
      <c r="C21" s="1">
        <v>1.9550075534702435E-2</v>
      </c>
      <c r="D21" s="1">
        <v>0.84184100418410046</v>
      </c>
      <c r="E21" s="1">
        <v>0.30701754385964913</v>
      </c>
      <c r="F21" s="1">
        <v>1.6168569710907334E-2</v>
      </c>
      <c r="G21" s="1">
        <v>0.48743718592964835</v>
      </c>
      <c r="J21" t="s">
        <v>56</v>
      </c>
      <c r="K21" t="s">
        <v>57</v>
      </c>
      <c r="L21" t="s">
        <v>58</v>
      </c>
      <c r="M21" t="s">
        <v>59</v>
      </c>
      <c r="N21" t="s">
        <v>60</v>
      </c>
      <c r="Q21" s="1">
        <v>1.9550075534702435E-2</v>
      </c>
      <c r="R21" s="1">
        <v>0.84184100418410046</v>
      </c>
      <c r="S21" s="1">
        <v>0.30701754385964913</v>
      </c>
      <c r="T21" s="1">
        <v>1.6168569710907334E-2</v>
      </c>
      <c r="U21" s="1">
        <v>0.48743718592964835</v>
      </c>
      <c r="X21" s="1">
        <v>1.0723427046840428E-2</v>
      </c>
      <c r="Y21" s="1">
        <v>0.1439330543933055</v>
      </c>
      <c r="Z21" s="1">
        <v>6.1403508771929828E-2</v>
      </c>
      <c r="AA21" s="1">
        <v>0.21121816049912026</v>
      </c>
      <c r="AB21" s="1">
        <v>0</v>
      </c>
      <c r="AG21" t="s">
        <v>56</v>
      </c>
      <c r="AH21" t="s">
        <v>57</v>
      </c>
      <c r="AI21" t="s">
        <v>58</v>
      </c>
      <c r="AJ21" s="1" t="e">
        <f t="shared" si="0"/>
        <v>#DIV/0!</v>
      </c>
      <c r="AK21" t="s">
        <v>59</v>
      </c>
      <c r="AL21" t="s">
        <v>60</v>
      </c>
      <c r="AS21">
        <v>11</v>
      </c>
      <c r="AT21" s="1" t="s">
        <v>15</v>
      </c>
    </row>
    <row r="22" spans="1:48" x14ac:dyDescent="0.55000000000000004">
      <c r="A22">
        <v>21</v>
      </c>
      <c r="B22" s="1" t="s">
        <v>25</v>
      </c>
      <c r="C22" s="1">
        <v>8.3284492385290565E-4</v>
      </c>
      <c r="D22" s="1">
        <v>0.27824267782426781</v>
      </c>
      <c r="E22" s="1">
        <v>0.23196881091617932</v>
      </c>
      <c r="F22" s="1">
        <v>2.7600274574338012E-2</v>
      </c>
      <c r="G22" s="1">
        <v>0.37688442211055279</v>
      </c>
      <c r="J22" s="1">
        <v>7.9777135991959073E-3</v>
      </c>
      <c r="K22" s="1">
        <v>0.26066945606694564</v>
      </c>
      <c r="L22" s="1">
        <v>0.18762183235867447</v>
      </c>
      <c r="M22" s="1">
        <v>4.8449129335086945E-2</v>
      </c>
      <c r="N22" s="1">
        <v>0.26633165829145727</v>
      </c>
      <c r="Q22" s="7">
        <f>AVERAGE(Q15:Q21)</f>
        <v>1.0836023609991363E-2</v>
      </c>
      <c r="R22" s="7"/>
      <c r="S22" s="7">
        <f>AVERAGE(R15:S21)</f>
        <v>0.4129532338517144</v>
      </c>
      <c r="T22" s="7"/>
      <c r="U22" s="7">
        <f>AVERAGE(T15:U21)</f>
        <v>0.25890524627629719</v>
      </c>
      <c r="V22" s="7">
        <f>AVERAGE(Q22:U22)</f>
        <v>0.22756483457933432</v>
      </c>
      <c r="X22" s="1">
        <v>5.4424426331485766E-3</v>
      </c>
      <c r="Y22" s="1">
        <v>0.70041841004184113</v>
      </c>
      <c r="Z22" s="1">
        <v>0.30604288499025345</v>
      </c>
      <c r="AA22" s="1">
        <v>0.11278081446749005</v>
      </c>
      <c r="AB22" s="1">
        <v>6.0301507537688412E-2</v>
      </c>
      <c r="AG22" s="1">
        <v>7.9777135991959073E-3</v>
      </c>
      <c r="AH22" s="1">
        <v>0.26066945606694564</v>
      </c>
      <c r="AI22" s="1">
        <v>0.18762183235867447</v>
      </c>
      <c r="AJ22" s="1">
        <f t="shared" si="0"/>
        <v>0.22414564421281005</v>
      </c>
      <c r="AK22" s="1">
        <v>4.8449129335086945E-2</v>
      </c>
      <c r="AL22" s="1">
        <v>0.26633165829145727</v>
      </c>
      <c r="AS22">
        <v>12</v>
      </c>
      <c r="AT22" s="1" t="s">
        <v>16</v>
      </c>
    </row>
    <row r="23" spans="1:48" x14ac:dyDescent="0.55000000000000004">
      <c r="A23">
        <v>22</v>
      </c>
      <c r="B23" s="1" t="s">
        <v>29</v>
      </c>
      <c r="C23" s="1">
        <v>1</v>
      </c>
      <c r="D23" s="1">
        <v>0</v>
      </c>
      <c r="E23" s="1">
        <v>0</v>
      </c>
      <c r="F23" s="1">
        <v>0.11610798199076604</v>
      </c>
      <c r="G23" s="1">
        <v>0.65829145728643224</v>
      </c>
      <c r="J23" s="1">
        <v>1.8404076342006862E-2</v>
      </c>
      <c r="K23" s="1">
        <v>0.48702928870292894</v>
      </c>
      <c r="L23" s="1">
        <v>0.10964912280701755</v>
      </c>
      <c r="M23" s="1">
        <v>0.22668582288643913</v>
      </c>
      <c r="N23" s="1">
        <v>0.16582914572864318</v>
      </c>
      <c r="Q23" t="s">
        <v>81</v>
      </c>
      <c r="X23" s="1">
        <v>1.9550075534702435E-2</v>
      </c>
      <c r="Y23" s="1">
        <v>0.84184100418410046</v>
      </c>
      <c r="Z23" s="1">
        <v>0.30701754385964913</v>
      </c>
      <c r="AA23" s="1">
        <v>1.6168569710907334E-2</v>
      </c>
      <c r="AB23" s="1">
        <v>0.48743718592964835</v>
      </c>
      <c r="AG23" s="1">
        <v>1.8404076342006862E-2</v>
      </c>
      <c r="AH23" s="1">
        <v>0.48702928870292894</v>
      </c>
      <c r="AI23" s="1">
        <v>0.10964912280701755</v>
      </c>
      <c r="AJ23" s="1">
        <f t="shared" si="0"/>
        <v>0.29833920575497325</v>
      </c>
      <c r="AK23" s="1">
        <v>0.22668582288643913</v>
      </c>
      <c r="AL23" s="1">
        <v>0.16582914572864318</v>
      </c>
      <c r="AS23">
        <v>13</v>
      </c>
      <c r="AT23" s="1" t="s">
        <v>17</v>
      </c>
    </row>
    <row r="24" spans="1:48" x14ac:dyDescent="0.55000000000000004">
      <c r="J24" s="1">
        <v>2.731704323004536E-2</v>
      </c>
      <c r="K24" s="1">
        <v>8.9539748953974929E-2</v>
      </c>
      <c r="L24" s="1">
        <v>8.8693957115009756E-2</v>
      </c>
      <c r="M24" s="1">
        <v>5.0619548132413046E-2</v>
      </c>
      <c r="N24" s="1">
        <v>0.51758793969849248</v>
      </c>
      <c r="Q24" t="s">
        <v>76</v>
      </c>
      <c r="R24" t="s">
        <v>77</v>
      </c>
      <c r="S24" t="s">
        <v>78</v>
      </c>
      <c r="T24" t="s">
        <v>79</v>
      </c>
      <c r="U24" t="s">
        <v>80</v>
      </c>
      <c r="X24" s="7">
        <f>AVERAGE(X18:X23)</f>
        <v>1.233240893011856E-2</v>
      </c>
      <c r="Y24" s="7"/>
      <c r="Z24" s="7">
        <f>AVERAGE(Y18:Z23)</f>
        <v>0.29664378189391033</v>
      </c>
      <c r="AA24" s="7"/>
      <c r="AB24" s="7">
        <f>AVERAGE(AA18:AB23)</f>
        <v>0.22246942136687967</v>
      </c>
      <c r="AC24" s="7">
        <f>AVERAGE(X24:AB24)</f>
        <v>0.17714853739696954</v>
      </c>
      <c r="AG24" s="1">
        <v>2.731704323004536E-2</v>
      </c>
      <c r="AH24" s="1">
        <v>8.9539748953974929E-2</v>
      </c>
      <c r="AI24" s="1">
        <v>8.8693957115009756E-2</v>
      </c>
      <c r="AJ24" s="1">
        <f t="shared" si="0"/>
        <v>8.9116853034492349E-2</v>
      </c>
      <c r="AK24" s="1">
        <v>5.0619548132413046E-2</v>
      </c>
      <c r="AL24" s="1">
        <v>0.51758793969849248</v>
      </c>
      <c r="AS24">
        <v>14</v>
      </c>
      <c r="AT24" s="1" t="s">
        <v>18</v>
      </c>
    </row>
    <row r="25" spans="1:48" x14ac:dyDescent="0.55000000000000004">
      <c r="J25" s="1">
        <v>1.6664636776717829E-2</v>
      </c>
      <c r="K25" s="1">
        <v>0.16736401673640169</v>
      </c>
      <c r="L25" s="1">
        <v>0.25487329434697858</v>
      </c>
      <c r="M25" s="1">
        <v>1.2445068708612641E-2</v>
      </c>
      <c r="N25" s="1">
        <v>0.27135678391959805</v>
      </c>
      <c r="Q25" s="1">
        <v>7.9777135991959073E-3</v>
      </c>
      <c r="R25" s="1">
        <v>0.26066945606694564</v>
      </c>
      <c r="S25" s="1">
        <v>0.18762183235867447</v>
      </c>
      <c r="T25" s="1">
        <v>4.8449129335086945E-2</v>
      </c>
      <c r="U25" s="1">
        <v>0.26633165829145727</v>
      </c>
      <c r="X25" t="s">
        <v>66</v>
      </c>
      <c r="AG25" s="1">
        <v>1.6664636776717829E-2</v>
      </c>
      <c r="AH25" s="1">
        <v>0.16736401673640169</v>
      </c>
      <c r="AI25" s="1">
        <v>0.25487329434697858</v>
      </c>
      <c r="AJ25" s="1">
        <f t="shared" si="0"/>
        <v>0.21111865554169013</v>
      </c>
      <c r="AK25" s="1">
        <v>1.2445068708612641E-2</v>
      </c>
      <c r="AL25" s="1">
        <v>0.27135678391959805</v>
      </c>
      <c r="AS25">
        <v>15</v>
      </c>
      <c r="AT25" s="1" t="s">
        <v>19</v>
      </c>
    </row>
    <row r="26" spans="1:48" x14ac:dyDescent="0.55000000000000004">
      <c r="J26" s="1">
        <v>1.7748326815323578E-2</v>
      </c>
      <c r="K26" s="1">
        <v>0.60209205020920509</v>
      </c>
      <c r="L26" s="1">
        <v>4.2884990253411311E-2</v>
      </c>
      <c r="M26" s="1">
        <v>5.0803251211404568E-2</v>
      </c>
      <c r="N26" s="1">
        <v>2.5125628140703519E-2</v>
      </c>
      <c r="Q26" s="1">
        <v>1.8404076342006862E-2</v>
      </c>
      <c r="R26" s="1">
        <v>0.48702928870292894</v>
      </c>
      <c r="S26" s="1">
        <v>0.10964912280701755</v>
      </c>
      <c r="T26" s="1">
        <v>0.22668582288643913</v>
      </c>
      <c r="U26" s="1">
        <v>0.16582914572864318</v>
      </c>
      <c r="X26" t="s">
        <v>56</v>
      </c>
      <c r="Y26" t="s">
        <v>57</v>
      </c>
      <c r="Z26" t="s">
        <v>58</v>
      </c>
      <c r="AA26" t="s">
        <v>59</v>
      </c>
      <c r="AB26" t="s">
        <v>60</v>
      </c>
      <c r="AG26" s="1">
        <v>1.7748326815323578E-2</v>
      </c>
      <c r="AH26" s="1">
        <v>0.60209205020920509</v>
      </c>
      <c r="AI26" s="1">
        <v>4.2884990253411311E-2</v>
      </c>
      <c r="AJ26" s="1">
        <f t="shared" si="0"/>
        <v>0.3224885202313082</v>
      </c>
      <c r="AK26" s="1">
        <v>5.0803251211404568E-2</v>
      </c>
      <c r="AL26" s="1">
        <v>2.5125628140703519E-2</v>
      </c>
      <c r="AS26">
        <v>16</v>
      </c>
      <c r="AT26" s="1" t="s">
        <v>20</v>
      </c>
    </row>
    <row r="27" spans="1:48" x14ac:dyDescent="0.55000000000000004">
      <c r="J27" s="1">
        <v>4.2127384628517879E-3</v>
      </c>
      <c r="K27" s="1">
        <v>0.1389121338912134</v>
      </c>
      <c r="L27" s="1">
        <v>0.21101364522417154</v>
      </c>
      <c r="M27" s="1">
        <v>0.15398262299473131</v>
      </c>
      <c r="N27" s="1">
        <v>4.5226130653266354E-2</v>
      </c>
      <c r="Q27" s="1">
        <v>2.731704323004536E-2</v>
      </c>
      <c r="R27" s="1">
        <v>8.9539748953974929E-2</v>
      </c>
      <c r="S27" s="1">
        <v>8.8693957115009756E-2</v>
      </c>
      <c r="T27" s="1">
        <v>5.0619548132413046E-2</v>
      </c>
      <c r="U27" s="1">
        <v>0.51758793969849248</v>
      </c>
      <c r="X27" s="1">
        <v>7.9777135991959073E-3</v>
      </c>
      <c r="Y27" s="1">
        <v>0.26066945606694564</v>
      </c>
      <c r="Z27" s="1">
        <v>0.18762183235867447</v>
      </c>
      <c r="AA27" s="1">
        <v>4.8449129335086945E-2</v>
      </c>
      <c r="AB27" s="1">
        <v>0.26633165829145727</v>
      </c>
      <c r="AG27" s="1">
        <v>4.2127384628517879E-3</v>
      </c>
      <c r="AH27" s="1">
        <v>0.1389121338912134</v>
      </c>
      <c r="AI27" s="1">
        <v>0.21101364522417154</v>
      </c>
      <c r="AJ27" s="1">
        <f t="shared" si="0"/>
        <v>0.17496288955769246</v>
      </c>
      <c r="AK27" s="1">
        <v>0.15398262299473131</v>
      </c>
      <c r="AL27" s="1">
        <v>4.5226130653266354E-2</v>
      </c>
      <c r="AS27">
        <v>17</v>
      </c>
      <c r="AT27" s="1" t="s">
        <v>21</v>
      </c>
    </row>
    <row r="28" spans="1:48" x14ac:dyDescent="0.55000000000000004">
      <c r="J28" s="1">
        <v>6.5081621743693623E-3</v>
      </c>
      <c r="K28" s="1">
        <v>0.46987447698744772</v>
      </c>
      <c r="L28" s="1">
        <v>0.15984405458089671</v>
      </c>
      <c r="M28" s="1">
        <v>0</v>
      </c>
      <c r="N28" s="1">
        <v>0.39195979899497485</v>
      </c>
      <c r="Q28" s="1">
        <v>1.6664636776717829E-2</v>
      </c>
      <c r="R28" s="1">
        <v>0.16736401673640169</v>
      </c>
      <c r="S28" s="1">
        <v>0.25487329434697858</v>
      </c>
      <c r="T28" s="1">
        <v>1.2445068708612641E-2</v>
      </c>
      <c r="U28" s="1">
        <v>0.27135678391959805</v>
      </c>
      <c r="X28" s="1">
        <v>1.8404076342006862E-2</v>
      </c>
      <c r="Y28" s="1">
        <v>0.48702928870292894</v>
      </c>
      <c r="Z28" s="1">
        <v>0.10964912280701755</v>
      </c>
      <c r="AA28" s="1">
        <v>0.22668582288643913</v>
      </c>
      <c r="AB28" s="1">
        <v>0.16582914572864318</v>
      </c>
      <c r="AG28" s="1">
        <v>6.5081621743693623E-3</v>
      </c>
      <c r="AH28" s="1">
        <v>0.46987447698744772</v>
      </c>
      <c r="AI28" s="1">
        <v>0.15984405458089671</v>
      </c>
      <c r="AJ28" s="1">
        <f t="shared" si="0"/>
        <v>0.31485926578417223</v>
      </c>
      <c r="AK28" s="1">
        <v>0</v>
      </c>
      <c r="AL28" s="1">
        <v>0.39195979899497485</v>
      </c>
      <c r="AS28">
        <v>18</v>
      </c>
      <c r="AT28" s="1" t="s">
        <v>22</v>
      </c>
    </row>
    <row r="29" spans="1:48" x14ac:dyDescent="0.55000000000000004">
      <c r="J29" s="1">
        <v>0</v>
      </c>
      <c r="K29" s="1">
        <v>0.35732217573221758</v>
      </c>
      <c r="L29" s="1">
        <v>0.17836257309941522</v>
      </c>
      <c r="M29" s="1">
        <v>0.28904351694507097</v>
      </c>
      <c r="N29" s="1">
        <v>0.37688442211055279</v>
      </c>
      <c r="Q29" s="1">
        <v>4.2127384628517879E-3</v>
      </c>
      <c r="R29" s="1">
        <v>0.1389121338912134</v>
      </c>
      <c r="S29" s="1">
        <v>0.21101364522417154</v>
      </c>
      <c r="T29" s="1">
        <v>0.15398262299473131</v>
      </c>
      <c r="U29" s="1">
        <v>4.5226130653266354E-2</v>
      </c>
      <c r="X29" s="1">
        <v>6.5081621743693623E-3</v>
      </c>
      <c r="Y29" s="1">
        <v>0.46987447698744772</v>
      </c>
      <c r="Z29" s="1">
        <v>0.15984405458089671</v>
      </c>
      <c r="AA29" s="1">
        <v>0</v>
      </c>
      <c r="AB29" s="1">
        <v>0.39195979899497485</v>
      </c>
      <c r="AG29" s="1">
        <v>0</v>
      </c>
      <c r="AH29" s="1">
        <v>0.35732217573221758</v>
      </c>
      <c r="AI29" s="1">
        <v>0.17836257309941522</v>
      </c>
      <c r="AJ29" s="1">
        <f t="shared" si="0"/>
        <v>0.26784237441581638</v>
      </c>
      <c r="AK29" s="1">
        <v>0.28904351694507097</v>
      </c>
      <c r="AL29" s="1">
        <v>0.37688442211055279</v>
      </c>
      <c r="AS29">
        <v>19</v>
      </c>
      <c r="AT29" s="1" t="s">
        <v>23</v>
      </c>
    </row>
    <row r="30" spans="1:48" x14ac:dyDescent="0.55000000000000004">
      <c r="J30" s="1">
        <v>1.0723427046840428E-2</v>
      </c>
      <c r="K30" s="1">
        <v>0.1439330543933055</v>
      </c>
      <c r="L30" s="1">
        <v>6.1403508771929828E-2</v>
      </c>
      <c r="M30" s="1">
        <v>0.21121816049912026</v>
      </c>
      <c r="N30" s="1">
        <v>0</v>
      </c>
      <c r="Q30" s="1">
        <v>0</v>
      </c>
      <c r="R30" s="1">
        <v>0.35732217573221758</v>
      </c>
      <c r="S30" s="1">
        <v>0.17836257309941522</v>
      </c>
      <c r="T30" s="1">
        <v>0.28904351694507097</v>
      </c>
      <c r="U30" s="1">
        <v>0.37688442211055279</v>
      </c>
      <c r="X30" s="1">
        <v>0</v>
      </c>
      <c r="Y30" s="1">
        <v>0.35732217573221758</v>
      </c>
      <c r="Z30" s="1">
        <v>0.17836257309941522</v>
      </c>
      <c r="AA30" s="1">
        <v>0.28904351694507097</v>
      </c>
      <c r="AB30" s="1">
        <v>0.37688442211055279</v>
      </c>
      <c r="AG30" s="1">
        <v>1.0723427046840428E-2</v>
      </c>
      <c r="AH30" s="1">
        <v>0.1439330543933055</v>
      </c>
      <c r="AI30" s="1">
        <v>6.1403508771929828E-2</v>
      </c>
      <c r="AJ30" s="1">
        <f t="shared" si="0"/>
        <v>0.10266828158261766</v>
      </c>
      <c r="AK30" s="1">
        <v>0.21121816049912026</v>
      </c>
      <c r="AL30" s="1">
        <v>0</v>
      </c>
      <c r="AS30">
        <v>20</v>
      </c>
      <c r="AT30" s="1" t="s">
        <v>24</v>
      </c>
    </row>
    <row r="31" spans="1:48" x14ac:dyDescent="0.55000000000000004">
      <c r="J31" s="1">
        <v>5.4424426331485766E-3</v>
      </c>
      <c r="K31" s="1">
        <v>0.70041841004184113</v>
      </c>
      <c r="L31" s="1">
        <v>0.30604288499025345</v>
      </c>
      <c r="M31" s="1">
        <v>0.11278081446749005</v>
      </c>
      <c r="N31" s="1">
        <v>6.0301507537688412E-2</v>
      </c>
      <c r="Q31" s="1">
        <v>1.0723427046840428E-2</v>
      </c>
      <c r="R31" s="1">
        <v>0.1439330543933055</v>
      </c>
      <c r="S31" s="1">
        <v>6.1403508771929828E-2</v>
      </c>
      <c r="T31" s="1">
        <v>0.21121816049912026</v>
      </c>
      <c r="U31" s="1">
        <v>0</v>
      </c>
      <c r="X31" s="1">
        <v>8.3284492385290565E-4</v>
      </c>
      <c r="Y31" s="1">
        <v>0.27824267782426781</v>
      </c>
      <c r="Z31" s="1">
        <v>0.23196881091617932</v>
      </c>
      <c r="AA31" s="1">
        <v>2.7600274574338012E-2</v>
      </c>
      <c r="AB31" s="1">
        <v>0.37688442211055279</v>
      </c>
      <c r="AG31" s="1">
        <v>5.4424426331485766E-3</v>
      </c>
      <c r="AH31" s="1">
        <v>0.70041841004184113</v>
      </c>
      <c r="AI31" s="1">
        <v>0.30604288499025345</v>
      </c>
      <c r="AJ31" s="1">
        <f t="shared" si="0"/>
        <v>0.50323064751604729</v>
      </c>
      <c r="AK31" s="1">
        <v>0.11278081446749005</v>
      </c>
      <c r="AL31" s="1">
        <v>6.0301507537688412E-2</v>
      </c>
      <c r="AS31">
        <v>21</v>
      </c>
      <c r="AT31" s="1" t="s">
        <v>25</v>
      </c>
    </row>
    <row r="32" spans="1:48" x14ac:dyDescent="0.55000000000000004">
      <c r="J32" s="1">
        <v>8.3284492385290565E-4</v>
      </c>
      <c r="K32" s="1">
        <v>0.27824267782426781</v>
      </c>
      <c r="L32" s="1">
        <v>0.23196881091617932</v>
      </c>
      <c r="M32" s="1">
        <v>2.7600274574338012E-2</v>
      </c>
      <c r="N32" s="1">
        <v>0.37688442211055279</v>
      </c>
      <c r="Q32" s="1">
        <v>8.3284492385290565E-4</v>
      </c>
      <c r="R32" s="1">
        <v>0.27824267782426781</v>
      </c>
      <c r="S32" s="1">
        <v>0.23196881091617932</v>
      </c>
      <c r="T32" s="1">
        <v>2.7600274574338012E-2</v>
      </c>
      <c r="U32" s="1">
        <v>0.37688442211055279</v>
      </c>
      <c r="X32" s="7">
        <f>AVERAGE(X27:X31)</f>
        <v>6.7445594078850077E-3</v>
      </c>
      <c r="Y32" s="7"/>
      <c r="Z32" s="7">
        <f>AVERAGE(Y27:Z31)</f>
        <v>0.27205844690759917</v>
      </c>
      <c r="AA32" s="7"/>
      <c r="AB32" s="7">
        <f>AVERAGE(AA27:AB31)</f>
        <v>0.21696681909771157</v>
      </c>
      <c r="AC32" s="7">
        <f>AVERAGE(X32:AB32)</f>
        <v>0.16525660847106524</v>
      </c>
      <c r="AG32" s="1">
        <v>8.3284492385290565E-4</v>
      </c>
      <c r="AH32" s="1">
        <v>0.27824267782426781</v>
      </c>
      <c r="AI32" s="1">
        <v>0.23196881091617932</v>
      </c>
      <c r="AJ32" s="1">
        <f t="shared" si="0"/>
        <v>0.2551057443702236</v>
      </c>
      <c r="AK32" s="1">
        <v>2.7600274574338012E-2</v>
      </c>
      <c r="AL32" s="1">
        <v>0.37688442211055279</v>
      </c>
      <c r="AS32">
        <v>22</v>
      </c>
      <c r="AT32" s="1" t="s">
        <v>29</v>
      </c>
      <c r="AU32">
        <v>73.89</v>
      </c>
    </row>
    <row r="33" spans="3:39" x14ac:dyDescent="0.55000000000000004">
      <c r="J33" s="7">
        <f>AVERAGE(J22:J32)</f>
        <v>1.0530128364032056E-2</v>
      </c>
      <c r="K33" s="7"/>
      <c r="L33" s="7">
        <f>AVERAGE(K22:L32)</f>
        <v>0.25126164381834942</v>
      </c>
      <c r="M33" s="7"/>
      <c r="N33" s="7">
        <f>AVERAGE(M22:N32)</f>
        <v>0.16732343849730166</v>
      </c>
      <c r="O33" s="7">
        <f>AVERAGE(J33:N33)</f>
        <v>0.14303840355989439</v>
      </c>
      <c r="P33" s="7"/>
      <c r="Q33" s="7">
        <f>AVERAGE(Q25:Q32)</f>
        <v>1.0766560047688885E-2</v>
      </c>
      <c r="R33" s="7"/>
      <c r="S33" s="7">
        <f>AVERAGE(R25:S32)</f>
        <v>0.20291245605878949</v>
      </c>
      <c r="T33" s="7"/>
      <c r="U33" s="7">
        <f>AVERAGE(T25:U32)</f>
        <v>0.19000904041177347</v>
      </c>
      <c r="V33" s="7">
        <f>AVERAGE(Q33:U33)</f>
        <v>0.13456268550608394</v>
      </c>
      <c r="X33" t="s">
        <v>67</v>
      </c>
      <c r="AG33" s="7">
        <f>AVERAGE(AG22:AG32)</f>
        <v>1.0530128364032056E-2</v>
      </c>
      <c r="AH33" s="7"/>
      <c r="AI33" s="7">
        <f>AVERAGE(AH22:AI32)</f>
        <v>0.25126164381834942</v>
      </c>
      <c r="AJ33" s="1">
        <f t="shared" si="0"/>
        <v>0.25126164381834942</v>
      </c>
      <c r="AK33" s="7"/>
      <c r="AL33" s="7">
        <f>AVERAGE(AK22:AL32)</f>
        <v>0.16732343849730166</v>
      </c>
      <c r="AM33" s="7">
        <f>AVERAGE(AG33:AL33)</f>
        <v>0.17009421362450816</v>
      </c>
    </row>
    <row r="34" spans="3:39" x14ac:dyDescent="0.55000000000000004">
      <c r="J34" t="s">
        <v>67</v>
      </c>
      <c r="Q34" t="s">
        <v>82</v>
      </c>
      <c r="X34" t="s">
        <v>56</v>
      </c>
      <c r="Y34" t="s">
        <v>57</v>
      </c>
      <c r="Z34" t="s">
        <v>58</v>
      </c>
      <c r="AA34" t="s">
        <v>59</v>
      </c>
      <c r="AB34" t="s">
        <v>60</v>
      </c>
      <c r="AG34" t="s">
        <v>67</v>
      </c>
      <c r="AJ34" s="1" t="e">
        <f t="shared" si="0"/>
        <v>#DIV/0!</v>
      </c>
    </row>
    <row r="35" spans="3:39" x14ac:dyDescent="0.55000000000000004">
      <c r="J35" t="s">
        <v>56</v>
      </c>
      <c r="K35" t="s">
        <v>57</v>
      </c>
      <c r="L35" t="s">
        <v>58</v>
      </c>
      <c r="M35" t="s">
        <v>59</v>
      </c>
      <c r="N35" t="s">
        <v>60</v>
      </c>
      <c r="Q35" t="s">
        <v>76</v>
      </c>
      <c r="R35" t="s">
        <v>77</v>
      </c>
      <c r="S35" t="s">
        <v>78</v>
      </c>
      <c r="T35" t="s">
        <v>79</v>
      </c>
      <c r="U35" t="s">
        <v>80</v>
      </c>
      <c r="X35" s="1">
        <v>8.4446089138108405E-3</v>
      </c>
      <c r="Y35" s="1">
        <v>0.693305439330544</v>
      </c>
      <c r="Z35" s="1">
        <v>0.10185185185185187</v>
      </c>
      <c r="AA35" s="1">
        <v>0.14687361372256055</v>
      </c>
      <c r="AB35" s="1">
        <v>0.38190954773869346</v>
      </c>
      <c r="AG35" t="s">
        <v>56</v>
      </c>
      <c r="AH35" t="s">
        <v>57</v>
      </c>
      <c r="AI35" t="s">
        <v>58</v>
      </c>
      <c r="AJ35" s="1" t="e">
        <f t="shared" si="0"/>
        <v>#DIV/0!</v>
      </c>
      <c r="AK35" t="s">
        <v>59</v>
      </c>
      <c r="AL35" t="s">
        <v>60</v>
      </c>
    </row>
    <row r="36" spans="3:39" x14ac:dyDescent="0.55000000000000004">
      <c r="J36" s="1">
        <v>4.7818354182336799E-4</v>
      </c>
      <c r="K36" s="1">
        <v>0.77615062761506282</v>
      </c>
      <c r="L36" s="1">
        <v>1</v>
      </c>
      <c r="M36" s="1">
        <v>9.4701466463918416E-2</v>
      </c>
      <c r="N36" s="1">
        <v>0.79899497487437199</v>
      </c>
      <c r="Q36" s="1">
        <v>3.8762076400557384E-4</v>
      </c>
      <c r="R36" s="1">
        <v>1</v>
      </c>
      <c r="S36" s="1">
        <v>0.62962962962962965</v>
      </c>
      <c r="T36" s="1">
        <v>0.6922332417442848</v>
      </c>
      <c r="U36" s="1">
        <v>1.5075376884422058E-2</v>
      </c>
      <c r="X36" s="1">
        <v>1.6664636776717829E-2</v>
      </c>
      <c r="Y36" s="1">
        <v>0.16736401673640169</v>
      </c>
      <c r="Z36" s="1">
        <v>0.25487329434697858</v>
      </c>
      <c r="AA36" s="1">
        <v>1.2445068708612641E-2</v>
      </c>
      <c r="AB36" s="1">
        <v>0.27135678391959805</v>
      </c>
      <c r="AG36" s="1">
        <v>4.7818354182336799E-4</v>
      </c>
      <c r="AH36" s="1">
        <v>0.77615062761506282</v>
      </c>
      <c r="AI36" s="1">
        <v>1</v>
      </c>
      <c r="AJ36" s="1">
        <f t="shared" si="0"/>
        <v>0.88807531380753146</v>
      </c>
      <c r="AK36" s="1">
        <v>9.4701466463918416E-2</v>
      </c>
      <c r="AL36" s="1">
        <v>0.79899497487437199</v>
      </c>
    </row>
    <row r="37" spans="3:39" x14ac:dyDescent="0.55000000000000004">
      <c r="J37" s="7">
        <f>AVERAGE(J36)</f>
        <v>4.7818354182336799E-4</v>
      </c>
      <c r="K37" s="7"/>
      <c r="L37" s="7">
        <f>AVERAGE(K36:L36)</f>
        <v>0.88807531380753146</v>
      </c>
      <c r="M37" s="7"/>
      <c r="N37" s="7">
        <f>AVERAGE(M36:N36)</f>
        <v>0.4468482206691452</v>
      </c>
      <c r="O37" s="7">
        <f>AVERAGE(J37:N37)</f>
        <v>0.4451339060061667</v>
      </c>
      <c r="P37" s="7"/>
      <c r="Q37" s="7">
        <f>AVERAGE(Q36)</f>
        <v>3.8762076400557384E-4</v>
      </c>
      <c r="R37" s="7"/>
      <c r="S37" s="7">
        <f>AVERAGE(R36:S36)</f>
        <v>0.81481481481481488</v>
      </c>
      <c r="T37" s="7"/>
      <c r="U37" s="7">
        <f>AVERAGE(T36:U36)</f>
        <v>0.35365430931435343</v>
      </c>
      <c r="V37" s="7">
        <f>AVERAGE(Q37:U37)</f>
        <v>0.38961891496439133</v>
      </c>
      <c r="X37" s="7">
        <f>AVERAGE(X35:X36)</f>
        <v>1.2554622845264336E-2</v>
      </c>
      <c r="Y37" s="7"/>
      <c r="Z37" s="7">
        <f>AVEDEV(Y35:Z36)</f>
        <v>0.19447839438204997</v>
      </c>
      <c r="AA37" s="7"/>
      <c r="AB37" s="7">
        <f>AVERAGE(AA35:AB36)</f>
        <v>0.20314625352236618</v>
      </c>
      <c r="AC37" s="7">
        <f>AVERAGE(X37:AB37)</f>
        <v>0.13672642358322684</v>
      </c>
      <c r="AG37" s="7">
        <f>AVERAGE(AG36)</f>
        <v>4.7818354182336799E-4</v>
      </c>
      <c r="AH37" s="7"/>
      <c r="AI37" s="7">
        <f>AVERAGE(AH36:AI36)</f>
        <v>0.88807531380753146</v>
      </c>
      <c r="AJ37" s="1">
        <f t="shared" si="0"/>
        <v>0.88807531380753146</v>
      </c>
      <c r="AK37" s="7"/>
      <c r="AL37" s="7">
        <f>AVERAGE(AK36:AL36)</f>
        <v>0.4468482206691452</v>
      </c>
      <c r="AM37" s="7">
        <f>AVERAGE(AG37:AL37)</f>
        <v>0.55586925795650788</v>
      </c>
    </row>
    <row r="38" spans="3:39" x14ac:dyDescent="0.55000000000000004">
      <c r="J38" t="s">
        <v>72</v>
      </c>
      <c r="Q38" t="s">
        <v>83</v>
      </c>
      <c r="X38" t="s">
        <v>72</v>
      </c>
      <c r="AG38" t="s">
        <v>72</v>
      </c>
      <c r="AJ38" s="1" t="e">
        <f t="shared" si="0"/>
        <v>#DIV/0!</v>
      </c>
    </row>
    <row r="39" spans="3:39" x14ac:dyDescent="0.55000000000000004">
      <c r="J39" t="s">
        <v>56</v>
      </c>
      <c r="K39" t="s">
        <v>57</v>
      </c>
      <c r="L39" t="s">
        <v>58</v>
      </c>
      <c r="M39" t="s">
        <v>59</v>
      </c>
      <c r="N39" t="s">
        <v>60</v>
      </c>
      <c r="Q39" t="s">
        <v>76</v>
      </c>
      <c r="R39" t="s">
        <v>77</v>
      </c>
      <c r="S39" t="s">
        <v>78</v>
      </c>
      <c r="T39" t="s">
        <v>79</v>
      </c>
      <c r="U39" t="s">
        <v>80</v>
      </c>
      <c r="X39" t="s">
        <v>56</v>
      </c>
      <c r="Y39" t="s">
        <v>57</v>
      </c>
      <c r="Z39" t="s">
        <v>58</v>
      </c>
      <c r="AA39" t="s">
        <v>59</v>
      </c>
      <c r="AB39" t="s">
        <v>60</v>
      </c>
      <c r="AG39" t="s">
        <v>56</v>
      </c>
      <c r="AH39" t="s">
        <v>57</v>
      </c>
      <c r="AI39" t="s">
        <v>58</v>
      </c>
      <c r="AJ39" s="1" t="e">
        <f t="shared" si="0"/>
        <v>#DIV/0!</v>
      </c>
      <c r="AK39" t="s">
        <v>59</v>
      </c>
      <c r="AL39" t="s">
        <v>60</v>
      </c>
    </row>
    <row r="40" spans="3:39" x14ac:dyDescent="0.55000000000000004">
      <c r="J40" s="1">
        <v>1</v>
      </c>
      <c r="K40" s="1">
        <v>0</v>
      </c>
      <c r="L40" s="1">
        <v>0</v>
      </c>
      <c r="M40" s="1">
        <v>0.11610798199076604</v>
      </c>
      <c r="N40" s="1">
        <v>0.65829145728643224</v>
      </c>
      <c r="Q40" s="1">
        <v>1</v>
      </c>
      <c r="R40" s="1">
        <v>0</v>
      </c>
      <c r="S40" s="1">
        <v>0</v>
      </c>
      <c r="T40" s="1">
        <v>0.11610798199076604</v>
      </c>
      <c r="U40" s="1">
        <v>0.65829145728643224</v>
      </c>
      <c r="X40">
        <v>1</v>
      </c>
      <c r="Y40">
        <v>0</v>
      </c>
      <c r="Z40">
        <v>0</v>
      </c>
      <c r="AA40">
        <v>0.11610798199076604</v>
      </c>
      <c r="AB40">
        <v>0.65829145728643224</v>
      </c>
      <c r="AG40" s="1">
        <v>1</v>
      </c>
      <c r="AH40" s="1">
        <v>0</v>
      </c>
      <c r="AI40" s="1">
        <v>0</v>
      </c>
      <c r="AJ40" s="1">
        <f t="shared" si="0"/>
        <v>0</v>
      </c>
      <c r="AK40" s="1">
        <v>0.11610798199076604</v>
      </c>
      <c r="AL40" s="1">
        <v>0.65829145728643224</v>
      </c>
    </row>
    <row r="41" spans="3:39" x14ac:dyDescent="0.55000000000000004">
      <c r="J41" s="7">
        <f>AVERAGE(J40)</f>
        <v>1</v>
      </c>
      <c r="K41" s="7"/>
      <c r="L41" s="7">
        <v>0</v>
      </c>
      <c r="M41" s="7"/>
      <c r="N41" s="7">
        <f>AVERAGE(M40:N40)</f>
        <v>0.38719971963859912</v>
      </c>
      <c r="O41" s="7">
        <f>AVERAGE(J41:N41)</f>
        <v>0.46239990654619972</v>
      </c>
      <c r="P41" s="7"/>
      <c r="Q41" s="7">
        <f>AVERAGE(Q40)</f>
        <v>1</v>
      </c>
      <c r="R41" s="7"/>
      <c r="S41" s="7">
        <v>0</v>
      </c>
      <c r="T41" s="7"/>
      <c r="U41" s="7">
        <f>AVERAGE(T40:U40)</f>
        <v>0.38719971963859912</v>
      </c>
      <c r="V41" s="7">
        <f>AVERAGE(Q41:U41)</f>
        <v>0.46239990654619972</v>
      </c>
      <c r="X41" s="7">
        <v>1</v>
      </c>
      <c r="Y41" s="7"/>
      <c r="Z41" s="7">
        <v>0</v>
      </c>
      <c r="AA41" s="7"/>
      <c r="AB41" s="7">
        <v>0.38719971963859912</v>
      </c>
      <c r="AC41" s="7">
        <f>AVERAGE(X41:AB41)</f>
        <v>0.46239990654619972</v>
      </c>
      <c r="AG41" s="7">
        <f>AVERAGE(AG40)</f>
        <v>1</v>
      </c>
      <c r="AH41" s="7"/>
      <c r="AI41" s="7">
        <v>0</v>
      </c>
      <c r="AJ41" s="1">
        <f t="shared" si="0"/>
        <v>0</v>
      </c>
      <c r="AK41" s="7"/>
      <c r="AL41" s="7">
        <f>AVERAGE(AK40:AL40)</f>
        <v>0.38719971963859912</v>
      </c>
      <c r="AM41" s="7">
        <f>AVERAGE(AG41:AL41)</f>
        <v>0.34679992990964981</v>
      </c>
    </row>
    <row r="45" spans="3:39" x14ac:dyDescent="0.55000000000000004">
      <c r="C45" s="2" t="s">
        <v>64</v>
      </c>
    </row>
    <row r="46" spans="3:39" x14ac:dyDescent="0.55000000000000004">
      <c r="C46" t="s">
        <v>65</v>
      </c>
      <c r="R46" s="2" t="s">
        <v>64</v>
      </c>
    </row>
    <row r="47" spans="3:39" x14ac:dyDescent="0.55000000000000004">
      <c r="C47" t="s">
        <v>56</v>
      </c>
      <c r="D47" t="s">
        <v>57</v>
      </c>
      <c r="E47" t="s">
        <v>58</v>
      </c>
      <c r="F47" t="s">
        <v>59</v>
      </c>
      <c r="G47" t="s">
        <v>60</v>
      </c>
      <c r="R47" t="s">
        <v>65</v>
      </c>
    </row>
    <row r="48" spans="3:39" x14ac:dyDescent="0.55000000000000004">
      <c r="C48" s="1">
        <v>7.1699613756313202E-3</v>
      </c>
      <c r="D48" s="1">
        <v>0.78912133891213387</v>
      </c>
      <c r="E48" s="1">
        <v>0.63693957115009747</v>
      </c>
      <c r="F48" s="1">
        <v>1.3388310905485201E-2</v>
      </c>
      <c r="G48" s="1">
        <v>0.74874371859296485</v>
      </c>
      <c r="J48" cm="1">
        <f t="array" ref="J48:N49">C48:G49*100</f>
        <v>0.71699613756313196</v>
      </c>
      <c r="K48">
        <v>78.912133891213387</v>
      </c>
      <c r="L48">
        <v>63.693957115009745</v>
      </c>
      <c r="M48">
        <v>1.3388310905485201</v>
      </c>
      <c r="N48">
        <v>74.874371859296488</v>
      </c>
      <c r="R48" t="s">
        <v>56</v>
      </c>
      <c r="S48" t="s">
        <v>57</v>
      </c>
      <c r="T48" t="s">
        <v>58</v>
      </c>
      <c r="U48" t="s">
        <v>59</v>
      </c>
      <c r="V48" t="s">
        <v>60</v>
      </c>
    </row>
    <row r="49" spans="3:23" x14ac:dyDescent="0.55000000000000004">
      <c r="C49" s="1">
        <v>2.2155151972506671E-3</v>
      </c>
      <c r="D49" s="1">
        <v>0.70460251046025113</v>
      </c>
      <c r="E49" s="1">
        <v>0.46393762183235865</v>
      </c>
      <c r="F49" s="1">
        <v>0.43801747073419794</v>
      </c>
      <c r="G49" s="1">
        <v>1</v>
      </c>
      <c r="J49">
        <v>0.2215515197250667</v>
      </c>
      <c r="K49">
        <v>70.460251046025107</v>
      </c>
      <c r="L49">
        <v>46.393762183235864</v>
      </c>
      <c r="M49">
        <v>43.801747073419797</v>
      </c>
      <c r="N49">
        <v>100</v>
      </c>
      <c r="R49" s="1">
        <v>7.1699613756313202E-3</v>
      </c>
      <c r="S49" s="1">
        <v>0.78912133891213387</v>
      </c>
      <c r="T49" s="1">
        <v>0.63693957115009747</v>
      </c>
      <c r="U49" s="1">
        <v>1.3388310905485201E-2</v>
      </c>
      <c r="V49" s="1">
        <v>0.74874371859296485</v>
      </c>
    </row>
    <row r="50" spans="3:23" x14ac:dyDescent="0.55000000000000004">
      <c r="C50" s="7">
        <f>AVERAGE(C48:C49)</f>
        <v>4.6927382864409934E-3</v>
      </c>
      <c r="D50" s="7"/>
      <c r="E50" s="7">
        <f>AVERAGE(D48:E49)</f>
        <v>0.64865026058871034</v>
      </c>
      <c r="F50" s="7"/>
      <c r="G50" s="7">
        <f>AVERAGE(F48:G49)</f>
        <v>0.55003737505816197</v>
      </c>
      <c r="H50" s="7">
        <f>AVERAGE(C50,E50,G50)</f>
        <v>0.40112679131110446</v>
      </c>
      <c r="J50">
        <f>AVERAGE(J48:J49)</f>
        <v>0.46927382864409933</v>
      </c>
      <c r="L50">
        <f>AVERAGE(K48:L49)</f>
        <v>64.865026058871024</v>
      </c>
      <c r="N50">
        <f>AVERAGE(M48:N49)</f>
        <v>55.003737505816204</v>
      </c>
      <c r="O50">
        <f>(J50*0.3)+(L50*0.3)+(N50*0.4)</f>
        <v>41.601784968581015</v>
      </c>
      <c r="R50" s="1">
        <v>2.2155151972506671E-3</v>
      </c>
      <c r="S50" s="1">
        <v>0.70460251046025113</v>
      </c>
      <c r="T50" s="1">
        <v>0.46393762183235865</v>
      </c>
      <c r="U50" s="1">
        <v>0.43801747073419794</v>
      </c>
      <c r="V50" s="1">
        <v>1</v>
      </c>
    </row>
    <row r="51" spans="3:23" x14ac:dyDescent="0.55000000000000004">
      <c r="C51" t="s">
        <v>61</v>
      </c>
      <c r="R51" s="7">
        <f>AVERAGE(R49:R50)</f>
        <v>4.6927382864409934E-3</v>
      </c>
      <c r="S51" s="7"/>
      <c r="T51" s="7">
        <f>AVERAGE(S49:T50)</f>
        <v>0.64865026058871034</v>
      </c>
      <c r="U51" s="7"/>
      <c r="V51" s="7">
        <f>AVERAGE(U49:V50)</f>
        <v>0.55003737505816197</v>
      </c>
      <c r="W51" s="7">
        <f>(0.3*R51)+(0.3*T51)+(0.4*V51)</f>
        <v>0.41601784968581018</v>
      </c>
    </row>
    <row r="52" spans="3:23" x14ac:dyDescent="0.55000000000000004">
      <c r="C52" t="s">
        <v>56</v>
      </c>
      <c r="D52" t="s">
        <v>57</v>
      </c>
      <c r="E52" t="s">
        <v>58</v>
      </c>
      <c r="F52" t="s">
        <v>59</v>
      </c>
      <c r="G52" t="s">
        <v>60</v>
      </c>
      <c r="R52" t="s">
        <v>61</v>
      </c>
    </row>
    <row r="53" spans="3:23" x14ac:dyDescent="0.55000000000000004">
      <c r="C53" s="1">
        <v>4.9310746567539044E-3</v>
      </c>
      <c r="D53" s="1">
        <v>0.82050209205020919</v>
      </c>
      <c r="E53" s="1">
        <v>0.1652046783625731</v>
      </c>
      <c r="F53" s="1">
        <v>1</v>
      </c>
      <c r="G53" s="1">
        <v>0.32663316582914576</v>
      </c>
      <c r="J53" cm="1">
        <f t="array" ref="J53:N54">C53:G54*100</f>
        <v>0.49310746567539043</v>
      </c>
      <c r="K53">
        <v>82.05020920502092</v>
      </c>
      <c r="L53">
        <v>16.520467836257311</v>
      </c>
      <c r="M53">
        <v>100</v>
      </c>
      <c r="N53">
        <v>32.663316582914575</v>
      </c>
      <c r="R53" t="s">
        <v>56</v>
      </c>
      <c r="S53" t="s">
        <v>57</v>
      </c>
      <c r="T53" t="s">
        <v>58</v>
      </c>
      <c r="U53" t="s">
        <v>59</v>
      </c>
      <c r="V53" t="s">
        <v>60</v>
      </c>
    </row>
    <row r="54" spans="3:23" x14ac:dyDescent="0.55000000000000004">
      <c r="C54" s="1">
        <v>3.8762076400557384E-4</v>
      </c>
      <c r="D54" s="1">
        <v>1</v>
      </c>
      <c r="E54" s="1">
        <v>0.62962962962962965</v>
      </c>
      <c r="F54" s="1">
        <v>0.6922332417442848</v>
      </c>
      <c r="G54" s="1">
        <v>1.5075376884422058E-2</v>
      </c>
      <c r="J54">
        <v>3.8762076400557385E-2</v>
      </c>
      <c r="K54">
        <v>100</v>
      </c>
      <c r="L54">
        <v>62.962962962962962</v>
      </c>
      <c r="M54">
        <v>69.223324174428484</v>
      </c>
      <c r="N54">
        <v>1.5075376884422058</v>
      </c>
      <c r="R54" s="1">
        <v>4.9310746567539044E-3</v>
      </c>
      <c r="S54" s="1">
        <v>0.82050209205020919</v>
      </c>
      <c r="T54" s="1">
        <v>0.1652046783625731</v>
      </c>
      <c r="U54" s="1">
        <v>1</v>
      </c>
      <c r="V54" s="1">
        <v>0.32663316582914576</v>
      </c>
    </row>
    <row r="55" spans="3:23" x14ac:dyDescent="0.55000000000000004">
      <c r="C55" s="7">
        <f>AVERAGE(C53:C54)</f>
        <v>2.6593477103797392E-3</v>
      </c>
      <c r="D55" s="7"/>
      <c r="E55" s="7">
        <f>AVERAGE(D53:E54)</f>
        <v>0.65383410001060305</v>
      </c>
      <c r="F55" s="7"/>
      <c r="G55" s="7">
        <f>AVERAGE(F53:G54)</f>
        <v>0.50848544611446311</v>
      </c>
      <c r="H55" s="7">
        <f>AVERAGE(C55:G55)</f>
        <v>0.38832629794514867</v>
      </c>
      <c r="J55">
        <f>AVERAGE(J53:J54)</f>
        <v>0.26593477103797392</v>
      </c>
      <c r="L55">
        <f>AVERAGE(K53:L54)</f>
        <v>65.383410001060298</v>
      </c>
      <c r="N55">
        <f>AVERAGE(M53:N54)</f>
        <v>50.848544611446314</v>
      </c>
      <c r="O55">
        <f>(J55*0.3)+(L55*0.3)+(N55*0.4)</f>
        <v>40.034221276208008</v>
      </c>
      <c r="R55" s="1">
        <v>3.8762076400557384E-4</v>
      </c>
      <c r="S55" s="1">
        <v>1</v>
      </c>
      <c r="T55" s="1">
        <v>0.62962962962962965</v>
      </c>
      <c r="U55" s="1">
        <v>0.6922332417442848</v>
      </c>
      <c r="V55" s="1">
        <v>1.5075376884422058E-2</v>
      </c>
    </row>
    <row r="56" spans="3:23" x14ac:dyDescent="0.55000000000000004">
      <c r="C56" t="s">
        <v>62</v>
      </c>
      <c r="R56" s="7">
        <f>AVERAGE(R54:R55)</f>
        <v>2.6593477103797392E-3</v>
      </c>
      <c r="S56" s="7"/>
      <c r="T56" s="7">
        <f>AVERAGE(S54:T55)</f>
        <v>0.65383410001060305</v>
      </c>
      <c r="U56" s="7"/>
      <c r="V56" s="7">
        <f>AVERAGE(U54:V55)</f>
        <v>0.50848544611446311</v>
      </c>
      <c r="W56" s="7">
        <f>AVERAGE(R56:V56)</f>
        <v>0.38832629794514867</v>
      </c>
    </row>
    <row r="57" spans="3:23" x14ac:dyDescent="0.55000000000000004">
      <c r="C57" t="s">
        <v>56</v>
      </c>
      <c r="D57" t="s">
        <v>57</v>
      </c>
      <c r="E57" t="s">
        <v>58</v>
      </c>
      <c r="F57" t="s">
        <v>59</v>
      </c>
      <c r="G57" t="s">
        <v>60</v>
      </c>
      <c r="R57" t="s">
        <v>62</v>
      </c>
    </row>
    <row r="58" spans="3:23" x14ac:dyDescent="0.55000000000000004">
      <c r="C58" s="1">
        <v>9.6914195570137231E-3</v>
      </c>
      <c r="D58" s="1">
        <v>0.54769874476987446</v>
      </c>
      <c r="E58" s="1">
        <v>0.35769980506822613</v>
      </c>
      <c r="F58" s="1">
        <v>0.69106062380351574</v>
      </c>
      <c r="G58" s="1">
        <v>0.57788944723618085</v>
      </c>
      <c r="J58" cm="1">
        <f t="array" ref="J58:N62">C58:G62*100</f>
        <v>0.96914195570137229</v>
      </c>
      <c r="K58">
        <v>54.769874476987447</v>
      </c>
      <c r="L58">
        <v>35.769980506822613</v>
      </c>
      <c r="M58">
        <v>69.106062380351574</v>
      </c>
      <c r="N58">
        <v>57.788944723618087</v>
      </c>
      <c r="R58" t="s">
        <v>56</v>
      </c>
      <c r="S58" t="s">
        <v>57</v>
      </c>
      <c r="T58" t="s">
        <v>58</v>
      </c>
      <c r="U58" t="s">
        <v>59</v>
      </c>
      <c r="V58" t="s">
        <v>60</v>
      </c>
    </row>
    <row r="59" spans="3:23" x14ac:dyDescent="0.55000000000000004">
      <c r="C59" s="1">
        <v>6.7487266731227642E-3</v>
      </c>
      <c r="D59" s="1">
        <v>0.53933054393305446</v>
      </c>
      <c r="E59" s="1">
        <v>0.13157894736842107</v>
      </c>
      <c r="F59" s="1">
        <v>0.21029047627628566</v>
      </c>
      <c r="G59" s="1">
        <v>0.80402010050251249</v>
      </c>
      <c r="J59">
        <v>0.67487266731227646</v>
      </c>
      <c r="K59">
        <v>53.933054393305447</v>
      </c>
      <c r="L59">
        <v>13.157894736842108</v>
      </c>
      <c r="M59">
        <v>21.029047627628568</v>
      </c>
      <c r="N59">
        <v>80.402010050251249</v>
      </c>
      <c r="R59" s="1">
        <v>9.6914195570137231E-3</v>
      </c>
      <c r="S59" s="1">
        <v>0.54769874476987446</v>
      </c>
      <c r="T59" s="1">
        <v>0.35769980506822613</v>
      </c>
      <c r="U59" s="1">
        <v>0.69106062380351574</v>
      </c>
      <c r="V59" s="1">
        <v>0.57788944723618085</v>
      </c>
    </row>
    <row r="60" spans="3:23" x14ac:dyDescent="0.55000000000000004">
      <c r="C60" s="1">
        <v>8.4446089138108405E-3</v>
      </c>
      <c r="D60" s="1">
        <v>0.693305439330544</v>
      </c>
      <c r="E60" s="1">
        <v>0.10185185185185187</v>
      </c>
      <c r="F60" s="1">
        <v>0.14687361372256055</v>
      </c>
      <c r="G60" s="1">
        <v>0.38190954773869346</v>
      </c>
      <c r="J60">
        <v>0.84446089138108404</v>
      </c>
      <c r="K60">
        <v>69.3305439330544</v>
      </c>
      <c r="L60">
        <v>10.185185185185187</v>
      </c>
      <c r="M60">
        <v>14.687361372256055</v>
      </c>
      <c r="N60">
        <v>38.190954773869343</v>
      </c>
      <c r="R60" s="1">
        <v>6.7487266731227642E-3</v>
      </c>
      <c r="S60" s="1">
        <v>0.53933054393305446</v>
      </c>
      <c r="T60" s="1">
        <v>0.13157894736842107</v>
      </c>
      <c r="U60" s="1">
        <v>0.21029047627628566</v>
      </c>
      <c r="V60" s="1">
        <v>0.80402010050251249</v>
      </c>
    </row>
    <row r="61" spans="3:23" x14ac:dyDescent="0.55000000000000004">
      <c r="C61" s="1">
        <v>1.1409822525461981E-2</v>
      </c>
      <c r="D61" s="1">
        <v>0.78828451882845196</v>
      </c>
      <c r="E61" s="1">
        <v>9.6978557504873303E-2</v>
      </c>
      <c r="F61" s="1">
        <v>0.23851049132373398</v>
      </c>
      <c r="G61" s="1">
        <v>0.69849246231155782</v>
      </c>
      <c r="J61">
        <v>1.1409822525461981</v>
      </c>
      <c r="K61">
        <v>78.828451882845201</v>
      </c>
      <c r="L61">
        <v>9.6978557504873297</v>
      </c>
      <c r="M61">
        <v>23.851049132373397</v>
      </c>
      <c r="N61">
        <v>69.849246231155774</v>
      </c>
      <c r="R61" s="1">
        <v>8.4446089138108405E-3</v>
      </c>
      <c r="S61" s="1">
        <v>0.693305439330544</v>
      </c>
      <c r="T61" s="1">
        <v>0.10185185185185187</v>
      </c>
      <c r="U61" s="1">
        <v>0.14687361372256055</v>
      </c>
      <c r="V61" s="1">
        <v>0.38190954773869346</v>
      </c>
    </row>
    <row r="62" spans="3:23" x14ac:dyDescent="0.55000000000000004">
      <c r="C62" s="1">
        <v>1.9550075534702435E-2</v>
      </c>
      <c r="D62" s="1">
        <v>0.84184100418410046</v>
      </c>
      <c r="E62" s="1">
        <v>0.30701754385964913</v>
      </c>
      <c r="F62" s="1">
        <v>1.6168569710907334E-2</v>
      </c>
      <c r="G62" s="1">
        <v>0.48743718592964835</v>
      </c>
      <c r="J62">
        <v>1.9550075534702436</v>
      </c>
      <c r="K62">
        <v>84.18410041841004</v>
      </c>
      <c r="L62">
        <v>30.701754385964914</v>
      </c>
      <c r="M62">
        <v>1.6168569710907335</v>
      </c>
      <c r="N62">
        <v>48.743718592964832</v>
      </c>
      <c r="R62" s="1">
        <v>1.1409822525461981E-2</v>
      </c>
      <c r="S62" s="1">
        <v>0.78828451882845196</v>
      </c>
      <c r="T62" s="1">
        <v>9.6978557504873303E-2</v>
      </c>
      <c r="U62" s="1">
        <v>0.23851049132373398</v>
      </c>
      <c r="V62" s="1">
        <v>0.69849246231155782</v>
      </c>
    </row>
    <row r="63" spans="3:23" x14ac:dyDescent="0.55000000000000004">
      <c r="C63" s="7">
        <f>AVERAGE(C58:C62)</f>
        <v>1.1168930640822349E-2</v>
      </c>
      <c r="D63" s="7"/>
      <c r="E63" s="7">
        <f>AVERAGE(D58:E62)</f>
        <v>0.44055869566990474</v>
      </c>
      <c r="F63" s="7"/>
      <c r="G63" s="7">
        <f>AVERAGE(F58:G62)</f>
        <v>0.42526525185555963</v>
      </c>
      <c r="H63" s="7">
        <f>AVERAGE(C63:G63)</f>
        <v>0.29233095938876225</v>
      </c>
      <c r="J63">
        <f>AVERAGE(J58:J62)</f>
        <v>1.116893064082235</v>
      </c>
      <c r="L63">
        <f>AVERAGE(K58:L62)</f>
        <v>44.055869566990467</v>
      </c>
      <c r="N63">
        <f>AVERAGE(M58:N62)</f>
        <v>42.526525185555968</v>
      </c>
      <c r="O63">
        <f>(J63*0.3)+(L63*0.3)+(N63*0.4)</f>
        <v>30.562438863544198</v>
      </c>
      <c r="R63" s="1">
        <v>1.9550075534702435E-2</v>
      </c>
      <c r="S63" s="1">
        <v>0.84184100418410046</v>
      </c>
      <c r="T63" s="1">
        <v>0.30701754385964913</v>
      </c>
      <c r="U63" s="1">
        <v>1.6168569710907334E-2</v>
      </c>
      <c r="V63" s="1">
        <v>0.48743718592964835</v>
      </c>
    </row>
    <row r="64" spans="3:23" x14ac:dyDescent="0.55000000000000004">
      <c r="C64" t="s">
        <v>66</v>
      </c>
      <c r="R64" s="7">
        <f>AVERAGE(R59:R63)</f>
        <v>1.1168930640822349E-2</v>
      </c>
      <c r="S64" s="7"/>
      <c r="T64" s="7">
        <f>AVERAGE(S59:T63)</f>
        <v>0.44055869566990474</v>
      </c>
      <c r="U64" s="7"/>
      <c r="V64" s="7">
        <f>AVERAGE(U59:V63)</f>
        <v>0.42526525185555963</v>
      </c>
      <c r="W64" s="7">
        <f>AVERAGE(R64:V64)</f>
        <v>0.29233095938876225</v>
      </c>
    </row>
    <row r="65" spans="3:23" x14ac:dyDescent="0.55000000000000004">
      <c r="C65" t="s">
        <v>56</v>
      </c>
      <c r="D65" t="s">
        <v>57</v>
      </c>
      <c r="E65" t="s">
        <v>58</v>
      </c>
      <c r="F65" t="s">
        <v>59</v>
      </c>
      <c r="G65" t="s">
        <v>60</v>
      </c>
      <c r="R65" t="s">
        <v>66</v>
      </c>
    </row>
    <row r="66" spans="3:23" x14ac:dyDescent="0.55000000000000004">
      <c r="C66" s="1">
        <v>7.9777135991959073E-3</v>
      </c>
      <c r="D66" s="1">
        <v>0.26066945606694564</v>
      </c>
      <c r="E66" s="1">
        <v>0.18762183235867447</v>
      </c>
      <c r="F66" s="1">
        <v>4.8449129335086945E-2</v>
      </c>
      <c r="G66" s="1">
        <v>0.26633165829145727</v>
      </c>
      <c r="J66" cm="1">
        <f t="array" ref="J66:N76">C66:G76*100</f>
        <v>0.79777135991959069</v>
      </c>
      <c r="K66">
        <v>26.066945606694564</v>
      </c>
      <c r="L66">
        <v>18.762183235867447</v>
      </c>
      <c r="M66">
        <v>4.8449129335086942</v>
      </c>
      <c r="N66">
        <v>26.633165829145728</v>
      </c>
      <c r="R66" t="s">
        <v>56</v>
      </c>
      <c r="S66" t="s">
        <v>57</v>
      </c>
      <c r="T66" t="s">
        <v>58</v>
      </c>
      <c r="U66" t="s">
        <v>59</v>
      </c>
      <c r="V66" t="s">
        <v>60</v>
      </c>
    </row>
    <row r="67" spans="3:23" x14ac:dyDescent="0.55000000000000004">
      <c r="C67" s="1">
        <v>1.8404076342006862E-2</v>
      </c>
      <c r="D67" s="1">
        <v>0.48702928870292894</v>
      </c>
      <c r="E67" s="1">
        <v>0.10964912280701755</v>
      </c>
      <c r="F67" s="1">
        <v>0.22668582288643913</v>
      </c>
      <c r="G67" s="1">
        <v>0.16582914572864318</v>
      </c>
      <c r="J67">
        <v>1.8404076342006863</v>
      </c>
      <c r="K67">
        <v>48.702928870292894</v>
      </c>
      <c r="L67">
        <v>10.964912280701755</v>
      </c>
      <c r="M67">
        <v>22.668582288643911</v>
      </c>
      <c r="N67">
        <v>16.582914572864318</v>
      </c>
      <c r="R67" s="1">
        <v>7.9777135991959073E-3</v>
      </c>
      <c r="S67" s="1">
        <v>0.26066945606694564</v>
      </c>
      <c r="T67" s="1">
        <v>0.18762183235867447</v>
      </c>
      <c r="U67" s="1">
        <v>4.8449129335086945E-2</v>
      </c>
      <c r="V67" s="1">
        <v>0.26633165829145727</v>
      </c>
    </row>
    <row r="68" spans="3:23" x14ac:dyDescent="0.55000000000000004">
      <c r="C68" s="1">
        <v>2.731704323004536E-2</v>
      </c>
      <c r="D68" s="1">
        <v>8.9539748953974929E-2</v>
      </c>
      <c r="E68" s="1">
        <v>8.8693957115009756E-2</v>
      </c>
      <c r="F68" s="1">
        <v>5.0619548132413046E-2</v>
      </c>
      <c r="G68" s="1">
        <v>0.51758793969849248</v>
      </c>
      <c r="J68">
        <v>2.7317043230045361</v>
      </c>
      <c r="K68">
        <v>8.9539748953974936</v>
      </c>
      <c r="L68">
        <v>8.8693957115009763</v>
      </c>
      <c r="M68">
        <v>5.0619548132413046</v>
      </c>
      <c r="N68">
        <v>51.758793969849251</v>
      </c>
      <c r="R68" s="1">
        <v>1.8404076342006862E-2</v>
      </c>
      <c r="S68" s="1">
        <v>0.48702928870292894</v>
      </c>
      <c r="T68" s="1">
        <v>0.10964912280701755</v>
      </c>
      <c r="U68" s="1">
        <v>0.22668582288643913</v>
      </c>
      <c r="V68" s="1">
        <v>0.16582914572864318</v>
      </c>
    </row>
    <row r="69" spans="3:23" x14ac:dyDescent="0.55000000000000004">
      <c r="C69" s="1">
        <v>1.6664636776717829E-2</v>
      </c>
      <c r="D69" s="1">
        <v>0.16736401673640169</v>
      </c>
      <c r="E69" s="1">
        <v>0.25487329434697858</v>
      </c>
      <c r="F69" s="1">
        <v>1.2445068708612641E-2</v>
      </c>
      <c r="G69" s="1">
        <v>0.27135678391959805</v>
      </c>
      <c r="J69">
        <v>1.6664636776717829</v>
      </c>
      <c r="K69">
        <v>16.73640167364017</v>
      </c>
      <c r="L69">
        <v>25.487329434697859</v>
      </c>
      <c r="M69">
        <v>1.2445068708612641</v>
      </c>
      <c r="N69">
        <v>27.135678391959807</v>
      </c>
      <c r="R69" s="1">
        <v>2.731704323004536E-2</v>
      </c>
      <c r="S69" s="1">
        <v>8.9539748953974929E-2</v>
      </c>
      <c r="T69" s="1">
        <v>8.8693957115009756E-2</v>
      </c>
      <c r="U69" s="1">
        <v>5.0619548132413046E-2</v>
      </c>
      <c r="V69" s="1">
        <v>0.51758793969849248</v>
      </c>
    </row>
    <row r="70" spans="3:23" x14ac:dyDescent="0.55000000000000004">
      <c r="C70" s="1">
        <v>1.7748326815323578E-2</v>
      </c>
      <c r="D70" s="1">
        <v>0.60209205020920509</v>
      </c>
      <c r="E70" s="1">
        <v>4.2884990253411311E-2</v>
      </c>
      <c r="F70" s="1">
        <v>5.0803251211404568E-2</v>
      </c>
      <c r="G70" s="1">
        <v>2.5125628140703519E-2</v>
      </c>
      <c r="J70">
        <v>1.7748326815323578</v>
      </c>
      <c r="K70">
        <v>60.209205020920507</v>
      </c>
      <c r="L70">
        <v>4.2884990253411308</v>
      </c>
      <c r="M70">
        <v>5.080325121140457</v>
      </c>
      <c r="N70">
        <v>2.512562814070352</v>
      </c>
      <c r="R70" s="1">
        <v>1.6664636776717829E-2</v>
      </c>
      <c r="S70" s="1">
        <v>0.16736401673640169</v>
      </c>
      <c r="T70" s="1">
        <v>0.25487329434697858</v>
      </c>
      <c r="U70" s="1">
        <v>1.2445068708612641E-2</v>
      </c>
      <c r="V70" s="1">
        <v>0.27135678391959805</v>
      </c>
    </row>
    <row r="71" spans="3:23" x14ac:dyDescent="0.55000000000000004">
      <c r="C71" s="1">
        <v>4.2127384628517879E-3</v>
      </c>
      <c r="D71" s="1">
        <v>0.1389121338912134</v>
      </c>
      <c r="E71" s="1">
        <v>0.21101364522417154</v>
      </c>
      <c r="F71" s="1">
        <v>0.15398262299473131</v>
      </c>
      <c r="G71" s="1">
        <v>4.5226130653266354E-2</v>
      </c>
      <c r="J71">
        <v>0.42127384628517878</v>
      </c>
      <c r="K71">
        <v>13.89121338912134</v>
      </c>
      <c r="L71">
        <v>21.101364522417153</v>
      </c>
      <c r="M71">
        <v>15.398262299473132</v>
      </c>
      <c r="N71">
        <v>4.5226130653266354</v>
      </c>
      <c r="R71" s="1">
        <v>1.7748326815323578E-2</v>
      </c>
      <c r="S71" s="1">
        <v>0.60209205020920509</v>
      </c>
      <c r="T71" s="1">
        <v>4.2884990253411311E-2</v>
      </c>
      <c r="U71" s="1">
        <v>5.0803251211404568E-2</v>
      </c>
      <c r="V71" s="1">
        <v>2.5125628140703519E-2</v>
      </c>
    </row>
    <row r="72" spans="3:23" x14ac:dyDescent="0.55000000000000004">
      <c r="C72" s="1">
        <v>6.5081621743693623E-3</v>
      </c>
      <c r="D72" s="1">
        <v>0.46987447698744772</v>
      </c>
      <c r="E72" s="1">
        <v>0.15984405458089671</v>
      </c>
      <c r="F72" s="1">
        <v>0</v>
      </c>
      <c r="G72" s="1">
        <v>0.39195979899497485</v>
      </c>
      <c r="J72">
        <v>0.65081621743693618</v>
      </c>
      <c r="K72">
        <v>46.987447698744774</v>
      </c>
      <c r="L72">
        <v>15.98440545808967</v>
      </c>
      <c r="M72">
        <v>0</v>
      </c>
      <c r="N72">
        <v>39.195979899497488</v>
      </c>
      <c r="R72" s="1">
        <v>4.2127384628517879E-3</v>
      </c>
      <c r="S72" s="1">
        <v>0.1389121338912134</v>
      </c>
      <c r="T72" s="1">
        <v>0.21101364522417154</v>
      </c>
      <c r="U72" s="1">
        <v>0.15398262299473131</v>
      </c>
      <c r="V72" s="1">
        <v>4.5226130653266354E-2</v>
      </c>
    </row>
    <row r="73" spans="3:23" x14ac:dyDescent="0.55000000000000004">
      <c r="C73" s="1">
        <v>0</v>
      </c>
      <c r="D73" s="1">
        <v>0.35732217573221758</v>
      </c>
      <c r="E73" s="1">
        <v>0.17836257309941522</v>
      </c>
      <c r="F73" s="1">
        <v>0.28904351694507097</v>
      </c>
      <c r="G73" s="1">
        <v>0.37688442211055279</v>
      </c>
      <c r="J73">
        <v>0</v>
      </c>
      <c r="K73">
        <v>35.73221757322176</v>
      </c>
      <c r="L73">
        <v>17.836257309941523</v>
      </c>
      <c r="M73">
        <v>28.904351694507096</v>
      </c>
      <c r="N73">
        <v>37.688442211055282</v>
      </c>
      <c r="R73" s="1">
        <v>6.5081621743693623E-3</v>
      </c>
      <c r="S73" s="1">
        <v>0.46987447698744772</v>
      </c>
      <c r="T73" s="1">
        <v>0.15984405458089671</v>
      </c>
      <c r="U73" s="1">
        <v>0</v>
      </c>
      <c r="V73" s="1">
        <v>0.39195979899497485</v>
      </c>
    </row>
    <row r="74" spans="3:23" x14ac:dyDescent="0.55000000000000004">
      <c r="C74" s="1">
        <v>1.0723427046840428E-2</v>
      </c>
      <c r="D74" s="1">
        <v>0.1439330543933055</v>
      </c>
      <c r="E74" s="1">
        <v>6.1403508771929828E-2</v>
      </c>
      <c r="F74" s="1">
        <v>0.21121816049912026</v>
      </c>
      <c r="G74" s="1">
        <v>0</v>
      </c>
      <c r="J74">
        <v>1.0723427046840428</v>
      </c>
      <c r="K74">
        <v>14.39330543933055</v>
      </c>
      <c r="L74">
        <v>6.1403508771929829</v>
      </c>
      <c r="M74">
        <v>21.121816049912027</v>
      </c>
      <c r="N74">
        <v>0</v>
      </c>
      <c r="R74" s="1">
        <v>0</v>
      </c>
      <c r="S74" s="1">
        <v>0.35732217573221758</v>
      </c>
      <c r="T74" s="1">
        <v>0.17836257309941522</v>
      </c>
      <c r="U74" s="1">
        <v>0.28904351694507097</v>
      </c>
      <c r="V74" s="1">
        <v>0.37688442211055279</v>
      </c>
    </row>
    <row r="75" spans="3:23" x14ac:dyDescent="0.55000000000000004">
      <c r="C75" s="1">
        <v>5.4424426331485766E-3</v>
      </c>
      <c r="D75" s="1">
        <v>0.70041841004184113</v>
      </c>
      <c r="E75" s="1">
        <v>0.30604288499025345</v>
      </c>
      <c r="F75" s="1">
        <v>0.11278081446749005</v>
      </c>
      <c r="G75" s="1">
        <v>6.0301507537688412E-2</v>
      </c>
      <c r="J75">
        <v>0.54424426331485765</v>
      </c>
      <c r="K75">
        <v>70.041841004184107</v>
      </c>
      <c r="L75">
        <v>30.604288499025344</v>
      </c>
      <c r="M75">
        <v>11.278081446749006</v>
      </c>
      <c r="N75">
        <v>6.030150753768841</v>
      </c>
      <c r="R75" s="1">
        <v>1.0723427046840428E-2</v>
      </c>
      <c r="S75" s="1">
        <v>0.1439330543933055</v>
      </c>
      <c r="T75" s="1">
        <v>6.1403508771929828E-2</v>
      </c>
      <c r="U75" s="1">
        <v>0.21121816049912026</v>
      </c>
      <c r="V75" s="1">
        <v>0</v>
      </c>
    </row>
    <row r="76" spans="3:23" x14ac:dyDescent="0.55000000000000004">
      <c r="C76" s="1">
        <v>8.3284492385290565E-4</v>
      </c>
      <c r="D76" s="1">
        <v>0.27824267782426781</v>
      </c>
      <c r="E76" s="1">
        <v>0.23196881091617932</v>
      </c>
      <c r="F76" s="1">
        <v>2.7600274574338012E-2</v>
      </c>
      <c r="G76" s="1">
        <v>0.37688442211055279</v>
      </c>
      <c r="J76">
        <v>8.3284492385290565E-2</v>
      </c>
      <c r="K76">
        <v>27.82426778242678</v>
      </c>
      <c r="L76">
        <v>23.196881091617932</v>
      </c>
      <c r="M76">
        <v>2.7600274574338011</v>
      </c>
      <c r="N76">
        <v>37.688442211055282</v>
      </c>
      <c r="R76" s="1">
        <v>5.4424426331485766E-3</v>
      </c>
      <c r="S76" s="1">
        <v>0.70041841004184113</v>
      </c>
      <c r="T76" s="1">
        <v>0.30604288499025345</v>
      </c>
      <c r="U76" s="1">
        <v>0.11278081446749005</v>
      </c>
      <c r="V76" s="1">
        <v>6.0301507537688412E-2</v>
      </c>
    </row>
    <row r="77" spans="3:23" x14ac:dyDescent="0.55000000000000004">
      <c r="C77" s="7">
        <f>AVERAGE(C66:C76)</f>
        <v>1.0530128364032056E-2</v>
      </c>
      <c r="D77" s="7"/>
      <c r="E77" s="7">
        <f>AVERAGE(D66:E76)</f>
        <v>0.25126164381834942</v>
      </c>
      <c r="F77" s="7"/>
      <c r="G77" s="7">
        <f>AVERAGE(F66:G76)</f>
        <v>0.16732343849730166</v>
      </c>
      <c r="H77" s="7">
        <f>AVERAGE(C77:G77)</f>
        <v>0.14303840355989439</v>
      </c>
      <c r="J77">
        <f>AVERAGE(J66:J76)</f>
        <v>1.0530128364032054</v>
      </c>
      <c r="L77">
        <f>AVERAGE(K66:L76)</f>
        <v>25.126164381834943</v>
      </c>
      <c r="N77">
        <f>AVERAGE(M66:N76)</f>
        <v>16.732343849730167</v>
      </c>
      <c r="O77">
        <f>(J77*0.3)+(L77*0.3)+(N77*0.4)</f>
        <v>14.546690705363513</v>
      </c>
      <c r="R77" s="1">
        <v>8.3284492385290565E-4</v>
      </c>
      <c r="S77" s="1">
        <v>0.27824267782426781</v>
      </c>
      <c r="T77" s="1">
        <v>0.23196881091617932</v>
      </c>
      <c r="U77" s="1">
        <v>2.7600274574338012E-2</v>
      </c>
      <c r="V77" s="1">
        <v>0.37688442211055279</v>
      </c>
    </row>
    <row r="78" spans="3:23" x14ac:dyDescent="0.55000000000000004">
      <c r="C78" t="s">
        <v>67</v>
      </c>
      <c r="R78" s="7">
        <f>AVERAGE(R67:R77)</f>
        <v>1.0530128364032056E-2</v>
      </c>
      <c r="S78" s="7"/>
      <c r="T78" s="7">
        <f>AVERAGE(S67:T77)</f>
        <v>0.25126164381834942</v>
      </c>
      <c r="U78" s="7"/>
      <c r="V78" s="7">
        <f>AVERAGE(U67:V77)</f>
        <v>0.16732343849730166</v>
      </c>
      <c r="W78" s="7">
        <f>AVERAGE(R78:V78)</f>
        <v>0.14303840355989439</v>
      </c>
    </row>
    <row r="79" spans="3:23" x14ac:dyDescent="0.55000000000000004">
      <c r="C79" t="s">
        <v>56</v>
      </c>
      <c r="D79" t="s">
        <v>57</v>
      </c>
      <c r="E79" t="s">
        <v>58</v>
      </c>
      <c r="F79" t="s">
        <v>59</v>
      </c>
      <c r="G79" t="s">
        <v>60</v>
      </c>
      <c r="R79" t="s">
        <v>67</v>
      </c>
    </row>
    <row r="80" spans="3:23" x14ac:dyDescent="0.55000000000000004">
      <c r="C80" s="1">
        <v>4.7818354182336799E-4</v>
      </c>
      <c r="D80" s="1">
        <v>0.77615062761506282</v>
      </c>
      <c r="E80" s="1">
        <v>1</v>
      </c>
      <c r="F80" s="1">
        <v>9.4701466463918416E-2</v>
      </c>
      <c r="G80" s="1">
        <v>0.79899497487437199</v>
      </c>
      <c r="R80" t="s">
        <v>56</v>
      </c>
      <c r="S80" t="s">
        <v>57</v>
      </c>
      <c r="T80" t="s">
        <v>58</v>
      </c>
      <c r="U80" t="s">
        <v>59</v>
      </c>
      <c r="V80" t="s">
        <v>60</v>
      </c>
    </row>
    <row r="81" spans="3:23" x14ac:dyDescent="0.55000000000000004">
      <c r="C81" s="7">
        <f>AVERAGE(C80)</f>
        <v>4.7818354182336799E-4</v>
      </c>
      <c r="D81" s="7"/>
      <c r="E81" s="7">
        <f>AVERAGE(D80:E80)</f>
        <v>0.88807531380753146</v>
      </c>
      <c r="F81" s="7"/>
      <c r="G81" s="7">
        <f>AVERAGE(F80:G80)</f>
        <v>0.4468482206691452</v>
      </c>
      <c r="H81" s="7">
        <f>AVERAGE(C81:G81)</f>
        <v>0.4451339060061667</v>
      </c>
      <c r="R81" s="1">
        <v>4.7818354182336799E-4</v>
      </c>
      <c r="S81" s="1">
        <v>0.77615062761506282</v>
      </c>
      <c r="T81" s="1">
        <v>1</v>
      </c>
      <c r="U81" s="1">
        <v>9.4701466463918416E-2</v>
      </c>
      <c r="V81" s="1">
        <v>0.79899497487437199</v>
      </c>
    </row>
    <row r="82" spans="3:23" x14ac:dyDescent="0.55000000000000004">
      <c r="C82" t="s">
        <v>72</v>
      </c>
      <c r="R82" s="7">
        <f>AVERAGE(R81)</f>
        <v>4.7818354182336799E-4</v>
      </c>
      <c r="S82" s="7"/>
      <c r="T82" s="7">
        <f>AVERAGE(S81:T81)</f>
        <v>0.88807531380753146</v>
      </c>
      <c r="U82" s="7"/>
      <c r="V82" s="7">
        <f>AVERAGE(U81:V81)</f>
        <v>0.4468482206691452</v>
      </c>
      <c r="W82" s="7">
        <f>(0.3*R82)+(0.3*T82)+(0.4*V82)</f>
        <v>0.44530533747246459</v>
      </c>
    </row>
    <row r="83" spans="3:23" x14ac:dyDescent="0.55000000000000004">
      <c r="C83" t="s">
        <v>56</v>
      </c>
      <c r="D83" t="s">
        <v>57</v>
      </c>
      <c r="E83" t="s">
        <v>58</v>
      </c>
      <c r="F83" t="s">
        <v>59</v>
      </c>
      <c r="G83" t="s">
        <v>60</v>
      </c>
      <c r="R83" t="s">
        <v>72</v>
      </c>
    </row>
    <row r="84" spans="3:23" x14ac:dyDescent="0.55000000000000004">
      <c r="C84" s="1">
        <v>1</v>
      </c>
      <c r="D84" s="1">
        <v>0</v>
      </c>
      <c r="E84" s="1">
        <v>0</v>
      </c>
      <c r="F84" s="1">
        <v>0.11610798199076604</v>
      </c>
      <c r="G84" s="1">
        <v>0.65829145728643224</v>
      </c>
      <c r="R84" t="s">
        <v>56</v>
      </c>
      <c r="S84" t="s">
        <v>57</v>
      </c>
      <c r="T84" t="s">
        <v>58</v>
      </c>
      <c r="U84" t="s">
        <v>59</v>
      </c>
      <c r="V84" t="s">
        <v>60</v>
      </c>
    </row>
    <row r="85" spans="3:23" x14ac:dyDescent="0.55000000000000004">
      <c r="C85" s="7">
        <f>AVERAGE(C84)</f>
        <v>1</v>
      </c>
      <c r="D85" s="7"/>
      <c r="E85" s="7">
        <v>0</v>
      </c>
      <c r="F85" s="7"/>
      <c r="G85" s="7">
        <f>AVERAGE(F84:G84)</f>
        <v>0.38719971963859912</v>
      </c>
      <c r="H85" s="7">
        <f>AVERAGE(C85:G85)</f>
        <v>0.46239990654619972</v>
      </c>
      <c r="R85" s="1">
        <v>1</v>
      </c>
      <c r="S85" s="1">
        <v>0</v>
      </c>
      <c r="T85" s="1">
        <v>0</v>
      </c>
      <c r="U85" s="1">
        <v>0.11610798199076604</v>
      </c>
      <c r="V85" s="1">
        <v>0.65829145728643224</v>
      </c>
    </row>
    <row r="86" spans="3:23" x14ac:dyDescent="0.55000000000000004">
      <c r="R86" s="7">
        <f>AVERAGE(R85)</f>
        <v>1</v>
      </c>
      <c r="S86" s="7"/>
      <c r="T86" s="7">
        <v>0</v>
      </c>
      <c r="U86" s="7"/>
      <c r="V86" s="7">
        <f>AVERAGE(U85:V85)</f>
        <v>0.38719971963859912</v>
      </c>
      <c r="W86" s="7">
        <f>(0.45*T86)+(0.55*V86)</f>
        <v>0.21295984580122954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1B36-4905-49CF-9751-7A7205E62707}">
  <dimension ref="A1:V41"/>
  <sheetViews>
    <sheetView topLeftCell="K1" zoomScale="70" zoomScaleNormal="70" workbookViewId="0">
      <selection activeCell="Q32" sqref="Q32"/>
    </sheetView>
  </sheetViews>
  <sheetFormatPr defaultRowHeight="14.4" x14ac:dyDescent="0.55000000000000004"/>
  <cols>
    <col min="2" max="2" width="20.47265625" customWidth="1"/>
  </cols>
  <sheetData>
    <row r="1" spans="1:22" x14ac:dyDescent="0.55000000000000004">
      <c r="C1" s="7" t="s">
        <v>35</v>
      </c>
      <c r="D1" s="7" t="s">
        <v>1</v>
      </c>
      <c r="E1" s="7" t="s">
        <v>2</v>
      </c>
      <c r="F1" s="7" t="s">
        <v>3</v>
      </c>
      <c r="G1" s="7" t="s">
        <v>26</v>
      </c>
      <c r="H1" s="7" t="s">
        <v>4</v>
      </c>
      <c r="J1" s="7" t="s">
        <v>64</v>
      </c>
      <c r="Q1" t="s">
        <v>68</v>
      </c>
    </row>
    <row r="2" spans="1:22" x14ac:dyDescent="0.55000000000000004">
      <c r="A2">
        <v>1</v>
      </c>
      <c r="B2" s="1" t="s">
        <v>6</v>
      </c>
      <c r="C2">
        <v>2.1597920409624133E-2</v>
      </c>
      <c r="D2">
        <v>0.78912133891213387</v>
      </c>
      <c r="E2">
        <v>0.90594313032094964</v>
      </c>
      <c r="F2">
        <v>1.4032379525350157E-2</v>
      </c>
      <c r="G2">
        <v>0.74874371859296485</v>
      </c>
      <c r="J2" t="s">
        <v>51</v>
      </c>
      <c r="Q2" t="s">
        <v>51</v>
      </c>
    </row>
    <row r="3" spans="1:22" x14ac:dyDescent="0.55000000000000004">
      <c r="A3">
        <v>2</v>
      </c>
      <c r="B3" s="1" t="s">
        <v>7</v>
      </c>
      <c r="C3">
        <v>1.5301713374920775E-2</v>
      </c>
      <c r="D3">
        <v>0.82050209205020919</v>
      </c>
      <c r="E3">
        <v>0.65843896842438843</v>
      </c>
      <c r="F3">
        <v>1</v>
      </c>
      <c r="G3">
        <v>0.32663316582914576</v>
      </c>
      <c r="J3">
        <v>1</v>
      </c>
      <c r="K3">
        <v>2</v>
      </c>
      <c r="L3">
        <v>3</v>
      </c>
      <c r="M3">
        <v>4</v>
      </c>
      <c r="N3">
        <v>5</v>
      </c>
      <c r="Q3">
        <v>1</v>
      </c>
      <c r="R3">
        <v>2</v>
      </c>
      <c r="S3">
        <v>3</v>
      </c>
      <c r="T3">
        <v>4</v>
      </c>
      <c r="U3">
        <v>5</v>
      </c>
    </row>
    <row r="4" spans="1:22" x14ac:dyDescent="0.55000000000000004">
      <c r="A4">
        <v>3</v>
      </c>
      <c r="B4" s="1" t="s">
        <v>28</v>
      </c>
      <c r="C4">
        <v>2.8338338020947339E-2</v>
      </c>
      <c r="D4">
        <v>0.54769874476987446</v>
      </c>
      <c r="E4">
        <v>0.79419550878564849</v>
      </c>
      <c r="F4">
        <v>0.69766432383216281</v>
      </c>
      <c r="G4">
        <v>0.57788944723618085</v>
      </c>
      <c r="J4">
        <v>2.1597920409624133E-2</v>
      </c>
      <c r="K4">
        <v>0.78912133891213387</v>
      </c>
      <c r="L4">
        <v>0.90594313032094964</v>
      </c>
      <c r="M4">
        <v>1.4032379525350157E-2</v>
      </c>
      <c r="N4">
        <v>0.74874371859296485</v>
      </c>
      <c r="Q4">
        <v>2.1597920409624133E-2</v>
      </c>
      <c r="R4">
        <v>0.78912133891213387</v>
      </c>
      <c r="S4">
        <v>0.90594313032094964</v>
      </c>
      <c r="T4">
        <v>1.4032379525350157E-2</v>
      </c>
      <c r="U4">
        <v>0.74874371859296485</v>
      </c>
    </row>
    <row r="5" spans="1:22" x14ac:dyDescent="0.55000000000000004">
      <c r="A5">
        <v>4</v>
      </c>
      <c r="B5" s="1" t="s">
        <v>8</v>
      </c>
      <c r="C5">
        <v>7.1675614298068319E-3</v>
      </c>
      <c r="D5">
        <v>0.70460251046025113</v>
      </c>
      <c r="E5">
        <v>0.84341454955445982</v>
      </c>
      <c r="F5">
        <v>0.44665867984066809</v>
      </c>
      <c r="G5">
        <v>1</v>
      </c>
      <c r="J5">
        <v>7.1675614298068319E-3</v>
      </c>
      <c r="K5">
        <v>0.70460251046025113</v>
      </c>
      <c r="L5">
        <v>0.84341454955445982</v>
      </c>
      <c r="M5">
        <v>0.44665867984066809</v>
      </c>
      <c r="N5">
        <v>1</v>
      </c>
      <c r="Q5">
        <v>1.5958487750959824E-3</v>
      </c>
      <c r="R5">
        <v>0.77615062761506282</v>
      </c>
      <c r="S5">
        <v>1</v>
      </c>
      <c r="T5">
        <v>9.8547008674110176E-2</v>
      </c>
      <c r="U5">
        <v>0.79899497487437199</v>
      </c>
    </row>
    <row r="6" spans="1:22" x14ac:dyDescent="0.55000000000000004">
      <c r="A6">
        <v>5</v>
      </c>
      <c r="B6" s="1" t="s">
        <v>9</v>
      </c>
      <c r="C6">
        <v>2.0437597914797507E-2</v>
      </c>
      <c r="D6">
        <v>0.53933054393305446</v>
      </c>
      <c r="E6">
        <v>0.62126564542661766</v>
      </c>
      <c r="F6">
        <v>0.21705085038199223</v>
      </c>
      <c r="G6">
        <v>0.80402010050251249</v>
      </c>
      <c r="J6">
        <v>1.5958487750959824E-3</v>
      </c>
      <c r="K6">
        <v>0.77615062761506282</v>
      </c>
      <c r="L6">
        <v>1</v>
      </c>
      <c r="M6">
        <v>9.8547008674110176E-2</v>
      </c>
      <c r="N6">
        <v>0.79899497487437199</v>
      </c>
      <c r="Q6">
        <v>5.2165367386917329E-2</v>
      </c>
      <c r="R6">
        <v>0.84184100418410046</v>
      </c>
      <c r="S6">
        <v>0.76612762023859626</v>
      </c>
      <c r="T6">
        <v>1.6941763740057209E-2</v>
      </c>
      <c r="U6">
        <v>0.48743718592964835</v>
      </c>
    </row>
    <row r="7" spans="1:22" x14ac:dyDescent="0.55000000000000004">
      <c r="A7">
        <v>6</v>
      </c>
      <c r="B7" s="1" t="s">
        <v>10</v>
      </c>
      <c r="C7">
        <v>2.3794200887053203E-2</v>
      </c>
      <c r="D7">
        <v>0.26066945606694564</v>
      </c>
      <c r="E7">
        <v>0.67976701114993976</v>
      </c>
      <c r="F7">
        <v>5.0613247506256828E-2</v>
      </c>
      <c r="G7">
        <v>0.26633165829145727</v>
      </c>
      <c r="J7">
        <f>AVERAGE(J4:J6)</f>
        <v>1.0120443538175648E-2</v>
      </c>
      <c r="L7">
        <f>AVERAGE(K4:L6)</f>
        <v>0.8365386928104761</v>
      </c>
      <c r="N7">
        <f>AVERAGE(M4:N6)</f>
        <v>0.51782946025124421</v>
      </c>
      <c r="O7">
        <f>AVERAGE(J7:N7)</f>
        <v>0.4548295321999653</v>
      </c>
      <c r="Q7">
        <f>AVERAGE(Q4:Q6)</f>
        <v>2.5119712190545814E-2</v>
      </c>
      <c r="S7">
        <f>AVERAGE(R4:S6)</f>
        <v>0.84653062021180725</v>
      </c>
      <c r="U7">
        <f>AVERAGE(T4:U6)</f>
        <v>0.36078283855608378</v>
      </c>
      <c r="V7">
        <f>AVERAGE(Q7:U7)</f>
        <v>0.41081105698614562</v>
      </c>
    </row>
    <row r="8" spans="1:22" x14ac:dyDescent="0.55000000000000004">
      <c r="A8">
        <v>7</v>
      </c>
      <c r="B8" s="1" t="s">
        <v>11</v>
      </c>
      <c r="C8">
        <v>4.9558957325653991E-2</v>
      </c>
      <c r="D8">
        <v>0.48702928870292894</v>
      </c>
      <c r="E8">
        <v>0.59236458398576475</v>
      </c>
      <c r="F8">
        <v>0.23373493303103371</v>
      </c>
      <c r="G8">
        <v>0.16582914572864318</v>
      </c>
      <c r="J8" t="s">
        <v>52</v>
      </c>
      <c r="Q8" t="s">
        <v>52</v>
      </c>
    </row>
    <row r="9" spans="1:22" x14ac:dyDescent="0.55000000000000004">
      <c r="A9">
        <v>8</v>
      </c>
      <c r="B9" s="1" t="s">
        <v>12</v>
      </c>
      <c r="C9">
        <v>2.5047263436944533E-2</v>
      </c>
      <c r="D9">
        <v>0.693305439330544</v>
      </c>
      <c r="E9">
        <v>0.58088941369895641</v>
      </c>
      <c r="F9">
        <v>0.15223968646860164</v>
      </c>
      <c r="G9">
        <v>0.38190954773869346</v>
      </c>
      <c r="J9">
        <v>1</v>
      </c>
      <c r="K9">
        <v>2</v>
      </c>
      <c r="L9">
        <v>3</v>
      </c>
      <c r="M9">
        <v>4</v>
      </c>
      <c r="N9">
        <v>5</v>
      </c>
      <c r="Q9">
        <v>1</v>
      </c>
      <c r="R9">
        <v>2</v>
      </c>
      <c r="S9">
        <v>3</v>
      </c>
      <c r="T9">
        <v>4</v>
      </c>
      <c r="U9">
        <v>5</v>
      </c>
    </row>
    <row r="10" spans="1:22" x14ac:dyDescent="0.55000000000000004">
      <c r="A10">
        <v>9</v>
      </c>
      <c r="B10" s="1" t="s">
        <v>13</v>
      </c>
      <c r="C10">
        <v>6.8988785108201112E-2</v>
      </c>
      <c r="D10">
        <v>8.9539748953974929E-2</v>
      </c>
      <c r="E10">
        <v>0.55970423944650238</v>
      </c>
      <c r="F10">
        <v>5.2870400789121023E-2</v>
      </c>
      <c r="G10">
        <v>0.51758793969849248</v>
      </c>
      <c r="J10">
        <v>1.5301713374920775E-2</v>
      </c>
      <c r="K10">
        <v>0.82050209205020919</v>
      </c>
      <c r="L10">
        <v>0.65843896842438843</v>
      </c>
      <c r="M10">
        <v>1</v>
      </c>
      <c r="N10">
        <v>0.32663316582914576</v>
      </c>
      <c r="Q10">
        <v>1.5301713374920775E-2</v>
      </c>
      <c r="R10">
        <v>0.82050209205020919</v>
      </c>
      <c r="S10">
        <v>0.65843896842438843</v>
      </c>
      <c r="T10">
        <v>1</v>
      </c>
      <c r="U10">
        <v>0.32663316582914576</v>
      </c>
    </row>
    <row r="11" spans="1:22" x14ac:dyDescent="0.55000000000000004">
      <c r="A11">
        <v>10</v>
      </c>
      <c r="B11" s="1" t="s">
        <v>14</v>
      </c>
      <c r="C11">
        <v>4.5531145810923178E-2</v>
      </c>
      <c r="D11">
        <v>0.16736401673640169</v>
      </c>
      <c r="E11">
        <v>0.73276025150412016</v>
      </c>
      <c r="F11">
        <v>1.3044975427735224E-2</v>
      </c>
      <c r="G11">
        <v>0.27135678391959805</v>
      </c>
      <c r="J11">
        <v>1.2958655498290863E-3</v>
      </c>
      <c r="K11">
        <v>1</v>
      </c>
      <c r="L11">
        <v>0.90361533558913298</v>
      </c>
      <c r="M11">
        <v>0.698819593533481</v>
      </c>
      <c r="N11">
        <v>1.5075376884422058E-2</v>
      </c>
      <c r="Q11">
        <v>2.8338338020947339E-2</v>
      </c>
      <c r="R11">
        <v>0.54769874476987446</v>
      </c>
      <c r="S11">
        <v>0.79419550878564849</v>
      </c>
      <c r="T11">
        <v>0.69766432383216281</v>
      </c>
      <c r="U11">
        <v>0.57788944723618085</v>
      </c>
    </row>
    <row r="12" spans="1:22" x14ac:dyDescent="0.55000000000000004">
      <c r="A12">
        <v>11</v>
      </c>
      <c r="B12" s="1" t="s">
        <v>15</v>
      </c>
      <c r="C12">
        <v>4.8050979093082195E-2</v>
      </c>
      <c r="D12">
        <v>0.60209205020920509</v>
      </c>
      <c r="E12">
        <v>0.45530557546144174</v>
      </c>
      <c r="F12">
        <v>5.3061407620651389E-2</v>
      </c>
      <c r="G12">
        <v>2.5125628140703519E-2</v>
      </c>
      <c r="J12">
        <f>AVERAGE(J10:J11)</f>
        <v>8.2987894623749309E-3</v>
      </c>
      <c r="L12">
        <f>AVERAGE(K10:L11)</f>
        <v>0.84563909901593259</v>
      </c>
      <c r="N12">
        <f>AVERAGE(M10:N11)</f>
        <v>0.51013203406176211</v>
      </c>
      <c r="O12">
        <f>AVERAGE(J12:N12)</f>
        <v>0.45468997418002322</v>
      </c>
      <c r="Q12">
        <v>7.1675614298068319E-3</v>
      </c>
      <c r="R12">
        <v>0.70460251046025113</v>
      </c>
      <c r="S12">
        <v>0.84341454955445982</v>
      </c>
      <c r="T12">
        <v>0.44665867984066809</v>
      </c>
      <c r="U12">
        <v>1</v>
      </c>
    </row>
    <row r="13" spans="1:22" x14ac:dyDescent="0.55000000000000004">
      <c r="A13">
        <v>12</v>
      </c>
      <c r="B13" s="1" t="s">
        <v>16</v>
      </c>
      <c r="C13">
        <v>1.3208564262627856E-2</v>
      </c>
      <c r="D13">
        <v>0.1389121338912134</v>
      </c>
      <c r="E13">
        <v>0.6998143885417667</v>
      </c>
      <c r="F13">
        <v>0.15952838029961591</v>
      </c>
      <c r="G13">
        <v>4.5226130653266354E-2</v>
      </c>
      <c r="J13" t="s">
        <v>53</v>
      </c>
      <c r="Q13">
        <f>AVERAGE(Q10:Q12)</f>
        <v>1.693587094189165E-2</v>
      </c>
      <c r="S13">
        <f>AVERAGE(R10:S12)</f>
        <v>0.72814206234080536</v>
      </c>
      <c r="U13">
        <f>AVERAGE(T10:U12)</f>
        <v>0.67480760278969287</v>
      </c>
      <c r="V13">
        <f>AVERAGE(Q13:U13)</f>
        <v>0.47329517869079663</v>
      </c>
    </row>
    <row r="14" spans="1:22" x14ac:dyDescent="0.55000000000000004">
      <c r="A14">
        <v>13</v>
      </c>
      <c r="B14" s="1" t="s">
        <v>17</v>
      </c>
      <c r="C14">
        <v>1.9770138033344858E-2</v>
      </c>
      <c r="D14">
        <v>0.46987447698744772</v>
      </c>
      <c r="E14">
        <v>0.65297407440862754</v>
      </c>
      <c r="F14">
        <v>0</v>
      </c>
      <c r="G14">
        <v>0.39195979899497485</v>
      </c>
      <c r="J14">
        <v>1</v>
      </c>
      <c r="K14">
        <v>2</v>
      </c>
      <c r="L14">
        <v>3</v>
      </c>
      <c r="M14">
        <v>4</v>
      </c>
      <c r="N14">
        <v>5</v>
      </c>
      <c r="Q14" t="s">
        <v>53</v>
      </c>
    </row>
    <row r="15" spans="1:22" x14ac:dyDescent="0.55000000000000004">
      <c r="A15">
        <v>14</v>
      </c>
      <c r="B15" s="1" t="s">
        <v>18</v>
      </c>
      <c r="C15">
        <v>3.2753535288597584E-2</v>
      </c>
      <c r="D15">
        <v>0.78828451882845196</v>
      </c>
      <c r="E15">
        <v>0.57333095607570439</v>
      </c>
      <c r="F15">
        <v>0.24575091034211594</v>
      </c>
      <c r="G15">
        <v>0.69849246231155782</v>
      </c>
      <c r="J15">
        <v>2.8338338020947339E-2</v>
      </c>
      <c r="K15">
        <v>0.54769874476987446</v>
      </c>
      <c r="L15">
        <v>0.79419550878564849</v>
      </c>
      <c r="M15">
        <v>0.69766432383216281</v>
      </c>
      <c r="N15">
        <v>0.57788944723618085</v>
      </c>
      <c r="Q15">
        <v>1</v>
      </c>
      <c r="R15">
        <v>2</v>
      </c>
      <c r="S15">
        <v>3</v>
      </c>
      <c r="T15">
        <v>4</v>
      </c>
      <c r="U15">
        <v>5</v>
      </c>
    </row>
    <row r="16" spans="1:22" x14ac:dyDescent="0.55000000000000004">
      <c r="A16">
        <v>15</v>
      </c>
      <c r="B16" s="1" t="s">
        <v>19</v>
      </c>
      <c r="C16">
        <v>0</v>
      </c>
      <c r="D16">
        <v>0.35732217573221758</v>
      </c>
      <c r="E16">
        <v>0.67123662994241573</v>
      </c>
      <c r="F16">
        <v>0.29695091457868267</v>
      </c>
      <c r="G16">
        <v>0.37688442211055279</v>
      </c>
      <c r="J16">
        <v>2.0437597914797507E-2</v>
      </c>
      <c r="K16">
        <v>0.53933054393305446</v>
      </c>
      <c r="L16">
        <v>0.62126564542661766</v>
      </c>
      <c r="M16">
        <v>0.21705085038199223</v>
      </c>
      <c r="N16">
        <v>0.80402010050251249</v>
      </c>
      <c r="Q16">
        <v>2.0437597914797507E-2</v>
      </c>
      <c r="R16">
        <v>0.53933054393305446</v>
      </c>
      <c r="S16">
        <v>0.62126564542661766</v>
      </c>
      <c r="T16">
        <v>0.21705085038199223</v>
      </c>
      <c r="U16">
        <v>0.80402010050251249</v>
      </c>
    </row>
    <row r="17" spans="1:22" x14ac:dyDescent="0.55000000000000004">
      <c r="A17">
        <v>16</v>
      </c>
      <c r="B17" s="1" t="s">
        <v>20</v>
      </c>
      <c r="C17">
        <v>1.2958655498290863E-3</v>
      </c>
      <c r="D17">
        <v>1</v>
      </c>
      <c r="E17">
        <v>0.90361533558913298</v>
      </c>
      <c r="F17">
        <v>0.698819593533481</v>
      </c>
      <c r="G17">
        <v>1.5075376884422058E-2</v>
      </c>
      <c r="J17">
        <v>2.5047263436944533E-2</v>
      </c>
      <c r="K17">
        <v>0.693305439330544</v>
      </c>
      <c r="L17">
        <v>0.58088941369895641</v>
      </c>
      <c r="M17">
        <v>0.15223968646860164</v>
      </c>
      <c r="N17">
        <v>0.38190954773869346</v>
      </c>
      <c r="Q17">
        <v>4.9558957325653991E-2</v>
      </c>
      <c r="R17">
        <v>0.48702928870292894</v>
      </c>
      <c r="S17">
        <v>0.59236458398576475</v>
      </c>
      <c r="T17">
        <v>0.23373493303103371</v>
      </c>
      <c r="U17">
        <v>0.16582914572864318</v>
      </c>
    </row>
    <row r="18" spans="1:22" x14ac:dyDescent="0.55000000000000004">
      <c r="A18">
        <v>17</v>
      </c>
      <c r="B18" s="1" t="s">
        <v>21</v>
      </c>
      <c r="C18">
        <v>1.5958487750959824E-3</v>
      </c>
      <c r="D18">
        <v>0.77615062761506282</v>
      </c>
      <c r="E18">
        <v>1</v>
      </c>
      <c r="F18">
        <v>9.8547008674110176E-2</v>
      </c>
      <c r="G18">
        <v>0.79899497487437199</v>
      </c>
      <c r="J18">
        <v>3.2753535288597584E-2</v>
      </c>
      <c r="K18">
        <v>0.78828451882845196</v>
      </c>
      <c r="L18">
        <v>0.57333095607570439</v>
      </c>
      <c r="M18">
        <v>0.24575091034211594</v>
      </c>
      <c r="N18">
        <v>0.69849246231155782</v>
      </c>
      <c r="Q18">
        <v>2.5047263436944533E-2</v>
      </c>
      <c r="R18">
        <v>0.693305439330544</v>
      </c>
      <c r="S18">
        <v>0.58088941369895641</v>
      </c>
      <c r="T18">
        <v>0.15223968646860164</v>
      </c>
      <c r="U18">
        <v>0.38190954773869346</v>
      </c>
    </row>
    <row r="19" spans="1:22" x14ac:dyDescent="0.55000000000000004">
      <c r="A19">
        <v>18</v>
      </c>
      <c r="B19" s="1" t="s">
        <v>22</v>
      </c>
      <c r="C19">
        <v>3.1005804745486459E-2</v>
      </c>
      <c r="D19">
        <v>0.1439330543933055</v>
      </c>
      <c r="E19">
        <v>0.50545343066287252</v>
      </c>
      <c r="F19">
        <v>0.21799561613490775</v>
      </c>
      <c r="G19">
        <v>0</v>
      </c>
      <c r="J19">
        <v>5.2165367386917329E-2</v>
      </c>
      <c r="K19">
        <v>0.84184100418410046</v>
      </c>
      <c r="L19">
        <v>0.76612762023859626</v>
      </c>
      <c r="M19">
        <v>1.6941763740057209E-2</v>
      </c>
      <c r="N19">
        <v>0.48743718592964835</v>
      </c>
      <c r="Q19">
        <v>4.8050979093082195E-2</v>
      </c>
      <c r="R19">
        <v>0.60209205020920509</v>
      </c>
      <c r="S19">
        <v>0.45530557546144174</v>
      </c>
      <c r="T19">
        <v>5.3061407620651389E-2</v>
      </c>
      <c r="U19">
        <v>2.5125628140703519E-2</v>
      </c>
    </row>
    <row r="20" spans="1:22" x14ac:dyDescent="0.55000000000000004">
      <c r="A20">
        <v>19</v>
      </c>
      <c r="B20" s="1" t="s">
        <v>23</v>
      </c>
      <c r="C20">
        <v>1.6768948628741526E-2</v>
      </c>
      <c r="D20">
        <v>0.70041841004184113</v>
      </c>
      <c r="E20">
        <v>0.76555006088176014</v>
      </c>
      <c r="F20">
        <v>0.11719522160410294</v>
      </c>
      <c r="G20">
        <v>6.0301507537688412E-2</v>
      </c>
      <c r="J20">
        <f>AVERAGE(J15:J19)</f>
        <v>3.1748420409640862E-2</v>
      </c>
      <c r="L20">
        <f>AVERAGE(K15:L19)</f>
        <v>0.67462693952715491</v>
      </c>
      <c r="N20">
        <f>AVERAGE(M15:N19)</f>
        <v>0.42793962784835227</v>
      </c>
      <c r="O20">
        <f>AVERAGE(J20:N20)</f>
        <v>0.3781049959283827</v>
      </c>
      <c r="Q20">
        <v>3.2753535288597584E-2</v>
      </c>
      <c r="R20">
        <v>0.78828451882845196</v>
      </c>
      <c r="S20">
        <v>0.57333095607570439</v>
      </c>
      <c r="T20">
        <v>0.24575091034211594</v>
      </c>
      <c r="U20">
        <v>0.69849246231155782</v>
      </c>
    </row>
    <row r="21" spans="1:22" x14ac:dyDescent="0.55000000000000004">
      <c r="A21">
        <v>20</v>
      </c>
      <c r="B21" s="1" t="s">
        <v>24</v>
      </c>
      <c r="C21">
        <v>5.2165367386917329E-2</v>
      </c>
      <c r="D21">
        <v>0.84184100418410046</v>
      </c>
      <c r="E21">
        <v>0.76612762023859626</v>
      </c>
      <c r="F21">
        <v>1.6941763740057209E-2</v>
      </c>
      <c r="G21">
        <v>0.48743718592964835</v>
      </c>
      <c r="J21" t="s">
        <v>81</v>
      </c>
      <c r="Q21">
        <f>AVERAGE(Q16:Q20)</f>
        <v>3.5169666611815163E-2</v>
      </c>
      <c r="S21">
        <f>AVERAGE(R16:S20)</f>
        <v>0.59331980156526698</v>
      </c>
      <c r="U21">
        <f>AVERAGE(T16:U20)</f>
        <v>0.29772146722665055</v>
      </c>
      <c r="V21">
        <f>AVERAGE(Q21:U21)</f>
        <v>0.30873697846791087</v>
      </c>
    </row>
    <row r="22" spans="1:22" x14ac:dyDescent="0.55000000000000004">
      <c r="A22">
        <v>21</v>
      </c>
      <c r="B22" s="1" t="s">
        <v>25</v>
      </c>
      <c r="C22">
        <v>2.7609282165223796E-3</v>
      </c>
      <c r="D22">
        <v>0.27824267782426781</v>
      </c>
      <c r="E22">
        <v>0.71621966633212608</v>
      </c>
      <c r="F22">
        <v>2.8888380631909946E-2</v>
      </c>
      <c r="G22">
        <v>0.37688442211055279</v>
      </c>
      <c r="J22">
        <v>1</v>
      </c>
      <c r="K22">
        <v>2</v>
      </c>
      <c r="L22">
        <v>3</v>
      </c>
      <c r="M22">
        <v>4</v>
      </c>
      <c r="N22">
        <v>5</v>
      </c>
      <c r="Q22" t="s">
        <v>81</v>
      </c>
    </row>
    <row r="23" spans="1:22" x14ac:dyDescent="0.55000000000000004">
      <c r="A23">
        <v>22</v>
      </c>
      <c r="B23" s="1" t="s">
        <v>29</v>
      </c>
      <c r="C23">
        <v>1</v>
      </c>
      <c r="D23">
        <v>0</v>
      </c>
      <c r="E23">
        <v>0</v>
      </c>
      <c r="F23">
        <v>0.12062207307467224</v>
      </c>
      <c r="G23">
        <v>0.65829145728643224</v>
      </c>
      <c r="J23">
        <v>2.3794200887053203E-2</v>
      </c>
      <c r="K23">
        <v>0.26066945606694564</v>
      </c>
      <c r="L23">
        <v>0.67976701114993976</v>
      </c>
      <c r="M23">
        <v>5.0613247506256828E-2</v>
      </c>
      <c r="N23">
        <v>0.26633165829145727</v>
      </c>
      <c r="Q23">
        <v>1</v>
      </c>
      <c r="R23">
        <v>2</v>
      </c>
      <c r="S23">
        <v>3</v>
      </c>
      <c r="T23">
        <v>4</v>
      </c>
      <c r="U23">
        <v>5</v>
      </c>
    </row>
    <row r="24" spans="1:22" x14ac:dyDescent="0.55000000000000004">
      <c r="J24">
        <v>4.9558957325653991E-2</v>
      </c>
      <c r="K24">
        <v>0.48702928870292894</v>
      </c>
      <c r="L24">
        <v>0.59236458398576475</v>
      </c>
      <c r="M24">
        <v>0.23373493303103371</v>
      </c>
      <c r="N24">
        <v>0.16582914572864318</v>
      </c>
      <c r="Q24">
        <v>2.3794200887053203E-2</v>
      </c>
      <c r="R24">
        <v>0.26066945606694564</v>
      </c>
      <c r="S24">
        <v>0.67976701114993976</v>
      </c>
      <c r="T24">
        <v>5.0613247506256828E-2</v>
      </c>
      <c r="U24">
        <v>0.26633165829145727</v>
      </c>
    </row>
    <row r="25" spans="1:22" x14ac:dyDescent="0.55000000000000004">
      <c r="J25">
        <v>6.8988785108201112E-2</v>
      </c>
      <c r="K25">
        <v>8.9539748953974929E-2</v>
      </c>
      <c r="L25">
        <v>0.55970423944650238</v>
      </c>
      <c r="M25">
        <v>5.2870400789121023E-2</v>
      </c>
      <c r="N25">
        <v>0.51758793969849248</v>
      </c>
      <c r="Q25">
        <v>6.8988785108201112E-2</v>
      </c>
      <c r="R25">
        <v>8.9539748953974929E-2</v>
      </c>
      <c r="S25">
        <v>0.55970423944650238</v>
      </c>
      <c r="T25">
        <v>5.2870400789121023E-2</v>
      </c>
      <c r="U25">
        <v>0.51758793969849248</v>
      </c>
    </row>
    <row r="26" spans="1:22" x14ac:dyDescent="0.55000000000000004">
      <c r="J26">
        <v>4.5531145810923178E-2</v>
      </c>
      <c r="K26">
        <v>0.16736401673640169</v>
      </c>
      <c r="L26">
        <v>0.73276025150412016</v>
      </c>
      <c r="M26">
        <v>1.3044975427735224E-2</v>
      </c>
      <c r="N26">
        <v>0.27135678391959805</v>
      </c>
      <c r="Q26">
        <v>4.5531145810923178E-2</v>
      </c>
      <c r="R26">
        <v>0.16736401673640169</v>
      </c>
      <c r="S26">
        <v>0.73276025150412016</v>
      </c>
      <c r="T26">
        <v>1.3044975427735224E-2</v>
      </c>
      <c r="U26">
        <v>0.27135678391959805</v>
      </c>
    </row>
    <row r="27" spans="1:22" x14ac:dyDescent="0.55000000000000004">
      <c r="J27">
        <v>1.9770138033344858E-2</v>
      </c>
      <c r="K27">
        <v>0.46987447698744772</v>
      </c>
      <c r="L27">
        <v>0.65297407440862754</v>
      </c>
      <c r="M27">
        <v>0</v>
      </c>
      <c r="N27">
        <v>0.39195979899497485</v>
      </c>
      <c r="Q27">
        <v>1.3208564262627856E-2</v>
      </c>
      <c r="R27">
        <v>0.1389121338912134</v>
      </c>
      <c r="S27">
        <v>0.6998143885417667</v>
      </c>
      <c r="T27">
        <v>0.15952838029961591</v>
      </c>
      <c r="U27">
        <v>4.5226130653266354E-2</v>
      </c>
    </row>
    <row r="28" spans="1:22" x14ac:dyDescent="0.55000000000000004">
      <c r="J28">
        <v>0</v>
      </c>
      <c r="K28">
        <v>0.35732217573221758</v>
      </c>
      <c r="L28">
        <v>0.67123662994241573</v>
      </c>
      <c r="M28">
        <v>0.29695091457868267</v>
      </c>
      <c r="N28">
        <v>0.37688442211055279</v>
      </c>
      <c r="Q28">
        <v>1.9770138033344858E-2</v>
      </c>
      <c r="R28">
        <v>0.46987447698744772</v>
      </c>
      <c r="S28">
        <v>0.65297407440862754</v>
      </c>
      <c r="T28">
        <v>0</v>
      </c>
      <c r="U28">
        <v>0.39195979899497485</v>
      </c>
    </row>
    <row r="29" spans="1:22" x14ac:dyDescent="0.55000000000000004">
      <c r="J29">
        <v>1.6768948628741526E-2</v>
      </c>
      <c r="K29">
        <v>0.70041841004184113</v>
      </c>
      <c r="L29">
        <v>0.76555006088176014</v>
      </c>
      <c r="M29">
        <v>0.11719522160410294</v>
      </c>
      <c r="N29">
        <v>6.0301507537688412E-2</v>
      </c>
      <c r="Q29">
        <v>0</v>
      </c>
      <c r="R29">
        <v>0.35732217573221758</v>
      </c>
      <c r="S29">
        <v>0.67123662994241573</v>
      </c>
      <c r="T29">
        <v>0.29695091457868267</v>
      </c>
      <c r="U29">
        <v>0.37688442211055279</v>
      </c>
    </row>
    <row r="30" spans="1:22" x14ac:dyDescent="0.55000000000000004">
      <c r="J30">
        <v>2.7609282165223796E-3</v>
      </c>
      <c r="K30">
        <v>0.27824267782426781</v>
      </c>
      <c r="L30">
        <v>0.71621966633212608</v>
      </c>
      <c r="M30">
        <v>2.8888380631909946E-2</v>
      </c>
      <c r="N30">
        <v>0.37688442211055279</v>
      </c>
      <c r="Q30">
        <v>3.1005804745486459E-2</v>
      </c>
      <c r="R30">
        <v>0.1439330543933055</v>
      </c>
      <c r="S30">
        <v>0.50545343066287252</v>
      </c>
      <c r="T30">
        <v>0.21799561613490775</v>
      </c>
      <c r="U30">
        <v>0</v>
      </c>
    </row>
    <row r="31" spans="1:22" x14ac:dyDescent="0.55000000000000004">
      <c r="J31">
        <f>AVERAGE(J23:J30)</f>
        <v>2.8396638001305031E-2</v>
      </c>
      <c r="L31">
        <f>AVERAGE(K23:L30)</f>
        <v>0.51131479804358015</v>
      </c>
      <c r="N31">
        <f>AVERAGE(M23:N30)</f>
        <v>0.20127710949755009</v>
      </c>
      <c r="O31">
        <f>AVERAGE(J31:N31)</f>
        <v>0.2469961818474784</v>
      </c>
      <c r="Q31">
        <v>1.6768948628741526E-2</v>
      </c>
      <c r="R31">
        <v>0.70041841004184113</v>
      </c>
      <c r="S31">
        <v>0.76555006088176014</v>
      </c>
      <c r="T31">
        <v>0.11719522160410294</v>
      </c>
      <c r="U31">
        <v>6.0301507537688412E-2</v>
      </c>
    </row>
    <row r="32" spans="1:22" x14ac:dyDescent="0.55000000000000004">
      <c r="J32" t="s">
        <v>82</v>
      </c>
      <c r="Q32">
        <v>2.7609282165223796E-3</v>
      </c>
      <c r="R32">
        <v>0.27824267782426781</v>
      </c>
      <c r="S32">
        <v>0.71621966633212608</v>
      </c>
      <c r="T32">
        <v>2.8888380631909946E-2</v>
      </c>
      <c r="U32">
        <v>0.37688442211055279</v>
      </c>
    </row>
    <row r="33" spans="10:22" x14ac:dyDescent="0.55000000000000004">
      <c r="J33">
        <v>1</v>
      </c>
      <c r="K33">
        <v>2</v>
      </c>
      <c r="L33">
        <v>3</v>
      </c>
      <c r="M33">
        <v>4</v>
      </c>
      <c r="N33">
        <v>5</v>
      </c>
      <c r="Q33">
        <f>AVERAGE(Q24:Q32)</f>
        <v>2.4647612854766729E-2</v>
      </c>
      <c r="S33">
        <f>AVERAGE(R24:S32)</f>
        <v>0.47720866130543033</v>
      </c>
      <c r="U33">
        <f>AVERAGE(T24:U32)</f>
        <v>0.18020110001605083</v>
      </c>
      <c r="V33">
        <f>AVERAGE(Q33:U33)</f>
        <v>0.22735245805874929</v>
      </c>
    </row>
    <row r="34" spans="10:22" x14ac:dyDescent="0.55000000000000004">
      <c r="J34">
        <v>4.8050979093082195E-2</v>
      </c>
      <c r="K34">
        <v>0.60209205020920509</v>
      </c>
      <c r="L34">
        <v>0.45530557546144174</v>
      </c>
      <c r="M34">
        <v>5.3061407620651389E-2</v>
      </c>
      <c r="N34">
        <v>2.5125628140703519E-2</v>
      </c>
      <c r="Q34" t="s">
        <v>82</v>
      </c>
    </row>
    <row r="35" spans="10:22" x14ac:dyDescent="0.55000000000000004">
      <c r="J35">
        <v>1.3208564262627856E-2</v>
      </c>
      <c r="K35">
        <v>0.1389121338912134</v>
      </c>
      <c r="L35">
        <v>0.6998143885417667</v>
      </c>
      <c r="M35">
        <v>0.15952838029961591</v>
      </c>
      <c r="N35">
        <v>4.5226130653266354E-2</v>
      </c>
      <c r="Q35">
        <v>1</v>
      </c>
      <c r="R35">
        <v>2</v>
      </c>
      <c r="S35">
        <v>3</v>
      </c>
      <c r="T35">
        <v>4</v>
      </c>
      <c r="U35">
        <v>5</v>
      </c>
    </row>
    <row r="36" spans="10:22" x14ac:dyDescent="0.55000000000000004">
      <c r="J36">
        <v>3.1005804745486459E-2</v>
      </c>
      <c r="K36">
        <v>0.1439330543933055</v>
      </c>
      <c r="L36">
        <v>0.50545343066287252</v>
      </c>
      <c r="M36">
        <v>0.21799561613490775</v>
      </c>
      <c r="N36">
        <v>0</v>
      </c>
      <c r="Q36">
        <v>1.2958655498290863E-3</v>
      </c>
      <c r="R36">
        <v>1</v>
      </c>
      <c r="S36">
        <v>0.90361533558913298</v>
      </c>
      <c r="T36">
        <v>0.698819593533481</v>
      </c>
      <c r="U36">
        <v>1.5075376884422058E-2</v>
      </c>
    </row>
    <row r="37" spans="10:22" x14ac:dyDescent="0.55000000000000004">
      <c r="J37">
        <f>AVERAGE(J34:J36)</f>
        <v>3.0755116033732169E-2</v>
      </c>
      <c r="L37">
        <f>AVERAGE(K34:L36)</f>
        <v>0.42425177219330079</v>
      </c>
      <c r="N37">
        <f>AVERAGE(M34:N36)</f>
        <v>8.3489527141524147E-2</v>
      </c>
      <c r="O37">
        <f>AVERAGE(J37:N37)</f>
        <v>0.17949880512285235</v>
      </c>
      <c r="Q37">
        <f>1*Q36</f>
        <v>1.2958655498290863E-3</v>
      </c>
      <c r="S37">
        <f>AVERAGE(R36:S36)</f>
        <v>0.95180766779456649</v>
      </c>
      <c r="U37">
        <f>AVERAGE(T36:U36)</f>
        <v>0.35694748520895153</v>
      </c>
      <c r="V37">
        <f>AVERAGE(Q37:U37)</f>
        <v>0.4366836728511157</v>
      </c>
    </row>
    <row r="38" spans="10:22" x14ac:dyDescent="0.55000000000000004">
      <c r="J38" t="s">
        <v>83</v>
      </c>
    </row>
    <row r="39" spans="10:22" x14ac:dyDescent="0.55000000000000004">
      <c r="J39">
        <v>1</v>
      </c>
      <c r="K39">
        <v>2</v>
      </c>
      <c r="L39">
        <v>3</v>
      </c>
      <c r="M39">
        <v>4</v>
      </c>
      <c r="N39">
        <v>5</v>
      </c>
    </row>
    <row r="40" spans="10:22" x14ac:dyDescent="0.55000000000000004">
      <c r="J40">
        <v>1</v>
      </c>
      <c r="K40">
        <v>0</v>
      </c>
      <c r="L40">
        <v>0</v>
      </c>
      <c r="M40">
        <v>0.12062207307467224</v>
      </c>
      <c r="N40">
        <v>0.65829145728643224</v>
      </c>
    </row>
    <row r="41" spans="10:22" x14ac:dyDescent="0.55000000000000004">
      <c r="J41">
        <v>1</v>
      </c>
      <c r="L41">
        <v>0</v>
      </c>
      <c r="N41">
        <f>AVERAGE(M40:N40)</f>
        <v>0.38945676518055222</v>
      </c>
      <c r="O41">
        <f>AVERAGE(J41:N41)</f>
        <v>0.46315225506018409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4522-2835-45E2-A453-EC45C4864C24}">
  <dimension ref="C1:E6"/>
  <sheetViews>
    <sheetView topLeftCell="C1" workbookViewId="0">
      <selection activeCell="C3" sqref="C3"/>
    </sheetView>
  </sheetViews>
  <sheetFormatPr defaultRowHeight="14.4" x14ac:dyDescent="0.55000000000000004"/>
  <sheetData>
    <row r="1" spans="3:5" x14ac:dyDescent="0.55000000000000004">
      <c r="C1" t="s">
        <v>84</v>
      </c>
      <c r="D1" s="1" t="s">
        <v>85</v>
      </c>
      <c r="E1" s="1" t="s">
        <v>86</v>
      </c>
    </row>
    <row r="2" spans="3:5" x14ac:dyDescent="0.55000000000000004">
      <c r="C2" t="s">
        <v>87</v>
      </c>
      <c r="D2" s="10">
        <v>0.99141259999999998</v>
      </c>
      <c r="E2" s="10">
        <v>1.1535918999999999</v>
      </c>
    </row>
    <row r="3" spans="3:5" x14ac:dyDescent="0.55000000000000004">
      <c r="C3" t="s">
        <v>1</v>
      </c>
      <c r="D3" s="10">
        <v>-1.5896096</v>
      </c>
      <c r="E3" s="10">
        <v>-0.1067574</v>
      </c>
    </row>
    <row r="4" spans="3:5" x14ac:dyDescent="0.55000000000000004">
      <c r="C4" t="s">
        <v>2</v>
      </c>
      <c r="D4" s="10">
        <v>-1.375589</v>
      </c>
      <c r="E4" s="10">
        <v>0.61577170000000003</v>
      </c>
    </row>
    <row r="5" spans="3:5" x14ac:dyDescent="0.55000000000000004">
      <c r="C5" t="s">
        <v>3</v>
      </c>
      <c r="D5" s="10">
        <v>-0.88605210000000001</v>
      </c>
      <c r="E5" s="10">
        <v>-0.52311229999999997</v>
      </c>
    </row>
    <row r="6" spans="3:5" x14ac:dyDescent="0.55000000000000004">
      <c r="C6" t="s">
        <v>26</v>
      </c>
      <c r="D6" s="10">
        <v>-0.52967819999999999</v>
      </c>
      <c r="E6" s="10">
        <v>1.7554886999999999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transform</vt:lpstr>
      <vt:lpstr>Sheet10</vt:lpstr>
      <vt:lpstr>cluster</vt:lpstr>
      <vt:lpstr>cluster 2</vt:lpstr>
      <vt:lpstr>Cluster 3</vt:lpstr>
      <vt:lpstr>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Meidina Ainurrahmah</dc:creator>
  <cp:lastModifiedBy>Meidina Ainurrahmah</cp:lastModifiedBy>
  <dcterms:created xsi:type="dcterms:W3CDTF">2015-06-05T18:17:20Z</dcterms:created>
  <dcterms:modified xsi:type="dcterms:W3CDTF">2024-12-12T04:04:17Z</dcterms:modified>
</cp:coreProperties>
</file>