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autoCompressPictures="0"/>
  <mc:AlternateContent xmlns:mc="http://schemas.openxmlformats.org/markup-compatibility/2006">
    <mc:Choice Requires="x15">
      <x15ac:absPath xmlns:x15ac="http://schemas.microsoft.com/office/spreadsheetml/2010/11/ac" url="F:\Johannes\GitHub\xDbit_toolbox\publication\source_data\"/>
    </mc:Choice>
  </mc:AlternateContent>
  <xr:revisionPtr revIDLastSave="0" documentId="13_ncr:1_{6C405F35-980F-4726-B0F2-812787F480D3}" xr6:coauthVersionLast="36" xr6:coauthVersionMax="36" xr10:uidLastSave="{00000000-0000-0000-0000-000000000000}"/>
  <bookViews>
    <workbookView xWindow="0" yWindow="0" windowWidth="23040" windowHeight="9195" xr2:uid="{00000000-000D-0000-FFFF-FFFF00000000}"/>
  </bookViews>
  <sheets>
    <sheet name="xDBiT_costs" sheetId="1" r:id="rId1"/>
    <sheet name="Pri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E1" i="2"/>
  <c r="E2" i="2"/>
  <c r="F2" i="2"/>
  <c r="G2" i="2"/>
  <c r="F3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E18" i="2"/>
  <c r="F18" i="2"/>
  <c r="G18" i="2"/>
  <c r="E19" i="2"/>
  <c r="F19" i="2"/>
  <c r="G19" i="2"/>
  <c r="E20" i="2"/>
  <c r="F20" i="2"/>
  <c r="G20" i="2"/>
  <c r="B2" i="2"/>
  <c r="C2" i="2"/>
  <c r="D2" i="2"/>
  <c r="C3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B18" i="2"/>
  <c r="C18" i="2"/>
  <c r="D18" i="2"/>
  <c r="B19" i="2"/>
  <c r="C19" i="2"/>
  <c r="D19" i="2"/>
  <c r="B20" i="2"/>
  <c r="C20" i="2"/>
  <c r="D2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L14" i="1" l="1"/>
  <c r="C4" i="2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C17" i="2" s="1"/>
  <c r="L29" i="1"/>
  <c r="L30" i="1"/>
  <c r="L13" i="1"/>
  <c r="K14" i="1"/>
  <c r="B4" i="2" s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3" i="1"/>
  <c r="B3" i="2" s="1"/>
  <c r="C3" i="1" l="1"/>
  <c r="D6" i="1" l="1"/>
  <c r="D4" i="1"/>
  <c r="D7" i="1" s="1"/>
  <c r="B3" i="1"/>
  <c r="C4" i="1" s="1"/>
  <c r="M22" i="1"/>
  <c r="T22" i="1" s="1"/>
  <c r="M23" i="1"/>
  <c r="M24" i="1"/>
  <c r="O24" i="1"/>
  <c r="Q24" i="1" s="1"/>
  <c r="O23" i="1"/>
  <c r="Q23" i="1" s="1"/>
  <c r="O22" i="1"/>
  <c r="Q22" i="1" s="1"/>
  <c r="R22" i="1" l="1"/>
  <c r="S22" i="1"/>
  <c r="R23" i="1"/>
  <c r="S23" i="1"/>
  <c r="S24" i="1"/>
  <c r="R24" i="1"/>
  <c r="T24" i="1"/>
  <c r="T23" i="1"/>
  <c r="B4" i="1"/>
  <c r="M14" i="1" l="1"/>
  <c r="D4" i="2" s="1"/>
  <c r="M15" i="1"/>
  <c r="M16" i="1"/>
  <c r="T16" i="1" s="1"/>
  <c r="M17" i="1"/>
  <c r="T17" i="1" s="1"/>
  <c r="M18" i="1"/>
  <c r="T18" i="1" s="1"/>
  <c r="M19" i="1"/>
  <c r="T19" i="1" s="1"/>
  <c r="M20" i="1"/>
  <c r="M21" i="1"/>
  <c r="M25" i="1"/>
  <c r="T25" i="1" s="1"/>
  <c r="M26" i="1"/>
  <c r="T26" i="1" s="1"/>
  <c r="M27" i="1"/>
  <c r="M29" i="1"/>
  <c r="T29" i="1" s="1"/>
  <c r="M30" i="1"/>
  <c r="M13" i="1"/>
  <c r="D3" i="2" s="1"/>
  <c r="J28" i="1"/>
  <c r="Q30" i="1"/>
  <c r="Q14" i="1"/>
  <c r="Q15" i="1"/>
  <c r="Q16" i="1"/>
  <c r="Q17" i="1"/>
  <c r="Q18" i="1"/>
  <c r="Q19" i="1"/>
  <c r="Q20" i="1"/>
  <c r="Q21" i="1"/>
  <c r="Q25" i="1"/>
  <c r="Q26" i="1"/>
  <c r="Q27" i="1"/>
  <c r="Q28" i="1"/>
  <c r="R28" i="1" s="1"/>
  <c r="Q29" i="1"/>
  <c r="Q13" i="1"/>
  <c r="T27" i="1" l="1"/>
  <c r="G17" i="2" s="1"/>
  <c r="D17" i="2"/>
  <c r="R13" i="1"/>
  <c r="E3" i="2" s="1"/>
  <c r="S13" i="1"/>
  <c r="R15" i="1"/>
  <c r="S15" i="1"/>
  <c r="R14" i="1"/>
  <c r="E4" i="2" s="1"/>
  <c r="S14" i="1"/>
  <c r="F4" i="2" s="1"/>
  <c r="R21" i="1"/>
  <c r="S21" i="1"/>
  <c r="R29" i="1"/>
  <c r="S29" i="1"/>
  <c r="R20" i="1"/>
  <c r="S20" i="1"/>
  <c r="R19" i="1"/>
  <c r="S19" i="1"/>
  <c r="R30" i="1"/>
  <c r="S30" i="1"/>
  <c r="R27" i="1"/>
  <c r="S27" i="1"/>
  <c r="F17" i="2" s="1"/>
  <c r="S18" i="1"/>
  <c r="R18" i="1"/>
  <c r="R26" i="1"/>
  <c r="S26" i="1"/>
  <c r="R17" i="1"/>
  <c r="S17" i="1"/>
  <c r="T13" i="1"/>
  <c r="G3" i="2" s="1"/>
  <c r="T21" i="1"/>
  <c r="T15" i="1"/>
  <c r="R25" i="1"/>
  <c r="S25" i="1"/>
  <c r="R16" i="1"/>
  <c r="S16" i="1"/>
  <c r="T30" i="1"/>
  <c r="T20" i="1"/>
  <c r="T14" i="1"/>
  <c r="G4" i="2" s="1"/>
  <c r="M28" i="1"/>
  <c r="T28" i="1" s="1"/>
  <c r="L28" i="1"/>
  <c r="S28" i="1" s="1"/>
  <c r="S31" i="1" l="1"/>
  <c r="F21" i="2" s="1"/>
  <c r="T31" i="1"/>
  <c r="R31" i="1"/>
  <c r="C5" i="1" l="1"/>
  <c r="C7" i="1" s="1"/>
  <c r="E21" i="2"/>
  <c r="B5" i="1"/>
  <c r="B7" i="1" s="1"/>
  <c r="G21" i="2"/>
  <c r="C6" i="1" l="1"/>
  <c r="B6" i="1"/>
</calcChain>
</file>

<file path=xl/sharedStrings.xml><?xml version="1.0" encoding="utf-8"?>
<sst xmlns="http://schemas.openxmlformats.org/spreadsheetml/2006/main" count="74" uniqueCount="54">
  <si>
    <t>Reagent</t>
  </si>
  <si>
    <t>RVC</t>
  </si>
  <si>
    <t>NEB RI</t>
  </si>
  <si>
    <t>Maxima H RT</t>
  </si>
  <si>
    <t>dNTPs</t>
  </si>
  <si>
    <t>T4 Ligase</t>
  </si>
  <si>
    <t>Phalloidin-ATTO488</t>
  </si>
  <si>
    <t>donkey anti-rabbit AF555</t>
  </si>
  <si>
    <t>anti-BSA ab</t>
  </si>
  <si>
    <t>donkey serum</t>
  </si>
  <si>
    <t>Proteinase K</t>
  </si>
  <si>
    <t>Dynabeads MyOne</t>
  </si>
  <si>
    <t>Kapa Hifi 2x</t>
  </si>
  <si>
    <t>SPRI beads</t>
  </si>
  <si>
    <t>Nextera XT kit</t>
  </si>
  <si>
    <t>Amount</t>
  </si>
  <si>
    <t>Price per unit</t>
  </si>
  <si>
    <t>Unit</t>
  </si>
  <si>
    <t>Price [€]</t>
  </si>
  <si>
    <t>µL</t>
  </si>
  <si>
    <t>samples</t>
  </si>
  <si>
    <t>RT</t>
  </si>
  <si>
    <t>General</t>
  </si>
  <si>
    <t>Lig 1</t>
  </si>
  <si>
    <t>Lig2</t>
  </si>
  <si>
    <t>Imaging</t>
  </si>
  <si>
    <t>Purification</t>
  </si>
  <si>
    <t>TS</t>
  </si>
  <si>
    <t>TSO</t>
  </si>
  <si>
    <t>cDNA Amp</t>
  </si>
  <si>
    <t>Lib prep</t>
  </si>
  <si>
    <t>Visium</t>
  </si>
  <si>
    <t>Costs per section</t>
  </si>
  <si>
    <t>Number of sections</t>
  </si>
  <si>
    <t>Costs per slide</t>
  </si>
  <si>
    <t>Total</t>
  </si>
  <si>
    <t>Spots per section</t>
  </si>
  <si>
    <t>Costs per spot</t>
  </si>
  <si>
    <t>Total number of spots</t>
  </si>
  <si>
    <t>Round 1 oligos</t>
  </si>
  <si>
    <t>Round 2 oligos</t>
  </si>
  <si>
    <t>Round 3 oligos</t>
  </si>
  <si>
    <t>µmole</t>
  </si>
  <si>
    <t>Category</t>
  </si>
  <si>
    <t>xDBiT</t>
  </si>
  <si>
    <t>Total xDBiT procedure</t>
  </si>
  <si>
    <t>Barcoding</t>
  </si>
  <si>
    <t>Nextera prep</t>
  </si>
  <si>
    <t>Buying price</t>
  </si>
  <si>
    <t>Experimental costs [€]</t>
  </si>
  <si>
    <t>DBiT-seq</t>
  </si>
  <si>
    <t>&gt;Calculations xDBiT costs</t>
  </si>
  <si>
    <t>Volumes [µL]</t>
  </si>
  <si>
    <t>xDBiT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</si>
</sst>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5" xfId="0" applyFont="1" applyBorder="1"/>
    <xf numFmtId="0" fontId="1" fillId="0" borderId="6" xfId="0" applyFont="1" applyBorder="1"/>
    <xf numFmtId="0" fontId="1" fillId="0" borderId="26" xfId="0" applyFont="1" applyBorder="1"/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D40" sqref="D40"/>
    </sheetView>
  </sheetViews>
  <sheetFormatPr baseColWidth="10" defaultRowHeight="15" x14ac:dyDescent="0.25"/>
  <cols>
    <col min="1" max="1" width="23.42578125" style="1" bestFit="1" customWidth="1"/>
    <col min="2" max="4" width="12" bestFit="1" customWidth="1"/>
    <col min="5" max="5" width="7" bestFit="1" customWidth="1"/>
    <col min="6" max="6" width="8" bestFit="1" customWidth="1"/>
    <col min="7" max="7" width="11.28515625" bestFit="1" customWidth="1"/>
    <col min="8" max="8" width="5" bestFit="1" customWidth="1"/>
    <col min="9" max="9" width="10.42578125" bestFit="1" customWidth="1"/>
    <col min="10" max="10" width="12.7109375" bestFit="1" customWidth="1"/>
    <col min="11" max="11" width="9.7109375" bestFit="1" customWidth="1"/>
    <col min="12" max="12" width="8.140625" bestFit="1" customWidth="1"/>
    <col min="13" max="13" width="7" bestFit="1" customWidth="1"/>
    <col min="14" max="14" width="8.28515625" bestFit="1" customWidth="1"/>
    <col min="15" max="15" width="8.140625" bestFit="1" customWidth="1"/>
    <col min="16" max="16" width="8.28515625" bestFit="1" customWidth="1"/>
    <col min="17" max="17" width="12.85546875" bestFit="1" customWidth="1"/>
    <col min="18" max="18" width="11" bestFit="1" customWidth="1"/>
    <col min="19" max="20" width="12" bestFit="1" customWidth="1"/>
    <col min="24" max="24" width="12.85546875" bestFit="1" customWidth="1"/>
  </cols>
  <sheetData>
    <row r="1" spans="1:20" x14ac:dyDescent="0.25">
      <c r="A1" s="2" t="s">
        <v>43</v>
      </c>
      <c r="B1" s="2" t="s">
        <v>44</v>
      </c>
      <c r="C1" s="2" t="s">
        <v>50</v>
      </c>
      <c r="D1" s="2" t="s">
        <v>31</v>
      </c>
    </row>
    <row r="2" spans="1:20" x14ac:dyDescent="0.25">
      <c r="A2" s="2" t="s">
        <v>33</v>
      </c>
      <c r="B2" s="5">
        <v>9</v>
      </c>
      <c r="C2" s="4">
        <v>1</v>
      </c>
      <c r="D2" s="4">
        <v>4</v>
      </c>
    </row>
    <row r="3" spans="1:20" x14ac:dyDescent="0.25">
      <c r="A3" s="2" t="s">
        <v>36</v>
      </c>
      <c r="B3" s="4">
        <f>37*37</f>
        <v>1369</v>
      </c>
      <c r="C3" s="4">
        <f>50*50</f>
        <v>2500</v>
      </c>
      <c r="D3" s="4">
        <v>4992</v>
      </c>
    </row>
    <row r="4" spans="1:20" x14ac:dyDescent="0.25">
      <c r="A4" s="2" t="s">
        <v>38</v>
      </c>
      <c r="B4" s="4">
        <f>B2*B3</f>
        <v>12321</v>
      </c>
      <c r="C4" s="4">
        <f t="shared" ref="C4" si="0">C2*C3</f>
        <v>2500</v>
      </c>
      <c r="D4" s="4">
        <f>D2*D3</f>
        <v>19968</v>
      </c>
    </row>
    <row r="5" spans="1:20" x14ac:dyDescent="0.25">
      <c r="A5" s="2" t="s">
        <v>34</v>
      </c>
      <c r="B5" s="5">
        <f>T31</f>
        <v>891.74263153333334</v>
      </c>
      <c r="C5" s="5">
        <f>R31+S31/9</f>
        <v>293.80429565185182</v>
      </c>
      <c r="D5" s="4">
        <v>5000</v>
      </c>
    </row>
    <row r="6" spans="1:20" x14ac:dyDescent="0.25">
      <c r="A6" s="2" t="s">
        <v>32</v>
      </c>
      <c r="B6" s="4">
        <f>B5/B2</f>
        <v>99.082514614814812</v>
      </c>
      <c r="C6" s="4">
        <f t="shared" ref="C6" si="1">C5/C2</f>
        <v>293.80429565185182</v>
      </c>
      <c r="D6" s="4">
        <f>D5/D2</f>
        <v>1250</v>
      </c>
    </row>
    <row r="7" spans="1:20" x14ac:dyDescent="0.25">
      <c r="A7" s="2" t="s">
        <v>37</v>
      </c>
      <c r="B7" s="4">
        <f>B5/B4</f>
        <v>7.237583244325406E-2</v>
      </c>
      <c r="C7" s="4">
        <f t="shared" ref="C7" si="2">C5/C4</f>
        <v>0.11752171826074073</v>
      </c>
      <c r="D7" s="4">
        <f>D5/D4</f>
        <v>0.25040064102564102</v>
      </c>
    </row>
    <row r="10" spans="1:20" ht="15.75" thickBot="1" x14ac:dyDescent="0.3">
      <c r="A10" s="1" t="s">
        <v>51</v>
      </c>
    </row>
    <row r="11" spans="1:20" s="1" customFormat="1" ht="15.75" thickTop="1" x14ac:dyDescent="0.25">
      <c r="A11" s="6"/>
      <c r="B11" s="44" t="s">
        <v>46</v>
      </c>
      <c r="C11" s="45"/>
      <c r="D11" s="45"/>
      <c r="E11" s="45"/>
      <c r="F11" s="40"/>
      <c r="G11" s="46" t="s">
        <v>30</v>
      </c>
      <c r="H11" s="45"/>
      <c r="I11" s="45"/>
      <c r="J11" s="47"/>
      <c r="K11" s="44" t="s">
        <v>52</v>
      </c>
      <c r="L11" s="45"/>
      <c r="M11" s="47"/>
      <c r="N11" s="40" t="s">
        <v>48</v>
      </c>
      <c r="O11" s="41"/>
      <c r="P11" s="41"/>
      <c r="Q11" s="42"/>
      <c r="R11" s="43" t="s">
        <v>49</v>
      </c>
      <c r="S11" s="41"/>
      <c r="T11" s="42"/>
    </row>
    <row r="12" spans="1:20" s="1" customFormat="1" x14ac:dyDescent="0.25">
      <c r="A12" s="7" t="s">
        <v>0</v>
      </c>
      <c r="B12" s="9" t="s">
        <v>22</v>
      </c>
      <c r="C12" s="3" t="s">
        <v>21</v>
      </c>
      <c r="D12" s="3" t="s">
        <v>23</v>
      </c>
      <c r="E12" s="3" t="s">
        <v>24</v>
      </c>
      <c r="F12" s="3" t="s">
        <v>25</v>
      </c>
      <c r="G12" s="3" t="s">
        <v>26</v>
      </c>
      <c r="H12" s="3" t="s">
        <v>27</v>
      </c>
      <c r="I12" s="3" t="s">
        <v>29</v>
      </c>
      <c r="J12" s="10" t="s">
        <v>47</v>
      </c>
      <c r="K12" s="9" t="s">
        <v>46</v>
      </c>
      <c r="L12" s="3" t="s">
        <v>30</v>
      </c>
      <c r="M12" s="10" t="s">
        <v>35</v>
      </c>
      <c r="N12" s="11" t="s">
        <v>18</v>
      </c>
      <c r="O12" s="3" t="s">
        <v>15</v>
      </c>
      <c r="P12" s="3" t="s">
        <v>17</v>
      </c>
      <c r="Q12" s="10" t="s">
        <v>16</v>
      </c>
      <c r="R12" s="9" t="s">
        <v>46</v>
      </c>
      <c r="S12" s="3" t="s">
        <v>30</v>
      </c>
      <c r="T12" s="10" t="s">
        <v>35</v>
      </c>
    </row>
    <row r="13" spans="1:20" x14ac:dyDescent="0.25">
      <c r="A13" s="7" t="s">
        <v>1</v>
      </c>
      <c r="B13" s="12">
        <v>500</v>
      </c>
      <c r="C13" s="13"/>
      <c r="D13" s="13"/>
      <c r="E13" s="13"/>
      <c r="F13" s="13"/>
      <c r="G13" s="13"/>
      <c r="H13" s="13"/>
      <c r="I13" s="13"/>
      <c r="J13" s="14"/>
      <c r="K13" s="12">
        <f>SUM(B13:F13)</f>
        <v>500</v>
      </c>
      <c r="L13" s="13">
        <f>SUM(G13:J13)</f>
        <v>0</v>
      </c>
      <c r="M13" s="14">
        <f>SUM(B13:J13)</f>
        <v>500</v>
      </c>
      <c r="N13" s="15">
        <v>69.900000000000006</v>
      </c>
      <c r="O13" s="13">
        <v>10000</v>
      </c>
      <c r="P13" s="13" t="s">
        <v>19</v>
      </c>
      <c r="Q13" s="14">
        <f>N13/O13</f>
        <v>6.9900000000000006E-3</v>
      </c>
      <c r="R13" s="12">
        <f t="shared" ref="R13:R30" si="3">K13*$Q13</f>
        <v>3.4950000000000001</v>
      </c>
      <c r="S13" s="13">
        <f t="shared" ref="S13:S30" si="4">L13*$Q13</f>
        <v>0</v>
      </c>
      <c r="T13" s="14">
        <f t="shared" ref="T13:T30" si="5">M13*$Q13</f>
        <v>3.4950000000000001</v>
      </c>
    </row>
    <row r="14" spans="1:20" x14ac:dyDescent="0.25">
      <c r="A14" s="7" t="s">
        <v>2</v>
      </c>
      <c r="B14" s="12">
        <v>75</v>
      </c>
      <c r="C14" s="13">
        <v>19.8</v>
      </c>
      <c r="D14" s="13">
        <v>13.13</v>
      </c>
      <c r="E14" s="13">
        <v>13.13</v>
      </c>
      <c r="F14" s="13">
        <v>18</v>
      </c>
      <c r="G14" s="13">
        <v>43</v>
      </c>
      <c r="H14" s="13">
        <v>22.5</v>
      </c>
      <c r="I14" s="13"/>
      <c r="J14" s="14"/>
      <c r="K14" s="12">
        <f t="shared" ref="K14:K30" si="6">SUM(B14:F14)</f>
        <v>139.06</v>
      </c>
      <c r="L14" s="13">
        <f t="shared" ref="L14:L30" si="7">SUM(G14:J14)</f>
        <v>65.5</v>
      </c>
      <c r="M14" s="14">
        <f t="shared" ref="M14:M24" si="8">SUM(B14:J14)</f>
        <v>204.56</v>
      </c>
      <c r="N14" s="15">
        <v>236.8</v>
      </c>
      <c r="O14" s="13">
        <v>375</v>
      </c>
      <c r="P14" s="13" t="s">
        <v>19</v>
      </c>
      <c r="Q14" s="14">
        <f t="shared" ref="Q14:Q24" si="9">N14/O14</f>
        <v>0.63146666666666673</v>
      </c>
      <c r="R14" s="12">
        <f t="shared" si="3"/>
        <v>87.811754666666673</v>
      </c>
      <c r="S14" s="13">
        <f t="shared" si="4"/>
        <v>41.361066666666673</v>
      </c>
      <c r="T14" s="14">
        <f t="shared" si="5"/>
        <v>129.17282133333336</v>
      </c>
    </row>
    <row r="15" spans="1:20" x14ac:dyDescent="0.25">
      <c r="A15" s="7" t="s">
        <v>3</v>
      </c>
      <c r="B15" s="12"/>
      <c r="C15" s="13">
        <v>39.6</v>
      </c>
      <c r="D15" s="13"/>
      <c r="E15" s="13"/>
      <c r="F15" s="13"/>
      <c r="G15" s="13"/>
      <c r="H15" s="13">
        <v>45</v>
      </c>
      <c r="I15" s="13"/>
      <c r="J15" s="14"/>
      <c r="K15" s="12">
        <f t="shared" si="6"/>
        <v>39.6</v>
      </c>
      <c r="L15" s="13">
        <f t="shared" si="7"/>
        <v>45</v>
      </c>
      <c r="M15" s="14">
        <f t="shared" si="8"/>
        <v>84.6</v>
      </c>
      <c r="N15" s="15">
        <v>489.44</v>
      </c>
      <c r="O15" s="13">
        <v>200</v>
      </c>
      <c r="P15" s="13" t="s">
        <v>19</v>
      </c>
      <c r="Q15" s="14">
        <f t="shared" si="9"/>
        <v>2.4472</v>
      </c>
      <c r="R15" s="12">
        <f t="shared" si="3"/>
        <v>96.909120000000001</v>
      </c>
      <c r="S15" s="13">
        <f t="shared" si="4"/>
        <v>110.124</v>
      </c>
      <c r="T15" s="14">
        <f t="shared" si="5"/>
        <v>207.03312</v>
      </c>
    </row>
    <row r="16" spans="1:20" x14ac:dyDescent="0.25">
      <c r="A16" s="7" t="s">
        <v>4</v>
      </c>
      <c r="B16" s="12"/>
      <c r="C16" s="13">
        <v>39.6</v>
      </c>
      <c r="D16" s="13"/>
      <c r="E16" s="13"/>
      <c r="F16" s="13"/>
      <c r="G16" s="13"/>
      <c r="H16" s="13">
        <v>90</v>
      </c>
      <c r="I16" s="13"/>
      <c r="J16" s="14"/>
      <c r="K16" s="12">
        <f t="shared" si="6"/>
        <v>39.6</v>
      </c>
      <c r="L16" s="13">
        <f t="shared" si="7"/>
        <v>90</v>
      </c>
      <c r="M16" s="14">
        <f t="shared" si="8"/>
        <v>129.6</v>
      </c>
      <c r="N16" s="15">
        <v>202.4</v>
      </c>
      <c r="O16" s="13">
        <v>4000</v>
      </c>
      <c r="P16" s="13" t="s">
        <v>19</v>
      </c>
      <c r="Q16" s="14">
        <f t="shared" si="9"/>
        <v>5.0599999999999999E-2</v>
      </c>
      <c r="R16" s="12">
        <f t="shared" si="3"/>
        <v>2.0037600000000002</v>
      </c>
      <c r="S16" s="13">
        <f t="shared" si="4"/>
        <v>4.5540000000000003</v>
      </c>
      <c r="T16" s="14">
        <f t="shared" si="5"/>
        <v>6.55776</v>
      </c>
    </row>
    <row r="17" spans="1:20" x14ac:dyDescent="0.25">
      <c r="A17" s="7" t="s">
        <v>5</v>
      </c>
      <c r="B17" s="12"/>
      <c r="C17" s="13"/>
      <c r="D17" s="13">
        <v>13.18</v>
      </c>
      <c r="E17" s="13">
        <v>13.18</v>
      </c>
      <c r="F17" s="13"/>
      <c r="G17" s="13"/>
      <c r="H17" s="13"/>
      <c r="I17" s="13"/>
      <c r="J17" s="14"/>
      <c r="K17" s="12">
        <f t="shared" si="6"/>
        <v>26.36</v>
      </c>
      <c r="L17" s="13">
        <f t="shared" si="7"/>
        <v>0</v>
      </c>
      <c r="M17" s="14">
        <f t="shared" si="8"/>
        <v>26.36</v>
      </c>
      <c r="N17" s="15">
        <v>217.6</v>
      </c>
      <c r="O17" s="13">
        <v>250</v>
      </c>
      <c r="P17" s="13" t="s">
        <v>19</v>
      </c>
      <c r="Q17" s="14">
        <f t="shared" si="9"/>
        <v>0.87039999999999995</v>
      </c>
      <c r="R17" s="12">
        <f t="shared" si="3"/>
        <v>22.943743999999999</v>
      </c>
      <c r="S17" s="13">
        <f t="shared" si="4"/>
        <v>0</v>
      </c>
      <c r="T17" s="14">
        <f t="shared" si="5"/>
        <v>22.943743999999999</v>
      </c>
    </row>
    <row r="18" spans="1:20" x14ac:dyDescent="0.25">
      <c r="A18" s="7" t="s">
        <v>8</v>
      </c>
      <c r="B18" s="12"/>
      <c r="C18" s="13"/>
      <c r="D18" s="13">
        <v>1</v>
      </c>
      <c r="E18" s="13">
        <v>1</v>
      </c>
      <c r="F18" s="13"/>
      <c r="G18" s="13"/>
      <c r="H18" s="13"/>
      <c r="I18" s="13"/>
      <c r="J18" s="14"/>
      <c r="K18" s="12">
        <f t="shared" si="6"/>
        <v>2</v>
      </c>
      <c r="L18" s="13">
        <f t="shared" si="7"/>
        <v>0</v>
      </c>
      <c r="M18" s="14">
        <f t="shared" si="8"/>
        <v>2</v>
      </c>
      <c r="N18" s="15">
        <v>235.8</v>
      </c>
      <c r="O18" s="13">
        <v>500</v>
      </c>
      <c r="P18" s="13" t="s">
        <v>19</v>
      </c>
      <c r="Q18" s="14">
        <f t="shared" si="9"/>
        <v>0.47160000000000002</v>
      </c>
      <c r="R18" s="12">
        <f t="shared" si="3"/>
        <v>0.94320000000000004</v>
      </c>
      <c r="S18" s="13">
        <f t="shared" si="4"/>
        <v>0</v>
      </c>
      <c r="T18" s="14">
        <f t="shared" si="5"/>
        <v>0.94320000000000004</v>
      </c>
    </row>
    <row r="19" spans="1:20" x14ac:dyDescent="0.25">
      <c r="A19" s="7" t="s">
        <v>6</v>
      </c>
      <c r="B19" s="12"/>
      <c r="C19" s="13"/>
      <c r="D19" s="13"/>
      <c r="E19" s="13"/>
      <c r="F19" s="13">
        <v>4</v>
      </c>
      <c r="G19" s="13"/>
      <c r="H19" s="13"/>
      <c r="I19" s="13"/>
      <c r="J19" s="14"/>
      <c r="K19" s="12">
        <f t="shared" si="6"/>
        <v>4</v>
      </c>
      <c r="L19" s="13">
        <f t="shared" si="7"/>
        <v>0</v>
      </c>
      <c r="M19" s="14">
        <f t="shared" si="8"/>
        <v>4</v>
      </c>
      <c r="N19" s="15">
        <v>277</v>
      </c>
      <c r="O19" s="13">
        <v>500</v>
      </c>
      <c r="P19" s="13" t="s">
        <v>19</v>
      </c>
      <c r="Q19" s="14">
        <f t="shared" si="9"/>
        <v>0.55400000000000005</v>
      </c>
      <c r="R19" s="12">
        <f t="shared" si="3"/>
        <v>2.2160000000000002</v>
      </c>
      <c r="S19" s="13">
        <f t="shared" si="4"/>
        <v>0</v>
      </c>
      <c r="T19" s="14">
        <f t="shared" si="5"/>
        <v>2.2160000000000002</v>
      </c>
    </row>
    <row r="20" spans="1:20" x14ac:dyDescent="0.25">
      <c r="A20" s="7" t="s">
        <v>7</v>
      </c>
      <c r="B20" s="12"/>
      <c r="C20" s="13"/>
      <c r="D20" s="13"/>
      <c r="E20" s="13"/>
      <c r="F20" s="13">
        <v>1.6</v>
      </c>
      <c r="G20" s="13"/>
      <c r="H20" s="13"/>
      <c r="I20" s="13"/>
      <c r="J20" s="14"/>
      <c r="K20" s="12">
        <f t="shared" si="6"/>
        <v>1.6</v>
      </c>
      <c r="L20" s="13">
        <f t="shared" si="7"/>
        <v>0</v>
      </c>
      <c r="M20" s="14">
        <f t="shared" si="8"/>
        <v>1.6</v>
      </c>
      <c r="N20" s="15">
        <v>267</v>
      </c>
      <c r="O20" s="13">
        <v>500</v>
      </c>
      <c r="P20" s="13" t="s">
        <v>19</v>
      </c>
      <c r="Q20" s="14">
        <f t="shared" si="9"/>
        <v>0.53400000000000003</v>
      </c>
      <c r="R20" s="12">
        <f t="shared" si="3"/>
        <v>0.85440000000000005</v>
      </c>
      <c r="S20" s="13">
        <f t="shared" si="4"/>
        <v>0</v>
      </c>
      <c r="T20" s="14">
        <f t="shared" si="5"/>
        <v>0.85440000000000005</v>
      </c>
    </row>
    <row r="21" spans="1:20" x14ac:dyDescent="0.25">
      <c r="A21" s="7" t="s">
        <v>9</v>
      </c>
      <c r="B21" s="12"/>
      <c r="C21" s="13"/>
      <c r="D21" s="13">
        <v>1</v>
      </c>
      <c r="E21" s="13">
        <v>1</v>
      </c>
      <c r="F21" s="13">
        <v>24</v>
      </c>
      <c r="G21" s="13"/>
      <c r="H21" s="13"/>
      <c r="I21" s="13"/>
      <c r="J21" s="14"/>
      <c r="K21" s="12">
        <f t="shared" si="6"/>
        <v>26</v>
      </c>
      <c r="L21" s="13">
        <f t="shared" si="7"/>
        <v>0</v>
      </c>
      <c r="M21" s="14">
        <f t="shared" si="8"/>
        <v>26</v>
      </c>
      <c r="N21" s="15">
        <v>90.25</v>
      </c>
      <c r="O21" s="13">
        <v>10000</v>
      </c>
      <c r="P21" s="13" t="s">
        <v>19</v>
      </c>
      <c r="Q21" s="14">
        <f t="shared" si="9"/>
        <v>9.025E-3</v>
      </c>
      <c r="R21" s="12">
        <f t="shared" si="3"/>
        <v>0.23465</v>
      </c>
      <c r="S21" s="13">
        <f t="shared" si="4"/>
        <v>0</v>
      </c>
      <c r="T21" s="14">
        <f t="shared" si="5"/>
        <v>0.23465</v>
      </c>
    </row>
    <row r="22" spans="1:20" x14ac:dyDescent="0.25">
      <c r="A22" s="7" t="s">
        <v>39</v>
      </c>
      <c r="B22" s="12"/>
      <c r="C22" s="13">
        <v>1.8E-3</v>
      </c>
      <c r="D22" s="13"/>
      <c r="E22" s="13"/>
      <c r="F22" s="13"/>
      <c r="G22" s="13"/>
      <c r="H22" s="13"/>
      <c r="I22" s="13"/>
      <c r="J22" s="14"/>
      <c r="K22" s="12">
        <f t="shared" si="6"/>
        <v>1.8E-3</v>
      </c>
      <c r="L22" s="13">
        <f t="shared" si="7"/>
        <v>0</v>
      </c>
      <c r="M22" s="14">
        <f t="shared" si="8"/>
        <v>1.8E-3</v>
      </c>
      <c r="N22" s="15">
        <v>1000</v>
      </c>
      <c r="O22" s="13">
        <f>48*0.05</f>
        <v>2.4000000000000004</v>
      </c>
      <c r="P22" s="13" t="s">
        <v>42</v>
      </c>
      <c r="Q22" s="14">
        <f t="shared" si="9"/>
        <v>416.66666666666663</v>
      </c>
      <c r="R22" s="12">
        <f t="shared" si="3"/>
        <v>0.74999999999999989</v>
      </c>
      <c r="S22" s="13">
        <f t="shared" si="4"/>
        <v>0</v>
      </c>
      <c r="T22" s="14">
        <f t="shared" si="5"/>
        <v>0.74999999999999989</v>
      </c>
    </row>
    <row r="23" spans="1:20" x14ac:dyDescent="0.25">
      <c r="A23" s="7" t="s">
        <v>40</v>
      </c>
      <c r="B23" s="12"/>
      <c r="C23" s="13"/>
      <c r="D23" s="13">
        <v>8.9999999999999998E-4</v>
      </c>
      <c r="E23" s="13"/>
      <c r="F23" s="13"/>
      <c r="G23" s="13"/>
      <c r="H23" s="13"/>
      <c r="I23" s="13"/>
      <c r="J23" s="14"/>
      <c r="K23" s="12">
        <f t="shared" si="6"/>
        <v>8.9999999999999998E-4</v>
      </c>
      <c r="L23" s="13">
        <f t="shared" si="7"/>
        <v>0</v>
      </c>
      <c r="M23" s="14">
        <f t="shared" si="8"/>
        <v>8.9999999999999998E-4</v>
      </c>
      <c r="N23" s="15">
        <v>2047</v>
      </c>
      <c r="O23" s="13">
        <f>96*0.05</f>
        <v>4.8000000000000007</v>
      </c>
      <c r="P23" s="13" t="s">
        <v>42</v>
      </c>
      <c r="Q23" s="14">
        <f t="shared" si="9"/>
        <v>426.45833333333326</v>
      </c>
      <c r="R23" s="12">
        <f t="shared" si="3"/>
        <v>0.38381249999999995</v>
      </c>
      <c r="S23" s="13">
        <f t="shared" si="4"/>
        <v>0</v>
      </c>
      <c r="T23" s="14">
        <f t="shared" si="5"/>
        <v>0.38381249999999995</v>
      </c>
    </row>
    <row r="24" spans="1:20" x14ac:dyDescent="0.25">
      <c r="A24" s="7" t="s">
        <v>41</v>
      </c>
      <c r="B24" s="12"/>
      <c r="C24" s="13"/>
      <c r="D24" s="13"/>
      <c r="E24" s="13">
        <v>8.9999999999999998E-4</v>
      </c>
      <c r="F24" s="13"/>
      <c r="G24" s="13"/>
      <c r="H24" s="13"/>
      <c r="I24" s="13"/>
      <c r="J24" s="14"/>
      <c r="K24" s="12">
        <f t="shared" si="6"/>
        <v>8.9999999999999998E-4</v>
      </c>
      <c r="L24" s="13">
        <f t="shared" si="7"/>
        <v>0</v>
      </c>
      <c r="M24" s="14">
        <f t="shared" si="8"/>
        <v>8.9999999999999998E-4</v>
      </c>
      <c r="N24" s="15">
        <v>2755</v>
      </c>
      <c r="O24" s="13">
        <f>96*0.05</f>
        <v>4.8000000000000007</v>
      </c>
      <c r="P24" s="13" t="s">
        <v>42</v>
      </c>
      <c r="Q24" s="14">
        <f t="shared" si="9"/>
        <v>573.95833333333326</v>
      </c>
      <c r="R24" s="12">
        <f t="shared" si="3"/>
        <v>0.51656249999999992</v>
      </c>
      <c r="S24" s="13">
        <f t="shared" si="4"/>
        <v>0</v>
      </c>
      <c r="T24" s="14">
        <f t="shared" si="5"/>
        <v>0.51656249999999992</v>
      </c>
    </row>
    <row r="25" spans="1:20" x14ac:dyDescent="0.25">
      <c r="A25" s="7" t="s">
        <v>10</v>
      </c>
      <c r="B25" s="12"/>
      <c r="C25" s="13"/>
      <c r="D25" s="13"/>
      <c r="E25" s="13"/>
      <c r="F25" s="13"/>
      <c r="G25" s="13">
        <v>80</v>
      </c>
      <c r="H25" s="13"/>
      <c r="I25" s="13"/>
      <c r="J25" s="14"/>
      <c r="K25" s="12">
        <f t="shared" si="6"/>
        <v>0</v>
      </c>
      <c r="L25" s="13">
        <f t="shared" si="7"/>
        <v>80</v>
      </c>
      <c r="M25" s="14">
        <f t="shared" ref="M25:M30" si="10">SUM(B25:J25)</f>
        <v>80</v>
      </c>
      <c r="N25" s="15">
        <v>64</v>
      </c>
      <c r="O25" s="13">
        <v>2000</v>
      </c>
      <c r="P25" s="13" t="s">
        <v>19</v>
      </c>
      <c r="Q25" s="14">
        <f t="shared" ref="Q25:Q30" si="11">N25/O25</f>
        <v>3.2000000000000001E-2</v>
      </c>
      <c r="R25" s="12">
        <f t="shared" si="3"/>
        <v>0</v>
      </c>
      <c r="S25" s="13">
        <f t="shared" si="4"/>
        <v>2.56</v>
      </c>
      <c r="T25" s="14">
        <f t="shared" si="5"/>
        <v>2.56</v>
      </c>
    </row>
    <row r="26" spans="1:20" x14ac:dyDescent="0.25">
      <c r="A26" s="7" t="s">
        <v>11</v>
      </c>
      <c r="B26" s="12"/>
      <c r="C26" s="13"/>
      <c r="D26" s="13"/>
      <c r="E26" s="13"/>
      <c r="F26" s="13"/>
      <c r="G26" s="13">
        <v>396</v>
      </c>
      <c r="H26" s="13"/>
      <c r="I26" s="13"/>
      <c r="J26" s="14"/>
      <c r="K26" s="12">
        <f t="shared" si="6"/>
        <v>0</v>
      </c>
      <c r="L26" s="13">
        <f t="shared" si="7"/>
        <v>396</v>
      </c>
      <c r="M26" s="14">
        <f t="shared" si="10"/>
        <v>396</v>
      </c>
      <c r="N26" s="15">
        <v>484.12</v>
      </c>
      <c r="O26" s="13">
        <v>2000</v>
      </c>
      <c r="P26" s="13" t="s">
        <v>19</v>
      </c>
      <c r="Q26" s="14">
        <f t="shared" si="11"/>
        <v>0.24206</v>
      </c>
      <c r="R26" s="12">
        <f t="shared" si="3"/>
        <v>0</v>
      </c>
      <c r="S26" s="13">
        <f t="shared" si="4"/>
        <v>95.855760000000004</v>
      </c>
      <c r="T26" s="14">
        <f t="shared" si="5"/>
        <v>95.855760000000004</v>
      </c>
    </row>
    <row r="27" spans="1:20" x14ac:dyDescent="0.25">
      <c r="A27" s="7" t="s">
        <v>12</v>
      </c>
      <c r="B27" s="12"/>
      <c r="C27" s="13"/>
      <c r="D27" s="13"/>
      <c r="E27" s="13"/>
      <c r="F27" s="13"/>
      <c r="G27" s="13"/>
      <c r="H27" s="13"/>
      <c r="I27" s="13">
        <v>1034.55</v>
      </c>
      <c r="J27" s="14"/>
      <c r="K27" s="12">
        <f t="shared" si="6"/>
        <v>0</v>
      </c>
      <c r="L27" s="13">
        <f t="shared" si="7"/>
        <v>1034.55</v>
      </c>
      <c r="M27" s="14">
        <f t="shared" si="10"/>
        <v>1034.55</v>
      </c>
      <c r="N27" s="15">
        <v>320.39999999999998</v>
      </c>
      <c r="O27" s="13">
        <v>6250</v>
      </c>
      <c r="P27" s="13" t="s">
        <v>19</v>
      </c>
      <c r="Q27" s="14">
        <f t="shared" si="11"/>
        <v>5.1263999999999997E-2</v>
      </c>
      <c r="R27" s="12">
        <f t="shared" si="3"/>
        <v>0</v>
      </c>
      <c r="S27" s="13">
        <f t="shared" si="4"/>
        <v>53.035171199999994</v>
      </c>
      <c r="T27" s="14">
        <f t="shared" si="5"/>
        <v>53.035171199999994</v>
      </c>
    </row>
    <row r="28" spans="1:20" x14ac:dyDescent="0.25">
      <c r="A28" s="7" t="s">
        <v>13</v>
      </c>
      <c r="B28" s="12"/>
      <c r="C28" s="13"/>
      <c r="D28" s="13"/>
      <c r="E28" s="13"/>
      <c r="F28" s="13"/>
      <c r="G28" s="13"/>
      <c r="H28" s="13"/>
      <c r="I28" s="13">
        <v>128</v>
      </c>
      <c r="J28" s="14">
        <f>28*9</f>
        <v>252</v>
      </c>
      <c r="K28" s="12">
        <f t="shared" si="6"/>
        <v>0</v>
      </c>
      <c r="L28" s="13">
        <f t="shared" si="7"/>
        <v>380</v>
      </c>
      <c r="M28" s="14">
        <f t="shared" si="10"/>
        <v>380</v>
      </c>
      <c r="N28" s="15">
        <v>245.88</v>
      </c>
      <c r="O28" s="13">
        <v>5000</v>
      </c>
      <c r="P28" s="13" t="s">
        <v>19</v>
      </c>
      <c r="Q28" s="14">
        <f t="shared" si="11"/>
        <v>4.9175999999999997E-2</v>
      </c>
      <c r="R28" s="12">
        <f t="shared" si="3"/>
        <v>0</v>
      </c>
      <c r="S28" s="13">
        <f t="shared" si="4"/>
        <v>18.686879999999999</v>
      </c>
      <c r="T28" s="14">
        <f t="shared" si="5"/>
        <v>18.686879999999999</v>
      </c>
    </row>
    <row r="29" spans="1:20" x14ac:dyDescent="0.25">
      <c r="A29" s="7" t="s">
        <v>14</v>
      </c>
      <c r="B29" s="12"/>
      <c r="C29" s="13"/>
      <c r="D29" s="13"/>
      <c r="E29" s="13"/>
      <c r="F29" s="13"/>
      <c r="G29" s="13"/>
      <c r="H29" s="13"/>
      <c r="I29" s="13"/>
      <c r="J29" s="14">
        <v>9</v>
      </c>
      <c r="K29" s="12">
        <f t="shared" si="6"/>
        <v>0</v>
      </c>
      <c r="L29" s="13">
        <f t="shared" si="7"/>
        <v>9</v>
      </c>
      <c r="M29" s="14">
        <f t="shared" si="10"/>
        <v>9</v>
      </c>
      <c r="N29" s="15">
        <v>909.28</v>
      </c>
      <c r="O29" s="13">
        <v>24</v>
      </c>
      <c r="P29" s="13" t="s">
        <v>20</v>
      </c>
      <c r="Q29" s="14">
        <f t="shared" si="11"/>
        <v>37.886666666666663</v>
      </c>
      <c r="R29" s="12">
        <f t="shared" si="3"/>
        <v>0</v>
      </c>
      <c r="S29" s="13">
        <f t="shared" si="4"/>
        <v>340.97999999999996</v>
      </c>
      <c r="T29" s="14">
        <f t="shared" si="5"/>
        <v>340.97999999999996</v>
      </c>
    </row>
    <row r="30" spans="1:20" ht="15.75" thickBot="1" x14ac:dyDescent="0.3">
      <c r="A30" s="37" t="s">
        <v>28</v>
      </c>
      <c r="B30" s="16"/>
      <c r="C30" s="17"/>
      <c r="D30" s="17"/>
      <c r="E30" s="17"/>
      <c r="F30" s="17"/>
      <c r="G30" s="17"/>
      <c r="H30" s="17">
        <v>22.5</v>
      </c>
      <c r="I30" s="17"/>
      <c r="J30" s="18"/>
      <c r="K30" s="16">
        <f t="shared" si="6"/>
        <v>0</v>
      </c>
      <c r="L30" s="17">
        <f t="shared" si="7"/>
        <v>22.5</v>
      </c>
      <c r="M30" s="18">
        <f t="shared" si="10"/>
        <v>22.5</v>
      </c>
      <c r="N30" s="19">
        <v>49.1</v>
      </c>
      <c r="O30" s="17">
        <v>200</v>
      </c>
      <c r="P30" s="17" t="s">
        <v>19</v>
      </c>
      <c r="Q30" s="18">
        <f t="shared" si="11"/>
        <v>0.2455</v>
      </c>
      <c r="R30" s="20">
        <f t="shared" si="3"/>
        <v>0</v>
      </c>
      <c r="S30" s="21">
        <f t="shared" si="4"/>
        <v>5.5237499999999997</v>
      </c>
      <c r="T30" s="22">
        <f t="shared" si="5"/>
        <v>5.5237499999999997</v>
      </c>
    </row>
    <row r="31" spans="1:20" ht="16.5" thickTop="1" thickBot="1" x14ac:dyDescent="0.3">
      <c r="A31" s="8" t="s">
        <v>45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4">
        <f>SUM(R13:R30)</f>
        <v>219.06200366666667</v>
      </c>
      <c r="S31" s="25">
        <f t="shared" ref="S31:T31" si="12">SUM(S13:S30)</f>
        <v>672.68062786666655</v>
      </c>
      <c r="T31" s="26">
        <f t="shared" si="12"/>
        <v>891.74263153333334</v>
      </c>
    </row>
    <row r="32" spans="1:20" ht="15.75" thickTop="1" x14ac:dyDescent="0.25"/>
  </sheetData>
  <mergeCells count="5">
    <mergeCell ref="N11:Q11"/>
    <mergeCell ref="R11:T11"/>
    <mergeCell ref="B11:F11"/>
    <mergeCell ref="G11:J11"/>
    <mergeCell ref="K11:M1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1DB6-462B-4F00-A359-ECAA71B18E7A}">
  <dimension ref="A1:G22"/>
  <sheetViews>
    <sheetView workbookViewId="0">
      <selection activeCell="C25" sqref="C25"/>
    </sheetView>
  </sheetViews>
  <sheetFormatPr baseColWidth="10" defaultRowHeight="15" x14ac:dyDescent="0.25"/>
  <cols>
    <col min="1" max="1" width="23.42578125" bestFit="1" customWidth="1"/>
  </cols>
  <sheetData>
    <row r="1" spans="1:7" ht="16.5" thickTop="1" thickBot="1" x14ac:dyDescent="0.3">
      <c r="A1" s="39" t="s">
        <v>53</v>
      </c>
      <c r="B1" s="43" t="str">
        <f>xDBiT_costs!K11</f>
        <v>Volumes [µL]</v>
      </c>
      <c r="C1" s="41"/>
      <c r="D1" s="42"/>
      <c r="E1" s="44" t="str">
        <f>xDBiT_costs!R11</f>
        <v>Experimental costs [€]</v>
      </c>
      <c r="F1" s="45"/>
      <c r="G1" s="47"/>
    </row>
    <row r="2" spans="1:7" ht="15.75" thickTop="1" x14ac:dyDescent="0.25">
      <c r="A2" s="38" t="str">
        <f>xDBiT_costs!A12</f>
        <v>Reagent</v>
      </c>
      <c r="B2" s="9" t="str">
        <f>xDBiT_costs!K12</f>
        <v>Barcoding</v>
      </c>
      <c r="C2" s="3" t="str">
        <f>xDBiT_costs!L12</f>
        <v>Lib prep</v>
      </c>
      <c r="D2" s="10" t="str">
        <f>xDBiT_costs!M12</f>
        <v>Total</v>
      </c>
      <c r="E2" s="35" t="str">
        <f>xDBiT_costs!R12</f>
        <v>Barcoding</v>
      </c>
      <c r="F2" s="2" t="str">
        <f>xDBiT_costs!S12</f>
        <v>Lib prep</v>
      </c>
      <c r="G2" s="36" t="str">
        <f>xDBiT_costs!T12</f>
        <v>Total</v>
      </c>
    </row>
    <row r="3" spans="1:7" x14ac:dyDescent="0.25">
      <c r="A3" s="7" t="str">
        <f>xDBiT_costs!A13</f>
        <v>RVC</v>
      </c>
      <c r="B3" s="12">
        <f>xDBiT_costs!K13</f>
        <v>500</v>
      </c>
      <c r="C3" s="13">
        <f>xDBiT_costs!L13</f>
        <v>0</v>
      </c>
      <c r="D3" s="14">
        <f>xDBiT_costs!M13</f>
        <v>500</v>
      </c>
      <c r="E3" s="27">
        <f>xDBiT_costs!R13</f>
        <v>3.4950000000000001</v>
      </c>
      <c r="F3" s="4">
        <f>xDBiT_costs!S13</f>
        <v>0</v>
      </c>
      <c r="G3" s="28">
        <f>xDBiT_costs!T13</f>
        <v>3.4950000000000001</v>
      </c>
    </row>
    <row r="4" spans="1:7" x14ac:dyDescent="0.25">
      <c r="A4" s="7" t="str">
        <f>xDBiT_costs!A14</f>
        <v>NEB RI</v>
      </c>
      <c r="B4" s="12">
        <f>xDBiT_costs!K14</f>
        <v>139.06</v>
      </c>
      <c r="C4" s="13">
        <f>xDBiT_costs!L14</f>
        <v>65.5</v>
      </c>
      <c r="D4" s="14">
        <f>xDBiT_costs!M14</f>
        <v>204.56</v>
      </c>
      <c r="E4" s="27">
        <f>xDBiT_costs!R14</f>
        <v>87.811754666666673</v>
      </c>
      <c r="F4" s="4">
        <f>xDBiT_costs!S14</f>
        <v>41.361066666666673</v>
      </c>
      <c r="G4" s="28">
        <f>xDBiT_costs!T14</f>
        <v>129.17282133333336</v>
      </c>
    </row>
    <row r="5" spans="1:7" x14ac:dyDescent="0.25">
      <c r="A5" s="7" t="str">
        <f>xDBiT_costs!A15</f>
        <v>Maxima H RT</v>
      </c>
      <c r="B5" s="12">
        <f>xDBiT_costs!K15</f>
        <v>39.6</v>
      </c>
      <c r="C5" s="13">
        <f>xDBiT_costs!L15</f>
        <v>45</v>
      </c>
      <c r="D5" s="14">
        <f>xDBiT_costs!M15</f>
        <v>84.6</v>
      </c>
      <c r="E5" s="27">
        <f>xDBiT_costs!R15</f>
        <v>96.909120000000001</v>
      </c>
      <c r="F5" s="4">
        <f>xDBiT_costs!S15</f>
        <v>110.124</v>
      </c>
      <c r="G5" s="28">
        <f>xDBiT_costs!T15</f>
        <v>207.03312</v>
      </c>
    </row>
    <row r="6" spans="1:7" x14ac:dyDescent="0.25">
      <c r="A6" s="7" t="str">
        <f>xDBiT_costs!A16</f>
        <v>dNTPs</v>
      </c>
      <c r="B6" s="12">
        <f>xDBiT_costs!K16</f>
        <v>39.6</v>
      </c>
      <c r="C6" s="13">
        <f>xDBiT_costs!L16</f>
        <v>90</v>
      </c>
      <c r="D6" s="14">
        <f>xDBiT_costs!M16</f>
        <v>129.6</v>
      </c>
      <c r="E6" s="27">
        <f>xDBiT_costs!R16</f>
        <v>2.0037600000000002</v>
      </c>
      <c r="F6" s="4">
        <f>xDBiT_costs!S16</f>
        <v>4.5540000000000003</v>
      </c>
      <c r="G6" s="28">
        <f>xDBiT_costs!T16</f>
        <v>6.55776</v>
      </c>
    </row>
    <row r="7" spans="1:7" x14ac:dyDescent="0.25">
      <c r="A7" s="7" t="str">
        <f>xDBiT_costs!A17</f>
        <v>T4 Ligase</v>
      </c>
      <c r="B7" s="12">
        <f>xDBiT_costs!K17</f>
        <v>26.36</v>
      </c>
      <c r="C7" s="13">
        <f>xDBiT_costs!L17</f>
        <v>0</v>
      </c>
      <c r="D7" s="14">
        <f>xDBiT_costs!M17</f>
        <v>26.36</v>
      </c>
      <c r="E7" s="27">
        <f>xDBiT_costs!R17</f>
        <v>22.943743999999999</v>
      </c>
      <c r="F7" s="4">
        <f>xDBiT_costs!S17</f>
        <v>0</v>
      </c>
      <c r="G7" s="28">
        <f>xDBiT_costs!T17</f>
        <v>22.943743999999999</v>
      </c>
    </row>
    <row r="8" spans="1:7" x14ac:dyDescent="0.25">
      <c r="A8" s="7" t="str">
        <f>xDBiT_costs!A18</f>
        <v>anti-BSA ab</v>
      </c>
      <c r="B8" s="12">
        <f>xDBiT_costs!K18</f>
        <v>2</v>
      </c>
      <c r="C8" s="13">
        <f>xDBiT_costs!L18</f>
        <v>0</v>
      </c>
      <c r="D8" s="14">
        <f>xDBiT_costs!M18</f>
        <v>2</v>
      </c>
      <c r="E8" s="27">
        <f>xDBiT_costs!R18</f>
        <v>0.94320000000000004</v>
      </c>
      <c r="F8" s="4">
        <f>xDBiT_costs!S18</f>
        <v>0</v>
      </c>
      <c r="G8" s="28">
        <f>xDBiT_costs!T18</f>
        <v>0.94320000000000004</v>
      </c>
    </row>
    <row r="9" spans="1:7" x14ac:dyDescent="0.25">
      <c r="A9" s="7" t="str">
        <f>xDBiT_costs!A19</f>
        <v>Phalloidin-ATTO488</v>
      </c>
      <c r="B9" s="12">
        <f>xDBiT_costs!K19</f>
        <v>4</v>
      </c>
      <c r="C9" s="13">
        <f>xDBiT_costs!L19</f>
        <v>0</v>
      </c>
      <c r="D9" s="14">
        <f>xDBiT_costs!M19</f>
        <v>4</v>
      </c>
      <c r="E9" s="27">
        <f>xDBiT_costs!R19</f>
        <v>2.2160000000000002</v>
      </c>
      <c r="F9" s="4">
        <f>xDBiT_costs!S19</f>
        <v>0</v>
      </c>
      <c r="G9" s="28">
        <f>xDBiT_costs!T19</f>
        <v>2.2160000000000002</v>
      </c>
    </row>
    <row r="10" spans="1:7" x14ac:dyDescent="0.25">
      <c r="A10" s="7" t="str">
        <f>xDBiT_costs!A20</f>
        <v>donkey anti-rabbit AF555</v>
      </c>
      <c r="B10" s="12">
        <f>xDBiT_costs!K20</f>
        <v>1.6</v>
      </c>
      <c r="C10" s="13">
        <f>xDBiT_costs!L20</f>
        <v>0</v>
      </c>
      <c r="D10" s="14">
        <f>xDBiT_costs!M20</f>
        <v>1.6</v>
      </c>
      <c r="E10" s="27">
        <f>xDBiT_costs!R20</f>
        <v>0.85440000000000005</v>
      </c>
      <c r="F10" s="4">
        <f>xDBiT_costs!S20</f>
        <v>0</v>
      </c>
      <c r="G10" s="28">
        <f>xDBiT_costs!T20</f>
        <v>0.85440000000000005</v>
      </c>
    </row>
    <row r="11" spans="1:7" x14ac:dyDescent="0.25">
      <c r="A11" s="7" t="str">
        <f>xDBiT_costs!A21</f>
        <v>donkey serum</v>
      </c>
      <c r="B11" s="12">
        <f>xDBiT_costs!K21</f>
        <v>26</v>
      </c>
      <c r="C11" s="13">
        <f>xDBiT_costs!L21</f>
        <v>0</v>
      </c>
      <c r="D11" s="14">
        <f>xDBiT_costs!M21</f>
        <v>26</v>
      </c>
      <c r="E11" s="27">
        <f>xDBiT_costs!R21</f>
        <v>0.23465</v>
      </c>
      <c r="F11" s="4">
        <f>xDBiT_costs!S21</f>
        <v>0</v>
      </c>
      <c r="G11" s="28">
        <f>xDBiT_costs!T21</f>
        <v>0.23465</v>
      </c>
    </row>
    <row r="12" spans="1:7" x14ac:dyDescent="0.25">
      <c r="A12" s="7" t="str">
        <f>xDBiT_costs!A22</f>
        <v>Round 1 oligos</v>
      </c>
      <c r="B12" s="12">
        <f>xDBiT_costs!K22</f>
        <v>1.8E-3</v>
      </c>
      <c r="C12" s="13">
        <f>xDBiT_costs!L22</f>
        <v>0</v>
      </c>
      <c r="D12" s="14">
        <f>xDBiT_costs!M22</f>
        <v>1.8E-3</v>
      </c>
      <c r="E12" s="27">
        <f>xDBiT_costs!R22</f>
        <v>0.74999999999999989</v>
      </c>
      <c r="F12" s="4">
        <f>xDBiT_costs!S22</f>
        <v>0</v>
      </c>
      <c r="G12" s="28">
        <f>xDBiT_costs!T22</f>
        <v>0.74999999999999989</v>
      </c>
    </row>
    <row r="13" spans="1:7" x14ac:dyDescent="0.25">
      <c r="A13" s="7" t="str">
        <f>xDBiT_costs!A23</f>
        <v>Round 2 oligos</v>
      </c>
      <c r="B13" s="12">
        <f>xDBiT_costs!K23</f>
        <v>8.9999999999999998E-4</v>
      </c>
      <c r="C13" s="13">
        <f>xDBiT_costs!L23</f>
        <v>0</v>
      </c>
      <c r="D13" s="14">
        <f>xDBiT_costs!M23</f>
        <v>8.9999999999999998E-4</v>
      </c>
      <c r="E13" s="27">
        <f>xDBiT_costs!R23</f>
        <v>0.38381249999999995</v>
      </c>
      <c r="F13" s="4">
        <f>xDBiT_costs!S23</f>
        <v>0</v>
      </c>
      <c r="G13" s="28">
        <f>xDBiT_costs!T23</f>
        <v>0.38381249999999995</v>
      </c>
    </row>
    <row r="14" spans="1:7" x14ac:dyDescent="0.25">
      <c r="A14" s="7" t="str">
        <f>xDBiT_costs!A24</f>
        <v>Round 3 oligos</v>
      </c>
      <c r="B14" s="12">
        <f>xDBiT_costs!K24</f>
        <v>8.9999999999999998E-4</v>
      </c>
      <c r="C14" s="13">
        <f>xDBiT_costs!L24</f>
        <v>0</v>
      </c>
      <c r="D14" s="14">
        <f>xDBiT_costs!M24</f>
        <v>8.9999999999999998E-4</v>
      </c>
      <c r="E14" s="27">
        <f>xDBiT_costs!R24</f>
        <v>0.51656249999999992</v>
      </c>
      <c r="F14" s="4">
        <f>xDBiT_costs!S24</f>
        <v>0</v>
      </c>
      <c r="G14" s="28">
        <f>xDBiT_costs!T24</f>
        <v>0.51656249999999992</v>
      </c>
    </row>
    <row r="15" spans="1:7" x14ac:dyDescent="0.25">
      <c r="A15" s="7" t="str">
        <f>xDBiT_costs!A25</f>
        <v>Proteinase K</v>
      </c>
      <c r="B15" s="12">
        <f>xDBiT_costs!K25</f>
        <v>0</v>
      </c>
      <c r="C15" s="13">
        <f>xDBiT_costs!L25</f>
        <v>80</v>
      </c>
      <c r="D15" s="14">
        <f>xDBiT_costs!M25</f>
        <v>80</v>
      </c>
      <c r="E15" s="27">
        <f>xDBiT_costs!R25</f>
        <v>0</v>
      </c>
      <c r="F15" s="4">
        <f>xDBiT_costs!S25</f>
        <v>2.56</v>
      </c>
      <c r="G15" s="28">
        <f>xDBiT_costs!T25</f>
        <v>2.56</v>
      </c>
    </row>
    <row r="16" spans="1:7" x14ac:dyDescent="0.25">
      <c r="A16" s="7" t="str">
        <f>xDBiT_costs!A26</f>
        <v>Dynabeads MyOne</v>
      </c>
      <c r="B16" s="12">
        <f>xDBiT_costs!K26</f>
        <v>0</v>
      </c>
      <c r="C16" s="13">
        <f>xDBiT_costs!L26</f>
        <v>396</v>
      </c>
      <c r="D16" s="14">
        <f>xDBiT_costs!M26</f>
        <v>396</v>
      </c>
      <c r="E16" s="27">
        <f>xDBiT_costs!R26</f>
        <v>0</v>
      </c>
      <c r="F16" s="4">
        <f>xDBiT_costs!S26</f>
        <v>95.855760000000004</v>
      </c>
      <c r="G16" s="28">
        <f>xDBiT_costs!T26</f>
        <v>95.855760000000004</v>
      </c>
    </row>
    <row r="17" spans="1:7" x14ac:dyDescent="0.25">
      <c r="A17" s="7" t="str">
        <f>xDBiT_costs!A27</f>
        <v>Kapa Hifi 2x</v>
      </c>
      <c r="B17" s="12">
        <f>xDBiT_costs!K27</f>
        <v>0</v>
      </c>
      <c r="C17" s="13">
        <f>xDBiT_costs!L27</f>
        <v>1034.55</v>
      </c>
      <c r="D17" s="14">
        <f>xDBiT_costs!M27</f>
        <v>1034.55</v>
      </c>
      <c r="E17" s="27">
        <f>xDBiT_costs!R27</f>
        <v>0</v>
      </c>
      <c r="F17" s="4">
        <f>xDBiT_costs!S27</f>
        <v>53.035171199999994</v>
      </c>
      <c r="G17" s="28">
        <f>xDBiT_costs!T27</f>
        <v>53.035171199999994</v>
      </c>
    </row>
    <row r="18" spans="1:7" x14ac:dyDescent="0.25">
      <c r="A18" s="7" t="str">
        <f>xDBiT_costs!A28</f>
        <v>SPRI beads</v>
      </c>
      <c r="B18" s="12">
        <f>xDBiT_costs!K28</f>
        <v>0</v>
      </c>
      <c r="C18" s="13">
        <f>xDBiT_costs!L28</f>
        <v>380</v>
      </c>
      <c r="D18" s="14">
        <f>xDBiT_costs!M28</f>
        <v>380</v>
      </c>
      <c r="E18" s="27">
        <f>xDBiT_costs!R28</f>
        <v>0</v>
      </c>
      <c r="F18" s="4">
        <f>xDBiT_costs!S28</f>
        <v>18.686879999999999</v>
      </c>
      <c r="G18" s="28">
        <f>xDBiT_costs!T28</f>
        <v>18.686879999999999</v>
      </c>
    </row>
    <row r="19" spans="1:7" x14ac:dyDescent="0.25">
      <c r="A19" s="7" t="str">
        <f>xDBiT_costs!A29</f>
        <v>Nextera XT kit</v>
      </c>
      <c r="B19" s="12">
        <f>xDBiT_costs!K29</f>
        <v>0</v>
      </c>
      <c r="C19" s="13">
        <f>xDBiT_costs!L29</f>
        <v>9</v>
      </c>
      <c r="D19" s="14">
        <f>xDBiT_costs!M29</f>
        <v>9</v>
      </c>
      <c r="E19" s="27">
        <f>xDBiT_costs!R29</f>
        <v>0</v>
      </c>
      <c r="F19" s="4">
        <f>xDBiT_costs!S29</f>
        <v>340.97999999999996</v>
      </c>
      <c r="G19" s="28">
        <f>xDBiT_costs!T29</f>
        <v>340.97999999999996</v>
      </c>
    </row>
    <row r="20" spans="1:7" ht="15.75" thickBot="1" x14ac:dyDescent="0.3">
      <c r="A20" s="37" t="str">
        <f>xDBiT_costs!A30</f>
        <v>TSO</v>
      </c>
      <c r="B20" s="16">
        <f>xDBiT_costs!K30</f>
        <v>0</v>
      </c>
      <c r="C20" s="17">
        <f>xDBiT_costs!L30</f>
        <v>22.5</v>
      </c>
      <c r="D20" s="18">
        <f>xDBiT_costs!M30</f>
        <v>22.5</v>
      </c>
      <c r="E20" s="32">
        <f>xDBiT_costs!R30</f>
        <v>0</v>
      </c>
      <c r="F20" s="33">
        <f>xDBiT_costs!S30</f>
        <v>5.5237499999999997</v>
      </c>
      <c r="G20" s="34">
        <f>xDBiT_costs!T30</f>
        <v>5.5237499999999997</v>
      </c>
    </row>
    <row r="21" spans="1:7" ht="16.5" thickTop="1" thickBot="1" x14ac:dyDescent="0.3">
      <c r="A21" s="8" t="str">
        <f>xDBiT_costs!A31</f>
        <v>Total xDBiT procedure</v>
      </c>
      <c r="E21" s="29">
        <f>xDBiT_costs!R31</f>
        <v>219.06200366666667</v>
      </c>
      <c r="F21" s="30">
        <f>xDBiT_costs!S31</f>
        <v>672.68062786666655</v>
      </c>
      <c r="G21" s="31">
        <f>xDBiT_costs!T31</f>
        <v>891.74263153333334</v>
      </c>
    </row>
    <row r="22" spans="1:7" ht="15.75" thickTop="1" x14ac:dyDescent="0.25"/>
  </sheetData>
  <mergeCells count="2">
    <mergeCell ref="B1:D1"/>
    <mergeCell ref="E1:G1"/>
  </mergeCell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xDBiT_costs</vt:lpstr>
      <vt:lpstr>Print</vt:lpstr>
    </vt:vector>
  </TitlesOfParts>
  <Company>Helmholtz Zentrum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johannes.wirth</dc:creator>
  <cp:lastModifiedBy>johannes.wirth</cp:lastModifiedBy>
  <cp:lastPrinted>2023-01-26T09:22:40Z</cp:lastPrinted>
  <dcterms:created xsi:type="dcterms:W3CDTF">2021-05-03T07:55:26Z</dcterms:created>
  <dcterms:modified xsi:type="dcterms:W3CDTF">2023-01-26T09:48:03Z</dcterms:modified>
</cp:coreProperties>
</file>