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autoCompressPictures="0"/>
  <mc:AlternateContent xmlns:mc="http://schemas.openxmlformats.org/markup-compatibility/2006">
    <mc:Choice Requires="x15">
      <x15ac:absPath xmlns:x15ac="http://schemas.microsoft.com/office/spreadsheetml/2010/11/ac" url="F:\Johannes\GitHub\xDbit_toolbox\publication\source_data\"/>
    </mc:Choice>
  </mc:AlternateContent>
  <xr:revisionPtr revIDLastSave="0" documentId="13_ncr:1_{95EF23BA-B7A8-4B8D-9F58-5ABFD65AD7C9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3" i="1"/>
  <c r="C3" i="1" l="1"/>
  <c r="D6" i="1" l="1"/>
  <c r="D4" i="1"/>
  <c r="D7" i="1" s="1"/>
  <c r="B3" i="1"/>
  <c r="C4" i="1" s="1"/>
  <c r="M22" i="1"/>
  <c r="T22" i="1" s="1"/>
  <c r="M23" i="1"/>
  <c r="M24" i="1"/>
  <c r="O24" i="1"/>
  <c r="Q24" i="1" s="1"/>
  <c r="O23" i="1"/>
  <c r="Q23" i="1" s="1"/>
  <c r="O22" i="1"/>
  <c r="Q22" i="1" s="1"/>
  <c r="R22" i="1" l="1"/>
  <c r="S22" i="1"/>
  <c r="R23" i="1"/>
  <c r="S23" i="1"/>
  <c r="S24" i="1"/>
  <c r="R24" i="1"/>
  <c r="T24" i="1"/>
  <c r="T23" i="1"/>
  <c r="B4" i="1"/>
  <c r="M14" i="1" l="1"/>
  <c r="M15" i="1"/>
  <c r="M16" i="1"/>
  <c r="T16" i="1" s="1"/>
  <c r="M17" i="1"/>
  <c r="T17" i="1" s="1"/>
  <c r="M18" i="1"/>
  <c r="T18" i="1" s="1"/>
  <c r="M19" i="1"/>
  <c r="T19" i="1" s="1"/>
  <c r="M20" i="1"/>
  <c r="M21" i="1"/>
  <c r="M25" i="1"/>
  <c r="T25" i="1" s="1"/>
  <c r="M26" i="1"/>
  <c r="T26" i="1" s="1"/>
  <c r="M27" i="1"/>
  <c r="T27" i="1" s="1"/>
  <c r="M29" i="1"/>
  <c r="T29" i="1" s="1"/>
  <c r="M30" i="1"/>
  <c r="M13" i="1"/>
  <c r="J28" i="1"/>
  <c r="Q30" i="1"/>
  <c r="Q14" i="1"/>
  <c r="Q15" i="1"/>
  <c r="Q16" i="1"/>
  <c r="Q17" i="1"/>
  <c r="Q18" i="1"/>
  <c r="Q19" i="1"/>
  <c r="Q20" i="1"/>
  <c r="Q21" i="1"/>
  <c r="Q25" i="1"/>
  <c r="Q26" i="1"/>
  <c r="Q27" i="1"/>
  <c r="Q28" i="1"/>
  <c r="R28" i="1" s="1"/>
  <c r="Q29" i="1"/>
  <c r="Q13" i="1"/>
  <c r="R13" i="1" l="1"/>
  <c r="S13" i="1"/>
  <c r="R15" i="1"/>
  <c r="S15" i="1"/>
  <c r="R14" i="1"/>
  <c r="S14" i="1"/>
  <c r="R21" i="1"/>
  <c r="S21" i="1"/>
  <c r="R29" i="1"/>
  <c r="S29" i="1"/>
  <c r="R20" i="1"/>
  <c r="S20" i="1"/>
  <c r="R19" i="1"/>
  <c r="S19" i="1"/>
  <c r="R30" i="1"/>
  <c r="S30" i="1"/>
  <c r="R27" i="1"/>
  <c r="S27" i="1"/>
  <c r="S18" i="1"/>
  <c r="R18" i="1"/>
  <c r="R26" i="1"/>
  <c r="S26" i="1"/>
  <c r="R17" i="1"/>
  <c r="S17" i="1"/>
  <c r="T13" i="1"/>
  <c r="T21" i="1"/>
  <c r="T15" i="1"/>
  <c r="R25" i="1"/>
  <c r="S25" i="1"/>
  <c r="R16" i="1"/>
  <c r="S16" i="1"/>
  <c r="T30" i="1"/>
  <c r="T20" i="1"/>
  <c r="T14" i="1"/>
  <c r="M28" i="1"/>
  <c r="T28" i="1" s="1"/>
  <c r="L28" i="1"/>
  <c r="S28" i="1" s="1"/>
  <c r="S31" i="1" l="1"/>
  <c r="T31" i="1"/>
  <c r="B5" i="1" s="1"/>
  <c r="B7" i="1" s="1"/>
  <c r="R31" i="1"/>
  <c r="C5" i="1" s="1"/>
  <c r="B6" i="1" l="1"/>
  <c r="C7" i="1"/>
  <c r="C6" i="1"/>
</calcChain>
</file>

<file path=xl/sharedStrings.xml><?xml version="1.0" encoding="utf-8"?>
<sst xmlns="http://schemas.openxmlformats.org/spreadsheetml/2006/main" count="74" uniqueCount="53">
  <si>
    <t>Reagent</t>
  </si>
  <si>
    <t>RVC</t>
  </si>
  <si>
    <t>NEB RI</t>
  </si>
  <si>
    <t>Maxima H RT</t>
  </si>
  <si>
    <t>dNTPs</t>
  </si>
  <si>
    <t>T4 Ligase</t>
  </si>
  <si>
    <t>Phalloidin-ATTO488</t>
  </si>
  <si>
    <t>donkey anti-rabbit AF555</t>
  </si>
  <si>
    <t>anti-BSA ab</t>
  </si>
  <si>
    <t>donkey serum</t>
  </si>
  <si>
    <t>Proteinase K</t>
  </si>
  <si>
    <t>Dynabeads MyOne</t>
  </si>
  <si>
    <t>Kapa Hifi 2x</t>
  </si>
  <si>
    <t>SPRI beads</t>
  </si>
  <si>
    <t>Nextera XT kit</t>
  </si>
  <si>
    <t>Amount</t>
  </si>
  <si>
    <t>Price per unit</t>
  </si>
  <si>
    <t>Unit</t>
  </si>
  <si>
    <t>Price [€]</t>
  </si>
  <si>
    <t>µL</t>
  </si>
  <si>
    <t>samples</t>
  </si>
  <si>
    <t>RT</t>
  </si>
  <si>
    <t>General</t>
  </si>
  <si>
    <t>Lig 1</t>
  </si>
  <si>
    <t>Lig2</t>
  </si>
  <si>
    <t>Imaging</t>
  </si>
  <si>
    <t>Purification</t>
  </si>
  <si>
    <t>TS</t>
  </si>
  <si>
    <t>TSO</t>
  </si>
  <si>
    <t>cDNA Amp</t>
  </si>
  <si>
    <t>Lib prep</t>
  </si>
  <si>
    <t>Visium</t>
  </si>
  <si>
    <t>Costs per section</t>
  </si>
  <si>
    <t>Number of sections</t>
  </si>
  <si>
    <t>Costs per slide</t>
  </si>
  <si>
    <t>Total</t>
  </si>
  <si>
    <t>Spots per section</t>
  </si>
  <si>
    <t>Costs per spot</t>
  </si>
  <si>
    <t>Total number of spots</t>
  </si>
  <si>
    <t>Round 1 oligos</t>
  </si>
  <si>
    <t>Round 2 oligos</t>
  </si>
  <si>
    <t>Round 3 oligos</t>
  </si>
  <si>
    <t>µmole</t>
  </si>
  <si>
    <t>&gt;Calculations</t>
  </si>
  <si>
    <t>Category</t>
  </si>
  <si>
    <t>xDBiT</t>
  </si>
  <si>
    <t>Total xDBiT procedure</t>
  </si>
  <si>
    <t>Barcoding</t>
  </si>
  <si>
    <t>Volumes</t>
  </si>
  <si>
    <t>Nextera prep</t>
  </si>
  <si>
    <t>Buying price</t>
  </si>
  <si>
    <t>Experimental costs [€]</t>
  </si>
  <si>
    <t>DBiT-seq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</si>
</sst>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C2" sqref="C2"/>
    </sheetView>
  </sheetViews>
  <sheetFormatPr baseColWidth="10" defaultRowHeight="15" x14ac:dyDescent="0.25"/>
  <cols>
    <col min="1" max="1" width="30.85546875" style="1" bestFit="1" customWidth="1"/>
    <col min="2" max="4" width="12" bestFit="1" customWidth="1"/>
    <col min="5" max="5" width="7" bestFit="1" customWidth="1"/>
    <col min="6" max="6" width="8" bestFit="1" customWidth="1"/>
    <col min="7" max="7" width="11.28515625" bestFit="1" customWidth="1"/>
    <col min="8" max="8" width="5" bestFit="1" customWidth="1"/>
    <col min="9" max="9" width="10.42578125" bestFit="1" customWidth="1"/>
    <col min="10" max="10" width="12.7109375" bestFit="1" customWidth="1"/>
    <col min="11" max="11" width="9.7109375" bestFit="1" customWidth="1"/>
    <col min="12" max="12" width="8.140625" bestFit="1" customWidth="1"/>
    <col min="13" max="13" width="7" bestFit="1" customWidth="1"/>
    <col min="14" max="14" width="8.28515625" bestFit="1" customWidth="1"/>
    <col min="15" max="15" width="8.140625" bestFit="1" customWidth="1"/>
    <col min="16" max="16" width="8.28515625" bestFit="1" customWidth="1"/>
    <col min="17" max="17" width="12.85546875" bestFit="1" customWidth="1"/>
    <col min="18" max="18" width="11" bestFit="1" customWidth="1"/>
    <col min="19" max="20" width="12" bestFit="1" customWidth="1"/>
    <col min="24" max="24" width="12.85546875" bestFit="1" customWidth="1"/>
  </cols>
  <sheetData>
    <row r="1" spans="1:20" x14ac:dyDescent="0.25">
      <c r="A1" s="2" t="s">
        <v>44</v>
      </c>
      <c r="B1" s="2" t="s">
        <v>45</v>
      </c>
      <c r="C1" s="2" t="s">
        <v>52</v>
      </c>
      <c r="D1" s="2" t="s">
        <v>31</v>
      </c>
    </row>
    <row r="2" spans="1:20" x14ac:dyDescent="0.25">
      <c r="A2" s="2" t="s">
        <v>33</v>
      </c>
      <c r="B2" s="5">
        <v>9</v>
      </c>
      <c r="C2" s="4">
        <v>1</v>
      </c>
      <c r="D2" s="4">
        <v>4</v>
      </c>
    </row>
    <row r="3" spans="1:20" x14ac:dyDescent="0.25">
      <c r="A3" s="2" t="s">
        <v>36</v>
      </c>
      <c r="B3" s="4">
        <f>37*37</f>
        <v>1369</v>
      </c>
      <c r="C3" s="4">
        <f>50*50</f>
        <v>2500</v>
      </c>
      <c r="D3" s="4">
        <v>4992</v>
      </c>
    </row>
    <row r="4" spans="1:20" x14ac:dyDescent="0.25">
      <c r="A4" s="2" t="s">
        <v>38</v>
      </c>
      <c r="B4" s="4">
        <f>B2*B3</f>
        <v>12321</v>
      </c>
      <c r="C4" s="4">
        <f t="shared" ref="C4" si="0">C2*C3</f>
        <v>2500</v>
      </c>
      <c r="D4" s="4">
        <f>D2*D3</f>
        <v>19968</v>
      </c>
    </row>
    <row r="5" spans="1:20" x14ac:dyDescent="0.25">
      <c r="A5" s="2" t="s">
        <v>34</v>
      </c>
      <c r="B5" s="5">
        <f>T31</f>
        <v>882.94286166666654</v>
      </c>
      <c r="C5" s="5">
        <f>R31+S31/9</f>
        <v>277.24061751851855</v>
      </c>
      <c r="D5" s="4">
        <v>5000</v>
      </c>
    </row>
    <row r="6" spans="1:20" x14ac:dyDescent="0.25">
      <c r="A6" s="2" t="s">
        <v>32</v>
      </c>
      <c r="B6" s="4">
        <f>B5/B2</f>
        <v>98.104762407407392</v>
      </c>
      <c r="C6" s="4">
        <f t="shared" ref="C6" si="1">C5/C2</f>
        <v>277.24061751851855</v>
      </c>
      <c r="D6" s="4">
        <f>D5/D2</f>
        <v>1250</v>
      </c>
    </row>
    <row r="7" spans="1:20" x14ac:dyDescent="0.25">
      <c r="A7" s="2" t="s">
        <v>37</v>
      </c>
      <c r="B7" s="4">
        <f>B5/B4</f>
        <v>7.1661623380136888E-2</v>
      </c>
      <c r="C7" s="4">
        <f t="shared" ref="C7" si="2">C5/C4</f>
        <v>0.11089624700740743</v>
      </c>
      <c r="D7" s="4">
        <f>D5/D4</f>
        <v>0.25040064102564102</v>
      </c>
    </row>
    <row r="10" spans="1:20" ht="15.75" thickBot="1" x14ac:dyDescent="0.3">
      <c r="A10" s="1" t="s">
        <v>43</v>
      </c>
    </row>
    <row r="11" spans="1:20" s="1" customFormat="1" ht="15.75" thickTop="1" x14ac:dyDescent="0.25">
      <c r="A11" s="13" t="s">
        <v>45</v>
      </c>
      <c r="B11" s="9" t="s">
        <v>47</v>
      </c>
      <c r="C11" s="10"/>
      <c r="D11" s="10"/>
      <c r="E11" s="10"/>
      <c r="F11" s="12"/>
      <c r="G11" s="16" t="s">
        <v>30</v>
      </c>
      <c r="H11" s="10"/>
      <c r="I11" s="10"/>
      <c r="J11" s="11"/>
      <c r="K11" s="9" t="s">
        <v>48</v>
      </c>
      <c r="L11" s="10"/>
      <c r="M11" s="11"/>
      <c r="N11" s="12" t="s">
        <v>50</v>
      </c>
      <c r="O11" s="7"/>
      <c r="P11" s="7"/>
      <c r="Q11" s="8"/>
      <c r="R11" s="6" t="s">
        <v>51</v>
      </c>
      <c r="S11" s="7"/>
      <c r="T11" s="8"/>
    </row>
    <row r="12" spans="1:20" s="1" customFormat="1" x14ac:dyDescent="0.25">
      <c r="A12" s="14" t="s">
        <v>0</v>
      </c>
      <c r="B12" s="17" t="s">
        <v>22</v>
      </c>
      <c r="C12" s="3" t="s">
        <v>21</v>
      </c>
      <c r="D12" s="3" t="s">
        <v>23</v>
      </c>
      <c r="E12" s="3" t="s">
        <v>24</v>
      </c>
      <c r="F12" s="3" t="s">
        <v>25</v>
      </c>
      <c r="G12" s="3" t="s">
        <v>26</v>
      </c>
      <c r="H12" s="3" t="s">
        <v>27</v>
      </c>
      <c r="I12" s="3" t="s">
        <v>29</v>
      </c>
      <c r="J12" s="18" t="s">
        <v>49</v>
      </c>
      <c r="K12" s="17" t="s">
        <v>47</v>
      </c>
      <c r="L12" s="3" t="s">
        <v>30</v>
      </c>
      <c r="M12" s="18" t="s">
        <v>35</v>
      </c>
      <c r="N12" s="19" t="s">
        <v>18</v>
      </c>
      <c r="O12" s="3" t="s">
        <v>15</v>
      </c>
      <c r="P12" s="3" t="s">
        <v>17</v>
      </c>
      <c r="Q12" s="18" t="s">
        <v>16</v>
      </c>
      <c r="R12" s="17" t="s">
        <v>47</v>
      </c>
      <c r="S12" s="3" t="s">
        <v>30</v>
      </c>
      <c r="T12" s="18" t="s">
        <v>35</v>
      </c>
    </row>
    <row r="13" spans="1:20" x14ac:dyDescent="0.25">
      <c r="A13" s="14" t="s">
        <v>1</v>
      </c>
      <c r="B13" s="20">
        <v>250</v>
      </c>
      <c r="C13" s="21"/>
      <c r="D13" s="21"/>
      <c r="E13" s="21"/>
      <c r="F13" s="21"/>
      <c r="G13" s="21"/>
      <c r="H13" s="21"/>
      <c r="I13" s="21"/>
      <c r="J13" s="22"/>
      <c r="K13" s="20">
        <f>SUM(B13:F13)</f>
        <v>250</v>
      </c>
      <c r="L13" s="21">
        <f>SUM(G13:J13)</f>
        <v>0</v>
      </c>
      <c r="M13" s="22">
        <f>SUM(B13:J13)</f>
        <v>250</v>
      </c>
      <c r="N13" s="23">
        <v>69.900000000000006</v>
      </c>
      <c r="O13" s="21">
        <v>10000</v>
      </c>
      <c r="P13" s="21" t="s">
        <v>19</v>
      </c>
      <c r="Q13" s="22">
        <f>N13/O13</f>
        <v>6.9900000000000006E-3</v>
      </c>
      <c r="R13" s="20">
        <f>K13*$Q13</f>
        <v>1.7475000000000001</v>
      </c>
      <c r="S13" s="21">
        <f>L13*$Q13</f>
        <v>0</v>
      </c>
      <c r="T13" s="22">
        <f>M13*$Q13</f>
        <v>1.7475000000000001</v>
      </c>
    </row>
    <row r="14" spans="1:20" x14ac:dyDescent="0.25">
      <c r="A14" s="14" t="s">
        <v>2</v>
      </c>
      <c r="B14" s="20">
        <v>50</v>
      </c>
      <c r="C14" s="21">
        <v>19.8</v>
      </c>
      <c r="D14" s="21">
        <v>13.13</v>
      </c>
      <c r="E14" s="21">
        <v>13.13</v>
      </c>
      <c r="F14" s="21">
        <v>18</v>
      </c>
      <c r="G14" s="21">
        <v>47.5</v>
      </c>
      <c r="H14" s="21">
        <v>22.5</v>
      </c>
      <c r="I14" s="21"/>
      <c r="J14" s="22"/>
      <c r="K14" s="20">
        <f t="shared" ref="K14:K30" si="3">SUM(B14:F14)</f>
        <v>114.05999999999999</v>
      </c>
      <c r="L14" s="21">
        <f t="shared" ref="L14:L30" si="4">SUM(G14:J14)</f>
        <v>70</v>
      </c>
      <c r="M14" s="22">
        <f t="shared" ref="M14:M24" si="5">SUM(B14:J14)</f>
        <v>184.06</v>
      </c>
      <c r="N14" s="23">
        <v>236.8</v>
      </c>
      <c r="O14" s="21">
        <v>375</v>
      </c>
      <c r="P14" s="21" t="s">
        <v>19</v>
      </c>
      <c r="Q14" s="22">
        <f t="shared" ref="Q14:Q24" si="6">N14/O14</f>
        <v>0.63146666666666673</v>
      </c>
      <c r="R14" s="20">
        <f>K14*$Q14</f>
        <v>72.025087999999997</v>
      </c>
      <c r="S14" s="21">
        <f>L14*$Q14</f>
        <v>44.202666666666673</v>
      </c>
      <c r="T14" s="22">
        <f>M14*$Q14</f>
        <v>116.22775466666668</v>
      </c>
    </row>
    <row r="15" spans="1:20" x14ac:dyDescent="0.25">
      <c r="A15" s="14" t="s">
        <v>3</v>
      </c>
      <c r="B15" s="20"/>
      <c r="C15" s="21">
        <v>39.6</v>
      </c>
      <c r="D15" s="21"/>
      <c r="E15" s="21"/>
      <c r="F15" s="21"/>
      <c r="G15" s="21"/>
      <c r="H15" s="21">
        <v>45</v>
      </c>
      <c r="I15" s="21"/>
      <c r="J15" s="22"/>
      <c r="K15" s="20">
        <f t="shared" si="3"/>
        <v>39.6</v>
      </c>
      <c r="L15" s="21">
        <f t="shared" si="4"/>
        <v>45</v>
      </c>
      <c r="M15" s="22">
        <f t="shared" si="5"/>
        <v>84.6</v>
      </c>
      <c r="N15" s="23">
        <v>489.44</v>
      </c>
      <c r="O15" s="21">
        <v>200</v>
      </c>
      <c r="P15" s="21" t="s">
        <v>19</v>
      </c>
      <c r="Q15" s="22">
        <f t="shared" si="6"/>
        <v>2.4472</v>
      </c>
      <c r="R15" s="20">
        <f>K15*$Q15</f>
        <v>96.909120000000001</v>
      </c>
      <c r="S15" s="21">
        <f>L15*$Q15</f>
        <v>110.124</v>
      </c>
      <c r="T15" s="22">
        <f>M15*$Q15</f>
        <v>207.03312</v>
      </c>
    </row>
    <row r="16" spans="1:20" x14ac:dyDescent="0.25">
      <c r="A16" s="14" t="s">
        <v>4</v>
      </c>
      <c r="B16" s="20"/>
      <c r="C16" s="21">
        <v>39.6</v>
      </c>
      <c r="D16" s="21"/>
      <c r="E16" s="21"/>
      <c r="F16" s="21"/>
      <c r="G16" s="21"/>
      <c r="H16" s="21">
        <v>90</v>
      </c>
      <c r="I16" s="21"/>
      <c r="J16" s="22"/>
      <c r="K16" s="20">
        <f t="shared" si="3"/>
        <v>39.6</v>
      </c>
      <c r="L16" s="21">
        <f t="shared" si="4"/>
        <v>90</v>
      </c>
      <c r="M16" s="22">
        <f t="shared" si="5"/>
        <v>129.6</v>
      </c>
      <c r="N16" s="23">
        <v>202.4</v>
      </c>
      <c r="O16" s="21">
        <v>4000</v>
      </c>
      <c r="P16" s="21" t="s">
        <v>19</v>
      </c>
      <c r="Q16" s="22">
        <f t="shared" si="6"/>
        <v>5.0599999999999999E-2</v>
      </c>
      <c r="R16" s="20">
        <f>K16*$Q16</f>
        <v>2.0037600000000002</v>
      </c>
      <c r="S16" s="21">
        <f>L16*$Q16</f>
        <v>4.5540000000000003</v>
      </c>
      <c r="T16" s="22">
        <f>M16*$Q16</f>
        <v>6.55776</v>
      </c>
    </row>
    <row r="17" spans="1:20" x14ac:dyDescent="0.25">
      <c r="A17" s="14" t="s">
        <v>5</v>
      </c>
      <c r="B17" s="20"/>
      <c r="C17" s="21"/>
      <c r="D17" s="21">
        <v>13.18</v>
      </c>
      <c r="E17" s="21">
        <v>13.18</v>
      </c>
      <c r="F17" s="21"/>
      <c r="G17" s="21"/>
      <c r="H17" s="21"/>
      <c r="I17" s="21"/>
      <c r="J17" s="22"/>
      <c r="K17" s="20">
        <f t="shared" si="3"/>
        <v>26.36</v>
      </c>
      <c r="L17" s="21">
        <f t="shared" si="4"/>
        <v>0</v>
      </c>
      <c r="M17" s="22">
        <f t="shared" si="5"/>
        <v>26.36</v>
      </c>
      <c r="N17" s="23">
        <v>217.6</v>
      </c>
      <c r="O17" s="21">
        <v>250</v>
      </c>
      <c r="P17" s="21" t="s">
        <v>19</v>
      </c>
      <c r="Q17" s="22">
        <f t="shared" si="6"/>
        <v>0.87039999999999995</v>
      </c>
      <c r="R17" s="20">
        <f>K17*$Q17</f>
        <v>22.943743999999999</v>
      </c>
      <c r="S17" s="21">
        <f>L17*$Q17</f>
        <v>0</v>
      </c>
      <c r="T17" s="22">
        <f>M17*$Q17</f>
        <v>22.943743999999999</v>
      </c>
    </row>
    <row r="18" spans="1:20" x14ac:dyDescent="0.25">
      <c r="A18" s="14" t="s">
        <v>8</v>
      </c>
      <c r="B18" s="20"/>
      <c r="C18" s="21"/>
      <c r="D18" s="21">
        <v>1</v>
      </c>
      <c r="E18" s="21">
        <v>1</v>
      </c>
      <c r="F18" s="21"/>
      <c r="G18" s="21"/>
      <c r="H18" s="21"/>
      <c r="I18" s="21"/>
      <c r="J18" s="22"/>
      <c r="K18" s="20">
        <f t="shared" si="3"/>
        <v>2</v>
      </c>
      <c r="L18" s="21">
        <f t="shared" si="4"/>
        <v>0</v>
      </c>
      <c r="M18" s="22">
        <f t="shared" si="5"/>
        <v>2</v>
      </c>
      <c r="N18" s="23">
        <v>235.8</v>
      </c>
      <c r="O18" s="21">
        <v>500</v>
      </c>
      <c r="P18" s="21" t="s">
        <v>19</v>
      </c>
      <c r="Q18" s="22">
        <f t="shared" si="6"/>
        <v>0.47160000000000002</v>
      </c>
      <c r="R18" s="20">
        <f>K18*$Q18</f>
        <v>0.94320000000000004</v>
      </c>
      <c r="S18" s="21">
        <f>L18*$Q18</f>
        <v>0</v>
      </c>
      <c r="T18" s="22">
        <f>M18*$Q18</f>
        <v>0.94320000000000004</v>
      </c>
    </row>
    <row r="19" spans="1:20" x14ac:dyDescent="0.25">
      <c r="A19" s="14" t="s">
        <v>6</v>
      </c>
      <c r="B19" s="20"/>
      <c r="C19" s="21"/>
      <c r="D19" s="21"/>
      <c r="E19" s="21"/>
      <c r="F19" s="21">
        <v>4</v>
      </c>
      <c r="G19" s="21"/>
      <c r="H19" s="21"/>
      <c r="I19" s="21"/>
      <c r="J19" s="22"/>
      <c r="K19" s="20">
        <f t="shared" si="3"/>
        <v>4</v>
      </c>
      <c r="L19" s="21">
        <f t="shared" si="4"/>
        <v>0</v>
      </c>
      <c r="M19" s="22">
        <f t="shared" si="5"/>
        <v>4</v>
      </c>
      <c r="N19" s="23">
        <v>277</v>
      </c>
      <c r="O19" s="21">
        <v>500</v>
      </c>
      <c r="P19" s="21" t="s">
        <v>19</v>
      </c>
      <c r="Q19" s="22">
        <f t="shared" si="6"/>
        <v>0.55400000000000005</v>
      </c>
      <c r="R19" s="20">
        <f>K19*$Q19</f>
        <v>2.2160000000000002</v>
      </c>
      <c r="S19" s="21">
        <f>L19*$Q19</f>
        <v>0</v>
      </c>
      <c r="T19" s="22">
        <f>M19*$Q19</f>
        <v>2.2160000000000002</v>
      </c>
    </row>
    <row r="20" spans="1:20" x14ac:dyDescent="0.25">
      <c r="A20" s="14" t="s">
        <v>7</v>
      </c>
      <c r="B20" s="20"/>
      <c r="C20" s="21"/>
      <c r="D20" s="21"/>
      <c r="E20" s="21"/>
      <c r="F20" s="21">
        <v>1.6</v>
      </c>
      <c r="G20" s="21"/>
      <c r="H20" s="21"/>
      <c r="I20" s="21"/>
      <c r="J20" s="22"/>
      <c r="K20" s="20">
        <f t="shared" si="3"/>
        <v>1.6</v>
      </c>
      <c r="L20" s="21">
        <f t="shared" si="4"/>
        <v>0</v>
      </c>
      <c r="M20" s="22">
        <f t="shared" si="5"/>
        <v>1.6</v>
      </c>
      <c r="N20" s="23">
        <v>267</v>
      </c>
      <c r="O20" s="21">
        <v>500</v>
      </c>
      <c r="P20" s="21" t="s">
        <v>19</v>
      </c>
      <c r="Q20" s="22">
        <f t="shared" si="6"/>
        <v>0.53400000000000003</v>
      </c>
      <c r="R20" s="20">
        <f>K20*$Q20</f>
        <v>0.85440000000000005</v>
      </c>
      <c r="S20" s="21">
        <f>L20*$Q20</f>
        <v>0</v>
      </c>
      <c r="T20" s="22">
        <f>M20*$Q20</f>
        <v>0.85440000000000005</v>
      </c>
    </row>
    <row r="21" spans="1:20" x14ac:dyDescent="0.25">
      <c r="A21" s="14" t="s">
        <v>9</v>
      </c>
      <c r="B21" s="20"/>
      <c r="C21" s="21"/>
      <c r="D21" s="21">
        <v>1</v>
      </c>
      <c r="E21" s="21">
        <v>1</v>
      </c>
      <c r="F21" s="21">
        <v>24</v>
      </c>
      <c r="G21" s="21"/>
      <c r="H21" s="21"/>
      <c r="I21" s="21"/>
      <c r="J21" s="22"/>
      <c r="K21" s="20">
        <f t="shared" si="3"/>
        <v>26</v>
      </c>
      <c r="L21" s="21">
        <f t="shared" si="4"/>
        <v>0</v>
      </c>
      <c r="M21" s="22">
        <f t="shared" si="5"/>
        <v>26</v>
      </c>
      <c r="N21" s="23">
        <v>90.25</v>
      </c>
      <c r="O21" s="21">
        <v>10000</v>
      </c>
      <c r="P21" s="21" t="s">
        <v>19</v>
      </c>
      <c r="Q21" s="22">
        <f t="shared" si="6"/>
        <v>9.025E-3</v>
      </c>
      <c r="R21" s="20">
        <f>K21*$Q21</f>
        <v>0.23465</v>
      </c>
      <c r="S21" s="21">
        <f>L21*$Q21</f>
        <v>0</v>
      </c>
      <c r="T21" s="22">
        <f>M21*$Q21</f>
        <v>0.23465</v>
      </c>
    </row>
    <row r="22" spans="1:20" x14ac:dyDescent="0.25">
      <c r="A22" s="14" t="s">
        <v>39</v>
      </c>
      <c r="B22" s="20"/>
      <c r="C22" s="21">
        <v>1.8E-3</v>
      </c>
      <c r="D22" s="21"/>
      <c r="E22" s="21"/>
      <c r="F22" s="21"/>
      <c r="G22" s="21"/>
      <c r="H22" s="21"/>
      <c r="I22" s="21"/>
      <c r="J22" s="22"/>
      <c r="K22" s="20">
        <f t="shared" si="3"/>
        <v>1.8E-3</v>
      </c>
      <c r="L22" s="21">
        <f t="shared" si="4"/>
        <v>0</v>
      </c>
      <c r="M22" s="22">
        <f t="shared" si="5"/>
        <v>1.8E-3</v>
      </c>
      <c r="N22" s="23">
        <v>1000</v>
      </c>
      <c r="O22" s="21">
        <f>48*0.05</f>
        <v>2.4000000000000004</v>
      </c>
      <c r="P22" s="21" t="s">
        <v>42</v>
      </c>
      <c r="Q22" s="22">
        <f t="shared" si="6"/>
        <v>416.66666666666663</v>
      </c>
      <c r="R22" s="20">
        <f>K22*$Q22</f>
        <v>0.74999999999999989</v>
      </c>
      <c r="S22" s="21">
        <f>L22*$Q22</f>
        <v>0</v>
      </c>
      <c r="T22" s="22">
        <f>M22*$Q22</f>
        <v>0.74999999999999989</v>
      </c>
    </row>
    <row r="23" spans="1:20" x14ac:dyDescent="0.25">
      <c r="A23" s="14" t="s">
        <v>40</v>
      </c>
      <c r="B23" s="20"/>
      <c r="C23" s="21"/>
      <c r="D23" s="21">
        <v>8.9999999999999998E-4</v>
      </c>
      <c r="E23" s="21"/>
      <c r="F23" s="21"/>
      <c r="G23" s="21"/>
      <c r="H23" s="21"/>
      <c r="I23" s="21"/>
      <c r="J23" s="22"/>
      <c r="K23" s="20">
        <f t="shared" si="3"/>
        <v>8.9999999999999998E-4</v>
      </c>
      <c r="L23" s="21">
        <f t="shared" si="4"/>
        <v>0</v>
      </c>
      <c r="M23" s="22">
        <f t="shared" si="5"/>
        <v>8.9999999999999998E-4</v>
      </c>
      <c r="N23" s="23">
        <v>2047</v>
      </c>
      <c r="O23" s="21">
        <f>96*0.05</f>
        <v>4.8000000000000007</v>
      </c>
      <c r="P23" s="21" t="s">
        <v>42</v>
      </c>
      <c r="Q23" s="22">
        <f t="shared" si="6"/>
        <v>426.45833333333326</v>
      </c>
      <c r="R23" s="20">
        <f>K23*$Q23</f>
        <v>0.38381249999999995</v>
      </c>
      <c r="S23" s="21">
        <f>L23*$Q23</f>
        <v>0</v>
      </c>
      <c r="T23" s="22">
        <f>M23*$Q23</f>
        <v>0.38381249999999995</v>
      </c>
    </row>
    <row r="24" spans="1:20" x14ac:dyDescent="0.25">
      <c r="A24" s="14" t="s">
        <v>41</v>
      </c>
      <c r="B24" s="20"/>
      <c r="C24" s="21"/>
      <c r="D24" s="21"/>
      <c r="E24" s="21">
        <v>8.9999999999999998E-4</v>
      </c>
      <c r="F24" s="21"/>
      <c r="G24" s="21"/>
      <c r="H24" s="21"/>
      <c r="I24" s="21"/>
      <c r="J24" s="22"/>
      <c r="K24" s="20">
        <f t="shared" si="3"/>
        <v>8.9999999999999998E-4</v>
      </c>
      <c r="L24" s="21">
        <f t="shared" si="4"/>
        <v>0</v>
      </c>
      <c r="M24" s="22">
        <f t="shared" si="5"/>
        <v>8.9999999999999998E-4</v>
      </c>
      <c r="N24" s="23">
        <v>2755</v>
      </c>
      <c r="O24" s="21">
        <f>96*0.05</f>
        <v>4.8000000000000007</v>
      </c>
      <c r="P24" s="21" t="s">
        <v>42</v>
      </c>
      <c r="Q24" s="22">
        <f t="shared" si="6"/>
        <v>573.95833333333326</v>
      </c>
      <c r="R24" s="20">
        <f>K24*$Q24</f>
        <v>0.51656249999999992</v>
      </c>
      <c r="S24" s="21">
        <f>L24*$Q24</f>
        <v>0</v>
      </c>
      <c r="T24" s="22">
        <f>M24*$Q24</f>
        <v>0.51656249999999992</v>
      </c>
    </row>
    <row r="25" spans="1:20" x14ac:dyDescent="0.25">
      <c r="A25" s="14" t="s">
        <v>10</v>
      </c>
      <c r="B25" s="20"/>
      <c r="C25" s="21"/>
      <c r="D25" s="21"/>
      <c r="E25" s="21"/>
      <c r="F25" s="21"/>
      <c r="G25" s="21">
        <v>80</v>
      </c>
      <c r="H25" s="21"/>
      <c r="I25" s="21"/>
      <c r="J25" s="22"/>
      <c r="K25" s="20">
        <f t="shared" si="3"/>
        <v>0</v>
      </c>
      <c r="L25" s="21">
        <f t="shared" si="4"/>
        <v>80</v>
      </c>
      <c r="M25" s="22">
        <f t="shared" ref="M25:M30" si="7">SUM(B25:J25)</f>
        <v>80</v>
      </c>
      <c r="N25" s="23">
        <v>64</v>
      </c>
      <c r="O25" s="21">
        <v>2000</v>
      </c>
      <c r="P25" s="21" t="s">
        <v>19</v>
      </c>
      <c r="Q25" s="22">
        <f>N25/O25</f>
        <v>3.2000000000000001E-2</v>
      </c>
      <c r="R25" s="20">
        <f>K25*$Q25</f>
        <v>0</v>
      </c>
      <c r="S25" s="21">
        <f>L25*$Q25</f>
        <v>2.56</v>
      </c>
      <c r="T25" s="22">
        <f>M25*$Q25</f>
        <v>2.56</v>
      </c>
    </row>
    <row r="26" spans="1:20" x14ac:dyDescent="0.25">
      <c r="A26" s="14" t="s">
        <v>11</v>
      </c>
      <c r="B26" s="20"/>
      <c r="C26" s="21"/>
      <c r="D26" s="21"/>
      <c r="E26" s="21"/>
      <c r="F26" s="21"/>
      <c r="G26" s="21">
        <v>396</v>
      </c>
      <c r="H26" s="21"/>
      <c r="I26" s="21"/>
      <c r="J26" s="22"/>
      <c r="K26" s="20">
        <f t="shared" si="3"/>
        <v>0</v>
      </c>
      <c r="L26" s="21">
        <f t="shared" si="4"/>
        <v>396</v>
      </c>
      <c r="M26" s="22">
        <f t="shared" si="7"/>
        <v>396</v>
      </c>
      <c r="N26" s="23">
        <v>484.12</v>
      </c>
      <c r="O26" s="21">
        <v>2000</v>
      </c>
      <c r="P26" s="21" t="s">
        <v>19</v>
      </c>
      <c r="Q26" s="22">
        <f>N26/O26</f>
        <v>0.24206</v>
      </c>
      <c r="R26" s="20">
        <f>K26*$Q26</f>
        <v>0</v>
      </c>
      <c r="S26" s="21">
        <f>L26*$Q26</f>
        <v>95.855760000000004</v>
      </c>
      <c r="T26" s="22">
        <f>M26*$Q26</f>
        <v>95.855760000000004</v>
      </c>
    </row>
    <row r="27" spans="1:20" x14ac:dyDescent="0.25">
      <c r="A27" s="14" t="s">
        <v>12</v>
      </c>
      <c r="B27" s="20"/>
      <c r="C27" s="21"/>
      <c r="D27" s="21"/>
      <c r="E27" s="21"/>
      <c r="F27" s="21"/>
      <c r="G27" s="21"/>
      <c r="H27" s="21"/>
      <c r="I27" s="21">
        <v>1149.5</v>
      </c>
      <c r="J27" s="22"/>
      <c r="K27" s="20">
        <f t="shared" si="3"/>
        <v>0</v>
      </c>
      <c r="L27" s="21">
        <f t="shared" si="4"/>
        <v>1149.5</v>
      </c>
      <c r="M27" s="22">
        <f t="shared" si="7"/>
        <v>1149.5</v>
      </c>
      <c r="N27" s="23">
        <v>320.39999999999998</v>
      </c>
      <c r="O27" s="21">
        <v>6250</v>
      </c>
      <c r="P27" s="21" t="s">
        <v>19</v>
      </c>
      <c r="Q27" s="22">
        <f>N27/O27</f>
        <v>5.1263999999999997E-2</v>
      </c>
      <c r="R27" s="20">
        <f>K27*$Q27</f>
        <v>0</v>
      </c>
      <c r="S27" s="21">
        <f>L27*$Q27</f>
        <v>58.927968</v>
      </c>
      <c r="T27" s="22">
        <f>M27*$Q27</f>
        <v>58.927968</v>
      </c>
    </row>
    <row r="28" spans="1:20" x14ac:dyDescent="0.25">
      <c r="A28" s="14" t="s">
        <v>13</v>
      </c>
      <c r="B28" s="20"/>
      <c r="C28" s="21"/>
      <c r="D28" s="21"/>
      <c r="E28" s="21"/>
      <c r="F28" s="21"/>
      <c r="G28" s="21"/>
      <c r="H28" s="21"/>
      <c r="I28" s="21">
        <v>128</v>
      </c>
      <c r="J28" s="22">
        <f>28*9</f>
        <v>252</v>
      </c>
      <c r="K28" s="20">
        <f t="shared" si="3"/>
        <v>0</v>
      </c>
      <c r="L28" s="21">
        <f t="shared" si="4"/>
        <v>380</v>
      </c>
      <c r="M28" s="22">
        <f t="shared" si="7"/>
        <v>380</v>
      </c>
      <c r="N28" s="23">
        <v>245.88</v>
      </c>
      <c r="O28" s="21">
        <v>5000</v>
      </c>
      <c r="P28" s="21" t="s">
        <v>19</v>
      </c>
      <c r="Q28" s="22">
        <f>N28/O28</f>
        <v>4.9175999999999997E-2</v>
      </c>
      <c r="R28" s="20">
        <f>K28*$Q28</f>
        <v>0</v>
      </c>
      <c r="S28" s="21">
        <f>L28*$Q28</f>
        <v>18.686879999999999</v>
      </c>
      <c r="T28" s="22">
        <f>M28*$Q28</f>
        <v>18.686879999999999</v>
      </c>
    </row>
    <row r="29" spans="1:20" x14ac:dyDescent="0.25">
      <c r="A29" s="14" t="s">
        <v>14</v>
      </c>
      <c r="B29" s="20"/>
      <c r="C29" s="21"/>
      <c r="D29" s="21"/>
      <c r="E29" s="21"/>
      <c r="F29" s="21"/>
      <c r="G29" s="21"/>
      <c r="H29" s="21"/>
      <c r="I29" s="21"/>
      <c r="J29" s="22">
        <v>9</v>
      </c>
      <c r="K29" s="20">
        <f t="shared" si="3"/>
        <v>0</v>
      </c>
      <c r="L29" s="21">
        <f t="shared" si="4"/>
        <v>9</v>
      </c>
      <c r="M29" s="22">
        <f t="shared" si="7"/>
        <v>9</v>
      </c>
      <c r="N29" s="23">
        <v>909.28</v>
      </c>
      <c r="O29" s="21">
        <v>24</v>
      </c>
      <c r="P29" s="21" t="s">
        <v>20</v>
      </c>
      <c r="Q29" s="22">
        <f>N29/O29</f>
        <v>37.886666666666663</v>
      </c>
      <c r="R29" s="20">
        <f>K29*$Q29</f>
        <v>0</v>
      </c>
      <c r="S29" s="21">
        <f>L29*$Q29</f>
        <v>340.97999999999996</v>
      </c>
      <c r="T29" s="22">
        <f>M29*$Q29</f>
        <v>340.97999999999996</v>
      </c>
    </row>
    <row r="30" spans="1:20" ht="15.75" thickBot="1" x14ac:dyDescent="0.3">
      <c r="A30" s="14" t="s">
        <v>28</v>
      </c>
      <c r="B30" s="24"/>
      <c r="C30" s="25"/>
      <c r="D30" s="25"/>
      <c r="E30" s="25"/>
      <c r="F30" s="25"/>
      <c r="G30" s="25"/>
      <c r="H30" s="25">
        <v>22.5</v>
      </c>
      <c r="I30" s="25"/>
      <c r="J30" s="26"/>
      <c r="K30" s="24">
        <f t="shared" si="3"/>
        <v>0</v>
      </c>
      <c r="L30" s="25">
        <f t="shared" si="4"/>
        <v>22.5</v>
      </c>
      <c r="M30" s="26">
        <f t="shared" si="7"/>
        <v>22.5</v>
      </c>
      <c r="N30" s="27">
        <v>49.1</v>
      </c>
      <c r="O30" s="25">
        <v>200</v>
      </c>
      <c r="P30" s="25" t="s">
        <v>19</v>
      </c>
      <c r="Q30" s="26">
        <f>N30/O30</f>
        <v>0.2455</v>
      </c>
      <c r="R30" s="28">
        <f>K30*$Q30</f>
        <v>0</v>
      </c>
      <c r="S30" s="29">
        <f>L30*$Q30</f>
        <v>5.5237499999999997</v>
      </c>
      <c r="T30" s="30">
        <f>M30*$Q30</f>
        <v>5.5237499999999997</v>
      </c>
    </row>
    <row r="31" spans="1:20" ht="16.5" thickTop="1" thickBot="1" x14ac:dyDescent="0.3">
      <c r="A31" s="15" t="s">
        <v>46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>
        <f>SUM(R13:R30)</f>
        <v>201.52783700000001</v>
      </c>
      <c r="S31" s="33">
        <f t="shared" ref="S31:T31" si="8">SUM(S13:S30)</f>
        <v>681.41502466666657</v>
      </c>
      <c r="T31" s="34">
        <f t="shared" si="8"/>
        <v>882.94286166666654</v>
      </c>
    </row>
    <row r="32" spans="1:20" ht="15.75" thickTop="1" x14ac:dyDescent="0.25"/>
  </sheetData>
  <mergeCells count="5">
    <mergeCell ref="N11:Q11"/>
    <mergeCell ref="R11:T11"/>
    <mergeCell ref="B11:F11"/>
    <mergeCell ref="G11:J11"/>
    <mergeCell ref="K11:M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Helmholtz Zentrum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johannes.wirth</dc:creator>
  <cp:lastModifiedBy>johannes.wirth</cp:lastModifiedBy>
  <dcterms:created xsi:type="dcterms:W3CDTF">2021-05-03T07:55:26Z</dcterms:created>
  <dcterms:modified xsi:type="dcterms:W3CDTF">2023-01-26T09:02:07Z</dcterms:modified>
</cp:coreProperties>
</file>