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Z:\03 Team Meier\08_Projects\37_Spatial_Barcoding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P29" i="1"/>
  <c r="B29" i="1" s="1"/>
  <c r="F29" i="1"/>
  <c r="P28" i="1"/>
  <c r="F28" i="1"/>
  <c r="P27" i="1"/>
  <c r="B27" i="1" s="1"/>
  <c r="F27" i="1"/>
  <c r="B28" i="1" l="1"/>
  <c r="C3" i="1"/>
  <c r="D6" i="1" l="1"/>
  <c r="D4" i="1"/>
  <c r="D7" i="1" s="1"/>
  <c r="B3" i="1"/>
  <c r="C4" i="1" s="1"/>
  <c r="P22" i="1"/>
  <c r="P23" i="1"/>
  <c r="P24" i="1"/>
  <c r="D24" i="1"/>
  <c r="F24" i="1" s="1"/>
  <c r="D23" i="1"/>
  <c r="F23" i="1" s="1"/>
  <c r="D22" i="1"/>
  <c r="F22" i="1" s="1"/>
  <c r="B4" i="1" l="1"/>
  <c r="B22" i="1"/>
  <c r="B23" i="1"/>
  <c r="B24" i="1"/>
  <c r="P14" i="1" l="1"/>
  <c r="P15" i="1"/>
  <c r="P16" i="1"/>
  <c r="P17" i="1"/>
  <c r="P18" i="1"/>
  <c r="P19" i="1"/>
  <c r="P20" i="1"/>
  <c r="P21" i="1"/>
  <c r="P30" i="1"/>
  <c r="P31" i="1"/>
  <c r="P32" i="1"/>
  <c r="P34" i="1"/>
  <c r="P35" i="1"/>
  <c r="P13" i="1"/>
  <c r="O33" i="1"/>
  <c r="P33" i="1" s="1"/>
  <c r="F35" i="1"/>
  <c r="F14" i="1"/>
  <c r="F15" i="1"/>
  <c r="F16" i="1"/>
  <c r="F17" i="1"/>
  <c r="F18" i="1"/>
  <c r="F19" i="1"/>
  <c r="F20" i="1"/>
  <c r="F21" i="1"/>
  <c r="F30" i="1"/>
  <c r="F31" i="1"/>
  <c r="F32" i="1"/>
  <c r="F33" i="1"/>
  <c r="F34" i="1"/>
  <c r="F13" i="1"/>
  <c r="B13" i="1" l="1"/>
  <c r="B30" i="1"/>
  <c r="B35" i="1"/>
  <c r="B36" i="1" s="1"/>
  <c r="B14" i="1"/>
  <c r="B20" i="1"/>
  <c r="B21" i="1"/>
  <c r="B16" i="1"/>
  <c r="B15" i="1"/>
  <c r="B34" i="1"/>
  <c r="B33" i="1"/>
  <c r="B19" i="1"/>
  <c r="B32" i="1"/>
  <c r="B18" i="1"/>
  <c r="B31" i="1"/>
  <c r="B17" i="1"/>
  <c r="B5" i="1" l="1"/>
  <c r="C5" i="1"/>
  <c r="B7" i="1"/>
  <c r="C7" i="1" l="1"/>
  <c r="B6" i="1"/>
  <c r="C6" i="1" l="1"/>
</calcChain>
</file>

<file path=xl/sharedStrings.xml><?xml version="1.0" encoding="utf-8"?>
<sst xmlns="http://schemas.openxmlformats.org/spreadsheetml/2006/main" count="76" uniqueCount="54">
  <si>
    <t>Reagent</t>
  </si>
  <si>
    <t>RVC</t>
  </si>
  <si>
    <t>NEB RI</t>
  </si>
  <si>
    <t>Maxima H RT</t>
  </si>
  <si>
    <t>dNTPs</t>
  </si>
  <si>
    <t>T4 Ligase</t>
  </si>
  <si>
    <t>Phalloidin-ATTO488</t>
  </si>
  <si>
    <t>donkey anti-rabbit AF555</t>
  </si>
  <si>
    <t>anti-BSA ab</t>
  </si>
  <si>
    <t>donkey serum</t>
  </si>
  <si>
    <t>Proteinase K</t>
  </si>
  <si>
    <t>Dynabeads MyOne</t>
  </si>
  <si>
    <t>Kapa Hifi 2x</t>
  </si>
  <si>
    <t>SPRI beads</t>
  </si>
  <si>
    <t>Nextera XT kit</t>
  </si>
  <si>
    <t>Amount</t>
  </si>
  <si>
    <t>Price per unit</t>
  </si>
  <si>
    <t>Unit</t>
  </si>
  <si>
    <t>Price [€]</t>
  </si>
  <si>
    <t>µL</t>
  </si>
  <si>
    <t>samples</t>
  </si>
  <si>
    <t>RT</t>
  </si>
  <si>
    <t>General</t>
  </si>
  <si>
    <t>Lig 1</t>
  </si>
  <si>
    <t>Lig2</t>
  </si>
  <si>
    <t>Imaging</t>
  </si>
  <si>
    <t>Purification</t>
  </si>
  <si>
    <t>TS</t>
  </si>
  <si>
    <t>TSO</t>
  </si>
  <si>
    <t>cDNA Amp</t>
  </si>
  <si>
    <t>Lib prep</t>
  </si>
  <si>
    <t>Total Amount</t>
  </si>
  <si>
    <t>Costs</t>
  </si>
  <si>
    <t>Experimental steps</t>
  </si>
  <si>
    <t>Visium</t>
  </si>
  <si>
    <t>Costs per section</t>
  </si>
  <si>
    <t>Number of sections</t>
  </si>
  <si>
    <t>Costs per slide</t>
  </si>
  <si>
    <t>Total</t>
  </si>
  <si>
    <t>Single prices</t>
  </si>
  <si>
    <t>Spots per section</t>
  </si>
  <si>
    <t>Costs per spot</t>
  </si>
  <si>
    <t>DbitX</t>
  </si>
  <si>
    <t>Total number of spots</t>
  </si>
  <si>
    <t>Dbit-seq</t>
  </si>
  <si>
    <t>Round 1 oligos</t>
  </si>
  <si>
    <t>Round 2 oligos</t>
  </si>
  <si>
    <t>Round 3 oligos</t>
  </si>
  <si>
    <t>µmole</t>
  </si>
  <si>
    <t>&gt;Calculations</t>
  </si>
  <si>
    <t>Category</t>
  </si>
  <si>
    <t>&gt;Library prep (counted per sample)</t>
  </si>
  <si>
    <t>Total library prep (per 9 samples)</t>
  </si>
  <si>
    <t>Total DbitX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</si>
</sst>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8" workbookViewId="0">
      <selection activeCell="D31" sqref="D31"/>
    </sheetView>
  </sheetViews>
  <sheetFormatPr baseColWidth="10" defaultRowHeight="14.4" x14ac:dyDescent="0.3"/>
  <cols>
    <col min="1" max="1" width="30.88671875" style="1" bestFit="1" customWidth="1"/>
    <col min="6" max="6" width="12.88671875" bestFit="1" customWidth="1"/>
    <col min="16" max="16" width="13" bestFit="1" customWidth="1"/>
  </cols>
  <sheetData>
    <row r="1" spans="1:16" x14ac:dyDescent="0.3">
      <c r="A1" s="1" t="s">
        <v>50</v>
      </c>
      <c r="B1" s="1" t="s">
        <v>42</v>
      </c>
      <c r="C1" s="1" t="s">
        <v>44</v>
      </c>
      <c r="D1" s="1" t="s">
        <v>34</v>
      </c>
    </row>
    <row r="2" spans="1:16" x14ac:dyDescent="0.3">
      <c r="A2" s="1" t="s">
        <v>36</v>
      </c>
      <c r="B2" s="3">
        <v>9</v>
      </c>
      <c r="C2">
        <v>1</v>
      </c>
      <c r="D2">
        <v>4</v>
      </c>
    </row>
    <row r="3" spans="1:16" x14ac:dyDescent="0.3">
      <c r="A3" s="1" t="s">
        <v>40</v>
      </c>
      <c r="B3">
        <f>37*37</f>
        <v>1369</v>
      </c>
      <c r="C3">
        <f>50*50</f>
        <v>2500</v>
      </c>
      <c r="D3">
        <v>4992</v>
      </c>
    </row>
    <row r="4" spans="1:16" x14ac:dyDescent="0.3">
      <c r="A4" s="1" t="s">
        <v>43</v>
      </c>
      <c r="B4">
        <f>B2*B3</f>
        <v>12321</v>
      </c>
      <c r="C4">
        <f t="shared" ref="C4:D4" si="0">C2*C3</f>
        <v>2500</v>
      </c>
      <c r="D4">
        <f t="shared" si="0"/>
        <v>19968</v>
      </c>
    </row>
    <row r="5" spans="1:16" x14ac:dyDescent="0.3">
      <c r="A5" s="1" t="s">
        <v>37</v>
      </c>
      <c r="B5" s="3">
        <f>B25+B36</f>
        <v>882.94286166666654</v>
      </c>
      <c r="C5" s="3">
        <f>B25+B36/9</f>
        <v>277.24061751851855</v>
      </c>
      <c r="D5">
        <v>5000</v>
      </c>
    </row>
    <row r="6" spans="1:16" x14ac:dyDescent="0.3">
      <c r="A6" s="1" t="s">
        <v>35</v>
      </c>
      <c r="B6">
        <f>B5/B2</f>
        <v>98.104762407407392</v>
      </c>
      <c r="C6">
        <f t="shared" ref="C6:D6" si="1">C5/C2</f>
        <v>277.24061751851855</v>
      </c>
      <c r="D6">
        <f t="shared" si="1"/>
        <v>1250</v>
      </c>
    </row>
    <row r="7" spans="1:16" x14ac:dyDescent="0.3">
      <c r="A7" s="1" t="s">
        <v>41</v>
      </c>
      <c r="B7">
        <f>B5/B4</f>
        <v>7.1661623380136888E-2</v>
      </c>
      <c r="C7">
        <f t="shared" ref="C7:D7" si="2">C5/C4</f>
        <v>0.11089624700740743</v>
      </c>
      <c r="D7">
        <f t="shared" si="2"/>
        <v>0.25040064102564102</v>
      </c>
    </row>
    <row r="10" spans="1:16" x14ac:dyDescent="0.3">
      <c r="A10" s="1" t="s">
        <v>49</v>
      </c>
    </row>
    <row r="11" spans="1:16" s="1" customFormat="1" x14ac:dyDescent="0.3">
      <c r="A11" s="1" t="s">
        <v>42</v>
      </c>
      <c r="B11" s="2" t="s">
        <v>38</v>
      </c>
      <c r="C11" s="4" t="s">
        <v>39</v>
      </c>
      <c r="D11" s="4"/>
      <c r="E11" s="4"/>
      <c r="F11" s="4"/>
      <c r="G11" s="4" t="s">
        <v>33</v>
      </c>
      <c r="H11" s="4"/>
      <c r="I11" s="4"/>
      <c r="J11" s="4"/>
      <c r="K11" s="4"/>
      <c r="L11" s="4"/>
      <c r="M11" s="4"/>
      <c r="N11" s="4"/>
      <c r="O11" s="4"/>
    </row>
    <row r="12" spans="1:16" s="1" customFormat="1" x14ac:dyDescent="0.3">
      <c r="A12" s="1" t="s">
        <v>0</v>
      </c>
      <c r="B12" s="1" t="s">
        <v>32</v>
      </c>
      <c r="C12" s="1" t="s">
        <v>18</v>
      </c>
      <c r="D12" s="1" t="s">
        <v>15</v>
      </c>
      <c r="E12" s="1" t="s">
        <v>17</v>
      </c>
      <c r="F12" s="1" t="s">
        <v>16</v>
      </c>
      <c r="G12" s="1" t="s">
        <v>22</v>
      </c>
      <c r="H12" s="1" t="s">
        <v>21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29</v>
      </c>
      <c r="O12" s="1" t="s">
        <v>30</v>
      </c>
      <c r="P12" s="1" t="s">
        <v>31</v>
      </c>
    </row>
    <row r="13" spans="1:16" x14ac:dyDescent="0.3">
      <c r="A13" s="1" t="s">
        <v>1</v>
      </c>
      <c r="B13">
        <f t="shared" ref="B13:B24" si="3">P13*F13</f>
        <v>1.7475000000000001</v>
      </c>
      <c r="C13">
        <v>69.900000000000006</v>
      </c>
      <c r="D13">
        <v>10000</v>
      </c>
      <c r="E13" t="s">
        <v>19</v>
      </c>
      <c r="F13">
        <f>C13/D13</f>
        <v>6.9900000000000006E-3</v>
      </c>
      <c r="G13">
        <v>250</v>
      </c>
      <c r="P13">
        <f>SUM(G13:O13)</f>
        <v>250</v>
      </c>
    </row>
    <row r="14" spans="1:16" x14ac:dyDescent="0.3">
      <c r="A14" s="1" t="s">
        <v>2</v>
      </c>
      <c r="B14">
        <f t="shared" si="3"/>
        <v>72.025087999999997</v>
      </c>
      <c r="C14">
        <v>236.8</v>
      </c>
      <c r="D14">
        <v>375</v>
      </c>
      <c r="E14" t="s">
        <v>19</v>
      </c>
      <c r="F14">
        <f t="shared" ref="F14:F24" si="4">C14/D14</f>
        <v>0.63146666666666673</v>
      </c>
      <c r="G14">
        <v>50</v>
      </c>
      <c r="H14">
        <v>19.8</v>
      </c>
      <c r="I14">
        <v>13.13</v>
      </c>
      <c r="J14">
        <v>13.13</v>
      </c>
      <c r="K14">
        <v>18</v>
      </c>
      <c r="P14">
        <f t="shared" ref="P14:P24" si="5">SUM(G14:O14)</f>
        <v>114.05999999999999</v>
      </c>
    </row>
    <row r="15" spans="1:16" x14ac:dyDescent="0.3">
      <c r="A15" s="1" t="s">
        <v>3</v>
      </c>
      <c r="B15">
        <f t="shared" si="3"/>
        <v>96.909120000000001</v>
      </c>
      <c r="C15">
        <v>489.44</v>
      </c>
      <c r="D15">
        <v>200</v>
      </c>
      <c r="E15" t="s">
        <v>19</v>
      </c>
      <c r="F15">
        <f t="shared" si="4"/>
        <v>2.4472</v>
      </c>
      <c r="H15">
        <v>39.6</v>
      </c>
      <c r="P15">
        <f t="shared" si="5"/>
        <v>39.6</v>
      </c>
    </row>
    <row r="16" spans="1:16" x14ac:dyDescent="0.3">
      <c r="A16" s="1" t="s">
        <v>4</v>
      </c>
      <c r="B16">
        <f t="shared" si="3"/>
        <v>2.0037600000000002</v>
      </c>
      <c r="C16">
        <v>202.4</v>
      </c>
      <c r="D16">
        <v>4000</v>
      </c>
      <c r="E16" t="s">
        <v>19</v>
      </c>
      <c r="F16">
        <f t="shared" si="4"/>
        <v>5.0599999999999999E-2</v>
      </c>
      <c r="H16">
        <v>39.6</v>
      </c>
      <c r="P16">
        <f t="shared" si="5"/>
        <v>39.6</v>
      </c>
    </row>
    <row r="17" spans="1:16" x14ac:dyDescent="0.3">
      <c r="A17" s="1" t="s">
        <v>5</v>
      </c>
      <c r="B17">
        <f t="shared" si="3"/>
        <v>22.943743999999999</v>
      </c>
      <c r="C17">
        <v>217.6</v>
      </c>
      <c r="D17">
        <v>250</v>
      </c>
      <c r="E17" t="s">
        <v>19</v>
      </c>
      <c r="F17">
        <f t="shared" si="4"/>
        <v>0.87039999999999995</v>
      </c>
      <c r="I17">
        <v>13.18</v>
      </c>
      <c r="J17">
        <v>13.18</v>
      </c>
      <c r="P17">
        <f t="shared" si="5"/>
        <v>26.36</v>
      </c>
    </row>
    <row r="18" spans="1:16" x14ac:dyDescent="0.3">
      <c r="A18" s="1" t="s">
        <v>8</v>
      </c>
      <c r="B18">
        <f t="shared" si="3"/>
        <v>0.94320000000000004</v>
      </c>
      <c r="C18">
        <v>235.8</v>
      </c>
      <c r="D18">
        <v>500</v>
      </c>
      <c r="E18" t="s">
        <v>19</v>
      </c>
      <c r="F18">
        <f t="shared" si="4"/>
        <v>0.47160000000000002</v>
      </c>
      <c r="I18">
        <v>1</v>
      </c>
      <c r="J18">
        <v>1</v>
      </c>
      <c r="P18">
        <f t="shared" si="5"/>
        <v>2</v>
      </c>
    </row>
    <row r="19" spans="1:16" x14ac:dyDescent="0.3">
      <c r="A19" s="1" t="s">
        <v>6</v>
      </c>
      <c r="B19">
        <f t="shared" si="3"/>
        <v>2.2160000000000002</v>
      </c>
      <c r="C19">
        <v>277</v>
      </c>
      <c r="D19">
        <v>500</v>
      </c>
      <c r="E19" t="s">
        <v>19</v>
      </c>
      <c r="F19">
        <f t="shared" si="4"/>
        <v>0.55400000000000005</v>
      </c>
      <c r="K19">
        <v>4</v>
      </c>
      <c r="P19">
        <f t="shared" si="5"/>
        <v>4</v>
      </c>
    </row>
    <row r="20" spans="1:16" x14ac:dyDescent="0.3">
      <c r="A20" s="1" t="s">
        <v>7</v>
      </c>
      <c r="B20">
        <f t="shared" si="3"/>
        <v>0.85440000000000005</v>
      </c>
      <c r="C20">
        <v>267</v>
      </c>
      <c r="D20">
        <v>500</v>
      </c>
      <c r="E20" t="s">
        <v>19</v>
      </c>
      <c r="F20">
        <f t="shared" si="4"/>
        <v>0.53400000000000003</v>
      </c>
      <c r="K20">
        <v>1.6</v>
      </c>
      <c r="P20">
        <f t="shared" si="5"/>
        <v>1.6</v>
      </c>
    </row>
    <row r="21" spans="1:16" x14ac:dyDescent="0.3">
      <c r="A21" s="1" t="s">
        <v>9</v>
      </c>
      <c r="B21">
        <f t="shared" si="3"/>
        <v>0.23465</v>
      </c>
      <c r="C21">
        <v>90.25</v>
      </c>
      <c r="D21">
        <v>10000</v>
      </c>
      <c r="E21" t="s">
        <v>19</v>
      </c>
      <c r="F21">
        <f t="shared" si="4"/>
        <v>9.025E-3</v>
      </c>
      <c r="I21">
        <v>1</v>
      </c>
      <c r="J21">
        <v>1</v>
      </c>
      <c r="K21">
        <v>24</v>
      </c>
      <c r="P21">
        <f t="shared" si="5"/>
        <v>26</v>
      </c>
    </row>
    <row r="22" spans="1:16" x14ac:dyDescent="0.3">
      <c r="A22" s="1" t="s">
        <v>45</v>
      </c>
      <c r="B22">
        <f t="shared" si="3"/>
        <v>0.74999999999999989</v>
      </c>
      <c r="C22">
        <v>1000</v>
      </c>
      <c r="D22">
        <f>48*0.05</f>
        <v>2.4000000000000004</v>
      </c>
      <c r="E22" t="s">
        <v>48</v>
      </c>
      <c r="F22">
        <f t="shared" si="4"/>
        <v>416.66666666666663</v>
      </c>
      <c r="H22">
        <v>1.8E-3</v>
      </c>
      <c r="P22">
        <f t="shared" si="5"/>
        <v>1.8E-3</v>
      </c>
    </row>
    <row r="23" spans="1:16" x14ac:dyDescent="0.3">
      <c r="A23" s="1" t="s">
        <v>46</v>
      </c>
      <c r="B23">
        <f t="shared" si="3"/>
        <v>0.38381249999999995</v>
      </c>
      <c r="C23">
        <v>2047</v>
      </c>
      <c r="D23">
        <f>96*0.05</f>
        <v>4.8000000000000007</v>
      </c>
      <c r="E23" t="s">
        <v>48</v>
      </c>
      <c r="F23">
        <f t="shared" si="4"/>
        <v>426.45833333333326</v>
      </c>
      <c r="I23">
        <v>8.9999999999999998E-4</v>
      </c>
      <c r="P23">
        <f t="shared" si="5"/>
        <v>8.9999999999999998E-4</v>
      </c>
    </row>
    <row r="24" spans="1:16" x14ac:dyDescent="0.3">
      <c r="A24" s="1" t="s">
        <v>47</v>
      </c>
      <c r="B24">
        <f t="shared" si="3"/>
        <v>0.51656249999999992</v>
      </c>
      <c r="C24">
        <v>2755</v>
      </c>
      <c r="D24">
        <f>96*0.05</f>
        <v>4.8000000000000007</v>
      </c>
      <c r="E24" t="s">
        <v>48</v>
      </c>
      <c r="F24">
        <f t="shared" si="4"/>
        <v>573.95833333333326</v>
      </c>
      <c r="J24">
        <v>8.9999999999999998E-4</v>
      </c>
      <c r="P24">
        <f t="shared" si="5"/>
        <v>8.9999999999999998E-4</v>
      </c>
    </row>
    <row r="25" spans="1:16" x14ac:dyDescent="0.3">
      <c r="A25" s="1" t="s">
        <v>53</v>
      </c>
      <c r="B25">
        <f>SUM(B13:B24)</f>
        <v>201.52783700000001</v>
      </c>
    </row>
    <row r="26" spans="1:16" x14ac:dyDescent="0.3">
      <c r="A26" s="1" t="s">
        <v>51</v>
      </c>
    </row>
    <row r="27" spans="1:16" x14ac:dyDescent="0.3">
      <c r="A27" s="1" t="s">
        <v>2</v>
      </c>
      <c r="B27">
        <f t="shared" ref="B27:B29" si="6">P27*F27</f>
        <v>44.202666666666673</v>
      </c>
      <c r="C27">
        <v>236.8</v>
      </c>
      <c r="D27">
        <v>375</v>
      </c>
      <c r="E27" t="s">
        <v>19</v>
      </c>
      <c r="F27">
        <f t="shared" ref="F27:F29" si="7">C27/D27</f>
        <v>0.63146666666666673</v>
      </c>
      <c r="L27">
        <v>47.5</v>
      </c>
      <c r="M27">
        <v>22.5</v>
      </c>
      <c r="P27">
        <f t="shared" ref="P27:P29" si="8">SUM(G27:O27)</f>
        <v>70</v>
      </c>
    </row>
    <row r="28" spans="1:16" x14ac:dyDescent="0.3">
      <c r="A28" s="1" t="s">
        <v>3</v>
      </c>
      <c r="B28">
        <f t="shared" si="6"/>
        <v>110.124</v>
      </c>
      <c r="C28">
        <v>489.44</v>
      </c>
      <c r="D28">
        <v>200</v>
      </c>
      <c r="E28" t="s">
        <v>19</v>
      </c>
      <c r="F28">
        <f t="shared" si="7"/>
        <v>2.4472</v>
      </c>
      <c r="M28">
        <v>45</v>
      </c>
      <c r="P28">
        <f t="shared" si="8"/>
        <v>45</v>
      </c>
    </row>
    <row r="29" spans="1:16" x14ac:dyDescent="0.3">
      <c r="A29" s="1" t="s">
        <v>4</v>
      </c>
      <c r="B29">
        <f t="shared" si="6"/>
        <v>4.5540000000000003</v>
      </c>
      <c r="C29">
        <v>202.4</v>
      </c>
      <c r="D29">
        <v>4000</v>
      </c>
      <c r="E29" t="s">
        <v>19</v>
      </c>
      <c r="F29">
        <f t="shared" si="7"/>
        <v>5.0599999999999999E-2</v>
      </c>
      <c r="M29">
        <v>90</v>
      </c>
      <c r="P29">
        <f t="shared" si="8"/>
        <v>90</v>
      </c>
    </row>
    <row r="30" spans="1:16" x14ac:dyDescent="0.3">
      <c r="A30" s="1" t="s">
        <v>10</v>
      </c>
      <c r="B30">
        <f>P30*F30</f>
        <v>2.56</v>
      </c>
      <c r="C30">
        <v>64</v>
      </c>
      <c r="D30">
        <v>2000</v>
      </c>
      <c r="E30" t="s">
        <v>19</v>
      </c>
      <c r="F30">
        <f>C30/D30</f>
        <v>3.2000000000000001E-2</v>
      </c>
      <c r="L30">
        <v>80</v>
      </c>
      <c r="P30">
        <f>SUM(G30:O30)</f>
        <v>80</v>
      </c>
    </row>
    <row r="31" spans="1:16" x14ac:dyDescent="0.3">
      <c r="A31" s="1" t="s">
        <v>11</v>
      </c>
      <c r="B31">
        <f>P31*F31</f>
        <v>95.855760000000004</v>
      </c>
      <c r="C31">
        <v>484.12</v>
      </c>
      <c r="D31">
        <v>2000</v>
      </c>
      <c r="E31" t="s">
        <v>19</v>
      </c>
      <c r="F31">
        <f>C31/D31</f>
        <v>0.24206</v>
      </c>
      <c r="L31">
        <v>396</v>
      </c>
      <c r="P31">
        <f>SUM(G31:O31)</f>
        <v>396</v>
      </c>
    </row>
    <row r="32" spans="1:16" x14ac:dyDescent="0.3">
      <c r="A32" s="1" t="s">
        <v>12</v>
      </c>
      <c r="B32">
        <f>P32*F32</f>
        <v>58.927968</v>
      </c>
      <c r="C32">
        <v>320.39999999999998</v>
      </c>
      <c r="D32">
        <v>6250</v>
      </c>
      <c r="E32" t="s">
        <v>19</v>
      </c>
      <c r="F32">
        <f>C32/D32</f>
        <v>5.1263999999999997E-2</v>
      </c>
      <c r="N32">
        <v>1149.5</v>
      </c>
      <c r="P32">
        <f>SUM(G32:O32)</f>
        <v>1149.5</v>
      </c>
    </row>
    <row r="33" spans="1:16" x14ac:dyDescent="0.3">
      <c r="A33" s="1" t="s">
        <v>13</v>
      </c>
      <c r="B33">
        <f>P33*F33</f>
        <v>18.686879999999999</v>
      </c>
      <c r="C33">
        <v>245.88</v>
      </c>
      <c r="D33">
        <v>5000</v>
      </c>
      <c r="E33" t="s">
        <v>19</v>
      </c>
      <c r="F33">
        <f>C33/D33</f>
        <v>4.9175999999999997E-2</v>
      </c>
      <c r="N33">
        <v>128</v>
      </c>
      <c r="O33">
        <f>28*9</f>
        <v>252</v>
      </c>
      <c r="P33">
        <f>SUM(G33:O33)</f>
        <v>380</v>
      </c>
    </row>
    <row r="34" spans="1:16" x14ac:dyDescent="0.3">
      <c r="A34" s="1" t="s">
        <v>14</v>
      </c>
      <c r="B34">
        <f>P34*F34</f>
        <v>340.97999999999996</v>
      </c>
      <c r="C34">
        <v>909.28</v>
      </c>
      <c r="D34">
        <v>24</v>
      </c>
      <c r="E34" t="s">
        <v>20</v>
      </c>
      <c r="F34">
        <f>C34/D34</f>
        <v>37.886666666666663</v>
      </c>
      <c r="O34">
        <v>9</v>
      </c>
      <c r="P34">
        <f>SUM(G34:O34)</f>
        <v>9</v>
      </c>
    </row>
    <row r="35" spans="1:16" x14ac:dyDescent="0.3">
      <c r="A35" s="1" t="s">
        <v>28</v>
      </c>
      <c r="B35">
        <f>P35*F35</f>
        <v>5.5237499999999997</v>
      </c>
      <c r="C35">
        <v>49.1</v>
      </c>
      <c r="D35">
        <v>200</v>
      </c>
      <c r="E35" t="s">
        <v>19</v>
      </c>
      <c r="F35">
        <f>C35/D35</f>
        <v>0.2455</v>
      </c>
      <c r="M35">
        <v>22.5</v>
      </c>
      <c r="P35">
        <f>SUM(G35:O35)</f>
        <v>22.5</v>
      </c>
    </row>
    <row r="36" spans="1:16" x14ac:dyDescent="0.3">
      <c r="A36" s="1" t="s">
        <v>52</v>
      </c>
      <c r="B36">
        <f>SUM(B27:B35)</f>
        <v>681.41502466666657</v>
      </c>
    </row>
  </sheetData>
  <mergeCells count="2">
    <mergeCell ref="G11:O11"/>
    <mergeCell ref="C11:F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Helmholtz Zentrum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johannes.wirth</dc:creator>
  <cp:lastModifiedBy>Johannes Wirth</cp:lastModifiedBy>
  <dcterms:created xsi:type="dcterms:W3CDTF">2021-05-03T07:55:26Z</dcterms:created>
  <dcterms:modified xsi:type="dcterms:W3CDTF">2022-04-05T11:08:15Z</dcterms:modified>
</cp:coreProperties>
</file>