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nesps\Documents\"/>
    </mc:Choice>
  </mc:AlternateContent>
  <xr:revisionPtr revIDLastSave="0" documentId="13_ncr:1_{6779236D-6F6B-40C4-B59A-B7018D256C9D}" xr6:coauthVersionLast="36" xr6:coauthVersionMax="36" xr10:uidLastSave="{00000000-0000-0000-0000-000000000000}"/>
  <bookViews>
    <workbookView xWindow="0" yWindow="0" windowWidth="28800" windowHeight="11625" tabRatio="185" xr2:uid="{D8CE22CB-57E7-4995-8C19-231B8C412250}"/>
  </bookViews>
  <sheets>
    <sheet name="A1" sheetId="1" r:id="rId1"/>
    <sheet name="T_apoio" sheetId="4" r:id="rId2"/>
  </sheets>
  <definedNames>
    <definedName name="aporte">'A1'!$D$18</definedName>
    <definedName name="patrimonio">'A1'!$D$21</definedName>
    <definedName name="qtd_anos">'A1'!$D$19</definedName>
    <definedName name="rendimento_carteira">'A1'!$D$14</definedName>
    <definedName name="sugestao_investimento">'A1'!$D$15</definedName>
    <definedName name="taxa_mensal">'A1'!$D$20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1" l="1"/>
  <c r="C55" i="1"/>
  <c r="C56" i="1"/>
  <c r="C57" i="1"/>
  <c r="C53" i="1"/>
  <c r="G15" i="4"/>
  <c r="G16" i="4"/>
  <c r="G17" i="4"/>
  <c r="G18" i="4"/>
  <c r="G14" i="4"/>
  <c r="G11" i="4"/>
  <c r="G12" i="4"/>
  <c r="G13" i="4"/>
  <c r="G10" i="4"/>
  <c r="G9" i="4"/>
  <c r="G5" i="4"/>
  <c r="G6" i="4"/>
  <c r="G7" i="4"/>
  <c r="G8" i="4"/>
  <c r="G4" i="4"/>
  <c r="A8" i="4"/>
  <c r="C50" i="1"/>
  <c r="C39" i="1"/>
  <c r="C40" i="1"/>
  <c r="C41" i="1"/>
  <c r="C42" i="1"/>
  <c r="C43" i="1"/>
  <c r="C38" i="1"/>
  <c r="A17" i="4"/>
  <c r="A18" i="4"/>
  <c r="A19" i="4"/>
  <c r="A20" i="4"/>
  <c r="A21" i="4"/>
  <c r="A16" i="4"/>
  <c r="A11" i="4"/>
  <c r="A12" i="4"/>
  <c r="A13" i="4"/>
  <c r="A14" i="4"/>
  <c r="A15" i="4"/>
  <c r="A10" i="4"/>
  <c r="A5" i="4"/>
  <c r="A6" i="4"/>
  <c r="A7" i="4"/>
  <c r="A9" i="4"/>
  <c r="A4" i="4"/>
  <c r="C35" i="1" l="1"/>
  <c r="D41" i="1" s="1"/>
  <c r="D53" i="1" l="1"/>
  <c r="D55" i="1"/>
  <c r="D57" i="1"/>
  <c r="D56" i="1"/>
  <c r="D54" i="1"/>
  <c r="D42" i="1"/>
  <c r="D40" i="1"/>
  <c r="D39" i="1"/>
  <c r="D38" i="1"/>
  <c r="D43" i="1"/>
  <c r="D21" i="1"/>
  <c r="D22" i="1" s="1"/>
  <c r="D15" i="1"/>
  <c r="C26" i="1"/>
  <c r="D26" i="1" s="1"/>
  <c r="C27" i="1"/>
  <c r="D27" i="1" s="1"/>
  <c r="C28" i="1"/>
  <c r="D28" i="1" s="1"/>
  <c r="C29" i="1"/>
  <c r="D29" i="1" s="1"/>
  <c r="C25" i="1"/>
  <c r="D25" i="1" s="1"/>
  <c r="D44" i="1" l="1"/>
  <c r="D58" i="1"/>
</calcChain>
</file>

<file path=xl/sharedStrings.xml><?xml version="1.0" encoding="utf-8"?>
<sst xmlns="http://schemas.openxmlformats.org/spreadsheetml/2006/main" count="116" uniqueCount="44">
  <si>
    <t>Quanto insvestir por mês?</t>
  </si>
  <si>
    <t>Por quantos anos ?</t>
  </si>
  <si>
    <t xml:space="preserve">Taxa de Rendimento Mensal? </t>
  </si>
  <si>
    <t>Patrimônio acumulado?</t>
  </si>
  <si>
    <t xml:space="preserve">dividendos Mensais? </t>
  </si>
  <si>
    <t>INVESTIMENTO MENSAL</t>
  </si>
  <si>
    <t xml:space="preserve">Quanto em 2 Anos? </t>
  </si>
  <si>
    <t xml:space="preserve">Quanto em 20 Anos? </t>
  </si>
  <si>
    <t xml:space="preserve">Quanto em 10 Anos? </t>
  </si>
  <si>
    <t xml:space="preserve">Quanto em 5 Anos? </t>
  </si>
  <si>
    <t>Quanto em 30 Anos?</t>
  </si>
  <si>
    <t>Cenários</t>
  </si>
  <si>
    <t>DIVIDENDO</t>
  </si>
  <si>
    <t>Rendimento Carteira</t>
  </si>
  <si>
    <t>Salário</t>
  </si>
  <si>
    <t>Configurações</t>
  </si>
  <si>
    <t>Conservador</t>
  </si>
  <si>
    <t>PERFIL</t>
  </si>
  <si>
    <t>VALOR A SER INVESTIDO</t>
  </si>
  <si>
    <t>TIPO DE FIIS</t>
  </si>
  <si>
    <t>Valores</t>
  </si>
  <si>
    <t>Porcentual sugerindo</t>
  </si>
  <si>
    <t>PAPEL</t>
  </si>
  <si>
    <t>TIJOLO</t>
  </si>
  <si>
    <t>HÍBRIDOS</t>
  </si>
  <si>
    <t>FOFs</t>
  </si>
  <si>
    <t>DESENVOLVIMENTO</t>
  </si>
  <si>
    <t>HOTELARIAS</t>
  </si>
  <si>
    <t>Tipo de FII</t>
  </si>
  <si>
    <t>Perfil</t>
  </si>
  <si>
    <t>%</t>
  </si>
  <si>
    <t>Chave</t>
  </si>
  <si>
    <t>Moderado</t>
  </si>
  <si>
    <t>Agressivo</t>
  </si>
  <si>
    <t>Sugestão de investimento (30%)</t>
  </si>
  <si>
    <t>INVESTINDO EM FIIs</t>
  </si>
  <si>
    <t>INVESTINDO EM AÇÕES</t>
  </si>
  <si>
    <t>Tipo de Ação</t>
  </si>
  <si>
    <t>Financeiro</t>
  </si>
  <si>
    <t> Saúde</t>
  </si>
  <si>
    <t>Saneamento</t>
  </si>
  <si>
    <t>Elétrica</t>
  </si>
  <si>
    <t>Telecomunicação</t>
  </si>
  <si>
    <t>TIPO DE 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</si>
</sst>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1"/>
      <color theme="0"/>
      <name val="Segoe UI"/>
      <family val="2"/>
    </font>
    <font>
      <b/>
      <sz val="11"/>
      <color theme="0"/>
      <name val="Segoe UI"/>
      <family val="2"/>
    </font>
    <font>
      <b/>
      <sz val="11"/>
      <color theme="1"/>
      <name val="Segoe UI"/>
      <family val="2"/>
    </font>
    <font>
      <b/>
      <sz val="20"/>
      <color theme="0"/>
      <name val="Segoe UI"/>
      <family val="2"/>
    </font>
    <font>
      <b/>
      <sz val="18"/>
      <color theme="0"/>
      <name val="Segoe UI"/>
      <family val="2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sz val="11"/>
      <color rgb="FF9C5700"/>
      <name val="Calibri"/>
      <family val="2"/>
      <scheme val="minor"/>
    </font>
    <font>
      <sz val="11"/>
      <color rgb="FF9C5700"/>
      <name val="Segoe UI"/>
      <family val="2"/>
    </font>
    <font>
      <b/>
      <sz val="14"/>
      <color theme="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0033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/>
      <bottom style="thin">
        <color theme="0" tint="-0.2499465926084170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6" borderId="0" applyNumberFormat="0" applyBorder="0" applyAlignment="0" applyProtection="0"/>
  </cellStyleXfs>
  <cellXfs count="65">
    <xf numFmtId="0" fontId="0" fillId="0" borderId="0" xfId="0"/>
    <xf numFmtId="0" fontId="2" fillId="0" borderId="0" xfId="0" applyFont="1"/>
    <xf numFmtId="0" fontId="2" fillId="0" borderId="0" xfId="0" applyFont="1" applyFill="1"/>
    <xf numFmtId="0" fontId="2" fillId="0" borderId="0" xfId="0" applyFont="1" applyFill="1" applyBorder="1"/>
    <xf numFmtId="0" fontId="5" fillId="2" borderId="2" xfId="0" applyFont="1" applyFill="1" applyBorder="1" applyAlignment="1">
      <alignment horizontal="left" vertical="center"/>
    </xf>
    <xf numFmtId="1" fontId="3" fillId="0" borderId="0" xfId="0" applyNumberFormat="1" applyFont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164" fontId="5" fillId="0" borderId="8" xfId="0" applyNumberFormat="1" applyFont="1" applyFill="1" applyBorder="1" applyAlignment="1">
      <alignment horizontal="center"/>
    </xf>
    <xf numFmtId="1" fontId="5" fillId="0" borderId="11" xfId="0" applyNumberFormat="1" applyFont="1" applyFill="1" applyBorder="1" applyAlignment="1">
      <alignment horizontal="center"/>
    </xf>
    <xf numFmtId="10" fontId="5" fillId="0" borderId="11" xfId="1" applyNumberFormat="1" applyFont="1" applyFill="1" applyBorder="1" applyAlignment="1">
      <alignment horizontal="center"/>
    </xf>
    <xf numFmtId="8" fontId="5" fillId="3" borderId="11" xfId="0" applyNumberFormat="1" applyFont="1" applyFill="1" applyBorder="1" applyAlignment="1">
      <alignment horizontal="center"/>
    </xf>
    <xf numFmtId="8" fontId="5" fillId="3" borderId="14" xfId="0" applyNumberFormat="1" applyFont="1" applyFill="1" applyBorder="1" applyAlignment="1">
      <alignment horizontal="center"/>
    </xf>
    <xf numFmtId="164" fontId="2" fillId="0" borderId="17" xfId="0" applyNumberFormat="1" applyFont="1" applyFill="1" applyBorder="1" applyAlignment="1">
      <alignment horizontal="center"/>
    </xf>
    <xf numFmtId="10" fontId="2" fillId="0" borderId="11" xfId="1" applyNumberFormat="1" applyFont="1" applyFill="1" applyBorder="1" applyAlignment="1">
      <alignment horizontal="center"/>
    </xf>
    <xf numFmtId="164" fontId="2" fillId="0" borderId="14" xfId="0" applyNumberFormat="1" applyFont="1" applyFill="1" applyBorder="1" applyAlignment="1">
      <alignment horizontal="center"/>
    </xf>
    <xf numFmtId="0" fontId="8" fillId="4" borderId="6" xfId="0" applyFont="1" applyFill="1" applyBorder="1"/>
    <xf numFmtId="164" fontId="2" fillId="4" borderId="7" xfId="0" applyNumberFormat="1" applyFont="1" applyFill="1" applyBorder="1" applyAlignment="1">
      <alignment horizontal="center"/>
    </xf>
    <xf numFmtId="164" fontId="2" fillId="4" borderId="8" xfId="0" applyNumberFormat="1" applyFont="1" applyFill="1" applyBorder="1" applyAlignment="1">
      <alignment horizontal="center"/>
    </xf>
    <xf numFmtId="0" fontId="8" fillId="4" borderId="9" xfId="0" applyFont="1" applyFill="1" applyBorder="1"/>
    <xf numFmtId="164" fontId="2" fillId="4" borderId="10" xfId="0" applyNumberFormat="1" applyFont="1" applyFill="1" applyBorder="1" applyAlignment="1">
      <alignment horizontal="center"/>
    </xf>
    <xf numFmtId="164" fontId="2" fillId="4" borderId="11" xfId="0" applyNumberFormat="1" applyFont="1" applyFill="1" applyBorder="1" applyAlignment="1">
      <alignment horizontal="center"/>
    </xf>
    <xf numFmtId="0" fontId="8" fillId="4" borderId="12" xfId="0" applyFont="1" applyFill="1" applyBorder="1"/>
    <xf numFmtId="164" fontId="2" fillId="4" borderId="13" xfId="0" applyNumberFormat="1" applyFont="1" applyFill="1" applyBorder="1" applyAlignment="1">
      <alignment horizontal="center"/>
    </xf>
    <xf numFmtId="164" fontId="2" fillId="4" borderId="14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7" borderId="0" xfId="0" applyFont="1" applyFill="1"/>
    <xf numFmtId="0" fontId="5" fillId="7" borderId="0" xfId="0" applyFont="1" applyFill="1"/>
    <xf numFmtId="164" fontId="5" fillId="7" borderId="0" xfId="0" applyNumberFormat="1" applyFont="1" applyFill="1" applyAlignment="1">
      <alignment horizontal="center"/>
    </xf>
    <xf numFmtId="9" fontId="2" fillId="0" borderId="0" xfId="1" applyFont="1" applyAlignment="1">
      <alignment horizontal="center"/>
    </xf>
    <xf numFmtId="0" fontId="5" fillId="8" borderId="0" xfId="0" applyFont="1" applyFill="1" applyAlignment="1">
      <alignment horizontal="center"/>
    </xf>
    <xf numFmtId="0" fontId="5" fillId="8" borderId="0" xfId="0" applyFont="1" applyFill="1"/>
    <xf numFmtId="164" fontId="5" fillId="8" borderId="0" xfId="0" applyNumberFormat="1" applyFont="1" applyFill="1"/>
    <xf numFmtId="0" fontId="11" fillId="6" borderId="0" xfId="2" applyFont="1"/>
    <xf numFmtId="0" fontId="11" fillId="6" borderId="0" xfId="2" applyFont="1" applyAlignment="1">
      <alignment horizontal="center"/>
    </xf>
    <xf numFmtId="0" fontId="2" fillId="0" borderId="18" xfId="0" applyFont="1" applyBorder="1" applyAlignment="1">
      <alignment horizontal="center"/>
    </xf>
    <xf numFmtId="9" fontId="2" fillId="0" borderId="18" xfId="1" applyFont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12" fillId="9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2" fillId="0" borderId="19" xfId="0" applyFont="1" applyBorder="1" applyAlignment="1">
      <alignment horizontal="center"/>
    </xf>
    <xf numFmtId="9" fontId="2" fillId="0" borderId="19" xfId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2" fillId="0" borderId="0" xfId="1" applyFont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8" fillId="4" borderId="15" xfId="0" applyFont="1" applyFill="1" applyBorder="1" applyAlignment="1">
      <alignment horizontal="center"/>
    </xf>
    <xf numFmtId="0" fontId="8" fillId="4" borderId="16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9" fillId="3" borderId="12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</cellXfs>
  <cellStyles count="3">
    <cellStyle name="Neutro" xfId="2" builtinId="28"/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0033CC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253307</xdr:colOff>
      <xdr:row>1</xdr:row>
      <xdr:rowOff>32924</xdr:rowOff>
    </xdr:from>
    <xdr:to>
      <xdr:col>4</xdr:col>
      <xdr:colOff>23561</xdr:colOff>
      <xdr:row>9</xdr:row>
      <xdr:rowOff>190500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F209145-E95F-4974-96BD-BCC564062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307" y="243477"/>
          <a:ext cx="7530622" cy="1841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A9986-36AE-4674-A2B8-FCA3D97DC169}">
  <dimension ref="A11:G58"/>
  <sheetViews>
    <sheetView showGridLines="0" tabSelected="1" topLeftCell="A19" zoomScale="160" zoomScaleNormal="160" workbookViewId="0">
      <selection activeCell="D15" sqref="D15"/>
    </sheetView>
  </sheetViews>
  <sheetFormatPr defaultColWidth="0" defaultRowHeight="16.5" x14ac:dyDescent="0.3"/>
  <cols>
    <col min="1" max="1" width="4" style="1" customWidth="1"/>
    <col min="2" max="3" width="48.42578125" style="1" customWidth="1"/>
    <col min="4" max="4" width="15.5703125" style="2" customWidth="1"/>
    <col min="5" max="5" width="5.42578125" style="2" customWidth="1"/>
    <col min="6" max="7" width="5.42578125" style="1" customWidth="1"/>
    <col min="8" max="16383" width="15.5703125" style="1" hidden="1"/>
    <col min="16384" max="16384" width="15.5703125" style="1" hidden="1" customWidth="1"/>
  </cols>
  <sheetData>
    <row r="11" spans="2:4" ht="17.25" thickBot="1" x14ac:dyDescent="0.35"/>
    <row r="12" spans="2:4" ht="27" thickBot="1" x14ac:dyDescent="0.5">
      <c r="B12" s="43" t="s">
        <v>15</v>
      </c>
      <c r="C12" s="44"/>
      <c r="D12" s="45"/>
    </row>
    <row r="13" spans="2:4" ht="17.25" x14ac:dyDescent="0.3">
      <c r="B13" s="47" t="s">
        <v>14</v>
      </c>
      <c r="C13" s="48"/>
      <c r="D13" s="12">
        <v>2380</v>
      </c>
    </row>
    <row r="14" spans="2:4" ht="17.25" x14ac:dyDescent="0.3">
      <c r="B14" s="49" t="s">
        <v>13</v>
      </c>
      <c r="C14" s="50"/>
      <c r="D14" s="13">
        <v>0.01</v>
      </c>
    </row>
    <row r="15" spans="2:4" ht="18" thickBot="1" x14ac:dyDescent="0.35">
      <c r="B15" s="51" t="s">
        <v>34</v>
      </c>
      <c r="C15" s="52"/>
      <c r="D15" s="14">
        <f>D13*30%</f>
        <v>714</v>
      </c>
    </row>
    <row r="16" spans="2:4" ht="17.25" thickBot="1" x14ac:dyDescent="0.35"/>
    <row r="17" spans="1:5" s="2" customFormat="1" ht="27" customHeight="1" thickBot="1" x14ac:dyDescent="0.35">
      <c r="B17" s="55" t="s">
        <v>5</v>
      </c>
      <c r="C17" s="56"/>
      <c r="D17" s="4"/>
    </row>
    <row r="18" spans="1:5" ht="18" customHeight="1" x14ac:dyDescent="0.3">
      <c r="B18" s="57" t="s">
        <v>0</v>
      </c>
      <c r="C18" s="58"/>
      <c r="D18" s="7">
        <v>714</v>
      </c>
      <c r="E18" s="1"/>
    </row>
    <row r="19" spans="1:5" ht="18" customHeight="1" x14ac:dyDescent="0.3">
      <c r="B19" s="59" t="s">
        <v>1</v>
      </c>
      <c r="C19" s="60"/>
      <c r="D19" s="8">
        <v>5</v>
      </c>
      <c r="E19" s="1"/>
    </row>
    <row r="20" spans="1:5" ht="18" customHeight="1" x14ac:dyDescent="0.3">
      <c r="B20" s="59" t="s">
        <v>2</v>
      </c>
      <c r="C20" s="60"/>
      <c r="D20" s="9">
        <v>1.0789999999999999E-2</v>
      </c>
      <c r="E20" s="1"/>
    </row>
    <row r="21" spans="1:5" ht="18" customHeight="1" x14ac:dyDescent="0.3">
      <c r="B21" s="61" t="s">
        <v>3</v>
      </c>
      <c r="C21" s="62"/>
      <c r="D21" s="10">
        <f>FV(taxa_mensal,qtd_anos*12,aporte*-1)</f>
        <v>59816.716594920181</v>
      </c>
      <c r="E21" s="3"/>
    </row>
    <row r="22" spans="1:5" ht="18" customHeight="1" thickBot="1" x14ac:dyDescent="0.35">
      <c r="B22" s="63" t="s">
        <v>4</v>
      </c>
      <c r="C22" s="64"/>
      <c r="D22" s="11">
        <f>patrimonio*rendimento_carteira</f>
        <v>598.16716594920183</v>
      </c>
      <c r="E22" s="3"/>
    </row>
    <row r="23" spans="1:5" ht="17.25" thickBot="1" x14ac:dyDescent="0.35"/>
    <row r="24" spans="1:5" ht="27" customHeight="1" thickBot="1" x14ac:dyDescent="0.35">
      <c r="B24" s="53" t="s">
        <v>11</v>
      </c>
      <c r="C24" s="54"/>
      <c r="D24" s="6" t="s">
        <v>12</v>
      </c>
    </row>
    <row r="25" spans="1:5" ht="17.25" x14ac:dyDescent="0.3">
      <c r="A25" s="5">
        <v>2</v>
      </c>
      <c r="B25" s="15" t="s">
        <v>6</v>
      </c>
      <c r="C25" s="16">
        <f>FV(D$20,$A25*12,D$18*-1)</f>
        <v>19440.525890518686</v>
      </c>
      <c r="D25" s="17">
        <f>C25*rendimento_carteira</f>
        <v>194.40525890518686</v>
      </c>
    </row>
    <row r="26" spans="1:5" ht="17.25" x14ac:dyDescent="0.3">
      <c r="A26" s="5">
        <v>5</v>
      </c>
      <c r="B26" s="18" t="s">
        <v>9</v>
      </c>
      <c r="C26" s="19">
        <f>FV(D$20,$A26*12,D$18*-1)</f>
        <v>59816.716594920181</v>
      </c>
      <c r="D26" s="20">
        <f>C26*rendimento_carteira</f>
        <v>598.16716594920183</v>
      </c>
    </row>
    <row r="27" spans="1:5" ht="17.25" x14ac:dyDescent="0.3">
      <c r="A27" s="5">
        <v>10</v>
      </c>
      <c r="B27" s="18" t="s">
        <v>8</v>
      </c>
      <c r="C27" s="19">
        <f>FV(D$20,$A27*12,D$18*-1)</f>
        <v>173704.92774654296</v>
      </c>
      <c r="D27" s="20">
        <f>C27*rendimento_carteira</f>
        <v>1737.0492774654297</v>
      </c>
    </row>
    <row r="28" spans="1:5" ht="17.25" x14ac:dyDescent="0.3">
      <c r="A28" s="5">
        <v>20</v>
      </c>
      <c r="B28" s="18" t="s">
        <v>7</v>
      </c>
      <c r="C28" s="19">
        <f>FV(D$20,$A28*12,D$18*-1)</f>
        <v>803391.65766931558</v>
      </c>
      <c r="D28" s="20">
        <f>C28*rendimento_carteira</f>
        <v>8033.9165766931555</v>
      </c>
    </row>
    <row r="29" spans="1:5" ht="18" thickBot="1" x14ac:dyDescent="0.35">
      <c r="A29" s="5">
        <v>30</v>
      </c>
      <c r="B29" s="21" t="s">
        <v>10</v>
      </c>
      <c r="C29" s="22">
        <f>FV(D$20,$A29*12,D$18*-1)</f>
        <v>3086029.1336733662</v>
      </c>
      <c r="D29" s="23">
        <f>C29*rendimento_carteira</f>
        <v>30860.291336733662</v>
      </c>
    </row>
    <row r="32" spans="1:5" x14ac:dyDescent="0.3">
      <c r="B32" s="46" t="s">
        <v>35</v>
      </c>
      <c r="C32" s="46"/>
      <c r="D32" s="46"/>
    </row>
    <row r="34" spans="2:4" x14ac:dyDescent="0.3">
      <c r="B34" s="32" t="s">
        <v>17</v>
      </c>
      <c r="C34" s="33" t="s">
        <v>16</v>
      </c>
      <c r="D34" s="32"/>
    </row>
    <row r="35" spans="2:4" x14ac:dyDescent="0.3">
      <c r="B35" s="26" t="s">
        <v>18</v>
      </c>
      <c r="C35" s="27">
        <f>aporte</f>
        <v>714</v>
      </c>
      <c r="D35" s="25"/>
    </row>
    <row r="37" spans="2:4" x14ac:dyDescent="0.3">
      <c r="B37" s="29" t="s">
        <v>19</v>
      </c>
      <c r="C37" s="30" t="s">
        <v>21</v>
      </c>
      <c r="D37" s="30" t="s">
        <v>20</v>
      </c>
    </row>
    <row r="38" spans="2:4" x14ac:dyDescent="0.3">
      <c r="B38" s="24" t="s">
        <v>22</v>
      </c>
      <c r="C38" s="28">
        <f>VLOOKUP($C$34&amp;"-"&amp;B38,T_apoio!$A$3:$D$21,4,0)</f>
        <v>0.3</v>
      </c>
      <c r="D38" s="36">
        <f>$C$35*C38</f>
        <v>214.2</v>
      </c>
    </row>
    <row r="39" spans="2:4" x14ac:dyDescent="0.3">
      <c r="B39" s="24" t="s">
        <v>23</v>
      </c>
      <c r="C39" s="28">
        <f>VLOOKUP($C$34&amp;"-"&amp;B39,T_apoio!$A$3:$D$21,4,0)</f>
        <v>0.5</v>
      </c>
      <c r="D39" s="36">
        <f t="shared" ref="D39:D43" si="0">$C$35*C39</f>
        <v>357</v>
      </c>
    </row>
    <row r="40" spans="2:4" x14ac:dyDescent="0.3">
      <c r="B40" s="24" t="s">
        <v>24</v>
      </c>
      <c r="C40" s="28">
        <f>VLOOKUP($C$34&amp;"-"&amp;B40,T_apoio!$A$3:$D$21,4,0)</f>
        <v>0.1</v>
      </c>
      <c r="D40" s="36">
        <f t="shared" si="0"/>
        <v>71.400000000000006</v>
      </c>
    </row>
    <row r="41" spans="2:4" x14ac:dyDescent="0.3">
      <c r="B41" s="24" t="s">
        <v>25</v>
      </c>
      <c r="C41" s="28">
        <f>VLOOKUP($C$34&amp;"-"&amp;B41,T_apoio!$A$3:$D$21,4,0)</f>
        <v>0.1</v>
      </c>
      <c r="D41" s="36">
        <f>$C$35*C41</f>
        <v>71.400000000000006</v>
      </c>
    </row>
    <row r="42" spans="2:4" x14ac:dyDescent="0.3">
      <c r="B42" s="24" t="s">
        <v>26</v>
      </c>
      <c r="C42" s="28">
        <f>VLOOKUP($C$34&amp;"-"&amp;B42,T_apoio!$A$3:$D$21,4,0)</f>
        <v>0</v>
      </c>
      <c r="D42" s="36">
        <f t="shared" si="0"/>
        <v>0</v>
      </c>
    </row>
    <row r="43" spans="2:4" x14ac:dyDescent="0.3">
      <c r="B43" s="24" t="s">
        <v>27</v>
      </c>
      <c r="C43" s="28">
        <f>VLOOKUP($C$34&amp;"-"&amp;B43,T_apoio!$A$3:$D$21,4,0)</f>
        <v>0</v>
      </c>
      <c r="D43" s="36">
        <f t="shared" si="0"/>
        <v>0</v>
      </c>
    </row>
    <row r="44" spans="2:4" x14ac:dyDescent="0.3">
      <c r="B44" s="30"/>
      <c r="C44" s="30"/>
      <c r="D44" s="31">
        <f>SUM(D38:D43)</f>
        <v>714</v>
      </c>
    </row>
    <row r="47" spans="2:4" x14ac:dyDescent="0.3">
      <c r="B47" s="46" t="s">
        <v>36</v>
      </c>
      <c r="C47" s="46"/>
      <c r="D47" s="46"/>
    </row>
    <row r="49" spans="2:4" x14ac:dyDescent="0.3">
      <c r="B49" s="33" t="s">
        <v>17</v>
      </c>
      <c r="C49" s="33" t="s">
        <v>32</v>
      </c>
      <c r="D49" s="32"/>
    </row>
    <row r="50" spans="2:4" x14ac:dyDescent="0.3">
      <c r="B50" s="38" t="s">
        <v>18</v>
      </c>
      <c r="C50" s="27">
        <f>aporte</f>
        <v>714</v>
      </c>
      <c r="D50" s="25"/>
    </row>
    <row r="52" spans="2:4" x14ac:dyDescent="0.3">
      <c r="B52" s="29" t="s">
        <v>43</v>
      </c>
      <c r="C52" s="30" t="s">
        <v>21</v>
      </c>
      <c r="D52" s="30" t="s">
        <v>20</v>
      </c>
    </row>
    <row r="53" spans="2:4" x14ac:dyDescent="0.3">
      <c r="B53" s="24" t="s">
        <v>38</v>
      </c>
      <c r="C53" s="28">
        <f>VLOOKUP($C$49&amp;"-"&amp;B53,T_apoio!$G$3:$J$18,4,0)</f>
        <v>0.25</v>
      </c>
      <c r="D53" s="36">
        <f>$C$35*C53</f>
        <v>178.5</v>
      </c>
    </row>
    <row r="54" spans="2:4" x14ac:dyDescent="0.3">
      <c r="B54" s="24" t="s">
        <v>39</v>
      </c>
      <c r="C54" s="28">
        <f>VLOOKUP($C$49&amp;"-"&amp;B54,T_apoio!$G$3:$J$18,4,0)</f>
        <v>0.2</v>
      </c>
      <c r="D54" s="36">
        <f t="shared" ref="D54:D55" si="1">$C$35*C54</f>
        <v>142.80000000000001</v>
      </c>
    </row>
    <row r="55" spans="2:4" x14ac:dyDescent="0.3">
      <c r="B55" s="24" t="s">
        <v>40</v>
      </c>
      <c r="C55" s="28">
        <f>VLOOKUP($C$49&amp;"-"&amp;B55,T_apoio!$G$3:$J$18,4,0)</f>
        <v>0.15</v>
      </c>
      <c r="D55" s="36">
        <f t="shared" si="1"/>
        <v>107.1</v>
      </c>
    </row>
    <row r="56" spans="2:4" x14ac:dyDescent="0.3">
      <c r="B56" s="24" t="s">
        <v>41</v>
      </c>
      <c r="C56" s="28">
        <f>VLOOKUP($C$49&amp;"-"&amp;B56,T_apoio!$G$3:$J$18,4,0)</f>
        <v>0.2</v>
      </c>
      <c r="D56" s="36">
        <f>$C$35*C56</f>
        <v>142.80000000000001</v>
      </c>
    </row>
    <row r="57" spans="2:4" x14ac:dyDescent="0.3">
      <c r="B57" s="24" t="s">
        <v>42</v>
      </c>
      <c r="C57" s="28">
        <f>VLOOKUP($C$49&amp;"-"&amp;B57,T_apoio!$G$3:$J$18,4,0)</f>
        <v>0.2</v>
      </c>
      <c r="D57" s="36">
        <f t="shared" ref="D57" si="2">$C$35*C57</f>
        <v>142.80000000000001</v>
      </c>
    </row>
    <row r="58" spans="2:4" x14ac:dyDescent="0.3">
      <c r="B58" s="30"/>
      <c r="C58" s="30"/>
      <c r="D58" s="31">
        <f>SUM(D53:D57)</f>
        <v>714</v>
      </c>
    </row>
  </sheetData>
  <mergeCells count="13">
    <mergeCell ref="B12:D12"/>
    <mergeCell ref="B32:D32"/>
    <mergeCell ref="B47:D47"/>
    <mergeCell ref="B13:C13"/>
    <mergeCell ref="B14:C14"/>
    <mergeCell ref="B15:C15"/>
    <mergeCell ref="B24:C24"/>
    <mergeCell ref="B17:C17"/>
    <mergeCell ref="B18:C18"/>
    <mergeCell ref="B19:C19"/>
    <mergeCell ref="B20:C20"/>
    <mergeCell ref="B21:C21"/>
    <mergeCell ref="B22:C22"/>
  </mergeCells>
  <dataValidations count="1">
    <dataValidation type="list" allowBlank="1" showInputMessage="1" showErrorMessage="1" sqref="C34 C49" xr:uid="{CB9DB966-11C4-49B0-BAC6-8F11EA79A06F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F373-40BE-4973-9BBF-C1DAD1A584B2}">
  <dimension ref="A3:J21"/>
  <sheetViews>
    <sheetView workbookViewId="0">
      <selection activeCell="I23" sqref="I23"/>
    </sheetView>
  </sheetViews>
  <sheetFormatPr defaultRowHeight="16.5" x14ac:dyDescent="0.3"/>
  <cols>
    <col min="1" max="1" width="34.140625" style="1" bestFit="1" customWidth="1"/>
    <col min="2" max="2" width="12.85546875" style="1" bestFit="1" customWidth="1"/>
    <col min="3" max="3" width="20.85546875" style="1" bestFit="1" customWidth="1"/>
    <col min="4" max="6" width="9.140625" style="1"/>
    <col min="7" max="7" width="34.140625" style="1" bestFit="1" customWidth="1"/>
    <col min="8" max="8" width="12.85546875" style="1" bestFit="1" customWidth="1"/>
    <col min="9" max="9" width="20.85546875" style="1" bestFit="1" customWidth="1"/>
    <col min="10" max="10" width="5" style="1" bestFit="1" customWidth="1"/>
    <col min="11" max="16384" width="9.140625" style="1"/>
  </cols>
  <sheetData>
    <row r="3" spans="1:10" ht="20.25" x14ac:dyDescent="0.35">
      <c r="A3" s="37" t="s">
        <v>31</v>
      </c>
      <c r="B3" s="37" t="s">
        <v>29</v>
      </c>
      <c r="C3" s="37" t="s">
        <v>28</v>
      </c>
      <c r="D3" s="37" t="s">
        <v>30</v>
      </c>
      <c r="G3" s="37" t="s">
        <v>31</v>
      </c>
      <c r="H3" s="37" t="s">
        <v>29</v>
      </c>
      <c r="I3" s="37" t="s">
        <v>37</v>
      </c>
      <c r="J3" s="37" t="s">
        <v>30</v>
      </c>
    </row>
    <row r="4" spans="1:10" x14ac:dyDescent="0.3">
      <c r="A4" s="24" t="str">
        <f>$B$4&amp;"-"&amp;C4</f>
        <v>Conservador-PAPEL</v>
      </c>
      <c r="B4" s="24" t="s">
        <v>16</v>
      </c>
      <c r="C4" s="24" t="s">
        <v>22</v>
      </c>
      <c r="D4" s="28">
        <v>0.3</v>
      </c>
      <c r="G4" s="24" t="str">
        <f>$H$4&amp;"-"&amp;I4</f>
        <v>Conservador-Financeiro</v>
      </c>
      <c r="H4" s="24" t="s">
        <v>16</v>
      </c>
      <c r="I4" s="24" t="s">
        <v>38</v>
      </c>
      <c r="J4" s="28">
        <v>0.15</v>
      </c>
    </row>
    <row r="5" spans="1:10" x14ac:dyDescent="0.3">
      <c r="A5" s="24" t="str">
        <f t="shared" ref="A5:A9" si="0">$B$4&amp;"-"&amp;C5</f>
        <v>Conservador-TIJOLO</v>
      </c>
      <c r="B5" s="24" t="s">
        <v>16</v>
      </c>
      <c r="C5" s="24" t="s">
        <v>23</v>
      </c>
      <c r="D5" s="28">
        <v>0.5</v>
      </c>
      <c r="G5" s="24" t="str">
        <f t="shared" ref="G5:G8" si="1">$H$4&amp;"-"&amp;I5</f>
        <v>Conservador- Saúde</v>
      </c>
      <c r="H5" s="24" t="s">
        <v>16</v>
      </c>
      <c r="I5" s="24" t="s">
        <v>39</v>
      </c>
      <c r="J5" s="28">
        <v>0.2</v>
      </c>
    </row>
    <row r="6" spans="1:10" x14ac:dyDescent="0.3">
      <c r="A6" s="24" t="str">
        <f t="shared" si="0"/>
        <v>Conservador-HÍBRIDOS</v>
      </c>
      <c r="B6" s="24" t="s">
        <v>16</v>
      </c>
      <c r="C6" s="24" t="s">
        <v>24</v>
      </c>
      <c r="D6" s="28">
        <v>0.1</v>
      </c>
      <c r="G6" s="24" t="str">
        <f t="shared" si="1"/>
        <v>Conservador-Saneamento</v>
      </c>
      <c r="H6" s="24" t="s">
        <v>16</v>
      </c>
      <c r="I6" s="24" t="s">
        <v>40</v>
      </c>
      <c r="J6" s="28">
        <v>0.25</v>
      </c>
    </row>
    <row r="7" spans="1:10" x14ac:dyDescent="0.3">
      <c r="A7" s="24" t="str">
        <f t="shared" si="0"/>
        <v>Conservador-FOFs</v>
      </c>
      <c r="B7" s="24" t="s">
        <v>16</v>
      </c>
      <c r="C7" s="24" t="s">
        <v>25</v>
      </c>
      <c r="D7" s="28">
        <v>0.1</v>
      </c>
      <c r="G7" s="24" t="str">
        <f t="shared" si="1"/>
        <v>Conservador-Elétrica</v>
      </c>
      <c r="H7" s="24" t="s">
        <v>16</v>
      </c>
      <c r="I7" s="24" t="s">
        <v>41</v>
      </c>
      <c r="J7" s="28">
        <v>0.25</v>
      </c>
    </row>
    <row r="8" spans="1:10" ht="17.25" thickBot="1" x14ac:dyDescent="0.35">
      <c r="A8" s="24" t="str">
        <f t="shared" si="0"/>
        <v>Conservador-DESENVOLVIMENTO</v>
      </c>
      <c r="B8" s="24" t="s">
        <v>16</v>
      </c>
      <c r="C8" s="24" t="s">
        <v>26</v>
      </c>
      <c r="D8" s="28">
        <v>0</v>
      </c>
      <c r="G8" s="24" t="str">
        <f t="shared" si="1"/>
        <v>Conservador-Telecomunicação</v>
      </c>
      <c r="H8" s="34" t="s">
        <v>16</v>
      </c>
      <c r="I8" s="34" t="s">
        <v>42</v>
      </c>
      <c r="J8" s="35">
        <v>0.15</v>
      </c>
    </row>
    <row r="9" spans="1:10" ht="17.25" thickBot="1" x14ac:dyDescent="0.35">
      <c r="A9" s="34" t="str">
        <f t="shared" si="0"/>
        <v>Conservador-HOTELARIAS</v>
      </c>
      <c r="B9" s="34" t="s">
        <v>16</v>
      </c>
      <c r="C9" s="34" t="s">
        <v>27</v>
      </c>
      <c r="D9" s="35">
        <v>0</v>
      </c>
      <c r="G9" s="39" t="str">
        <f>$H$9&amp;"-"&amp;I9</f>
        <v>Moderado-Financeiro</v>
      </c>
      <c r="H9" s="39" t="s">
        <v>32</v>
      </c>
      <c r="I9" s="24" t="s">
        <v>38</v>
      </c>
      <c r="J9" s="40">
        <v>0.25</v>
      </c>
    </row>
    <row r="10" spans="1:10" x14ac:dyDescent="0.3">
      <c r="A10" s="24" t="str">
        <f>$B$10&amp;"-"&amp;C4</f>
        <v>Moderado-PAPEL</v>
      </c>
      <c r="B10" s="24" t="s">
        <v>32</v>
      </c>
      <c r="C10" s="24" t="s">
        <v>22</v>
      </c>
      <c r="D10" s="28">
        <v>0.32</v>
      </c>
      <c r="G10" s="41" t="str">
        <f>$H$9&amp;"-"&amp;I10</f>
        <v>Moderado- Saúde</v>
      </c>
      <c r="H10" s="41" t="s">
        <v>32</v>
      </c>
      <c r="I10" s="24" t="s">
        <v>39</v>
      </c>
      <c r="J10" s="42">
        <v>0.2</v>
      </c>
    </row>
    <row r="11" spans="1:10" x14ac:dyDescent="0.3">
      <c r="A11" s="24" t="str">
        <f t="shared" ref="A11:A15" si="2">$B$10&amp;"-"&amp;C5</f>
        <v>Moderado-TIJOLO</v>
      </c>
      <c r="B11" s="24" t="s">
        <v>32</v>
      </c>
      <c r="C11" s="24" t="s">
        <v>23</v>
      </c>
      <c r="D11" s="28">
        <v>0.35</v>
      </c>
      <c r="G11" s="41" t="str">
        <f t="shared" ref="G11:G13" si="3">$H$9&amp;"-"&amp;I11</f>
        <v>Moderado-Saneamento</v>
      </c>
      <c r="H11" s="41" t="s">
        <v>32</v>
      </c>
      <c r="I11" s="24" t="s">
        <v>40</v>
      </c>
      <c r="J11" s="42">
        <v>0.15</v>
      </c>
    </row>
    <row r="12" spans="1:10" x14ac:dyDescent="0.3">
      <c r="A12" s="24" t="str">
        <f t="shared" si="2"/>
        <v>Moderado-HÍBRIDOS</v>
      </c>
      <c r="B12" s="24" t="s">
        <v>32</v>
      </c>
      <c r="C12" s="24" t="s">
        <v>24</v>
      </c>
      <c r="D12" s="28">
        <v>0.08</v>
      </c>
      <c r="G12" s="41" t="str">
        <f t="shared" si="3"/>
        <v>Moderado-Elétrica</v>
      </c>
      <c r="H12" s="41" t="s">
        <v>32</v>
      </c>
      <c r="I12" s="24" t="s">
        <v>41</v>
      </c>
      <c r="J12" s="42">
        <v>0.2</v>
      </c>
    </row>
    <row r="13" spans="1:10" ht="17.25" thickBot="1" x14ac:dyDescent="0.35">
      <c r="A13" s="24" t="str">
        <f t="shared" si="2"/>
        <v>Moderado-FOFs</v>
      </c>
      <c r="B13" s="24" t="s">
        <v>32</v>
      </c>
      <c r="C13" s="24" t="s">
        <v>25</v>
      </c>
      <c r="D13" s="28">
        <v>0.05</v>
      </c>
      <c r="G13" s="34" t="str">
        <f t="shared" si="3"/>
        <v>Moderado-Telecomunicação</v>
      </c>
      <c r="H13" s="34" t="s">
        <v>32</v>
      </c>
      <c r="I13" s="34" t="s">
        <v>42</v>
      </c>
      <c r="J13" s="35">
        <v>0.2</v>
      </c>
    </row>
    <row r="14" spans="1:10" x14ac:dyDescent="0.3">
      <c r="A14" s="24" t="str">
        <f t="shared" si="2"/>
        <v>Moderado-DESENVOLVIMENTO</v>
      </c>
      <c r="B14" s="24" t="s">
        <v>32</v>
      </c>
      <c r="C14" s="24" t="s">
        <v>26</v>
      </c>
      <c r="D14" s="28">
        <v>0.1</v>
      </c>
      <c r="G14" s="24" t="str">
        <f>$H$14&amp;"-"&amp;I14</f>
        <v>Agressivo-Financeiro</v>
      </c>
      <c r="H14" s="24" t="s">
        <v>33</v>
      </c>
      <c r="I14" s="24" t="s">
        <v>38</v>
      </c>
      <c r="J14" s="28">
        <v>0.3</v>
      </c>
    </row>
    <row r="15" spans="1:10" ht="17.25" thickBot="1" x14ac:dyDescent="0.35">
      <c r="A15" s="34" t="str">
        <f t="shared" si="2"/>
        <v>Moderado-HOTELARIAS</v>
      </c>
      <c r="B15" s="34" t="s">
        <v>32</v>
      </c>
      <c r="C15" s="34" t="s">
        <v>27</v>
      </c>
      <c r="D15" s="35">
        <v>0.1</v>
      </c>
      <c r="G15" s="24" t="str">
        <f t="shared" ref="G15:G18" si="4">$H$14&amp;"-"&amp;I15</f>
        <v>Agressivo- Saúde</v>
      </c>
      <c r="H15" s="24" t="s">
        <v>33</v>
      </c>
      <c r="I15" s="24" t="s">
        <v>39</v>
      </c>
      <c r="J15" s="28">
        <v>0.25</v>
      </c>
    </row>
    <row r="16" spans="1:10" x14ac:dyDescent="0.3">
      <c r="A16" s="24" t="str">
        <f>$B$16&amp;"-"&amp;C9</f>
        <v>Agressivo-HOTELARIAS</v>
      </c>
      <c r="B16" s="24" t="s">
        <v>33</v>
      </c>
      <c r="C16" s="24" t="s">
        <v>22</v>
      </c>
      <c r="D16" s="28">
        <v>0.5</v>
      </c>
      <c r="G16" s="24" t="str">
        <f t="shared" si="4"/>
        <v>Agressivo-Saneamento</v>
      </c>
      <c r="H16" s="24" t="s">
        <v>33</v>
      </c>
      <c r="I16" s="24" t="s">
        <v>40</v>
      </c>
      <c r="J16" s="28">
        <v>0.1</v>
      </c>
    </row>
    <row r="17" spans="1:10" x14ac:dyDescent="0.3">
      <c r="A17" s="24" t="str">
        <f t="shared" ref="A17:A21" si="5">$B$16&amp;"-"&amp;C10</f>
        <v>Agressivo-PAPEL</v>
      </c>
      <c r="B17" s="24" t="s">
        <v>33</v>
      </c>
      <c r="C17" s="24" t="s">
        <v>23</v>
      </c>
      <c r="D17" s="28">
        <v>0.1</v>
      </c>
      <c r="G17" s="24" t="str">
        <f t="shared" si="4"/>
        <v>Agressivo-Elétrica</v>
      </c>
      <c r="H17" s="24" t="s">
        <v>33</v>
      </c>
      <c r="I17" s="24" t="s">
        <v>41</v>
      </c>
      <c r="J17" s="28">
        <v>0.15</v>
      </c>
    </row>
    <row r="18" spans="1:10" ht="17.25" thickBot="1" x14ac:dyDescent="0.35">
      <c r="A18" s="24" t="str">
        <f t="shared" si="5"/>
        <v>Agressivo-TIJOLO</v>
      </c>
      <c r="B18" s="24" t="s">
        <v>33</v>
      </c>
      <c r="C18" s="24" t="s">
        <v>24</v>
      </c>
      <c r="D18" s="28">
        <v>0.05</v>
      </c>
      <c r="G18" s="34" t="str">
        <f t="shared" si="4"/>
        <v>Agressivo-Telecomunicação</v>
      </c>
      <c r="H18" s="34" t="s">
        <v>33</v>
      </c>
      <c r="I18" s="34" t="s">
        <v>42</v>
      </c>
      <c r="J18" s="35">
        <v>0.2</v>
      </c>
    </row>
    <row r="19" spans="1:10" x14ac:dyDescent="0.3">
      <c r="A19" s="24" t="str">
        <f t="shared" si="5"/>
        <v>Agressivo-HÍBRIDOS</v>
      </c>
      <c r="B19" s="24" t="s">
        <v>33</v>
      </c>
      <c r="C19" s="24" t="s">
        <v>25</v>
      </c>
      <c r="D19" s="28">
        <v>0.05</v>
      </c>
    </row>
    <row r="20" spans="1:10" x14ac:dyDescent="0.3">
      <c r="A20" s="24" t="str">
        <f t="shared" si="5"/>
        <v>Agressivo-FOFs</v>
      </c>
      <c r="B20" s="24" t="s">
        <v>33</v>
      </c>
      <c r="C20" s="24" t="s">
        <v>26</v>
      </c>
      <c r="D20" s="28">
        <v>0.2</v>
      </c>
    </row>
    <row r="21" spans="1:10" ht="17.25" thickBot="1" x14ac:dyDescent="0.35">
      <c r="A21" s="34" t="str">
        <f t="shared" si="5"/>
        <v>Agressivo-DESENVOLVIMENTO</v>
      </c>
      <c r="B21" s="34" t="s">
        <v>33</v>
      </c>
      <c r="C21" s="34" t="s">
        <v>27</v>
      </c>
      <c r="D21" s="35">
        <v>0.1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A1</vt:lpstr>
      <vt:lpstr>T_apoio</vt:lpstr>
      <vt:lpstr>aporte</vt:lpstr>
      <vt:lpstr>patrimonio</vt:lpstr>
      <vt:lpstr>qtd_anos</vt:lpstr>
      <vt:lpstr>rendimento_carteira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Dienes Pereira dos Santos</dc:creator>
  <cp:lastModifiedBy>Dienes Pereira dos Santos</cp:lastModifiedBy>
  <dcterms:created xsi:type="dcterms:W3CDTF">2025-06-12T15:03:21Z</dcterms:created>
  <dcterms:modified xsi:type="dcterms:W3CDTF">2025-06-13T15:09:21Z</dcterms:modified>
</cp:coreProperties>
</file>