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ura\Documents\GitHub\threedz\"/>
    </mc:Choice>
  </mc:AlternateContent>
  <xr:revisionPtr revIDLastSave="0" documentId="8_{00BA3BB6-43F7-4DBA-BDF4-F7541847C82C}" xr6:coauthVersionLast="45" xr6:coauthVersionMax="45" xr10:uidLastSave="{00000000-0000-0000-0000-000000000000}"/>
  <bookViews>
    <workbookView xWindow="3075" yWindow="1350" windowWidth="21600" windowHeight="12915" tabRatio="767" activeTab="1" xr2:uid="{EA534923-715D-4D17-B1E2-FDAF1203B2F1}"/>
  </bookViews>
  <sheets>
    <sheet name="Kingdom Stats" sheetId="1" r:id="rId1"/>
    <sheet name="Kingdom Size" sheetId="6" r:id="rId2"/>
    <sheet name="Buildings" sheetId="4" r:id="rId3"/>
    <sheet name="Events" sheetId="5" r:id="rId4"/>
    <sheet name="Loot" sheetId="8" r:id="rId5"/>
    <sheet name="City Districs" sheetId="9" r:id="rId6"/>
    <sheet name="Items" sheetId="7" r:id="rId7"/>
    <sheet name="Lookups" sheetId="2" r:id="rId8"/>
  </sheets>
  <definedNames>
    <definedName name="_xlnm._FilterDatabase" localSheetId="7" hidden="1">Lookups!$A$41:$O$85</definedName>
    <definedName name="AlignmentOptions">Lookups!$A$2:$A$10</definedName>
    <definedName name="AlignmentValues">Lookups!$A$2:$D$10</definedName>
    <definedName name="BonusType">Lookups!$I$2:$I$8</definedName>
    <definedName name="BuildingOptions">Lookups!$A$42:$A$85</definedName>
    <definedName name="BuildingValues">Lookups!$A$42:$O$85</definedName>
    <definedName name="FestivalOptions">Lookups!$A$33:$A$37</definedName>
    <definedName name="FestivalValues">Lookups!$A$33:$C$37</definedName>
    <definedName name="ItemType">Lookups!$I$15:$I$17</definedName>
    <definedName name="PromotionOptions">Lookups!$A$15:$A$19</definedName>
    <definedName name="PromotionValues">Lookups!$A$15:$C$19</definedName>
    <definedName name="TaxationOptions">Lookups!$A$24:$A$28</definedName>
    <definedName name="TaxationValues">Lookups!$A$24:$C$28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1" l="1"/>
  <c r="H4" i="1"/>
  <c r="H2" i="1"/>
  <c r="I2" i="1"/>
  <c r="D7" i="6"/>
  <c r="E13" i="1" l="1"/>
  <c r="F13" i="1"/>
  <c r="C4" i="6"/>
  <c r="E3" i="1"/>
  <c r="D3" i="1"/>
  <c r="C3" i="1"/>
  <c r="C3" i="6"/>
  <c r="C2" i="6"/>
  <c r="B6" i="1" s="1"/>
  <c r="I8" i="4"/>
  <c r="J8" i="4"/>
  <c r="K8" i="4"/>
  <c r="L8" i="4"/>
  <c r="M8" i="4"/>
  <c r="N8" i="4"/>
  <c r="O8" i="4"/>
  <c r="P8" i="4"/>
  <c r="Q8" i="4"/>
  <c r="E8" i="4" s="1"/>
  <c r="R8" i="4"/>
  <c r="S8" i="4"/>
  <c r="H8" i="4"/>
  <c r="F8" i="4"/>
  <c r="C1" i="6"/>
  <c r="D2" i="5"/>
  <c r="F2" i="5"/>
  <c r="E2" i="5"/>
  <c r="Q5" i="4"/>
  <c r="E5" i="4" s="1"/>
  <c r="G3" i="4"/>
  <c r="H6" i="4"/>
  <c r="I6" i="4"/>
  <c r="J6" i="4"/>
  <c r="K6" i="4"/>
  <c r="L6" i="4"/>
  <c r="M6" i="4"/>
  <c r="N6" i="4"/>
  <c r="O6" i="4"/>
  <c r="P6" i="4"/>
  <c r="Q6" i="4"/>
  <c r="E6" i="4" s="1"/>
  <c r="R6" i="4"/>
  <c r="S6" i="4"/>
  <c r="H7" i="4"/>
  <c r="I7" i="4"/>
  <c r="J7" i="4"/>
  <c r="K7" i="4"/>
  <c r="L7" i="4"/>
  <c r="M7" i="4"/>
  <c r="N7" i="4"/>
  <c r="O7" i="4"/>
  <c r="P7" i="4"/>
  <c r="Q7" i="4"/>
  <c r="E7" i="4" s="1"/>
  <c r="R7" i="4"/>
  <c r="S7" i="4"/>
  <c r="H9" i="4"/>
  <c r="I9" i="4"/>
  <c r="J9" i="4"/>
  <c r="K9" i="4"/>
  <c r="L9" i="4"/>
  <c r="M9" i="4"/>
  <c r="N9" i="4"/>
  <c r="O9" i="4"/>
  <c r="P9" i="4"/>
  <c r="Q9" i="4"/>
  <c r="E9" i="4" s="1"/>
  <c r="R9" i="4"/>
  <c r="S9" i="4"/>
  <c r="H10" i="4"/>
  <c r="I10" i="4"/>
  <c r="J10" i="4"/>
  <c r="K10" i="4"/>
  <c r="L10" i="4"/>
  <c r="M10" i="4"/>
  <c r="N10" i="4"/>
  <c r="O10" i="4"/>
  <c r="P10" i="4"/>
  <c r="Q10" i="4"/>
  <c r="E10" i="4" s="1"/>
  <c r="R10" i="4"/>
  <c r="S10" i="4"/>
  <c r="H11" i="4"/>
  <c r="I11" i="4"/>
  <c r="J11" i="4"/>
  <c r="K11" i="4"/>
  <c r="L11" i="4"/>
  <c r="M11" i="4"/>
  <c r="N11" i="4"/>
  <c r="O11" i="4"/>
  <c r="P11" i="4"/>
  <c r="Q11" i="4"/>
  <c r="E11" i="4" s="1"/>
  <c r="R11" i="4"/>
  <c r="S11" i="4"/>
  <c r="H14" i="4"/>
  <c r="I14" i="4"/>
  <c r="J14" i="4"/>
  <c r="K14" i="4"/>
  <c r="L14" i="4"/>
  <c r="M14" i="4"/>
  <c r="N14" i="4"/>
  <c r="O14" i="4"/>
  <c r="P14" i="4"/>
  <c r="Q14" i="4"/>
  <c r="R14" i="4"/>
  <c r="S14" i="4"/>
  <c r="H15" i="4"/>
  <c r="I15" i="4"/>
  <c r="J15" i="4"/>
  <c r="K15" i="4"/>
  <c r="L15" i="4"/>
  <c r="M15" i="4"/>
  <c r="N15" i="4"/>
  <c r="O15" i="4"/>
  <c r="P15" i="4"/>
  <c r="Q15" i="4"/>
  <c r="R15" i="4"/>
  <c r="S15" i="4"/>
  <c r="H16" i="4"/>
  <c r="I16" i="4"/>
  <c r="J16" i="4"/>
  <c r="K16" i="4"/>
  <c r="L16" i="4"/>
  <c r="M16" i="4"/>
  <c r="N16" i="4"/>
  <c r="O16" i="4"/>
  <c r="P16" i="4"/>
  <c r="Q16" i="4"/>
  <c r="R16" i="4"/>
  <c r="S16" i="4"/>
  <c r="H17" i="4"/>
  <c r="I17" i="4"/>
  <c r="J17" i="4"/>
  <c r="K17" i="4"/>
  <c r="L17" i="4"/>
  <c r="M17" i="4"/>
  <c r="N17" i="4"/>
  <c r="O17" i="4"/>
  <c r="P17" i="4"/>
  <c r="Q17" i="4"/>
  <c r="R17" i="4"/>
  <c r="S17" i="4"/>
  <c r="H18" i="4"/>
  <c r="I18" i="4"/>
  <c r="J18" i="4"/>
  <c r="K18" i="4"/>
  <c r="L18" i="4"/>
  <c r="M18" i="4"/>
  <c r="N18" i="4"/>
  <c r="O18" i="4"/>
  <c r="P18" i="4"/>
  <c r="Q18" i="4"/>
  <c r="R18" i="4"/>
  <c r="S18" i="4"/>
  <c r="H19" i="4"/>
  <c r="I19" i="4"/>
  <c r="J19" i="4"/>
  <c r="K19" i="4"/>
  <c r="L19" i="4"/>
  <c r="M19" i="4"/>
  <c r="N19" i="4"/>
  <c r="O19" i="4"/>
  <c r="P19" i="4"/>
  <c r="Q19" i="4"/>
  <c r="R19" i="4"/>
  <c r="S19" i="4"/>
  <c r="H20" i="4"/>
  <c r="I20" i="4"/>
  <c r="J20" i="4"/>
  <c r="K20" i="4"/>
  <c r="L20" i="4"/>
  <c r="M20" i="4"/>
  <c r="N20" i="4"/>
  <c r="O20" i="4"/>
  <c r="P20" i="4"/>
  <c r="Q20" i="4"/>
  <c r="R20" i="4"/>
  <c r="S20" i="4"/>
  <c r="H21" i="4"/>
  <c r="I21" i="4"/>
  <c r="J21" i="4"/>
  <c r="K21" i="4"/>
  <c r="L21" i="4"/>
  <c r="M21" i="4"/>
  <c r="N21" i="4"/>
  <c r="O21" i="4"/>
  <c r="P21" i="4"/>
  <c r="Q21" i="4"/>
  <c r="R21" i="4"/>
  <c r="S21" i="4"/>
  <c r="H22" i="4"/>
  <c r="I22" i="4"/>
  <c r="J22" i="4"/>
  <c r="K22" i="4"/>
  <c r="L22" i="4"/>
  <c r="M22" i="4"/>
  <c r="N22" i="4"/>
  <c r="O22" i="4"/>
  <c r="P22" i="4"/>
  <c r="Q22" i="4"/>
  <c r="R22" i="4"/>
  <c r="S22" i="4"/>
  <c r="H23" i="4"/>
  <c r="I23" i="4"/>
  <c r="J23" i="4"/>
  <c r="K23" i="4"/>
  <c r="L23" i="4"/>
  <c r="M23" i="4"/>
  <c r="N23" i="4"/>
  <c r="O23" i="4"/>
  <c r="P23" i="4"/>
  <c r="Q23" i="4"/>
  <c r="R23" i="4"/>
  <c r="S23" i="4"/>
  <c r="H24" i="4"/>
  <c r="I24" i="4"/>
  <c r="J24" i="4"/>
  <c r="K24" i="4"/>
  <c r="L24" i="4"/>
  <c r="M24" i="4"/>
  <c r="N24" i="4"/>
  <c r="O24" i="4"/>
  <c r="P24" i="4"/>
  <c r="Q24" i="4"/>
  <c r="R24" i="4"/>
  <c r="S24" i="4"/>
  <c r="H25" i="4"/>
  <c r="I25" i="4"/>
  <c r="J25" i="4"/>
  <c r="K25" i="4"/>
  <c r="L25" i="4"/>
  <c r="M25" i="4"/>
  <c r="N25" i="4"/>
  <c r="O25" i="4"/>
  <c r="P25" i="4"/>
  <c r="Q25" i="4"/>
  <c r="R25" i="4"/>
  <c r="S25" i="4"/>
  <c r="H26" i="4"/>
  <c r="I26" i="4"/>
  <c r="J26" i="4"/>
  <c r="K26" i="4"/>
  <c r="L26" i="4"/>
  <c r="M26" i="4"/>
  <c r="N26" i="4"/>
  <c r="O26" i="4"/>
  <c r="P26" i="4"/>
  <c r="Q26" i="4"/>
  <c r="R26" i="4"/>
  <c r="S26" i="4"/>
  <c r="H27" i="4"/>
  <c r="I27" i="4"/>
  <c r="J27" i="4"/>
  <c r="K27" i="4"/>
  <c r="L27" i="4"/>
  <c r="M27" i="4"/>
  <c r="N27" i="4"/>
  <c r="O27" i="4"/>
  <c r="P27" i="4"/>
  <c r="Q27" i="4"/>
  <c r="R27" i="4"/>
  <c r="S27" i="4"/>
  <c r="H28" i="4"/>
  <c r="I28" i="4"/>
  <c r="J28" i="4"/>
  <c r="K28" i="4"/>
  <c r="L28" i="4"/>
  <c r="M28" i="4"/>
  <c r="N28" i="4"/>
  <c r="O28" i="4"/>
  <c r="P28" i="4"/>
  <c r="Q28" i="4"/>
  <c r="R28" i="4"/>
  <c r="S28" i="4"/>
  <c r="H29" i="4"/>
  <c r="I29" i="4"/>
  <c r="J29" i="4"/>
  <c r="K29" i="4"/>
  <c r="L29" i="4"/>
  <c r="M29" i="4"/>
  <c r="N29" i="4"/>
  <c r="O29" i="4"/>
  <c r="P29" i="4"/>
  <c r="Q29" i="4"/>
  <c r="R29" i="4"/>
  <c r="S29" i="4"/>
  <c r="H30" i="4"/>
  <c r="I30" i="4"/>
  <c r="J30" i="4"/>
  <c r="K30" i="4"/>
  <c r="L30" i="4"/>
  <c r="M30" i="4"/>
  <c r="N30" i="4"/>
  <c r="O30" i="4"/>
  <c r="P30" i="4"/>
  <c r="Q30" i="4"/>
  <c r="R30" i="4"/>
  <c r="S30" i="4"/>
  <c r="H31" i="4"/>
  <c r="I31" i="4"/>
  <c r="J31" i="4"/>
  <c r="K31" i="4"/>
  <c r="L31" i="4"/>
  <c r="M31" i="4"/>
  <c r="N31" i="4"/>
  <c r="O31" i="4"/>
  <c r="P31" i="4"/>
  <c r="Q31" i="4"/>
  <c r="R31" i="4"/>
  <c r="S31" i="4"/>
  <c r="H32" i="4"/>
  <c r="I32" i="4"/>
  <c r="J32" i="4"/>
  <c r="K32" i="4"/>
  <c r="L32" i="4"/>
  <c r="M32" i="4"/>
  <c r="N32" i="4"/>
  <c r="O32" i="4"/>
  <c r="P32" i="4"/>
  <c r="Q32" i="4"/>
  <c r="R32" i="4"/>
  <c r="S32" i="4"/>
  <c r="H33" i="4"/>
  <c r="I33" i="4"/>
  <c r="J33" i="4"/>
  <c r="K33" i="4"/>
  <c r="L33" i="4"/>
  <c r="M33" i="4"/>
  <c r="N33" i="4"/>
  <c r="O33" i="4"/>
  <c r="P33" i="4"/>
  <c r="Q33" i="4"/>
  <c r="R33" i="4"/>
  <c r="S33" i="4"/>
  <c r="H34" i="4"/>
  <c r="I34" i="4"/>
  <c r="J34" i="4"/>
  <c r="K34" i="4"/>
  <c r="L34" i="4"/>
  <c r="M34" i="4"/>
  <c r="N34" i="4"/>
  <c r="O34" i="4"/>
  <c r="P34" i="4"/>
  <c r="Q34" i="4"/>
  <c r="R34" i="4"/>
  <c r="S34" i="4"/>
  <c r="H35" i="4"/>
  <c r="I35" i="4"/>
  <c r="J35" i="4"/>
  <c r="K35" i="4"/>
  <c r="L35" i="4"/>
  <c r="M35" i="4"/>
  <c r="N35" i="4"/>
  <c r="O35" i="4"/>
  <c r="P35" i="4"/>
  <c r="Q35" i="4"/>
  <c r="R35" i="4"/>
  <c r="S35" i="4"/>
  <c r="H36" i="4"/>
  <c r="I36" i="4"/>
  <c r="J36" i="4"/>
  <c r="K36" i="4"/>
  <c r="L36" i="4"/>
  <c r="M36" i="4"/>
  <c r="N36" i="4"/>
  <c r="O36" i="4"/>
  <c r="P36" i="4"/>
  <c r="Q36" i="4"/>
  <c r="R36" i="4"/>
  <c r="S36" i="4"/>
  <c r="H37" i="4"/>
  <c r="I37" i="4"/>
  <c r="J37" i="4"/>
  <c r="K37" i="4"/>
  <c r="L37" i="4"/>
  <c r="M37" i="4"/>
  <c r="N37" i="4"/>
  <c r="O37" i="4"/>
  <c r="P37" i="4"/>
  <c r="Q37" i="4"/>
  <c r="R37" i="4"/>
  <c r="S37" i="4"/>
  <c r="H38" i="4"/>
  <c r="I38" i="4"/>
  <c r="J38" i="4"/>
  <c r="K38" i="4"/>
  <c r="L38" i="4"/>
  <c r="M38" i="4"/>
  <c r="N38" i="4"/>
  <c r="O38" i="4"/>
  <c r="P38" i="4"/>
  <c r="Q38" i="4"/>
  <c r="R38" i="4"/>
  <c r="S38" i="4"/>
  <c r="S5" i="4"/>
  <c r="R5" i="4"/>
  <c r="P5" i="4"/>
  <c r="O5" i="4"/>
  <c r="N5" i="4"/>
  <c r="M5" i="4"/>
  <c r="L5" i="4"/>
  <c r="K5" i="4"/>
  <c r="J5" i="4"/>
  <c r="I5" i="4"/>
  <c r="H5" i="4"/>
  <c r="F5" i="4"/>
  <c r="F6" i="4"/>
  <c r="F7" i="4"/>
  <c r="F9" i="4"/>
  <c r="F10" i="4"/>
  <c r="F11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I30" i="1"/>
  <c r="H31" i="1"/>
  <c r="H30" i="1"/>
  <c r="H25" i="1"/>
  <c r="H28" i="1"/>
  <c r="H20" i="1"/>
  <c r="H21" i="1"/>
  <c r="H22" i="1"/>
  <c r="H23" i="1"/>
  <c r="H24" i="1"/>
  <c r="H26" i="1"/>
  <c r="H27" i="1"/>
  <c r="H29" i="1"/>
  <c r="E27" i="1"/>
  <c r="E26" i="1"/>
  <c r="I22" i="1"/>
  <c r="I24" i="1"/>
  <c r="I20" i="1"/>
  <c r="I23" i="1"/>
  <c r="I25" i="1"/>
  <c r="I26" i="1"/>
  <c r="I27" i="1"/>
  <c r="I28" i="1"/>
  <c r="I29" i="1"/>
  <c r="I31" i="1"/>
  <c r="I21" i="1"/>
  <c r="G20" i="1"/>
  <c r="F22" i="1"/>
  <c r="G21" i="1"/>
  <c r="F21" i="1"/>
  <c r="F20" i="1"/>
  <c r="E20" i="1"/>
  <c r="E21" i="1"/>
  <c r="G23" i="1"/>
  <c r="G25" i="1"/>
  <c r="G24" i="1"/>
  <c r="F25" i="1"/>
  <c r="F28" i="1"/>
  <c r="G29" i="1"/>
  <c r="F29" i="1"/>
  <c r="E29" i="1"/>
  <c r="F31" i="1"/>
  <c r="E30" i="1"/>
  <c r="G31" i="1"/>
  <c r="I3" i="4" l="1"/>
  <c r="F32" i="1"/>
  <c r="G32" i="1"/>
  <c r="E32" i="1"/>
  <c r="P3" i="4"/>
  <c r="H3" i="4"/>
  <c r="O3" i="4"/>
  <c r="C4" i="7" s="1"/>
  <c r="N3" i="4"/>
  <c r="C3" i="7" s="1"/>
  <c r="M3" i="4"/>
  <c r="C2" i="7" s="1"/>
  <c r="K3" i="4"/>
  <c r="J3" i="4"/>
  <c r="H32" i="1"/>
  <c r="F15" i="1"/>
  <c r="D15" i="1"/>
  <c r="D14" i="1"/>
  <c r="C14" i="1"/>
  <c r="C16" i="1" s="1"/>
  <c r="E16" i="1"/>
  <c r="B5" i="1"/>
  <c r="F16" i="1" l="1"/>
  <c r="H5" i="1" s="1"/>
  <c r="D16" i="1"/>
  <c r="H3" i="1" s="1"/>
</calcChain>
</file>

<file path=xl/sharedStrings.xml><?xml version="1.0" encoding="utf-8"?>
<sst xmlns="http://schemas.openxmlformats.org/spreadsheetml/2006/main" count="355" uniqueCount="220">
  <si>
    <t>Alignment:</t>
  </si>
  <si>
    <t>Alignment</t>
  </si>
  <si>
    <t>Lawful Good, "Crusader"</t>
  </si>
  <si>
    <t>Neutral Good, "Benefactor"</t>
  </si>
  <si>
    <t>Chaotic Good, "Rebel"</t>
  </si>
  <si>
    <t>Lawful Neutral, "Judge"</t>
  </si>
  <si>
    <t>Neutral, "Undecided"</t>
  </si>
  <si>
    <t>Chaotic Neutral, "Free Spirit"</t>
  </si>
  <si>
    <t>Lawful Evil, "Dominator"</t>
  </si>
  <si>
    <t>Neutral Evil, "Malefactor"</t>
  </si>
  <si>
    <t>Chaotic Evil, "Destroyer"</t>
  </si>
  <si>
    <t>Economy</t>
  </si>
  <si>
    <t>Loyalty</t>
  </si>
  <si>
    <t>Stability</t>
  </si>
  <si>
    <t>Size:</t>
  </si>
  <si>
    <t>Control DC:</t>
  </si>
  <si>
    <t>Population</t>
  </si>
  <si>
    <t>Kingdom Overview</t>
  </si>
  <si>
    <t>Edicts</t>
  </si>
  <si>
    <t>Promotion</t>
  </si>
  <si>
    <t>None</t>
  </si>
  <si>
    <t>Consumption</t>
  </si>
  <si>
    <t>Token</t>
  </si>
  <si>
    <t>Standard</t>
  </si>
  <si>
    <t>Aggressive</t>
  </si>
  <si>
    <t>Expansionist</t>
  </si>
  <si>
    <t>Taxation</t>
  </si>
  <si>
    <t>Light</t>
  </si>
  <si>
    <t>Normal</t>
  </si>
  <si>
    <t>Heavy</t>
  </si>
  <si>
    <t>Overwhelming</t>
  </si>
  <si>
    <t>Festivals</t>
  </si>
  <si>
    <t>Promotion:</t>
  </si>
  <si>
    <t>Taxation:</t>
  </si>
  <si>
    <t>Festivals:</t>
  </si>
  <si>
    <t>Leadership</t>
  </si>
  <si>
    <t>Ruler</t>
  </si>
  <si>
    <t>Z'Drasdrov</t>
  </si>
  <si>
    <t>Royal Assassin</t>
  </si>
  <si>
    <t>Spymaster</t>
  </si>
  <si>
    <t>Treasurer</t>
  </si>
  <si>
    <t>Warden</t>
  </si>
  <si>
    <t>Marshal</t>
  </si>
  <si>
    <t>Magister</t>
  </si>
  <si>
    <t>High Priest</t>
  </si>
  <si>
    <t>Grand Diplomat</t>
  </si>
  <si>
    <t>General</t>
  </si>
  <si>
    <t>Councilor</t>
  </si>
  <si>
    <t>Gilmore</t>
  </si>
  <si>
    <t>Darsht</t>
  </si>
  <si>
    <t>Akiros</t>
  </si>
  <si>
    <t>Halungormm</t>
  </si>
  <si>
    <t>Maree</t>
  </si>
  <si>
    <t>Josef</t>
  </si>
  <si>
    <t>Chief Sootscale</t>
  </si>
  <si>
    <t>Alyssa</t>
  </si>
  <si>
    <t>Oleg</t>
  </si>
  <si>
    <t>Unrest/Upkeep</t>
  </si>
  <si>
    <t>Bonus Type</t>
  </si>
  <si>
    <t>Notes</t>
  </si>
  <si>
    <t>Position</t>
  </si>
  <si>
    <t>Character</t>
  </si>
  <si>
    <t>Economy/Loyalty</t>
  </si>
  <si>
    <t>Economy/Stability</t>
  </si>
  <si>
    <t>Loyalty/Stability</t>
  </si>
  <si>
    <t>All</t>
  </si>
  <si>
    <t>Deltoran</t>
  </si>
  <si>
    <t>Modifier</t>
  </si>
  <si>
    <t>Dalak</t>
  </si>
  <si>
    <t>Total:</t>
  </si>
  <si>
    <t>Building</t>
  </si>
  <si>
    <t>Cost</t>
  </si>
  <si>
    <t>Academy</t>
  </si>
  <si>
    <t>Alchemist</t>
  </si>
  <si>
    <t>Arena</t>
  </si>
  <si>
    <t>Barracks</t>
  </si>
  <si>
    <t>Black Market</t>
  </si>
  <si>
    <t>Brewery</t>
  </si>
  <si>
    <t>Brothel</t>
  </si>
  <si>
    <t>Caster's Tower</t>
  </si>
  <si>
    <t>Castle</t>
  </si>
  <si>
    <t>Cathedral</t>
  </si>
  <si>
    <t>City Wall</t>
  </si>
  <si>
    <t>Dump</t>
  </si>
  <si>
    <t>Exotic Craftsman</t>
  </si>
  <si>
    <t>Garrison</t>
  </si>
  <si>
    <t>Granary</t>
  </si>
  <si>
    <t>Graveyard</t>
  </si>
  <si>
    <t>Guildhall</t>
  </si>
  <si>
    <t>Herbalist</t>
  </si>
  <si>
    <t>Inn</t>
  </si>
  <si>
    <t>Jail</t>
  </si>
  <si>
    <t>Library</t>
  </si>
  <si>
    <t>Luxury Store</t>
  </si>
  <si>
    <t>Magic Shop</t>
  </si>
  <si>
    <t>Mansion</t>
  </si>
  <si>
    <t>Market</t>
  </si>
  <si>
    <t>Mill</t>
  </si>
  <si>
    <t>Water border</t>
  </si>
  <si>
    <t>Monument</t>
  </si>
  <si>
    <t>Noble Villa</t>
  </si>
  <si>
    <t>Park</t>
  </si>
  <si>
    <t>Piers</t>
  </si>
  <si>
    <t>Shop</t>
  </si>
  <si>
    <t>Shrine</t>
  </si>
  <si>
    <t>Smith</t>
  </si>
  <si>
    <t>Stable</t>
  </si>
  <si>
    <t>Tannery</t>
  </si>
  <si>
    <t>Tavern</t>
  </si>
  <si>
    <t>Temple</t>
  </si>
  <si>
    <t>Tenement</t>
  </si>
  <si>
    <t>Theatre</t>
  </si>
  <si>
    <t>Town Hall</t>
  </si>
  <si>
    <t>Tradesman</t>
  </si>
  <si>
    <t>Watchtower</t>
  </si>
  <si>
    <t>Waterfront</t>
  </si>
  <si>
    <t>2 houses</t>
  </si>
  <si>
    <t>adjacent</t>
  </si>
  <si>
    <t>1 house</t>
  </si>
  <si>
    <t>0 houses</t>
  </si>
  <si>
    <t>City Value</t>
  </si>
  <si>
    <t>Minor Items</t>
  </si>
  <si>
    <t>Medium Items</t>
  </si>
  <si>
    <t>Unrest</t>
  </si>
  <si>
    <t>Major Items</t>
  </si>
  <si>
    <t>Defence Modifier</t>
  </si>
  <si>
    <t>Cost Halved By</t>
  </si>
  <si>
    <t xml:space="preserve">Halves consumption </t>
  </si>
  <si>
    <t>Festival Edicts</t>
  </si>
  <si>
    <t>Promotion Edicts</t>
  </si>
  <si>
    <t>Halves  Loyalty</t>
  </si>
  <si>
    <t>Tax Edicts</t>
  </si>
  <si>
    <t>Round</t>
  </si>
  <si>
    <t>Totals:</t>
  </si>
  <si>
    <t>Economy:</t>
  </si>
  <si>
    <t>Loyalty:</t>
  </si>
  <si>
    <t>Stability:</t>
  </si>
  <si>
    <t>Unrest:</t>
  </si>
  <si>
    <t>Consumption:</t>
  </si>
  <si>
    <t>Current Checks</t>
  </si>
  <si>
    <t>Event</t>
  </si>
  <si>
    <t>Melianse</t>
  </si>
  <si>
    <t>Total</t>
  </si>
  <si>
    <t>Start</t>
  </si>
  <si>
    <t>End</t>
  </si>
  <si>
    <t>Hex</t>
  </si>
  <si>
    <t>J7</t>
  </si>
  <si>
    <t>City Districts</t>
  </si>
  <si>
    <t>Title</t>
  </si>
  <si>
    <t>I6</t>
  </si>
  <si>
    <t>Berry Land</t>
  </si>
  <si>
    <t>J5</t>
  </si>
  <si>
    <t>Deltorans Folly</t>
  </si>
  <si>
    <t>Farms</t>
  </si>
  <si>
    <t>Roads</t>
  </si>
  <si>
    <t>Bridge</t>
  </si>
  <si>
    <t>Item</t>
  </si>
  <si>
    <t>Farm Road</t>
  </si>
  <si>
    <t>Forest Road</t>
  </si>
  <si>
    <t>Swamp Road</t>
  </si>
  <si>
    <t>Mountain Road</t>
  </si>
  <si>
    <t>Grassland Farm</t>
  </si>
  <si>
    <t>Hillside Farm</t>
  </si>
  <si>
    <t>House</t>
  </si>
  <si>
    <t>Treasury:</t>
  </si>
  <si>
    <t>Population:</t>
  </si>
  <si>
    <t>Type</t>
  </si>
  <si>
    <t>Details</t>
  </si>
  <si>
    <t>ItemType</t>
  </si>
  <si>
    <t>Minor Item</t>
  </si>
  <si>
    <t>Medium Item</t>
  </si>
  <si>
    <t>Major Item</t>
  </si>
  <si>
    <t>Sold</t>
  </si>
  <si>
    <t>Item Type</t>
  </si>
  <si>
    <t>Total Slots</t>
  </si>
  <si>
    <t>Dragon</t>
  </si>
  <si>
    <t>Foreign Language Mutterings</t>
  </si>
  <si>
    <t>Werewolf/Murders</t>
  </si>
  <si>
    <t>Travelling Gnome Issue</t>
  </si>
  <si>
    <t>Status</t>
  </si>
  <si>
    <t>Resolved</t>
  </si>
  <si>
    <t>Planned</t>
  </si>
  <si>
    <t>Worth</t>
  </si>
  <si>
    <t>Robe of Bones</t>
  </si>
  <si>
    <t>Feather Token Swan Boat</t>
  </si>
  <si>
    <t>Feather Token Whip</t>
  </si>
  <si>
    <t>Feather Token Tree</t>
  </si>
  <si>
    <t>piece of amber</t>
  </si>
  <si>
    <t>100G</t>
  </si>
  <si>
    <t>1000G</t>
  </si>
  <si>
    <t>450G</t>
  </si>
  <si>
    <t>500G</t>
  </si>
  <si>
    <t>400G</t>
  </si>
  <si>
    <t>Simple Silver Ring</t>
  </si>
  <si>
    <t>65G</t>
  </si>
  <si>
    <t>12G</t>
  </si>
  <si>
    <t>Coins</t>
  </si>
  <si>
    <t>A bit of bark from the Syth Tree</t>
  </si>
  <si>
    <t>Fey Bane Dwarven WarAxe (broken) +2/+2d6 against Fey</t>
  </si>
  <si>
    <t>Magical Ring</t>
  </si>
  <si>
    <t>Scorched Ring - Ring of Sustenance</t>
  </si>
  <si>
    <t>Magical Wand - Cure Light Wounds</t>
  </si>
  <si>
    <t>User</t>
  </si>
  <si>
    <t>City Districts:</t>
  </si>
  <si>
    <t>WATER                             WATER                                    WATER</t>
  </si>
  <si>
    <t>City District</t>
  </si>
  <si>
    <t>1c</t>
  </si>
  <si>
    <t>1d</t>
  </si>
  <si>
    <t>5b</t>
  </si>
  <si>
    <t>5c-6d</t>
  </si>
  <si>
    <t>Grigori beheading</t>
  </si>
  <si>
    <t>Multicultural festival</t>
  </si>
  <si>
    <t>Build Points</t>
  </si>
  <si>
    <t>oven</t>
  </si>
  <si>
    <t>1bp</t>
  </si>
  <si>
    <t>L3</t>
  </si>
  <si>
    <t>K4</t>
  </si>
  <si>
    <t>kingdom size minus 1 for the kobald hex</t>
  </si>
  <si>
    <t>Kobalds Hex: Dragon Lair</t>
  </si>
  <si>
    <t>roads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</si>
</sst>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sz val="22"/>
      <color theme="1"/>
      <name val="Calibri"/>
      <family val="2"/>
      <scheme val="minor"/>
    </font>
    <font>
      <sz val="1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Fill="1"/>
    <xf numFmtId="0" fontId="0" fillId="0" borderId="1" xfId="0" applyBorder="1"/>
    <xf numFmtId="0" fontId="0" fillId="3" borderId="1" xfId="0" applyFill="1" applyBorder="1"/>
    <xf numFmtId="0" fontId="1" fillId="0" borderId="0" xfId="0" applyFont="1" applyFill="1" applyAlignment="1">
      <alignment vertical="center"/>
    </xf>
    <xf numFmtId="0" fontId="0" fillId="4" borderId="1" xfId="0" applyFill="1" applyBorder="1"/>
    <xf numFmtId="0" fontId="2" fillId="0" borderId="1" xfId="0" applyFont="1" applyFill="1" applyBorder="1"/>
    <xf numFmtId="0" fontId="0" fillId="0" borderId="1" xfId="0" applyFill="1" applyBorder="1"/>
    <xf numFmtId="0" fontId="0" fillId="4" borderId="3" xfId="0" applyFill="1" applyBorder="1" applyAlignment="1"/>
    <xf numFmtId="0" fontId="0" fillId="4" borderId="5" xfId="0" applyFill="1" applyBorder="1" applyAlignment="1"/>
    <xf numFmtId="0" fontId="0" fillId="4" borderId="4" xfId="0" applyFill="1" applyBorder="1" applyAlignment="1"/>
    <xf numFmtId="0" fontId="0" fillId="5" borderId="1" xfId="0" applyFill="1" applyBorder="1"/>
    <xf numFmtId="0" fontId="5" fillId="5" borderId="1" xfId="0" applyFont="1" applyFill="1" applyBorder="1"/>
    <xf numFmtId="49" fontId="0" fillId="3" borderId="1" xfId="0" applyNumberFormat="1" applyFill="1" applyBorder="1"/>
    <xf numFmtId="0" fontId="2" fillId="4" borderId="1" xfId="0" applyFont="1" applyFill="1" applyBorder="1"/>
    <xf numFmtId="0" fontId="4" fillId="2" borderId="0" xfId="0" applyFont="1" applyFill="1"/>
    <xf numFmtId="0" fontId="4" fillId="2" borderId="0" xfId="0" applyFont="1" applyFill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Font="1" applyFill="1" applyBorder="1"/>
    <xf numFmtId="0" fontId="0" fillId="0" borderId="0" xfId="0" applyFont="1"/>
    <xf numFmtId="0" fontId="0" fillId="6" borderId="1" xfId="0" applyFill="1" applyBorder="1"/>
    <xf numFmtId="0" fontId="4" fillId="2" borderId="1" xfId="0" applyFont="1" applyFill="1" applyBorder="1"/>
    <xf numFmtId="0" fontId="3" fillId="2" borderId="1" xfId="0" applyFont="1" applyFill="1" applyBorder="1"/>
    <xf numFmtId="0" fontId="3" fillId="2" borderId="1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0" fillId="4" borderId="1" xfId="0" applyFont="1" applyFill="1" applyBorder="1"/>
    <xf numFmtId="0" fontId="0" fillId="6" borderId="1" xfId="0" applyFont="1" applyFill="1" applyBorder="1"/>
    <xf numFmtId="0" fontId="0" fillId="0" borderId="0" xfId="0" applyFill="1" applyBorder="1"/>
    <xf numFmtId="0" fontId="3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3" xfId="0" applyFill="1" applyBorder="1" applyAlignment="1">
      <alignment horizontal="right"/>
    </xf>
    <xf numFmtId="0" fontId="0" fillId="4" borderId="5" xfId="0" applyFill="1" applyBorder="1" applyAlignment="1">
      <alignment horizontal="right"/>
    </xf>
    <xf numFmtId="0" fontId="0" fillId="4" borderId="4" xfId="0" applyFill="1" applyBorder="1" applyAlignment="1">
      <alignment horizontal="right"/>
    </xf>
    <xf numFmtId="0" fontId="6" fillId="4" borderId="0" xfId="0" applyFont="1" applyFill="1" applyAlignment="1">
      <alignment horizontal="center" vertical="center"/>
    </xf>
    <xf numFmtId="0" fontId="7" fillId="0" borderId="0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9525</xdr:rowOff>
    </xdr:from>
    <xdr:to>
      <xdr:col>6</xdr:col>
      <xdr:colOff>0</xdr:colOff>
      <xdr:row>6</xdr:row>
      <xdr:rowOff>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A58CF62-A1F7-4033-BE15-63DC933CD2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"/>
          <a:ext cx="8410575" cy="8220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161925</xdr:colOff>
      <xdr:row>4</xdr:row>
      <xdr:rowOff>152400</xdr:rowOff>
    </xdr:from>
    <xdr:to>
      <xdr:col>3</xdr:col>
      <xdr:colOff>1009650</xdr:colOff>
      <xdr:row>5</xdr:row>
      <xdr:rowOff>1009650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DAAEA90-B057-4FFE-9C24-44651DC383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0800000">
          <a:off x="3276600" y="5362575"/>
          <a:ext cx="1971675" cy="1962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1819275</xdr:colOff>
      <xdr:row>0</xdr:row>
      <xdr:rowOff>9525</xdr:rowOff>
    </xdr:from>
    <xdr:to>
      <xdr:col>12</xdr:col>
      <xdr:colOff>19050</xdr:colOff>
      <xdr:row>6</xdr:row>
      <xdr:rowOff>9525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D9E78D2-A9BB-482C-B99D-06C5FF1C22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91525" y="9525"/>
          <a:ext cx="8410575" cy="8220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152400</xdr:colOff>
      <xdr:row>4</xdr:row>
      <xdr:rowOff>152400</xdr:rowOff>
    </xdr:from>
    <xdr:to>
      <xdr:col>9</xdr:col>
      <xdr:colOff>1028700</xdr:colOff>
      <xdr:row>5</xdr:row>
      <xdr:rowOff>47625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D318262-E688-482C-B2FC-9A4BA99F3B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58600" y="5362575"/>
          <a:ext cx="2009775" cy="1000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38100</xdr:colOff>
      <xdr:row>4</xdr:row>
      <xdr:rowOff>123825</xdr:rowOff>
    </xdr:from>
    <xdr:to>
      <xdr:col>1</xdr:col>
      <xdr:colOff>981075</xdr:colOff>
      <xdr:row>4</xdr:row>
      <xdr:rowOff>1047750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CAF6D6C-3890-411B-B9C9-9BE10B6C08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0800000">
          <a:off x="2000250" y="5334000"/>
          <a:ext cx="942975" cy="923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142875</xdr:colOff>
      <xdr:row>0</xdr:row>
      <xdr:rowOff>790575</xdr:rowOff>
    </xdr:from>
    <xdr:to>
      <xdr:col>2</xdr:col>
      <xdr:colOff>1085850</xdr:colOff>
      <xdr:row>0</xdr:row>
      <xdr:rowOff>1714500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6F8F7743-F8DF-4D1D-8A8E-E6339E3E2E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57550" y="790575"/>
          <a:ext cx="942975" cy="923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47625</xdr:colOff>
      <xdr:row>0</xdr:row>
      <xdr:rowOff>781050</xdr:rowOff>
    </xdr:from>
    <xdr:to>
      <xdr:col>3</xdr:col>
      <xdr:colOff>990600</xdr:colOff>
      <xdr:row>0</xdr:row>
      <xdr:rowOff>1704975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70C6F9E-8852-4804-A77B-E5C479D815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0" y="781050"/>
          <a:ext cx="942975" cy="923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D2866-8382-4460-BAD1-9BD457CD4F52}">
  <dimension ref="A1:I32"/>
  <sheetViews>
    <sheetView workbookViewId="0">
      <selection activeCell="I1" sqref="I1"/>
    </sheetView>
  </sheetViews>
  <sheetFormatPr defaultRowHeight="15" x14ac:dyDescent="0.25"/>
  <cols>
    <col min="1" max="1" width="14.85546875" customWidth="1"/>
    <col min="2" max="2" width="25.85546875" customWidth="1"/>
    <col min="3" max="3" width="17.5703125" customWidth="1"/>
    <col min="4" max="4" width="14.7109375" customWidth="1"/>
    <col min="5" max="5" width="10.5703125" customWidth="1"/>
    <col min="6" max="6" width="13.140625" customWidth="1"/>
    <col min="7" max="7" width="14.7109375" customWidth="1"/>
    <col min="9" max="9" width="37.28515625" customWidth="1"/>
  </cols>
  <sheetData>
    <row r="1" spans="1:9" ht="18.75" x14ac:dyDescent="0.25">
      <c r="A1" s="29" t="s">
        <v>17</v>
      </c>
      <c r="B1" s="29"/>
      <c r="C1" s="29"/>
      <c r="D1" s="29"/>
      <c r="E1" s="29"/>
      <c r="F1" s="4"/>
      <c r="G1" s="30" t="s">
        <v>139</v>
      </c>
      <c r="H1" s="30"/>
      <c r="I1" s="37" t="s">
        <v>219</v>
      </c>
    </row>
    <row r="2" spans="1:9" x14ac:dyDescent="0.25">
      <c r="A2" s="31"/>
      <c r="B2" s="32"/>
      <c r="C2" s="5" t="s">
        <v>11</v>
      </c>
      <c r="D2" s="5" t="s">
        <v>12</v>
      </c>
      <c r="E2" s="5" t="s">
        <v>13</v>
      </c>
      <c r="G2" s="5" t="s">
        <v>134</v>
      </c>
      <c r="H2" s="20">
        <f>Buildings!I3+C16+Events!D2+E32+C3+ROUNDDOWN('Kingdom Size'!D7/4, 0)-B7</f>
        <v>30</v>
      </c>
      <c r="I2" s="27">
        <f>ROUNDDOWN('Kingdom Size'!D7/4, 0)</f>
        <v>1</v>
      </c>
    </row>
    <row r="3" spans="1:9" x14ac:dyDescent="0.25">
      <c r="A3" s="2" t="s">
        <v>0</v>
      </c>
      <c r="B3" s="3" t="s">
        <v>5</v>
      </c>
      <c r="C3" s="20">
        <f>VLOOKUP($B3,AlignmentValues,2,FALSE)</f>
        <v>2</v>
      </c>
      <c r="D3" s="20">
        <f>VLOOKUP($B3,AlignmentValues,3,FALSE)</f>
        <v>0</v>
      </c>
      <c r="E3" s="20">
        <f>VLOOKUP($B3,AlignmentValues,4,FALSE)</f>
        <v>2</v>
      </c>
      <c r="G3" s="5" t="s">
        <v>135</v>
      </c>
      <c r="H3" s="20">
        <f>D3+D16+F32+Buildings!J3+Events!E2-B7</f>
        <v>17</v>
      </c>
      <c r="I3" s="27"/>
    </row>
    <row r="4" spans="1:9" x14ac:dyDescent="0.25">
      <c r="A4" s="2" t="s">
        <v>14</v>
      </c>
      <c r="B4" s="20">
        <f>'Kingdom Size'!C2-1</f>
        <v>4</v>
      </c>
      <c r="C4" s="2"/>
      <c r="D4" s="2"/>
      <c r="E4" s="2"/>
      <c r="F4" t="s">
        <v>217</v>
      </c>
      <c r="G4" s="5" t="s">
        <v>136</v>
      </c>
      <c r="H4" s="20">
        <f>E3+E16+G32+Buildings!K3+Events!F2+ROUNDDOWN('Kingdom Size'!D7/8, 0)-B7</f>
        <v>21</v>
      </c>
      <c r="I4" s="27"/>
    </row>
    <row r="5" spans="1:9" x14ac:dyDescent="0.25">
      <c r="A5" s="2" t="s">
        <v>15</v>
      </c>
      <c r="B5" s="20">
        <f>20+B4</f>
        <v>24</v>
      </c>
      <c r="C5" s="2"/>
      <c r="D5" s="2"/>
      <c r="E5" s="2"/>
      <c r="G5" s="5" t="s">
        <v>138</v>
      </c>
      <c r="H5" s="20">
        <f>B4+F16+'Kingdom Size'!C3+'Kingdom Size'!C1</f>
        <v>4</v>
      </c>
      <c r="I5" s="27"/>
    </row>
    <row r="6" spans="1:9" x14ac:dyDescent="0.25">
      <c r="A6" s="2" t="s">
        <v>16</v>
      </c>
      <c r="B6" s="20">
        <f>(250*B4)+'Kingdom Size'!C4</f>
        <v>1250</v>
      </c>
      <c r="C6" s="2"/>
      <c r="D6" s="2"/>
      <c r="E6" s="2"/>
      <c r="I6" s="27"/>
    </row>
    <row r="7" spans="1:9" x14ac:dyDescent="0.25">
      <c r="A7" s="7" t="s">
        <v>137</v>
      </c>
      <c r="B7" s="3">
        <v>0</v>
      </c>
      <c r="C7" s="2"/>
      <c r="D7" s="2"/>
      <c r="E7" s="2"/>
    </row>
    <row r="8" spans="1:9" x14ac:dyDescent="0.25">
      <c r="A8" s="7" t="s">
        <v>164</v>
      </c>
      <c r="B8" s="3">
        <v>17</v>
      </c>
      <c r="C8" s="2"/>
      <c r="D8" s="2"/>
      <c r="E8" s="2"/>
      <c r="F8" s="1"/>
      <c r="G8" s="27"/>
      <c r="H8" s="27"/>
      <c r="I8" s="1"/>
    </row>
    <row r="9" spans="1:9" x14ac:dyDescent="0.25">
      <c r="A9" s="27"/>
      <c r="B9" s="27"/>
      <c r="C9" s="27"/>
      <c r="D9" s="27"/>
      <c r="E9" s="27"/>
      <c r="F9" s="1"/>
      <c r="G9" s="27"/>
      <c r="H9" s="27"/>
      <c r="I9" s="1"/>
    </row>
    <row r="11" spans="1:9" ht="18.75" x14ac:dyDescent="0.25">
      <c r="A11" s="29" t="s">
        <v>18</v>
      </c>
      <c r="B11" s="29"/>
      <c r="C11" s="29"/>
      <c r="D11" s="29"/>
      <c r="E11" s="29"/>
      <c r="F11" s="29"/>
      <c r="G11" s="4"/>
    </row>
    <row r="12" spans="1:9" x14ac:dyDescent="0.25">
      <c r="A12" s="31"/>
      <c r="B12" s="32"/>
      <c r="C12" s="5" t="s">
        <v>11</v>
      </c>
      <c r="D12" s="5" t="s">
        <v>12</v>
      </c>
      <c r="E12" s="5" t="s">
        <v>13</v>
      </c>
      <c r="F12" s="5" t="s">
        <v>21</v>
      </c>
      <c r="H12" s="27"/>
    </row>
    <row r="13" spans="1:9" x14ac:dyDescent="0.25">
      <c r="A13" s="2" t="s">
        <v>32</v>
      </c>
      <c r="B13" s="3" t="s">
        <v>23</v>
      </c>
      <c r="C13" s="20"/>
      <c r="D13" s="20"/>
      <c r="E13" s="20">
        <f>VLOOKUP(B13,PromotionValues,2, FALSE)</f>
        <v>2</v>
      </c>
      <c r="F13" s="20">
        <f>VLOOKUP(B13,PromotionValues,3, FALSE)</f>
        <v>2</v>
      </c>
    </row>
    <row r="14" spans="1:9" x14ac:dyDescent="0.25">
      <c r="A14" s="2" t="s">
        <v>33</v>
      </c>
      <c r="B14" s="3" t="s">
        <v>28</v>
      </c>
      <c r="C14" s="20">
        <f>VLOOKUP(B14,TaxationValues,2)</f>
        <v>2</v>
      </c>
      <c r="D14" s="20">
        <f>VLOOKUP(B14,TaxationValues,3)</f>
        <v>-2</v>
      </c>
      <c r="E14" s="20"/>
      <c r="F14" s="20"/>
    </row>
    <row r="15" spans="1:9" x14ac:dyDescent="0.25">
      <c r="A15" s="2" t="s">
        <v>34</v>
      </c>
      <c r="B15" s="3">
        <v>6</v>
      </c>
      <c r="C15" s="20"/>
      <c r="D15" s="20">
        <f>VLOOKUP(B15,FestivalValues,2)</f>
        <v>2</v>
      </c>
      <c r="E15" s="20"/>
      <c r="F15" s="20">
        <f>VLOOKUP(B15,FestivalValues,3)</f>
        <v>2</v>
      </c>
    </row>
    <row r="16" spans="1:9" x14ac:dyDescent="0.25">
      <c r="B16" s="5" t="s">
        <v>69</v>
      </c>
      <c r="C16" s="20">
        <f>SUM(C13:C15)</f>
        <v>2</v>
      </c>
      <c r="D16" s="20">
        <f t="shared" ref="D16:F16" si="0">SUM(D13:D15)</f>
        <v>0</v>
      </c>
      <c r="E16" s="20">
        <f t="shared" si="0"/>
        <v>2</v>
      </c>
      <c r="F16" s="20">
        <f t="shared" si="0"/>
        <v>4</v>
      </c>
    </row>
    <row r="18" spans="1:9" ht="18.75" x14ac:dyDescent="0.25">
      <c r="A18" s="29" t="s">
        <v>35</v>
      </c>
      <c r="B18" s="29"/>
      <c r="C18" s="29"/>
      <c r="D18" s="29"/>
      <c r="E18" s="29"/>
      <c r="F18" s="29"/>
      <c r="G18" s="29"/>
      <c r="H18" s="29"/>
      <c r="I18" s="29"/>
    </row>
    <row r="19" spans="1:9" x14ac:dyDescent="0.25">
      <c r="A19" s="8" t="s">
        <v>60</v>
      </c>
      <c r="B19" s="9" t="s">
        <v>61</v>
      </c>
      <c r="C19" s="10" t="s">
        <v>67</v>
      </c>
      <c r="D19" s="5" t="s">
        <v>58</v>
      </c>
      <c r="E19" s="5" t="s">
        <v>11</v>
      </c>
      <c r="F19" s="5" t="s">
        <v>12</v>
      </c>
      <c r="G19" s="5" t="s">
        <v>13</v>
      </c>
      <c r="H19" s="5" t="s">
        <v>57</v>
      </c>
      <c r="I19" s="5" t="s">
        <v>59</v>
      </c>
    </row>
    <row r="20" spans="1:9" x14ac:dyDescent="0.25">
      <c r="A20" s="2" t="s">
        <v>36</v>
      </c>
      <c r="B20" s="13" t="s">
        <v>37</v>
      </c>
      <c r="C20" s="3">
        <v>5</v>
      </c>
      <c r="D20" s="3" t="s">
        <v>11</v>
      </c>
      <c r="E20" s="6">
        <f>IF(AND(ISNUMBER(SEARCH(E$19,$D20)),LEN(B20)&gt;0),$C20,0)</f>
        <v>5</v>
      </c>
      <c r="F20" s="6">
        <f>IF(AND(ISNUMBER(SEARCH(F$19,$D20)),LEN(B20)&gt;0),$C20,0)</f>
        <v>0</v>
      </c>
      <c r="G20" s="6">
        <f>IF(AND(ISNUMBER(SEARCH(G$19,$D20)),D20&lt;&gt;""),$C20,0)</f>
        <v>0</v>
      </c>
      <c r="H20" s="12">
        <f>IF(LEN(B20)&gt;0,0,4)</f>
        <v>0</v>
      </c>
      <c r="I20" s="2" t="str">
        <f>IF(B20="", "Cannot claim new hexes, create farmland, build roads, or purchase city districts","")</f>
        <v/>
      </c>
    </row>
    <row r="21" spans="1:9" x14ac:dyDescent="0.25">
      <c r="A21" s="2" t="s">
        <v>36</v>
      </c>
      <c r="B21" s="13" t="s">
        <v>48</v>
      </c>
      <c r="C21" s="3">
        <v>-1</v>
      </c>
      <c r="D21" s="3" t="s">
        <v>13</v>
      </c>
      <c r="E21" s="6">
        <f>IF(AND(ISNUMBER(SEARCH(E$19,$D21)),LEN(B21)&gt;0),$C21,0)</f>
        <v>0</v>
      </c>
      <c r="F21" s="6">
        <f>IF(AND(ISNUMBER(SEARCH(F$19,$D21)),LEN(B21)&gt;0),$C21,0)</f>
        <v>0</v>
      </c>
      <c r="G21" s="6">
        <f>IF(AND(ISNUMBER(SEARCH(G$19,$D21)),LEN(B21)&gt;0),$C21,0)</f>
        <v>-1</v>
      </c>
      <c r="H21" s="12">
        <f>IF(LEN(B21)&gt;0,0,0)</f>
        <v>0</v>
      </c>
      <c r="I21" s="2" t="str">
        <f>IF(B21="", "","")</f>
        <v/>
      </c>
    </row>
    <row r="22" spans="1:9" x14ac:dyDescent="0.25">
      <c r="A22" s="2" t="s">
        <v>47</v>
      </c>
      <c r="B22" s="13" t="s">
        <v>49</v>
      </c>
      <c r="C22" s="3">
        <v>3</v>
      </c>
      <c r="D22" s="12" t="s">
        <v>12</v>
      </c>
      <c r="E22" s="12">
        <v>0</v>
      </c>
      <c r="F22" s="6">
        <f>IF(AND(ISNUMBER(SEARCH(F$19,$D22)),LEN(B22)&gt;0),$C22,IF(LEN(B22)=0,-2,0))</f>
        <v>3</v>
      </c>
      <c r="G22" s="12">
        <v>0</v>
      </c>
      <c r="H22" s="12">
        <f>IF(LEN(B22)&gt;0,0,1)</f>
        <v>0</v>
      </c>
      <c r="I22" s="2" t="str">
        <f>IF(B22="", "The kingdom cannot gain benefits from festivals.","")</f>
        <v/>
      </c>
    </row>
    <row r="23" spans="1:9" x14ac:dyDescent="0.25">
      <c r="A23" s="2" t="s">
        <v>46</v>
      </c>
      <c r="B23" s="13" t="s">
        <v>50</v>
      </c>
      <c r="C23" s="3">
        <v>4</v>
      </c>
      <c r="D23" s="12" t="s">
        <v>13</v>
      </c>
      <c r="E23" s="12">
        <v>0</v>
      </c>
      <c r="F23" s="12">
        <v>0</v>
      </c>
      <c r="G23" s="6">
        <f>IF(AND(ISNUMBER(SEARCH(G$19,$D23)),LEN(B23)&gt;0),$C23,IF(LEN(B23)=0,-4,0))</f>
        <v>4</v>
      </c>
      <c r="H23" s="12">
        <f t="shared" ref="H23:H27" si="1">IF(LEN(B23)&gt;0,0,0)</f>
        <v>0</v>
      </c>
      <c r="I23" s="2" t="str">
        <f t="shared" ref="I23:I31" si="2">IF(B23="", "","")</f>
        <v/>
      </c>
    </row>
    <row r="24" spans="1:9" x14ac:dyDescent="0.25">
      <c r="A24" s="2" t="s">
        <v>45</v>
      </c>
      <c r="B24" s="13" t="s">
        <v>51</v>
      </c>
      <c r="C24" s="3">
        <v>5</v>
      </c>
      <c r="D24" s="12" t="s">
        <v>13</v>
      </c>
      <c r="E24" s="12">
        <v>0</v>
      </c>
      <c r="F24" s="12">
        <v>0</v>
      </c>
      <c r="G24" s="6">
        <f>IF(AND(ISNUMBER(SEARCH(G$19,$D24)),LEN(B24)&gt;0),$C24,IF(LEN(B24)=0,-2,0))</f>
        <v>5</v>
      </c>
      <c r="H24" s="12">
        <f t="shared" si="1"/>
        <v>0</v>
      </c>
      <c r="I24" s="2" t="str">
        <f>IF(B24="", "The kingdom cannot issue Promotion Edicts.","")</f>
        <v/>
      </c>
    </row>
    <row r="25" spans="1:9" x14ac:dyDescent="0.25">
      <c r="A25" s="2" t="s">
        <v>44</v>
      </c>
      <c r="B25" s="13" t="s">
        <v>52</v>
      </c>
      <c r="C25" s="3">
        <v>3</v>
      </c>
      <c r="D25" s="12" t="s">
        <v>13</v>
      </c>
      <c r="E25" s="12">
        <v>0</v>
      </c>
      <c r="F25" s="12">
        <f>IF(LEN(B25)=0,-2,0)</f>
        <v>0</v>
      </c>
      <c r="G25" s="6">
        <f>IF(AND(ISNUMBER(SEARCH(G$19,$D25)),LEN(B25)&gt;0),$C25,IF(LEN(B25)=0,-2,0))</f>
        <v>3</v>
      </c>
      <c r="H25" s="12">
        <f>IF(LEN(B25)&gt;0,0,1)</f>
        <v>0</v>
      </c>
      <c r="I25" s="2" t="str">
        <f t="shared" si="2"/>
        <v/>
      </c>
    </row>
    <row r="26" spans="1:9" x14ac:dyDescent="0.25">
      <c r="A26" s="2" t="s">
        <v>43</v>
      </c>
      <c r="B26" s="13" t="s">
        <v>53</v>
      </c>
      <c r="C26" s="3">
        <v>4</v>
      </c>
      <c r="D26" s="12" t="s">
        <v>11</v>
      </c>
      <c r="E26" s="6">
        <f>IF(AND(ISNUMBER(SEARCH(E$19,$D26)),LEN(B26)&gt;0),$C26,IF(B26="",-4,0))</f>
        <v>4</v>
      </c>
      <c r="F26" s="12">
        <v>0</v>
      </c>
      <c r="G26" s="12">
        <v>0</v>
      </c>
      <c r="H26" s="12">
        <f t="shared" si="1"/>
        <v>0</v>
      </c>
      <c r="I26" s="2" t="str">
        <f t="shared" si="2"/>
        <v/>
      </c>
    </row>
    <row r="27" spans="1:9" x14ac:dyDescent="0.25">
      <c r="A27" s="2" t="s">
        <v>42</v>
      </c>
      <c r="B27" s="13" t="s">
        <v>54</v>
      </c>
      <c r="C27" s="3">
        <v>3</v>
      </c>
      <c r="D27" s="12" t="s">
        <v>11</v>
      </c>
      <c r="E27" s="6">
        <f>IF(AND(ISNUMBER(SEARCH(E$19,$D27)),LEN(B27)&gt;0),$C27,IF(B27="",-4,0))</f>
        <v>3</v>
      </c>
      <c r="F27" s="12">
        <v>0</v>
      </c>
      <c r="G27" s="12">
        <v>0</v>
      </c>
      <c r="H27" s="12">
        <f t="shared" si="1"/>
        <v>0</v>
      </c>
      <c r="I27" s="2" t="str">
        <f t="shared" si="2"/>
        <v/>
      </c>
    </row>
    <row r="28" spans="1:9" x14ac:dyDescent="0.25">
      <c r="A28" s="2" t="s">
        <v>38</v>
      </c>
      <c r="B28" s="13" t="s">
        <v>55</v>
      </c>
      <c r="C28" s="3">
        <v>5</v>
      </c>
      <c r="D28" s="12" t="s">
        <v>12</v>
      </c>
      <c r="E28" s="12">
        <v>0</v>
      </c>
      <c r="F28" s="6">
        <f>IF(AND(ISNUMBER(SEARCH(F$19,$D28)),LEN(B28)&gt;0),$C28,0)</f>
        <v>5</v>
      </c>
      <c r="G28" s="12">
        <v>0</v>
      </c>
      <c r="H28" s="12">
        <f>IF(LEN(B28)&gt;0,-1,0)</f>
        <v>-1</v>
      </c>
      <c r="I28" s="2" t="str">
        <f t="shared" si="2"/>
        <v/>
      </c>
    </row>
    <row r="29" spans="1:9" x14ac:dyDescent="0.25">
      <c r="A29" s="2" t="s">
        <v>39</v>
      </c>
      <c r="B29" s="13" t="s">
        <v>56</v>
      </c>
      <c r="C29" s="3">
        <v>1</v>
      </c>
      <c r="D29" s="3" t="s">
        <v>11</v>
      </c>
      <c r="E29" s="6">
        <f>IF(AND(ISNUMBER(SEARCH(E$19,$D29)),LEN(B29)&gt;0),$C29,IF(B29="",-4,0))</f>
        <v>1</v>
      </c>
      <c r="F29" s="6">
        <f>IF(AND(ISNUMBER(SEARCH(F$19,$D29)),LEN(B29)&gt;0),$C29,0)</f>
        <v>0</v>
      </c>
      <c r="G29" s="6">
        <f>IF(AND(ISNUMBER(SEARCH(G$19,$D29)),LEN(B29)&gt;0),$C29,0)</f>
        <v>0</v>
      </c>
      <c r="H29" s="12">
        <f>IF(LEN(B29)&gt;0,0,1)</f>
        <v>0</v>
      </c>
      <c r="I29" s="2" t="str">
        <f t="shared" si="2"/>
        <v/>
      </c>
    </row>
    <row r="30" spans="1:9" x14ac:dyDescent="0.25">
      <c r="A30" s="2" t="s">
        <v>40</v>
      </c>
      <c r="B30" s="13" t="s">
        <v>66</v>
      </c>
      <c r="C30" s="3">
        <v>5</v>
      </c>
      <c r="D30" s="12" t="s">
        <v>11</v>
      </c>
      <c r="E30" s="6">
        <f>IF(AND(ISNUMBER(SEARCH(E$19,$D30)),LEN(B30)&gt;0),$C30,IF(B30="",-4,0))</f>
        <v>5</v>
      </c>
      <c r="F30" s="12">
        <v>0</v>
      </c>
      <c r="G30" s="12">
        <v>0</v>
      </c>
      <c r="H30" s="12">
        <f>IF(LEN(B30)&gt;0,0,0)</f>
        <v>0</v>
      </c>
      <c r="I30" s="2" t="str">
        <f>IF(B30="", "The kingdom cannot collect taxes.","")</f>
        <v/>
      </c>
    </row>
    <row r="31" spans="1:9" x14ac:dyDescent="0.25">
      <c r="A31" s="2" t="s">
        <v>41</v>
      </c>
      <c r="B31" s="13" t="s">
        <v>68</v>
      </c>
      <c r="C31" s="3">
        <v>4</v>
      </c>
      <c r="D31" s="12" t="s">
        <v>12</v>
      </c>
      <c r="E31" s="12">
        <v>0</v>
      </c>
      <c r="F31" s="6">
        <f>IF(AND(ISNUMBER(SEARCH(F$19,$D31)),LEN(B31)&gt;0),$C31,IF(B31="",-4,0))</f>
        <v>4</v>
      </c>
      <c r="G31" s="12">
        <f>IF(B31="",-2,0)</f>
        <v>0</v>
      </c>
      <c r="H31" s="12">
        <f>IF(LEN(B31)&gt;0,0,0)</f>
        <v>0</v>
      </c>
      <c r="I31" s="2" t="str">
        <f t="shared" si="2"/>
        <v/>
      </c>
    </row>
    <row r="32" spans="1:9" x14ac:dyDescent="0.25">
      <c r="D32" s="14" t="s">
        <v>69</v>
      </c>
      <c r="E32" s="11">
        <f>SUM(E20:E31)</f>
        <v>18</v>
      </c>
      <c r="F32" s="11">
        <f t="shared" ref="F32:H32" si="3">SUM(F20:F31)</f>
        <v>12</v>
      </c>
      <c r="G32" s="11">
        <f t="shared" si="3"/>
        <v>11</v>
      </c>
      <c r="H32" s="11">
        <f t="shared" si="3"/>
        <v>-1</v>
      </c>
    </row>
  </sheetData>
  <mergeCells count="6">
    <mergeCell ref="A18:I18"/>
    <mergeCell ref="G1:H1"/>
    <mergeCell ref="A1:E1"/>
    <mergeCell ref="A2:B2"/>
    <mergeCell ref="A12:B12"/>
    <mergeCell ref="A11:F11"/>
  </mergeCells>
  <dataValidations disablePrompts="1" count="5">
    <dataValidation type="list" showInputMessage="1" showErrorMessage="1" sqref="B3" xr:uid="{39F9ADAB-2FBB-46FA-8DF1-BA9C34F62A6E}">
      <formula1>AlignmentOptions</formula1>
    </dataValidation>
    <dataValidation type="list" allowBlank="1" showInputMessage="1" showErrorMessage="1" sqref="B13" xr:uid="{5DF57E49-D74F-4E18-8C09-1605EC3068C8}">
      <formula1>PromotionOptions</formula1>
    </dataValidation>
    <dataValidation type="list" allowBlank="1" showInputMessage="1" showErrorMessage="1" sqref="B14" xr:uid="{A218CBE8-A4F7-4DA6-A7D3-C2A4CD0802D9}">
      <formula1>TaxationOptions</formula1>
    </dataValidation>
    <dataValidation type="list" allowBlank="1" showInputMessage="1" showErrorMessage="1" sqref="B15" xr:uid="{72F9B794-737C-4FE3-A1AF-C1291CC8E871}">
      <formula1>FestivalOptions</formula1>
    </dataValidation>
    <dataValidation type="list" allowBlank="1" showInputMessage="1" showErrorMessage="1" sqref="D20:D21 D29" xr:uid="{FE94489A-B6B5-44D7-86CD-B10E43DE88E8}">
      <formula1>BonusType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14211-B328-4434-85BA-A7F78769C8BA}">
  <dimension ref="A1:L32"/>
  <sheetViews>
    <sheetView tabSelected="1" workbookViewId="0">
      <selection activeCell="D22" sqref="D22"/>
    </sheetView>
  </sheetViews>
  <sheetFormatPr defaultRowHeight="15" x14ac:dyDescent="0.25"/>
  <cols>
    <col min="1" max="1" width="4.42578125" bestFit="1" customWidth="1"/>
    <col min="2" max="2" width="14.42578125" bestFit="1" customWidth="1"/>
    <col min="6" max="6" width="13.7109375" customWidth="1"/>
    <col min="8" max="8" width="12.7109375" customWidth="1"/>
    <col min="10" max="10" width="14.5703125" bestFit="1" customWidth="1"/>
    <col min="12" max="12" width="17" customWidth="1"/>
  </cols>
  <sheetData>
    <row r="1" spans="1:12" x14ac:dyDescent="0.25">
      <c r="B1" s="5" t="s">
        <v>138</v>
      </c>
      <c r="C1" s="20">
        <f>SUM(C8:C32)*-2</f>
        <v>-6</v>
      </c>
    </row>
    <row r="2" spans="1:12" x14ac:dyDescent="0.25">
      <c r="B2" s="5" t="s">
        <v>14</v>
      </c>
      <c r="C2" s="20">
        <f>COUNTA(A8:A32)</f>
        <v>5</v>
      </c>
    </row>
    <row r="3" spans="1:12" x14ac:dyDescent="0.25">
      <c r="B3" s="5" t="s">
        <v>203</v>
      </c>
      <c r="C3" s="20">
        <f>SUM(F8:F32)</f>
        <v>2</v>
      </c>
    </row>
    <row r="4" spans="1:12" x14ac:dyDescent="0.25">
      <c r="B4" s="5" t="s">
        <v>165</v>
      </c>
      <c r="C4" s="20">
        <f>SUM(H8:H32)</f>
        <v>250</v>
      </c>
    </row>
    <row r="6" spans="1:12" x14ac:dyDescent="0.25">
      <c r="A6" s="23" t="s">
        <v>145</v>
      </c>
      <c r="B6" s="23" t="s">
        <v>148</v>
      </c>
      <c r="C6" s="23" t="s">
        <v>153</v>
      </c>
      <c r="D6" s="23" t="s">
        <v>154</v>
      </c>
      <c r="E6" s="23" t="s">
        <v>155</v>
      </c>
      <c r="F6" s="23" t="s">
        <v>147</v>
      </c>
      <c r="G6" s="24" t="s">
        <v>132</v>
      </c>
      <c r="H6" s="24" t="s">
        <v>16</v>
      </c>
      <c r="J6" s="23" t="s">
        <v>156</v>
      </c>
      <c r="K6" s="23" t="s">
        <v>71</v>
      </c>
      <c r="L6" s="23" t="s">
        <v>21</v>
      </c>
    </row>
    <row r="7" spans="1:12" x14ac:dyDescent="0.25">
      <c r="A7" s="2"/>
      <c r="B7" s="2"/>
      <c r="C7" s="2"/>
      <c r="D7" s="2">
        <f>SUM(D8:D32)</f>
        <v>5</v>
      </c>
      <c r="E7" s="2"/>
      <c r="F7" s="2"/>
      <c r="G7" s="2"/>
      <c r="H7" s="7"/>
      <c r="J7" s="23"/>
      <c r="K7" s="23"/>
      <c r="L7" s="23"/>
    </row>
    <row r="8" spans="1:12" x14ac:dyDescent="0.25">
      <c r="A8" s="2" t="s">
        <v>146</v>
      </c>
      <c r="B8" s="2" t="s">
        <v>147</v>
      </c>
      <c r="C8" s="2"/>
      <c r="D8" s="2">
        <v>1</v>
      </c>
      <c r="E8" s="2"/>
      <c r="F8" s="2">
        <v>2</v>
      </c>
      <c r="G8" s="2">
        <v>1</v>
      </c>
      <c r="H8" s="7">
        <v>250</v>
      </c>
      <c r="J8" s="2" t="s">
        <v>145</v>
      </c>
      <c r="K8" s="2">
        <v>1</v>
      </c>
      <c r="L8" s="2"/>
    </row>
    <row r="9" spans="1:12" x14ac:dyDescent="0.25">
      <c r="A9" s="2" t="s">
        <v>149</v>
      </c>
      <c r="B9" s="2" t="s">
        <v>150</v>
      </c>
      <c r="C9" s="2">
        <v>1</v>
      </c>
      <c r="D9" s="2">
        <v>1</v>
      </c>
      <c r="E9" s="2"/>
      <c r="F9" s="2"/>
      <c r="G9" s="2">
        <v>2</v>
      </c>
      <c r="H9" s="2"/>
      <c r="J9" s="2" t="s">
        <v>157</v>
      </c>
      <c r="K9" s="2">
        <v>1</v>
      </c>
      <c r="L9" s="2"/>
    </row>
    <row r="10" spans="1:12" x14ac:dyDescent="0.25">
      <c r="A10" s="2" t="s">
        <v>151</v>
      </c>
      <c r="B10" s="2" t="s">
        <v>152</v>
      </c>
      <c r="C10" s="2">
        <v>1</v>
      </c>
      <c r="D10" s="2">
        <v>1</v>
      </c>
      <c r="E10" s="2">
        <v>1</v>
      </c>
      <c r="F10" s="2"/>
      <c r="G10" s="7">
        <v>3</v>
      </c>
      <c r="H10" s="2"/>
      <c r="J10" s="2" t="s">
        <v>158</v>
      </c>
      <c r="K10" s="2">
        <v>2</v>
      </c>
      <c r="L10" s="2"/>
    </row>
    <row r="11" spans="1:12" x14ac:dyDescent="0.25">
      <c r="A11" s="2" t="s">
        <v>215</v>
      </c>
      <c r="C11" s="2">
        <v>1</v>
      </c>
      <c r="D11" s="2">
        <v>1</v>
      </c>
      <c r="E11" s="2"/>
      <c r="F11" s="2"/>
      <c r="G11" s="2"/>
      <c r="H11" s="2"/>
      <c r="J11" s="2" t="s">
        <v>159</v>
      </c>
      <c r="K11" s="2">
        <v>4</v>
      </c>
      <c r="L11" s="2"/>
    </row>
    <row r="12" spans="1:12" x14ac:dyDescent="0.25">
      <c r="A12" s="2" t="s">
        <v>216</v>
      </c>
      <c r="B12" s="2" t="s">
        <v>218</v>
      </c>
      <c r="C12" s="2"/>
      <c r="D12" s="2">
        <v>1</v>
      </c>
      <c r="E12" s="2"/>
      <c r="F12" s="2"/>
      <c r="G12" s="2"/>
      <c r="H12" s="2"/>
      <c r="J12" s="2" t="s">
        <v>160</v>
      </c>
      <c r="K12" s="2">
        <v>4</v>
      </c>
      <c r="L12" s="2"/>
    </row>
    <row r="13" spans="1:12" x14ac:dyDescent="0.25">
      <c r="A13" s="2"/>
      <c r="B13" s="2"/>
      <c r="C13" s="2"/>
      <c r="D13" s="2"/>
      <c r="E13" s="2"/>
      <c r="F13" s="2"/>
      <c r="G13" s="2"/>
      <c r="H13" s="2"/>
      <c r="J13" s="2" t="s">
        <v>161</v>
      </c>
      <c r="K13" s="2">
        <v>2</v>
      </c>
      <c r="L13" s="2">
        <v>-2</v>
      </c>
    </row>
    <row r="14" spans="1:12" x14ac:dyDescent="0.25">
      <c r="A14" s="2"/>
      <c r="B14" s="2"/>
      <c r="C14" s="2"/>
      <c r="D14" s="2"/>
      <c r="E14" s="2"/>
      <c r="F14" s="2"/>
      <c r="G14" s="2"/>
      <c r="H14" s="2"/>
      <c r="J14" s="2" t="s">
        <v>162</v>
      </c>
      <c r="K14" s="2">
        <v>4</v>
      </c>
      <c r="L14" s="2">
        <v>-2</v>
      </c>
    </row>
    <row r="15" spans="1:12" x14ac:dyDescent="0.25">
      <c r="A15" s="2"/>
      <c r="B15" s="2"/>
      <c r="C15" s="2"/>
      <c r="D15" s="2"/>
      <c r="E15" s="2"/>
      <c r="F15" s="2"/>
      <c r="G15" s="2"/>
      <c r="H15" s="2"/>
    </row>
    <row r="16" spans="1:12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EF118-6486-4F5B-9489-9693D5BCF6AD}">
  <dimension ref="A1:S38"/>
  <sheetViews>
    <sheetView workbookViewId="0">
      <selection activeCell="F4" sqref="F4"/>
    </sheetView>
  </sheetViews>
  <sheetFormatPr defaultRowHeight="15" x14ac:dyDescent="0.25"/>
  <cols>
    <col min="1" max="1" width="28.5703125" customWidth="1"/>
    <col min="2" max="4" width="13.42578125" customWidth="1"/>
    <col min="17" max="17" width="11.140625" customWidth="1"/>
  </cols>
  <sheetData>
    <row r="1" spans="1:19" x14ac:dyDescent="0.25">
      <c r="A1" s="15" t="s">
        <v>70</v>
      </c>
      <c r="B1" s="15" t="s">
        <v>132</v>
      </c>
      <c r="C1" s="15" t="s">
        <v>205</v>
      </c>
      <c r="D1" s="15" t="s">
        <v>60</v>
      </c>
      <c r="E1" s="15" t="s">
        <v>71</v>
      </c>
      <c r="F1" s="15" t="s">
        <v>117</v>
      </c>
      <c r="G1" s="15" t="s">
        <v>132</v>
      </c>
      <c r="H1" s="15" t="s">
        <v>120</v>
      </c>
      <c r="I1" s="15" t="s">
        <v>11</v>
      </c>
      <c r="J1" s="15" t="s">
        <v>12</v>
      </c>
      <c r="K1" s="15" t="s">
        <v>13</v>
      </c>
      <c r="L1" s="15" t="s">
        <v>123</v>
      </c>
      <c r="M1" s="15" t="s">
        <v>121</v>
      </c>
      <c r="N1" s="15" t="s">
        <v>122</v>
      </c>
      <c r="O1" s="15" t="s">
        <v>124</v>
      </c>
      <c r="P1" s="15" t="s">
        <v>125</v>
      </c>
      <c r="Q1" s="15" t="s">
        <v>126</v>
      </c>
      <c r="R1" s="15" t="s">
        <v>127</v>
      </c>
      <c r="S1" s="15" t="s">
        <v>130</v>
      </c>
    </row>
    <row r="2" spans="1:19" s="19" customFormat="1" x14ac:dyDescent="0.25">
      <c r="A2" s="18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</row>
    <row r="3" spans="1:19" s="19" customFormat="1" x14ac:dyDescent="0.25">
      <c r="A3" s="25" t="s">
        <v>133</v>
      </c>
      <c r="B3" s="18"/>
      <c r="C3" s="18"/>
      <c r="D3" s="18"/>
      <c r="E3" s="18"/>
      <c r="F3" s="18"/>
      <c r="G3" s="26">
        <f>MAX(G5:G38)</f>
        <v>3</v>
      </c>
      <c r="H3" s="26">
        <f>SUM(H5:H38)</f>
        <v>500</v>
      </c>
      <c r="I3" s="26">
        <f t="shared" ref="I3:P3" si="0">SUM(I5:I38)</f>
        <v>4</v>
      </c>
      <c r="J3" s="26">
        <f t="shared" si="0"/>
        <v>5</v>
      </c>
      <c r="K3" s="26">
        <f t="shared" si="0"/>
        <v>4</v>
      </c>
      <c r="L3" s="18"/>
      <c r="M3" s="26">
        <f>SUM(M5:M38)</f>
        <v>2</v>
      </c>
      <c r="N3" s="26">
        <f t="shared" si="0"/>
        <v>0</v>
      </c>
      <c r="O3" s="26">
        <f t="shared" si="0"/>
        <v>0</v>
      </c>
      <c r="P3" s="26">
        <f t="shared" si="0"/>
        <v>8</v>
      </c>
      <c r="Q3" s="18"/>
      <c r="R3" s="18"/>
      <c r="S3" s="18"/>
    </row>
    <row r="4" spans="1:19" s="19" customFormat="1" x14ac:dyDescent="0.25">
      <c r="A4" s="18" t="s">
        <v>213</v>
      </c>
      <c r="B4" s="18"/>
      <c r="C4" s="18"/>
      <c r="D4" s="18"/>
      <c r="E4" s="18" t="s">
        <v>214</v>
      </c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</row>
    <row r="5" spans="1:19" x14ac:dyDescent="0.25">
      <c r="A5" s="3" t="s">
        <v>80</v>
      </c>
      <c r="B5" s="3">
        <v>1</v>
      </c>
      <c r="C5" s="3">
        <v>1</v>
      </c>
      <c r="D5" s="3" t="s">
        <v>209</v>
      </c>
      <c r="E5" s="2">
        <f>IF(AND(LEN($Q5)&gt;1,COUNTIF(A4:A$5,Q5)&gt;0), _xlfn.IFNA(VLOOKUP($A5,BuildingValues,2), "")/2, _xlfn.IFNA(VLOOKUP($A5,BuildingValues,2), ""))</f>
        <v>54</v>
      </c>
      <c r="F5" s="2">
        <f t="shared" ref="F5:F11" si="1">_xlfn.IFNA(VLOOKUP($A5,BuildingValues,3), "")</f>
        <v>0</v>
      </c>
      <c r="G5" s="2">
        <v>1</v>
      </c>
      <c r="H5" s="2">
        <f t="shared" ref="H5:H11" si="2">_xlfn.IFNA(VLOOKUP($A5,BuildingValues,4), "")</f>
        <v>0</v>
      </c>
      <c r="I5" s="2">
        <f t="shared" ref="I5:I11" si="3">_xlfn.IFNA(VLOOKUP($A5,BuildingValues,5), "")</f>
        <v>2</v>
      </c>
      <c r="J5" s="2">
        <f t="shared" ref="J5:J11" si="4">_xlfn.IFNA(VLOOKUP($A5,BuildingValues,6), "")</f>
        <v>2</v>
      </c>
      <c r="K5" s="2">
        <f t="shared" ref="K5:K11" si="5">_xlfn.IFNA(VLOOKUP($A5,BuildingValues,7), "")</f>
        <v>2</v>
      </c>
      <c r="L5" s="2">
        <f t="shared" ref="L5:L11" si="6">_xlfn.IFNA(VLOOKUP($A5,BuildingValues,8), "")</f>
        <v>-4</v>
      </c>
      <c r="M5" s="2">
        <f t="shared" ref="M5:M11" si="7">_xlfn.IFNA(VLOOKUP($A5,BuildingValues,9), "")</f>
        <v>0</v>
      </c>
      <c r="N5" s="2">
        <f t="shared" ref="N5:N11" si="8">_xlfn.IFNA(VLOOKUP($A5,BuildingValues,10), "")</f>
        <v>0</v>
      </c>
      <c r="O5" s="2">
        <f t="shared" ref="O5:O11" si="9">_xlfn.IFNA(VLOOKUP($A5,BuildingValues,11), "")</f>
        <v>0</v>
      </c>
      <c r="P5" s="2">
        <f t="shared" ref="P5:P11" si="10">_xlfn.IFNA(VLOOKUP($A5,BuildingValues,12), "")</f>
        <v>8</v>
      </c>
      <c r="Q5" s="2">
        <f t="shared" ref="Q5:Q11" si="11">_xlfn.IFNA(VLOOKUP($A5,BuildingValues,13), "")</f>
        <v>0</v>
      </c>
      <c r="R5" s="2">
        <f t="shared" ref="R5:R11" si="12">_xlfn.IFNA(VLOOKUP($A5,BuildingValues,14), "")</f>
        <v>0</v>
      </c>
      <c r="S5" s="2">
        <f t="shared" ref="S5:S11" si="13">_xlfn.IFNA(VLOOKUP($A5,BuildingValues,15), "")</f>
        <v>0</v>
      </c>
    </row>
    <row r="6" spans="1:19" x14ac:dyDescent="0.25">
      <c r="A6" s="3" t="s">
        <v>109</v>
      </c>
      <c r="B6" s="3">
        <v>1</v>
      </c>
      <c r="C6" s="3">
        <v>2</v>
      </c>
      <c r="D6" s="3"/>
      <c r="E6" s="2">
        <f>IF(AND(LEN($Q6)&gt;1,COUNTIF(A$5:A5,Q6)&gt;0), _xlfn.IFNA(VLOOKUP($A6,BuildingValues,2), "")/2, _xlfn.IFNA(VLOOKUP($A6,BuildingValues,2), ""))</f>
        <v>32</v>
      </c>
      <c r="F6" s="2">
        <f t="shared" si="1"/>
        <v>0</v>
      </c>
      <c r="G6" s="2">
        <v>1</v>
      </c>
      <c r="H6" s="2">
        <f t="shared" si="2"/>
        <v>0</v>
      </c>
      <c r="I6" s="2">
        <f t="shared" si="3"/>
        <v>0</v>
      </c>
      <c r="J6" s="2">
        <f t="shared" si="4"/>
        <v>2</v>
      </c>
      <c r="K6" s="2">
        <f t="shared" si="5"/>
        <v>2</v>
      </c>
      <c r="L6" s="2">
        <f t="shared" si="6"/>
        <v>-2</v>
      </c>
      <c r="M6" s="2">
        <f t="shared" si="7"/>
        <v>2</v>
      </c>
      <c r="N6" s="2">
        <f t="shared" si="8"/>
        <v>0</v>
      </c>
      <c r="O6" s="2">
        <f t="shared" si="9"/>
        <v>0</v>
      </c>
      <c r="P6" s="2">
        <f t="shared" si="10"/>
        <v>0</v>
      </c>
      <c r="Q6" s="2" t="str">
        <f t="shared" si="11"/>
        <v>Cathedral</v>
      </c>
      <c r="R6" s="2">
        <f t="shared" si="12"/>
        <v>0</v>
      </c>
      <c r="S6" s="2">
        <f t="shared" si="13"/>
        <v>0</v>
      </c>
    </row>
    <row r="7" spans="1:19" x14ac:dyDescent="0.25">
      <c r="A7" s="3" t="s">
        <v>103</v>
      </c>
      <c r="B7" s="3">
        <v>2</v>
      </c>
      <c r="C7" s="3">
        <v>1</v>
      </c>
      <c r="D7" s="3" t="s">
        <v>206</v>
      </c>
      <c r="E7" s="2">
        <f>IF(AND(LEN($Q7)&gt;1,COUNTIF(A$5:A6,Q7)&gt;0), _xlfn.IFNA(VLOOKUP($A7,BuildingValues,2), "")/2, _xlfn.IFNA(VLOOKUP($A7,BuildingValues,2), ""))</f>
        <v>8</v>
      </c>
      <c r="F7" s="2" t="str">
        <f t="shared" si="1"/>
        <v>1 house</v>
      </c>
      <c r="G7" s="2">
        <v>2</v>
      </c>
      <c r="H7" s="2">
        <f t="shared" si="2"/>
        <v>500</v>
      </c>
      <c r="I7" s="2">
        <f t="shared" si="3"/>
        <v>1</v>
      </c>
      <c r="J7" s="2">
        <f t="shared" si="4"/>
        <v>0</v>
      </c>
      <c r="K7" s="2">
        <f t="shared" si="5"/>
        <v>0</v>
      </c>
      <c r="L7" s="2">
        <f t="shared" si="6"/>
        <v>0</v>
      </c>
      <c r="M7" s="2">
        <f t="shared" si="7"/>
        <v>0</v>
      </c>
      <c r="N7" s="2">
        <f t="shared" si="8"/>
        <v>0</v>
      </c>
      <c r="O7" s="2">
        <f t="shared" si="9"/>
        <v>0</v>
      </c>
      <c r="P7" s="2">
        <f t="shared" si="10"/>
        <v>0</v>
      </c>
      <c r="Q7" s="2" t="str">
        <f t="shared" si="11"/>
        <v>Market</v>
      </c>
      <c r="R7" s="2">
        <f t="shared" si="12"/>
        <v>0</v>
      </c>
      <c r="S7" s="2">
        <f t="shared" si="13"/>
        <v>0</v>
      </c>
    </row>
    <row r="8" spans="1:19" x14ac:dyDescent="0.25">
      <c r="A8" s="3" t="s">
        <v>163</v>
      </c>
      <c r="B8" s="3">
        <v>2</v>
      </c>
      <c r="C8" s="3">
        <v>1</v>
      </c>
      <c r="D8" s="3" t="s">
        <v>207</v>
      </c>
      <c r="E8" s="2">
        <f>IF(AND(LEN($Q8)&gt;1,COUNTIF(A$5:A7,Q8)&gt;0), _xlfn.IFNA(VLOOKUP($A8,BuildingValues,2), "")/2, _xlfn.IFNA(VLOOKUP($A8,BuildingValues,2), ""))</f>
        <v>3</v>
      </c>
      <c r="F8" s="2">
        <f t="shared" si="1"/>
        <v>0</v>
      </c>
      <c r="G8" s="2">
        <v>2</v>
      </c>
      <c r="H8" s="2">
        <f t="shared" si="2"/>
        <v>0</v>
      </c>
      <c r="I8" s="2">
        <f t="shared" si="3"/>
        <v>0</v>
      </c>
      <c r="J8" s="2">
        <f t="shared" si="4"/>
        <v>0</v>
      </c>
      <c r="K8" s="2">
        <f t="shared" si="5"/>
        <v>0</v>
      </c>
      <c r="L8" s="2">
        <f t="shared" si="6"/>
        <v>-1</v>
      </c>
      <c r="M8" s="2">
        <f t="shared" si="7"/>
        <v>0</v>
      </c>
      <c r="N8" s="2">
        <f t="shared" si="8"/>
        <v>0</v>
      </c>
      <c r="O8" s="2">
        <f t="shared" si="9"/>
        <v>0</v>
      </c>
      <c r="P8" s="2">
        <f t="shared" si="10"/>
        <v>0</v>
      </c>
      <c r="Q8" s="2">
        <f t="shared" si="11"/>
        <v>0</v>
      </c>
      <c r="R8" s="2">
        <f t="shared" si="12"/>
        <v>0</v>
      </c>
      <c r="S8" s="2">
        <f t="shared" si="13"/>
        <v>0</v>
      </c>
    </row>
    <row r="9" spans="1:19" x14ac:dyDescent="0.25">
      <c r="A9" s="3" t="s">
        <v>92</v>
      </c>
      <c r="B9" s="3">
        <v>3</v>
      </c>
      <c r="C9" s="3">
        <v>1</v>
      </c>
      <c r="D9" s="3" t="s">
        <v>208</v>
      </c>
      <c r="E9" s="2">
        <f>IF(AND(LEN($Q9)&gt;1,COUNTIF(A$5:A7,Q9)&gt;0), _xlfn.IFNA(VLOOKUP($A9,BuildingValues,2), "")/2, _xlfn.IFNA(VLOOKUP($A9,BuildingValues,2), ""))</f>
        <v>6</v>
      </c>
      <c r="F9" s="2">
        <f t="shared" si="1"/>
        <v>0</v>
      </c>
      <c r="G9" s="2">
        <v>3</v>
      </c>
      <c r="H9" s="2">
        <f t="shared" si="2"/>
        <v>0</v>
      </c>
      <c r="I9" s="2">
        <f t="shared" si="3"/>
        <v>1</v>
      </c>
      <c r="J9" s="2">
        <f t="shared" si="4"/>
        <v>1</v>
      </c>
      <c r="K9" s="2">
        <f t="shared" si="5"/>
        <v>0</v>
      </c>
      <c r="L9" s="2">
        <f t="shared" si="6"/>
        <v>0</v>
      </c>
      <c r="M9" s="2">
        <f t="shared" si="7"/>
        <v>0</v>
      </c>
      <c r="N9" s="2">
        <f t="shared" si="8"/>
        <v>0</v>
      </c>
      <c r="O9" s="2">
        <f t="shared" si="9"/>
        <v>0</v>
      </c>
      <c r="P9" s="2">
        <f t="shared" si="10"/>
        <v>0</v>
      </c>
      <c r="Q9" s="2" t="str">
        <f t="shared" si="11"/>
        <v>Academy</v>
      </c>
      <c r="R9" s="2">
        <f t="shared" si="12"/>
        <v>0</v>
      </c>
      <c r="S9" s="2">
        <f t="shared" si="13"/>
        <v>0</v>
      </c>
    </row>
    <row r="10" spans="1:19" x14ac:dyDescent="0.25">
      <c r="A10" s="3"/>
      <c r="B10" s="3"/>
      <c r="C10" s="3"/>
      <c r="D10" s="3"/>
      <c r="E10" s="2" t="str">
        <f>IF(AND(LEN($Q10)&gt;1,COUNTIF(A$5:A9,Q10)&gt;0), _xlfn.IFNA(VLOOKUP($A10,BuildingValues,2), "")/2, _xlfn.IFNA(VLOOKUP($A10,BuildingValues,2), ""))</f>
        <v/>
      </c>
      <c r="F10" s="2" t="str">
        <f t="shared" si="1"/>
        <v/>
      </c>
      <c r="G10" s="2"/>
      <c r="H10" s="2" t="str">
        <f t="shared" si="2"/>
        <v/>
      </c>
      <c r="I10" s="2" t="str">
        <f t="shared" si="3"/>
        <v/>
      </c>
      <c r="J10" s="2" t="str">
        <f t="shared" si="4"/>
        <v/>
      </c>
      <c r="K10" s="2" t="str">
        <f t="shared" si="5"/>
        <v/>
      </c>
      <c r="L10" s="2" t="str">
        <f t="shared" si="6"/>
        <v/>
      </c>
      <c r="M10" s="2" t="str">
        <f t="shared" si="7"/>
        <v/>
      </c>
      <c r="N10" s="2" t="str">
        <f t="shared" si="8"/>
        <v/>
      </c>
      <c r="O10" s="2" t="str">
        <f t="shared" si="9"/>
        <v/>
      </c>
      <c r="P10" s="2" t="str">
        <f t="shared" si="10"/>
        <v/>
      </c>
      <c r="Q10" s="2" t="str">
        <f t="shared" si="11"/>
        <v/>
      </c>
      <c r="R10" s="2" t="str">
        <f t="shared" si="12"/>
        <v/>
      </c>
      <c r="S10" s="2" t="str">
        <f t="shared" si="13"/>
        <v/>
      </c>
    </row>
    <row r="11" spans="1:19" x14ac:dyDescent="0.25">
      <c r="A11" s="3"/>
      <c r="B11" s="3"/>
      <c r="C11" s="3"/>
      <c r="D11" s="3"/>
      <c r="E11" s="2" t="str">
        <f>IF(AND(LEN($Q11)&gt;1,COUNTIF(A$5:A10,Q11)&gt;0), _xlfn.IFNA(VLOOKUP($A11,BuildingValues,2), "")/2, _xlfn.IFNA(VLOOKUP($A11,BuildingValues,2), ""))</f>
        <v/>
      </c>
      <c r="F11" s="2" t="str">
        <f t="shared" si="1"/>
        <v/>
      </c>
      <c r="G11" s="2"/>
      <c r="H11" s="2" t="str">
        <f t="shared" si="2"/>
        <v/>
      </c>
      <c r="I11" s="2" t="str">
        <f t="shared" si="3"/>
        <v/>
      </c>
      <c r="J11" s="2" t="str">
        <f t="shared" si="4"/>
        <v/>
      </c>
      <c r="K11" s="2" t="str">
        <f t="shared" si="5"/>
        <v/>
      </c>
      <c r="L11" s="2" t="str">
        <f t="shared" si="6"/>
        <v/>
      </c>
      <c r="M11" s="2" t="str">
        <f t="shared" si="7"/>
        <v/>
      </c>
      <c r="N11" s="2" t="str">
        <f t="shared" si="8"/>
        <v/>
      </c>
      <c r="O11" s="2" t="str">
        <f t="shared" si="9"/>
        <v/>
      </c>
      <c r="P11" s="2" t="str">
        <f t="shared" si="10"/>
        <v/>
      </c>
      <c r="Q11" s="2" t="str">
        <f t="shared" si="11"/>
        <v/>
      </c>
      <c r="R11" s="2" t="str">
        <f t="shared" si="12"/>
        <v/>
      </c>
      <c r="S11" s="2" t="str">
        <f t="shared" si="13"/>
        <v/>
      </c>
    </row>
    <row r="12" spans="1:19" x14ac:dyDescent="0.25">
      <c r="A12" s="3"/>
      <c r="B12" s="3"/>
      <c r="C12" s="3"/>
      <c r="D12" s="3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</row>
    <row r="13" spans="1:19" x14ac:dyDescent="0.25">
      <c r="A13" s="3"/>
      <c r="B13" s="3"/>
      <c r="C13" s="3"/>
      <c r="D13" s="3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</row>
    <row r="14" spans="1:19" x14ac:dyDescent="0.25">
      <c r="A14" s="3"/>
      <c r="B14" s="3"/>
      <c r="C14" s="3"/>
      <c r="D14" s="3"/>
      <c r="E14" s="2" t="str">
        <f t="shared" ref="E14:E38" si="14">_xlfn.IFNA(VLOOKUP($A14,BuildingValues,2), "")</f>
        <v/>
      </c>
      <c r="F14" s="2" t="str">
        <f t="shared" ref="F14:F38" si="15">_xlfn.IFNA(VLOOKUP($A14,BuildingValues,3), "")</f>
        <v/>
      </c>
      <c r="G14" s="2"/>
      <c r="H14" s="2" t="str">
        <f t="shared" ref="H14:H38" si="16">_xlfn.IFNA(VLOOKUP($A14,BuildingValues,4), "")</f>
        <v/>
      </c>
      <c r="I14" s="2" t="str">
        <f t="shared" ref="I14:I38" si="17">_xlfn.IFNA(VLOOKUP($A14,BuildingValues,5), "")</f>
        <v/>
      </c>
      <c r="J14" s="2" t="str">
        <f t="shared" ref="J14:J38" si="18">_xlfn.IFNA(VLOOKUP($A14,BuildingValues,6), "")</f>
        <v/>
      </c>
      <c r="K14" s="2" t="str">
        <f t="shared" ref="K14:K38" si="19">_xlfn.IFNA(VLOOKUP($A14,BuildingValues,7), "")</f>
        <v/>
      </c>
      <c r="L14" s="2" t="str">
        <f t="shared" ref="L14:L38" si="20">_xlfn.IFNA(VLOOKUP($A14,BuildingValues,8), "")</f>
        <v/>
      </c>
      <c r="M14" s="2" t="str">
        <f t="shared" ref="M14:M38" si="21">_xlfn.IFNA(VLOOKUP($A14,BuildingValues,9), "")</f>
        <v/>
      </c>
      <c r="N14" s="2" t="str">
        <f t="shared" ref="N14:N38" si="22">_xlfn.IFNA(VLOOKUP($A14,BuildingValues,10), "")</f>
        <v/>
      </c>
      <c r="O14" s="2" t="str">
        <f t="shared" ref="O14:O38" si="23">_xlfn.IFNA(VLOOKUP($A14,BuildingValues,11), "")</f>
        <v/>
      </c>
      <c r="P14" s="2" t="str">
        <f t="shared" ref="P14:P38" si="24">_xlfn.IFNA(VLOOKUP($A14,BuildingValues,12), "")</f>
        <v/>
      </c>
      <c r="Q14" s="2" t="str">
        <f t="shared" ref="Q14:Q38" si="25">_xlfn.IFNA(VLOOKUP($A14,BuildingValues,13), "")</f>
        <v/>
      </c>
      <c r="R14" s="2" t="str">
        <f t="shared" ref="R14:R38" si="26">_xlfn.IFNA(VLOOKUP($A14,BuildingValues,14), "")</f>
        <v/>
      </c>
      <c r="S14" s="2" t="str">
        <f t="shared" ref="S14:S38" si="27">_xlfn.IFNA(VLOOKUP($A14,BuildingValues,15), "")</f>
        <v/>
      </c>
    </row>
    <row r="15" spans="1:19" x14ac:dyDescent="0.25">
      <c r="A15" s="3"/>
      <c r="B15" s="3"/>
      <c r="C15" s="3"/>
      <c r="D15" s="3"/>
      <c r="E15" s="2" t="str">
        <f t="shared" si="14"/>
        <v/>
      </c>
      <c r="F15" s="2" t="str">
        <f t="shared" si="15"/>
        <v/>
      </c>
      <c r="G15" s="2"/>
      <c r="H15" s="2" t="str">
        <f t="shared" si="16"/>
        <v/>
      </c>
      <c r="I15" s="2" t="str">
        <f t="shared" si="17"/>
        <v/>
      </c>
      <c r="J15" s="2" t="str">
        <f t="shared" si="18"/>
        <v/>
      </c>
      <c r="K15" s="2" t="str">
        <f t="shared" si="19"/>
        <v/>
      </c>
      <c r="L15" s="2" t="str">
        <f t="shared" si="20"/>
        <v/>
      </c>
      <c r="M15" s="2" t="str">
        <f t="shared" si="21"/>
        <v/>
      </c>
      <c r="N15" s="2" t="str">
        <f t="shared" si="22"/>
        <v/>
      </c>
      <c r="O15" s="2" t="str">
        <f t="shared" si="23"/>
        <v/>
      </c>
      <c r="P15" s="2" t="str">
        <f t="shared" si="24"/>
        <v/>
      </c>
      <c r="Q15" s="2" t="str">
        <f t="shared" si="25"/>
        <v/>
      </c>
      <c r="R15" s="2" t="str">
        <f t="shared" si="26"/>
        <v/>
      </c>
      <c r="S15" s="2" t="str">
        <f t="shared" si="27"/>
        <v/>
      </c>
    </row>
    <row r="16" spans="1:19" x14ac:dyDescent="0.25">
      <c r="A16" s="3"/>
      <c r="B16" s="3"/>
      <c r="C16" s="3"/>
      <c r="D16" s="3"/>
      <c r="E16" s="2" t="str">
        <f t="shared" si="14"/>
        <v/>
      </c>
      <c r="F16" s="2" t="str">
        <f t="shared" si="15"/>
        <v/>
      </c>
      <c r="G16" s="2"/>
      <c r="H16" s="2" t="str">
        <f t="shared" si="16"/>
        <v/>
      </c>
      <c r="I16" s="2" t="str">
        <f t="shared" si="17"/>
        <v/>
      </c>
      <c r="J16" s="2" t="str">
        <f t="shared" si="18"/>
        <v/>
      </c>
      <c r="K16" s="2" t="str">
        <f t="shared" si="19"/>
        <v/>
      </c>
      <c r="L16" s="2" t="str">
        <f t="shared" si="20"/>
        <v/>
      </c>
      <c r="M16" s="2" t="str">
        <f t="shared" si="21"/>
        <v/>
      </c>
      <c r="N16" s="2" t="str">
        <f t="shared" si="22"/>
        <v/>
      </c>
      <c r="O16" s="2" t="str">
        <f t="shared" si="23"/>
        <v/>
      </c>
      <c r="P16" s="2" t="str">
        <f t="shared" si="24"/>
        <v/>
      </c>
      <c r="Q16" s="2" t="str">
        <f t="shared" si="25"/>
        <v/>
      </c>
      <c r="R16" s="2" t="str">
        <f t="shared" si="26"/>
        <v/>
      </c>
      <c r="S16" s="2" t="str">
        <f t="shared" si="27"/>
        <v/>
      </c>
    </row>
    <row r="17" spans="1:19" x14ac:dyDescent="0.25">
      <c r="A17" s="3"/>
      <c r="B17" s="3"/>
      <c r="C17" s="3"/>
      <c r="D17" s="3"/>
      <c r="E17" s="2" t="str">
        <f t="shared" si="14"/>
        <v/>
      </c>
      <c r="F17" s="2" t="str">
        <f t="shared" si="15"/>
        <v/>
      </c>
      <c r="G17" s="2"/>
      <c r="H17" s="2" t="str">
        <f t="shared" si="16"/>
        <v/>
      </c>
      <c r="I17" s="2" t="str">
        <f t="shared" si="17"/>
        <v/>
      </c>
      <c r="J17" s="2" t="str">
        <f t="shared" si="18"/>
        <v/>
      </c>
      <c r="K17" s="2" t="str">
        <f t="shared" si="19"/>
        <v/>
      </c>
      <c r="L17" s="2" t="str">
        <f t="shared" si="20"/>
        <v/>
      </c>
      <c r="M17" s="2" t="str">
        <f t="shared" si="21"/>
        <v/>
      </c>
      <c r="N17" s="2" t="str">
        <f t="shared" si="22"/>
        <v/>
      </c>
      <c r="O17" s="2" t="str">
        <f t="shared" si="23"/>
        <v/>
      </c>
      <c r="P17" s="2" t="str">
        <f t="shared" si="24"/>
        <v/>
      </c>
      <c r="Q17" s="2" t="str">
        <f t="shared" si="25"/>
        <v/>
      </c>
      <c r="R17" s="2" t="str">
        <f t="shared" si="26"/>
        <v/>
      </c>
      <c r="S17" s="2" t="str">
        <f t="shared" si="27"/>
        <v/>
      </c>
    </row>
    <row r="18" spans="1:19" x14ac:dyDescent="0.25">
      <c r="A18" s="3"/>
      <c r="B18" s="3"/>
      <c r="C18" s="3"/>
      <c r="D18" s="3"/>
      <c r="E18" s="2" t="str">
        <f t="shared" si="14"/>
        <v/>
      </c>
      <c r="F18" s="2" t="str">
        <f t="shared" si="15"/>
        <v/>
      </c>
      <c r="G18" s="2"/>
      <c r="H18" s="2" t="str">
        <f t="shared" si="16"/>
        <v/>
      </c>
      <c r="I18" s="2" t="str">
        <f t="shared" si="17"/>
        <v/>
      </c>
      <c r="J18" s="2" t="str">
        <f t="shared" si="18"/>
        <v/>
      </c>
      <c r="K18" s="2" t="str">
        <f t="shared" si="19"/>
        <v/>
      </c>
      <c r="L18" s="2" t="str">
        <f t="shared" si="20"/>
        <v/>
      </c>
      <c r="M18" s="2" t="str">
        <f t="shared" si="21"/>
        <v/>
      </c>
      <c r="N18" s="2" t="str">
        <f t="shared" si="22"/>
        <v/>
      </c>
      <c r="O18" s="2" t="str">
        <f t="shared" si="23"/>
        <v/>
      </c>
      <c r="P18" s="2" t="str">
        <f t="shared" si="24"/>
        <v/>
      </c>
      <c r="Q18" s="2" t="str">
        <f t="shared" si="25"/>
        <v/>
      </c>
      <c r="R18" s="2" t="str">
        <f t="shared" si="26"/>
        <v/>
      </c>
      <c r="S18" s="2" t="str">
        <f t="shared" si="27"/>
        <v/>
      </c>
    </row>
    <row r="19" spans="1:19" x14ac:dyDescent="0.25">
      <c r="A19" s="3"/>
      <c r="B19" s="3"/>
      <c r="C19" s="3"/>
      <c r="D19" s="3"/>
      <c r="E19" s="2" t="str">
        <f t="shared" si="14"/>
        <v/>
      </c>
      <c r="F19" s="2" t="str">
        <f t="shared" si="15"/>
        <v/>
      </c>
      <c r="G19" s="2"/>
      <c r="H19" s="2" t="str">
        <f t="shared" si="16"/>
        <v/>
      </c>
      <c r="I19" s="2" t="str">
        <f t="shared" si="17"/>
        <v/>
      </c>
      <c r="J19" s="2" t="str">
        <f t="shared" si="18"/>
        <v/>
      </c>
      <c r="K19" s="2" t="str">
        <f t="shared" si="19"/>
        <v/>
      </c>
      <c r="L19" s="2" t="str">
        <f t="shared" si="20"/>
        <v/>
      </c>
      <c r="M19" s="2" t="str">
        <f t="shared" si="21"/>
        <v/>
      </c>
      <c r="N19" s="2" t="str">
        <f t="shared" si="22"/>
        <v/>
      </c>
      <c r="O19" s="2" t="str">
        <f t="shared" si="23"/>
        <v/>
      </c>
      <c r="P19" s="2" t="str">
        <f t="shared" si="24"/>
        <v/>
      </c>
      <c r="Q19" s="2" t="str">
        <f t="shared" si="25"/>
        <v/>
      </c>
      <c r="R19" s="2" t="str">
        <f t="shared" si="26"/>
        <v/>
      </c>
      <c r="S19" s="2" t="str">
        <f t="shared" si="27"/>
        <v/>
      </c>
    </row>
    <row r="20" spans="1:19" x14ac:dyDescent="0.25">
      <c r="A20" s="3"/>
      <c r="B20" s="3"/>
      <c r="C20" s="3"/>
      <c r="D20" s="3"/>
      <c r="E20" s="2" t="str">
        <f t="shared" si="14"/>
        <v/>
      </c>
      <c r="F20" s="2" t="str">
        <f t="shared" si="15"/>
        <v/>
      </c>
      <c r="G20" s="2"/>
      <c r="H20" s="2" t="str">
        <f t="shared" si="16"/>
        <v/>
      </c>
      <c r="I20" s="2" t="str">
        <f t="shared" si="17"/>
        <v/>
      </c>
      <c r="J20" s="2" t="str">
        <f t="shared" si="18"/>
        <v/>
      </c>
      <c r="K20" s="2" t="str">
        <f t="shared" si="19"/>
        <v/>
      </c>
      <c r="L20" s="2" t="str">
        <f t="shared" si="20"/>
        <v/>
      </c>
      <c r="M20" s="2" t="str">
        <f t="shared" si="21"/>
        <v/>
      </c>
      <c r="N20" s="2" t="str">
        <f t="shared" si="22"/>
        <v/>
      </c>
      <c r="O20" s="2" t="str">
        <f t="shared" si="23"/>
        <v/>
      </c>
      <c r="P20" s="2" t="str">
        <f t="shared" si="24"/>
        <v/>
      </c>
      <c r="Q20" s="2" t="str">
        <f t="shared" si="25"/>
        <v/>
      </c>
      <c r="R20" s="2" t="str">
        <f t="shared" si="26"/>
        <v/>
      </c>
      <c r="S20" s="2" t="str">
        <f t="shared" si="27"/>
        <v/>
      </c>
    </row>
    <row r="21" spans="1:19" x14ac:dyDescent="0.25">
      <c r="A21" s="3"/>
      <c r="B21" s="3"/>
      <c r="C21" s="3"/>
      <c r="D21" s="3"/>
      <c r="E21" s="2" t="str">
        <f t="shared" si="14"/>
        <v/>
      </c>
      <c r="F21" s="2" t="str">
        <f t="shared" si="15"/>
        <v/>
      </c>
      <c r="G21" s="2"/>
      <c r="H21" s="2" t="str">
        <f t="shared" si="16"/>
        <v/>
      </c>
      <c r="I21" s="2" t="str">
        <f t="shared" si="17"/>
        <v/>
      </c>
      <c r="J21" s="2" t="str">
        <f t="shared" si="18"/>
        <v/>
      </c>
      <c r="K21" s="2" t="str">
        <f t="shared" si="19"/>
        <v/>
      </c>
      <c r="L21" s="2" t="str">
        <f t="shared" si="20"/>
        <v/>
      </c>
      <c r="M21" s="2" t="str">
        <f t="shared" si="21"/>
        <v/>
      </c>
      <c r="N21" s="2" t="str">
        <f t="shared" si="22"/>
        <v/>
      </c>
      <c r="O21" s="2" t="str">
        <f t="shared" si="23"/>
        <v/>
      </c>
      <c r="P21" s="2" t="str">
        <f t="shared" si="24"/>
        <v/>
      </c>
      <c r="Q21" s="2" t="str">
        <f t="shared" si="25"/>
        <v/>
      </c>
      <c r="R21" s="2" t="str">
        <f t="shared" si="26"/>
        <v/>
      </c>
      <c r="S21" s="2" t="str">
        <f t="shared" si="27"/>
        <v/>
      </c>
    </row>
    <row r="22" spans="1:19" x14ac:dyDescent="0.25">
      <c r="A22" s="3"/>
      <c r="B22" s="3"/>
      <c r="C22" s="3"/>
      <c r="D22" s="3"/>
      <c r="E22" s="2" t="str">
        <f t="shared" si="14"/>
        <v/>
      </c>
      <c r="F22" s="2" t="str">
        <f t="shared" si="15"/>
        <v/>
      </c>
      <c r="G22" s="2"/>
      <c r="H22" s="2" t="str">
        <f t="shared" si="16"/>
        <v/>
      </c>
      <c r="I22" s="2" t="str">
        <f t="shared" si="17"/>
        <v/>
      </c>
      <c r="J22" s="2" t="str">
        <f t="shared" si="18"/>
        <v/>
      </c>
      <c r="K22" s="2" t="str">
        <f t="shared" si="19"/>
        <v/>
      </c>
      <c r="L22" s="2" t="str">
        <f t="shared" si="20"/>
        <v/>
      </c>
      <c r="M22" s="2" t="str">
        <f t="shared" si="21"/>
        <v/>
      </c>
      <c r="N22" s="2" t="str">
        <f t="shared" si="22"/>
        <v/>
      </c>
      <c r="O22" s="2" t="str">
        <f t="shared" si="23"/>
        <v/>
      </c>
      <c r="P22" s="2" t="str">
        <f t="shared" si="24"/>
        <v/>
      </c>
      <c r="Q22" s="2" t="str">
        <f t="shared" si="25"/>
        <v/>
      </c>
      <c r="R22" s="2" t="str">
        <f t="shared" si="26"/>
        <v/>
      </c>
      <c r="S22" s="2" t="str">
        <f t="shared" si="27"/>
        <v/>
      </c>
    </row>
    <row r="23" spans="1:19" x14ac:dyDescent="0.25">
      <c r="A23" s="3"/>
      <c r="B23" s="3"/>
      <c r="C23" s="3"/>
      <c r="D23" s="3"/>
      <c r="E23" s="2" t="str">
        <f t="shared" si="14"/>
        <v/>
      </c>
      <c r="F23" s="2" t="str">
        <f t="shared" si="15"/>
        <v/>
      </c>
      <c r="G23" s="2"/>
      <c r="H23" s="2" t="str">
        <f t="shared" si="16"/>
        <v/>
      </c>
      <c r="I23" s="2" t="str">
        <f t="shared" si="17"/>
        <v/>
      </c>
      <c r="J23" s="2" t="str">
        <f t="shared" si="18"/>
        <v/>
      </c>
      <c r="K23" s="2" t="str">
        <f t="shared" si="19"/>
        <v/>
      </c>
      <c r="L23" s="2" t="str">
        <f t="shared" si="20"/>
        <v/>
      </c>
      <c r="M23" s="2" t="str">
        <f t="shared" si="21"/>
        <v/>
      </c>
      <c r="N23" s="2" t="str">
        <f t="shared" si="22"/>
        <v/>
      </c>
      <c r="O23" s="2" t="str">
        <f t="shared" si="23"/>
        <v/>
      </c>
      <c r="P23" s="2" t="str">
        <f t="shared" si="24"/>
        <v/>
      </c>
      <c r="Q23" s="2" t="str">
        <f t="shared" si="25"/>
        <v/>
      </c>
      <c r="R23" s="2" t="str">
        <f t="shared" si="26"/>
        <v/>
      </c>
      <c r="S23" s="2" t="str">
        <f t="shared" si="27"/>
        <v/>
      </c>
    </row>
    <row r="24" spans="1:19" x14ac:dyDescent="0.25">
      <c r="A24" s="3"/>
      <c r="B24" s="3"/>
      <c r="C24" s="3"/>
      <c r="D24" s="3"/>
      <c r="E24" s="2" t="str">
        <f t="shared" si="14"/>
        <v/>
      </c>
      <c r="F24" s="2" t="str">
        <f t="shared" si="15"/>
        <v/>
      </c>
      <c r="G24" s="2"/>
      <c r="H24" s="2" t="str">
        <f t="shared" si="16"/>
        <v/>
      </c>
      <c r="I24" s="2" t="str">
        <f t="shared" si="17"/>
        <v/>
      </c>
      <c r="J24" s="2" t="str">
        <f t="shared" si="18"/>
        <v/>
      </c>
      <c r="K24" s="2" t="str">
        <f t="shared" si="19"/>
        <v/>
      </c>
      <c r="L24" s="2" t="str">
        <f t="shared" si="20"/>
        <v/>
      </c>
      <c r="M24" s="2" t="str">
        <f t="shared" si="21"/>
        <v/>
      </c>
      <c r="N24" s="2" t="str">
        <f t="shared" si="22"/>
        <v/>
      </c>
      <c r="O24" s="2" t="str">
        <f t="shared" si="23"/>
        <v/>
      </c>
      <c r="P24" s="2" t="str">
        <f t="shared" si="24"/>
        <v/>
      </c>
      <c r="Q24" s="2" t="str">
        <f t="shared" si="25"/>
        <v/>
      </c>
      <c r="R24" s="2" t="str">
        <f t="shared" si="26"/>
        <v/>
      </c>
      <c r="S24" s="2" t="str">
        <f t="shared" si="27"/>
        <v/>
      </c>
    </row>
    <row r="25" spans="1:19" x14ac:dyDescent="0.25">
      <c r="A25" s="3"/>
      <c r="B25" s="3"/>
      <c r="C25" s="3"/>
      <c r="D25" s="3"/>
      <c r="E25" s="2" t="str">
        <f t="shared" si="14"/>
        <v/>
      </c>
      <c r="F25" s="2" t="str">
        <f t="shared" si="15"/>
        <v/>
      </c>
      <c r="G25" s="2"/>
      <c r="H25" s="2" t="str">
        <f t="shared" si="16"/>
        <v/>
      </c>
      <c r="I25" s="2" t="str">
        <f t="shared" si="17"/>
        <v/>
      </c>
      <c r="J25" s="2" t="str">
        <f t="shared" si="18"/>
        <v/>
      </c>
      <c r="K25" s="2" t="str">
        <f t="shared" si="19"/>
        <v/>
      </c>
      <c r="L25" s="2" t="str">
        <f t="shared" si="20"/>
        <v/>
      </c>
      <c r="M25" s="2" t="str">
        <f t="shared" si="21"/>
        <v/>
      </c>
      <c r="N25" s="2" t="str">
        <f t="shared" si="22"/>
        <v/>
      </c>
      <c r="O25" s="2" t="str">
        <f t="shared" si="23"/>
        <v/>
      </c>
      <c r="P25" s="2" t="str">
        <f t="shared" si="24"/>
        <v/>
      </c>
      <c r="Q25" s="2" t="str">
        <f t="shared" si="25"/>
        <v/>
      </c>
      <c r="R25" s="2" t="str">
        <f t="shared" si="26"/>
        <v/>
      </c>
      <c r="S25" s="2" t="str">
        <f t="shared" si="27"/>
        <v/>
      </c>
    </row>
    <row r="26" spans="1:19" x14ac:dyDescent="0.25">
      <c r="A26" s="3"/>
      <c r="B26" s="3"/>
      <c r="C26" s="3"/>
      <c r="D26" s="3"/>
      <c r="E26" s="2" t="str">
        <f t="shared" si="14"/>
        <v/>
      </c>
      <c r="F26" s="2" t="str">
        <f t="shared" si="15"/>
        <v/>
      </c>
      <c r="G26" s="2"/>
      <c r="H26" s="2" t="str">
        <f t="shared" si="16"/>
        <v/>
      </c>
      <c r="I26" s="2" t="str">
        <f t="shared" si="17"/>
        <v/>
      </c>
      <c r="J26" s="2" t="str">
        <f t="shared" si="18"/>
        <v/>
      </c>
      <c r="K26" s="2" t="str">
        <f t="shared" si="19"/>
        <v/>
      </c>
      <c r="L26" s="2" t="str">
        <f t="shared" si="20"/>
        <v/>
      </c>
      <c r="M26" s="2" t="str">
        <f t="shared" si="21"/>
        <v/>
      </c>
      <c r="N26" s="2" t="str">
        <f t="shared" si="22"/>
        <v/>
      </c>
      <c r="O26" s="2" t="str">
        <f t="shared" si="23"/>
        <v/>
      </c>
      <c r="P26" s="2" t="str">
        <f t="shared" si="24"/>
        <v/>
      </c>
      <c r="Q26" s="2" t="str">
        <f t="shared" si="25"/>
        <v/>
      </c>
      <c r="R26" s="2" t="str">
        <f t="shared" si="26"/>
        <v/>
      </c>
      <c r="S26" s="2" t="str">
        <f t="shared" si="27"/>
        <v/>
      </c>
    </row>
    <row r="27" spans="1:19" x14ac:dyDescent="0.25">
      <c r="A27" s="3"/>
      <c r="B27" s="3"/>
      <c r="C27" s="3"/>
      <c r="D27" s="3"/>
      <c r="E27" s="2" t="str">
        <f t="shared" si="14"/>
        <v/>
      </c>
      <c r="F27" s="2" t="str">
        <f t="shared" si="15"/>
        <v/>
      </c>
      <c r="G27" s="2"/>
      <c r="H27" s="2" t="str">
        <f t="shared" si="16"/>
        <v/>
      </c>
      <c r="I27" s="2" t="str">
        <f t="shared" si="17"/>
        <v/>
      </c>
      <c r="J27" s="2" t="str">
        <f t="shared" si="18"/>
        <v/>
      </c>
      <c r="K27" s="2" t="str">
        <f t="shared" si="19"/>
        <v/>
      </c>
      <c r="L27" s="2" t="str">
        <f t="shared" si="20"/>
        <v/>
      </c>
      <c r="M27" s="2" t="str">
        <f t="shared" si="21"/>
        <v/>
      </c>
      <c r="N27" s="2" t="str">
        <f t="shared" si="22"/>
        <v/>
      </c>
      <c r="O27" s="2" t="str">
        <f t="shared" si="23"/>
        <v/>
      </c>
      <c r="P27" s="2" t="str">
        <f t="shared" si="24"/>
        <v/>
      </c>
      <c r="Q27" s="2" t="str">
        <f t="shared" si="25"/>
        <v/>
      </c>
      <c r="R27" s="2" t="str">
        <f t="shared" si="26"/>
        <v/>
      </c>
      <c r="S27" s="2" t="str">
        <f t="shared" si="27"/>
        <v/>
      </c>
    </row>
    <row r="28" spans="1:19" x14ac:dyDescent="0.25">
      <c r="A28" s="3"/>
      <c r="B28" s="3"/>
      <c r="C28" s="3"/>
      <c r="D28" s="3"/>
      <c r="E28" s="2" t="str">
        <f t="shared" si="14"/>
        <v/>
      </c>
      <c r="F28" s="2" t="str">
        <f t="shared" si="15"/>
        <v/>
      </c>
      <c r="G28" s="2"/>
      <c r="H28" s="2" t="str">
        <f t="shared" si="16"/>
        <v/>
      </c>
      <c r="I28" s="2" t="str">
        <f t="shared" si="17"/>
        <v/>
      </c>
      <c r="J28" s="2" t="str">
        <f t="shared" si="18"/>
        <v/>
      </c>
      <c r="K28" s="2" t="str">
        <f t="shared" si="19"/>
        <v/>
      </c>
      <c r="L28" s="2" t="str">
        <f t="shared" si="20"/>
        <v/>
      </c>
      <c r="M28" s="2" t="str">
        <f t="shared" si="21"/>
        <v/>
      </c>
      <c r="N28" s="2" t="str">
        <f t="shared" si="22"/>
        <v/>
      </c>
      <c r="O28" s="2" t="str">
        <f t="shared" si="23"/>
        <v/>
      </c>
      <c r="P28" s="2" t="str">
        <f t="shared" si="24"/>
        <v/>
      </c>
      <c r="Q28" s="2" t="str">
        <f t="shared" si="25"/>
        <v/>
      </c>
      <c r="R28" s="2" t="str">
        <f t="shared" si="26"/>
        <v/>
      </c>
      <c r="S28" s="2" t="str">
        <f t="shared" si="27"/>
        <v/>
      </c>
    </row>
    <row r="29" spans="1:19" x14ac:dyDescent="0.25">
      <c r="A29" s="3"/>
      <c r="B29" s="3"/>
      <c r="C29" s="3"/>
      <c r="D29" s="3"/>
      <c r="E29" s="2" t="str">
        <f t="shared" si="14"/>
        <v/>
      </c>
      <c r="F29" s="2" t="str">
        <f t="shared" si="15"/>
        <v/>
      </c>
      <c r="G29" s="2"/>
      <c r="H29" s="2" t="str">
        <f t="shared" si="16"/>
        <v/>
      </c>
      <c r="I29" s="2" t="str">
        <f t="shared" si="17"/>
        <v/>
      </c>
      <c r="J29" s="2" t="str">
        <f t="shared" si="18"/>
        <v/>
      </c>
      <c r="K29" s="2" t="str">
        <f t="shared" si="19"/>
        <v/>
      </c>
      <c r="L29" s="2" t="str">
        <f t="shared" si="20"/>
        <v/>
      </c>
      <c r="M29" s="2" t="str">
        <f t="shared" si="21"/>
        <v/>
      </c>
      <c r="N29" s="2" t="str">
        <f t="shared" si="22"/>
        <v/>
      </c>
      <c r="O29" s="2" t="str">
        <f t="shared" si="23"/>
        <v/>
      </c>
      <c r="P29" s="2" t="str">
        <f t="shared" si="24"/>
        <v/>
      </c>
      <c r="Q29" s="2" t="str">
        <f t="shared" si="25"/>
        <v/>
      </c>
      <c r="R29" s="2" t="str">
        <f t="shared" si="26"/>
        <v/>
      </c>
      <c r="S29" s="2" t="str">
        <f t="shared" si="27"/>
        <v/>
      </c>
    </row>
    <row r="30" spans="1:19" x14ac:dyDescent="0.25">
      <c r="A30" s="3"/>
      <c r="B30" s="3"/>
      <c r="C30" s="3"/>
      <c r="D30" s="3"/>
      <c r="E30" s="2" t="str">
        <f t="shared" si="14"/>
        <v/>
      </c>
      <c r="F30" s="2" t="str">
        <f t="shared" si="15"/>
        <v/>
      </c>
      <c r="G30" s="2"/>
      <c r="H30" s="2" t="str">
        <f t="shared" si="16"/>
        <v/>
      </c>
      <c r="I30" s="2" t="str">
        <f t="shared" si="17"/>
        <v/>
      </c>
      <c r="J30" s="2" t="str">
        <f t="shared" si="18"/>
        <v/>
      </c>
      <c r="K30" s="2" t="str">
        <f t="shared" si="19"/>
        <v/>
      </c>
      <c r="L30" s="2" t="str">
        <f t="shared" si="20"/>
        <v/>
      </c>
      <c r="M30" s="2" t="str">
        <f t="shared" si="21"/>
        <v/>
      </c>
      <c r="N30" s="2" t="str">
        <f t="shared" si="22"/>
        <v/>
      </c>
      <c r="O30" s="2" t="str">
        <f t="shared" si="23"/>
        <v/>
      </c>
      <c r="P30" s="2" t="str">
        <f t="shared" si="24"/>
        <v/>
      </c>
      <c r="Q30" s="2" t="str">
        <f t="shared" si="25"/>
        <v/>
      </c>
      <c r="R30" s="2" t="str">
        <f t="shared" si="26"/>
        <v/>
      </c>
      <c r="S30" s="2" t="str">
        <f t="shared" si="27"/>
        <v/>
      </c>
    </row>
    <row r="31" spans="1:19" x14ac:dyDescent="0.25">
      <c r="A31" s="3"/>
      <c r="B31" s="3"/>
      <c r="C31" s="3"/>
      <c r="D31" s="3"/>
      <c r="E31" s="2" t="str">
        <f t="shared" si="14"/>
        <v/>
      </c>
      <c r="F31" s="2" t="str">
        <f t="shared" si="15"/>
        <v/>
      </c>
      <c r="G31" s="2"/>
      <c r="H31" s="2" t="str">
        <f t="shared" si="16"/>
        <v/>
      </c>
      <c r="I31" s="2" t="str">
        <f t="shared" si="17"/>
        <v/>
      </c>
      <c r="J31" s="2" t="str">
        <f t="shared" si="18"/>
        <v/>
      </c>
      <c r="K31" s="2" t="str">
        <f t="shared" si="19"/>
        <v/>
      </c>
      <c r="L31" s="2" t="str">
        <f t="shared" si="20"/>
        <v/>
      </c>
      <c r="M31" s="2" t="str">
        <f t="shared" si="21"/>
        <v/>
      </c>
      <c r="N31" s="2" t="str">
        <f t="shared" si="22"/>
        <v/>
      </c>
      <c r="O31" s="2" t="str">
        <f t="shared" si="23"/>
        <v/>
      </c>
      <c r="P31" s="2" t="str">
        <f t="shared" si="24"/>
        <v/>
      </c>
      <c r="Q31" s="2" t="str">
        <f t="shared" si="25"/>
        <v/>
      </c>
      <c r="R31" s="2" t="str">
        <f t="shared" si="26"/>
        <v/>
      </c>
      <c r="S31" s="2" t="str">
        <f t="shared" si="27"/>
        <v/>
      </c>
    </row>
    <row r="32" spans="1:19" x14ac:dyDescent="0.25">
      <c r="A32" s="3"/>
      <c r="B32" s="3"/>
      <c r="C32" s="3"/>
      <c r="D32" s="3"/>
      <c r="E32" s="2" t="str">
        <f t="shared" si="14"/>
        <v/>
      </c>
      <c r="F32" s="2" t="str">
        <f t="shared" si="15"/>
        <v/>
      </c>
      <c r="G32" s="2"/>
      <c r="H32" s="2" t="str">
        <f t="shared" si="16"/>
        <v/>
      </c>
      <c r="I32" s="2" t="str">
        <f t="shared" si="17"/>
        <v/>
      </c>
      <c r="J32" s="2" t="str">
        <f t="shared" si="18"/>
        <v/>
      </c>
      <c r="K32" s="2" t="str">
        <f t="shared" si="19"/>
        <v/>
      </c>
      <c r="L32" s="2" t="str">
        <f t="shared" si="20"/>
        <v/>
      </c>
      <c r="M32" s="2" t="str">
        <f t="shared" si="21"/>
        <v/>
      </c>
      <c r="N32" s="2" t="str">
        <f t="shared" si="22"/>
        <v/>
      </c>
      <c r="O32" s="2" t="str">
        <f t="shared" si="23"/>
        <v/>
      </c>
      <c r="P32" s="2" t="str">
        <f t="shared" si="24"/>
        <v/>
      </c>
      <c r="Q32" s="2" t="str">
        <f t="shared" si="25"/>
        <v/>
      </c>
      <c r="R32" s="2" t="str">
        <f t="shared" si="26"/>
        <v/>
      </c>
      <c r="S32" s="2" t="str">
        <f t="shared" si="27"/>
        <v/>
      </c>
    </row>
    <row r="33" spans="1:19" x14ac:dyDescent="0.25">
      <c r="A33" s="3"/>
      <c r="B33" s="3"/>
      <c r="C33" s="3"/>
      <c r="D33" s="3"/>
      <c r="E33" s="2" t="str">
        <f t="shared" si="14"/>
        <v/>
      </c>
      <c r="F33" s="2" t="str">
        <f t="shared" si="15"/>
        <v/>
      </c>
      <c r="G33" s="2"/>
      <c r="H33" s="2" t="str">
        <f t="shared" si="16"/>
        <v/>
      </c>
      <c r="I33" s="2" t="str">
        <f t="shared" si="17"/>
        <v/>
      </c>
      <c r="J33" s="2" t="str">
        <f t="shared" si="18"/>
        <v/>
      </c>
      <c r="K33" s="2" t="str">
        <f t="shared" si="19"/>
        <v/>
      </c>
      <c r="L33" s="2" t="str">
        <f t="shared" si="20"/>
        <v/>
      </c>
      <c r="M33" s="2" t="str">
        <f t="shared" si="21"/>
        <v/>
      </c>
      <c r="N33" s="2" t="str">
        <f t="shared" si="22"/>
        <v/>
      </c>
      <c r="O33" s="2" t="str">
        <f t="shared" si="23"/>
        <v/>
      </c>
      <c r="P33" s="2" t="str">
        <f t="shared" si="24"/>
        <v/>
      </c>
      <c r="Q33" s="2" t="str">
        <f t="shared" si="25"/>
        <v/>
      </c>
      <c r="R33" s="2" t="str">
        <f t="shared" si="26"/>
        <v/>
      </c>
      <c r="S33" s="2" t="str">
        <f t="shared" si="27"/>
        <v/>
      </c>
    </row>
    <row r="34" spans="1:19" x14ac:dyDescent="0.25">
      <c r="A34" s="3"/>
      <c r="B34" s="3"/>
      <c r="C34" s="3"/>
      <c r="D34" s="3"/>
      <c r="E34" s="2" t="str">
        <f t="shared" si="14"/>
        <v/>
      </c>
      <c r="F34" s="2" t="str">
        <f t="shared" si="15"/>
        <v/>
      </c>
      <c r="G34" s="2"/>
      <c r="H34" s="2" t="str">
        <f t="shared" si="16"/>
        <v/>
      </c>
      <c r="I34" s="2" t="str">
        <f t="shared" si="17"/>
        <v/>
      </c>
      <c r="J34" s="2" t="str">
        <f t="shared" si="18"/>
        <v/>
      </c>
      <c r="K34" s="2" t="str">
        <f t="shared" si="19"/>
        <v/>
      </c>
      <c r="L34" s="2" t="str">
        <f t="shared" si="20"/>
        <v/>
      </c>
      <c r="M34" s="2" t="str">
        <f t="shared" si="21"/>
        <v/>
      </c>
      <c r="N34" s="2" t="str">
        <f t="shared" si="22"/>
        <v/>
      </c>
      <c r="O34" s="2" t="str">
        <f t="shared" si="23"/>
        <v/>
      </c>
      <c r="P34" s="2" t="str">
        <f t="shared" si="24"/>
        <v/>
      </c>
      <c r="Q34" s="2" t="str">
        <f t="shared" si="25"/>
        <v/>
      </c>
      <c r="R34" s="2" t="str">
        <f t="shared" si="26"/>
        <v/>
      </c>
      <c r="S34" s="2" t="str">
        <f t="shared" si="27"/>
        <v/>
      </c>
    </row>
    <row r="35" spans="1:19" x14ac:dyDescent="0.25">
      <c r="A35" s="3"/>
      <c r="B35" s="3"/>
      <c r="C35" s="3"/>
      <c r="D35" s="3"/>
      <c r="E35" s="2" t="str">
        <f t="shared" si="14"/>
        <v/>
      </c>
      <c r="F35" s="2" t="str">
        <f t="shared" si="15"/>
        <v/>
      </c>
      <c r="G35" s="2"/>
      <c r="H35" s="2" t="str">
        <f t="shared" si="16"/>
        <v/>
      </c>
      <c r="I35" s="2" t="str">
        <f t="shared" si="17"/>
        <v/>
      </c>
      <c r="J35" s="2" t="str">
        <f t="shared" si="18"/>
        <v/>
      </c>
      <c r="K35" s="2" t="str">
        <f t="shared" si="19"/>
        <v/>
      </c>
      <c r="L35" s="2" t="str">
        <f t="shared" si="20"/>
        <v/>
      </c>
      <c r="M35" s="2" t="str">
        <f t="shared" si="21"/>
        <v/>
      </c>
      <c r="N35" s="2" t="str">
        <f t="shared" si="22"/>
        <v/>
      </c>
      <c r="O35" s="2" t="str">
        <f t="shared" si="23"/>
        <v/>
      </c>
      <c r="P35" s="2" t="str">
        <f t="shared" si="24"/>
        <v/>
      </c>
      <c r="Q35" s="2" t="str">
        <f t="shared" si="25"/>
        <v/>
      </c>
      <c r="R35" s="2" t="str">
        <f t="shared" si="26"/>
        <v/>
      </c>
      <c r="S35" s="2" t="str">
        <f t="shared" si="27"/>
        <v/>
      </c>
    </row>
    <row r="36" spans="1:19" x14ac:dyDescent="0.25">
      <c r="A36" s="3"/>
      <c r="B36" s="3"/>
      <c r="C36" s="3"/>
      <c r="D36" s="3"/>
      <c r="E36" s="2" t="str">
        <f t="shared" si="14"/>
        <v/>
      </c>
      <c r="F36" s="2" t="str">
        <f t="shared" si="15"/>
        <v/>
      </c>
      <c r="G36" s="2"/>
      <c r="H36" s="2" t="str">
        <f t="shared" si="16"/>
        <v/>
      </c>
      <c r="I36" s="2" t="str">
        <f t="shared" si="17"/>
        <v/>
      </c>
      <c r="J36" s="2" t="str">
        <f t="shared" si="18"/>
        <v/>
      </c>
      <c r="K36" s="2" t="str">
        <f t="shared" si="19"/>
        <v/>
      </c>
      <c r="L36" s="2" t="str">
        <f t="shared" si="20"/>
        <v/>
      </c>
      <c r="M36" s="2" t="str">
        <f t="shared" si="21"/>
        <v/>
      </c>
      <c r="N36" s="2" t="str">
        <f t="shared" si="22"/>
        <v/>
      </c>
      <c r="O36" s="2" t="str">
        <f t="shared" si="23"/>
        <v/>
      </c>
      <c r="P36" s="2" t="str">
        <f t="shared" si="24"/>
        <v/>
      </c>
      <c r="Q36" s="2" t="str">
        <f t="shared" si="25"/>
        <v/>
      </c>
      <c r="R36" s="2" t="str">
        <f t="shared" si="26"/>
        <v/>
      </c>
      <c r="S36" s="2" t="str">
        <f t="shared" si="27"/>
        <v/>
      </c>
    </row>
    <row r="37" spans="1:19" x14ac:dyDescent="0.25">
      <c r="A37" s="3"/>
      <c r="B37" s="3"/>
      <c r="C37" s="3"/>
      <c r="D37" s="3"/>
      <c r="E37" s="2" t="str">
        <f t="shared" si="14"/>
        <v/>
      </c>
      <c r="F37" s="2" t="str">
        <f t="shared" si="15"/>
        <v/>
      </c>
      <c r="G37" s="2"/>
      <c r="H37" s="2" t="str">
        <f t="shared" si="16"/>
        <v/>
      </c>
      <c r="I37" s="2" t="str">
        <f t="shared" si="17"/>
        <v/>
      </c>
      <c r="J37" s="2" t="str">
        <f t="shared" si="18"/>
        <v/>
      </c>
      <c r="K37" s="2" t="str">
        <f t="shared" si="19"/>
        <v/>
      </c>
      <c r="L37" s="2" t="str">
        <f t="shared" si="20"/>
        <v/>
      </c>
      <c r="M37" s="2" t="str">
        <f t="shared" si="21"/>
        <v/>
      </c>
      <c r="N37" s="2" t="str">
        <f t="shared" si="22"/>
        <v/>
      </c>
      <c r="O37" s="2" t="str">
        <f t="shared" si="23"/>
        <v/>
      </c>
      <c r="P37" s="2" t="str">
        <f t="shared" si="24"/>
        <v/>
      </c>
      <c r="Q37" s="2" t="str">
        <f t="shared" si="25"/>
        <v/>
      </c>
      <c r="R37" s="2" t="str">
        <f t="shared" si="26"/>
        <v/>
      </c>
      <c r="S37" s="2" t="str">
        <f t="shared" si="27"/>
        <v/>
      </c>
    </row>
    <row r="38" spans="1:19" x14ac:dyDescent="0.25">
      <c r="A38" s="3"/>
      <c r="B38" s="3"/>
      <c r="C38" s="3"/>
      <c r="D38" s="3"/>
      <c r="E38" s="2" t="str">
        <f t="shared" si="14"/>
        <v/>
      </c>
      <c r="F38" s="2" t="str">
        <f t="shared" si="15"/>
        <v/>
      </c>
      <c r="G38" s="2"/>
      <c r="H38" s="2" t="str">
        <f t="shared" si="16"/>
        <v/>
      </c>
      <c r="I38" s="2" t="str">
        <f t="shared" si="17"/>
        <v/>
      </c>
      <c r="J38" s="2" t="str">
        <f t="shared" si="18"/>
        <v/>
      </c>
      <c r="K38" s="2" t="str">
        <f t="shared" si="19"/>
        <v/>
      </c>
      <c r="L38" s="2" t="str">
        <f t="shared" si="20"/>
        <v/>
      </c>
      <c r="M38" s="2" t="str">
        <f t="shared" si="21"/>
        <v/>
      </c>
      <c r="N38" s="2" t="str">
        <f t="shared" si="22"/>
        <v/>
      </c>
      <c r="O38" s="2" t="str">
        <f t="shared" si="23"/>
        <v/>
      </c>
      <c r="P38" s="2" t="str">
        <f t="shared" si="24"/>
        <v/>
      </c>
      <c r="Q38" s="2" t="str">
        <f t="shared" si="25"/>
        <v/>
      </c>
      <c r="R38" s="2" t="str">
        <f t="shared" si="26"/>
        <v/>
      </c>
      <c r="S38" s="2" t="str">
        <f t="shared" si="27"/>
        <v/>
      </c>
    </row>
  </sheetData>
  <dataValidations count="1">
    <dataValidation type="list" allowBlank="1" showInputMessage="1" showErrorMessage="1" sqref="A5:A38" xr:uid="{8E12399C-789B-4C07-A743-AEEBB74B1435}">
      <formula1>BuildingOptions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C28BD-8380-4FDD-B424-2C81E93BFCB2}">
  <dimension ref="A1:I20"/>
  <sheetViews>
    <sheetView workbookViewId="0">
      <selection activeCell="I7" sqref="I7"/>
    </sheetView>
  </sheetViews>
  <sheetFormatPr defaultRowHeight="15" x14ac:dyDescent="0.25"/>
  <cols>
    <col min="1" max="1" width="31.140625" customWidth="1"/>
    <col min="8" max="8" width="11.5703125" bestFit="1" customWidth="1"/>
  </cols>
  <sheetData>
    <row r="1" spans="1:9" x14ac:dyDescent="0.25">
      <c r="A1" s="23" t="s">
        <v>140</v>
      </c>
      <c r="B1" s="23" t="s">
        <v>143</v>
      </c>
      <c r="C1" s="23" t="s">
        <v>144</v>
      </c>
      <c r="D1" s="23" t="s">
        <v>11</v>
      </c>
      <c r="E1" s="23" t="s">
        <v>12</v>
      </c>
      <c r="F1" s="23" t="s">
        <v>13</v>
      </c>
      <c r="G1" s="23" t="s">
        <v>123</v>
      </c>
      <c r="H1" s="24" t="s">
        <v>212</v>
      </c>
      <c r="I1" s="24" t="s">
        <v>179</v>
      </c>
    </row>
    <row r="2" spans="1:9" x14ac:dyDescent="0.25">
      <c r="A2" s="33" t="s">
        <v>133</v>
      </c>
      <c r="B2" s="34"/>
      <c r="C2" s="35"/>
      <c r="D2" s="20">
        <f>SUM(D4:D20)</f>
        <v>3</v>
      </c>
      <c r="E2" s="20">
        <f>SUM(E4:E20)</f>
        <v>0</v>
      </c>
      <c r="F2" s="20">
        <f t="shared" ref="F2" si="0">SUM(F4:F20)</f>
        <v>2</v>
      </c>
      <c r="G2" s="2"/>
      <c r="H2" s="2"/>
      <c r="I2" s="7"/>
    </row>
    <row r="3" spans="1:9" x14ac:dyDescent="0.25">
      <c r="A3" s="2"/>
      <c r="B3" s="2"/>
      <c r="C3" s="2"/>
      <c r="D3" s="2"/>
      <c r="E3" s="2"/>
      <c r="F3" s="2"/>
      <c r="G3" s="2"/>
      <c r="H3" s="2"/>
      <c r="I3" s="7"/>
    </row>
    <row r="4" spans="1:9" x14ac:dyDescent="0.25">
      <c r="A4" s="3" t="s">
        <v>141</v>
      </c>
      <c r="B4" s="3">
        <v>2</v>
      </c>
      <c r="C4" s="3">
        <v>4</v>
      </c>
      <c r="D4" s="3"/>
      <c r="E4" s="3"/>
      <c r="F4" s="3">
        <v>2</v>
      </c>
      <c r="G4" s="3"/>
      <c r="H4" s="3"/>
      <c r="I4" s="3" t="s">
        <v>180</v>
      </c>
    </row>
    <row r="5" spans="1:9" x14ac:dyDescent="0.25">
      <c r="A5" s="3" t="s">
        <v>177</v>
      </c>
      <c r="B5" s="3">
        <v>4</v>
      </c>
      <c r="C5" s="3">
        <v>4</v>
      </c>
      <c r="D5" s="3"/>
      <c r="E5" s="3"/>
      <c r="F5" s="3"/>
      <c r="G5" s="3">
        <v>2</v>
      </c>
      <c r="H5" s="3"/>
      <c r="I5" s="3" t="s">
        <v>180</v>
      </c>
    </row>
    <row r="6" spans="1:9" x14ac:dyDescent="0.25">
      <c r="A6" s="3" t="s">
        <v>175</v>
      </c>
      <c r="B6" s="3">
        <v>1</v>
      </c>
      <c r="C6" s="3"/>
      <c r="D6" s="3"/>
      <c r="E6" s="3"/>
      <c r="F6" s="3"/>
      <c r="G6" s="3"/>
      <c r="H6" s="3"/>
      <c r="I6" s="3" t="s">
        <v>70</v>
      </c>
    </row>
    <row r="7" spans="1:9" x14ac:dyDescent="0.25">
      <c r="A7" s="3" t="s">
        <v>176</v>
      </c>
      <c r="B7" s="3">
        <v>3</v>
      </c>
      <c r="C7" s="3"/>
      <c r="D7" s="3"/>
      <c r="E7" s="3"/>
      <c r="F7" s="3"/>
      <c r="G7" s="3"/>
      <c r="H7" s="3"/>
      <c r="I7" s="3" t="s">
        <v>181</v>
      </c>
    </row>
    <row r="8" spans="1:9" x14ac:dyDescent="0.25">
      <c r="A8" s="3" t="s">
        <v>178</v>
      </c>
      <c r="B8" s="3">
        <v>2</v>
      </c>
      <c r="C8" s="3"/>
      <c r="D8" s="3"/>
      <c r="E8" s="3"/>
      <c r="F8" s="3"/>
      <c r="G8" s="3"/>
      <c r="H8" s="3"/>
      <c r="I8" s="3"/>
    </row>
    <row r="9" spans="1:9" x14ac:dyDescent="0.25">
      <c r="A9" s="3" t="s">
        <v>210</v>
      </c>
      <c r="B9" s="3">
        <v>5</v>
      </c>
      <c r="C9" s="3"/>
      <c r="D9" s="3">
        <v>3</v>
      </c>
      <c r="E9" s="3"/>
      <c r="F9" s="3"/>
      <c r="G9" s="3">
        <v>1</v>
      </c>
      <c r="H9" s="3"/>
      <c r="I9" s="3" t="s">
        <v>180</v>
      </c>
    </row>
    <row r="10" spans="1:9" x14ac:dyDescent="0.25">
      <c r="A10" s="3" t="s">
        <v>211</v>
      </c>
      <c r="B10" s="3"/>
      <c r="C10" s="3"/>
      <c r="D10" s="3"/>
      <c r="E10" s="3"/>
      <c r="F10" s="3"/>
      <c r="G10" s="3"/>
      <c r="H10" s="3">
        <v>4</v>
      </c>
      <c r="I10" s="3" t="s">
        <v>180</v>
      </c>
    </row>
    <row r="11" spans="1:9" x14ac:dyDescent="0.25">
      <c r="A11" s="3"/>
      <c r="B11" s="3"/>
      <c r="C11" s="3"/>
      <c r="D11" s="3"/>
      <c r="E11" s="3"/>
      <c r="F11" s="3"/>
      <c r="G11" s="3"/>
      <c r="H11" s="3"/>
      <c r="I11" s="3"/>
    </row>
    <row r="12" spans="1:9" x14ac:dyDescent="0.25">
      <c r="A12" s="3"/>
      <c r="B12" s="3"/>
      <c r="C12" s="3"/>
      <c r="D12" s="3"/>
      <c r="E12" s="3"/>
      <c r="F12" s="3"/>
      <c r="G12" s="3"/>
      <c r="H12" s="3"/>
      <c r="I12" s="3"/>
    </row>
    <row r="13" spans="1:9" x14ac:dyDescent="0.25">
      <c r="A13" s="3"/>
      <c r="B13" s="3"/>
      <c r="C13" s="3"/>
      <c r="D13" s="3"/>
      <c r="E13" s="3"/>
      <c r="F13" s="3"/>
      <c r="G13" s="3"/>
      <c r="H13" s="3"/>
      <c r="I13" s="3"/>
    </row>
    <row r="14" spans="1:9" x14ac:dyDescent="0.25">
      <c r="A14" s="3"/>
      <c r="B14" s="3"/>
      <c r="C14" s="3"/>
      <c r="D14" s="3"/>
      <c r="E14" s="3"/>
      <c r="F14" s="3"/>
      <c r="G14" s="3"/>
      <c r="H14" s="3"/>
      <c r="I14" s="3"/>
    </row>
    <row r="15" spans="1:9" x14ac:dyDescent="0.25">
      <c r="A15" s="3"/>
      <c r="B15" s="3"/>
      <c r="C15" s="3"/>
      <c r="D15" s="3"/>
      <c r="E15" s="3"/>
      <c r="F15" s="3"/>
      <c r="G15" s="3"/>
      <c r="H15" s="3"/>
      <c r="I15" s="3"/>
    </row>
    <row r="16" spans="1:9" x14ac:dyDescent="0.25">
      <c r="A16" s="3"/>
      <c r="B16" s="3"/>
      <c r="C16" s="3"/>
      <c r="D16" s="3"/>
      <c r="E16" s="3"/>
      <c r="F16" s="3"/>
      <c r="G16" s="3"/>
      <c r="H16" s="3"/>
      <c r="I16" s="3"/>
    </row>
    <row r="17" spans="1:9" x14ac:dyDescent="0.25">
      <c r="A17" s="3"/>
      <c r="B17" s="3"/>
      <c r="C17" s="3"/>
      <c r="D17" s="3"/>
      <c r="E17" s="3"/>
      <c r="F17" s="3"/>
      <c r="G17" s="3"/>
      <c r="H17" s="3"/>
      <c r="I17" s="3"/>
    </row>
    <row r="18" spans="1:9" x14ac:dyDescent="0.25">
      <c r="A18" s="3"/>
      <c r="B18" s="3"/>
      <c r="C18" s="3"/>
      <c r="D18" s="3"/>
      <c r="E18" s="3"/>
      <c r="F18" s="3"/>
      <c r="G18" s="3"/>
      <c r="H18" s="3"/>
      <c r="I18" s="3"/>
    </row>
    <row r="19" spans="1:9" x14ac:dyDescent="0.25">
      <c r="A19" s="3"/>
      <c r="B19" s="3"/>
      <c r="C19" s="3"/>
      <c r="D19" s="3"/>
      <c r="E19" s="3"/>
      <c r="F19" s="3"/>
      <c r="G19" s="3"/>
      <c r="H19" s="3"/>
      <c r="I19" s="3"/>
    </row>
    <row r="20" spans="1:9" x14ac:dyDescent="0.25">
      <c r="A20" s="3"/>
      <c r="B20" s="3"/>
      <c r="C20" s="3"/>
      <c r="D20" s="3"/>
      <c r="E20" s="3"/>
      <c r="F20" s="3"/>
      <c r="G20" s="3"/>
      <c r="H20" s="3"/>
      <c r="I20" s="3"/>
    </row>
  </sheetData>
  <mergeCells count="1">
    <mergeCell ref="A2:C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E93A5-9106-46A0-A84D-EA1538687AB5}">
  <dimension ref="A1:D32"/>
  <sheetViews>
    <sheetView workbookViewId="0">
      <selection activeCell="F6" sqref="F6"/>
    </sheetView>
  </sheetViews>
  <sheetFormatPr defaultRowHeight="15" x14ac:dyDescent="0.25"/>
  <cols>
    <col min="2" max="2" width="57.85546875" customWidth="1"/>
    <col min="4" max="4" width="12.42578125" bestFit="1" customWidth="1"/>
  </cols>
  <sheetData>
    <row r="1" spans="1:4" x14ac:dyDescent="0.25">
      <c r="A1" s="28" t="s">
        <v>142</v>
      </c>
      <c r="B1" s="28" t="s">
        <v>156</v>
      </c>
      <c r="C1" s="28" t="s">
        <v>182</v>
      </c>
      <c r="D1" s="28" t="s">
        <v>202</v>
      </c>
    </row>
    <row r="2" spans="1:4" x14ac:dyDescent="0.25">
      <c r="A2" s="2"/>
      <c r="B2" s="2" t="s">
        <v>183</v>
      </c>
      <c r="C2" s="2" t="s">
        <v>189</v>
      </c>
      <c r="D2" s="2"/>
    </row>
    <row r="3" spans="1:4" x14ac:dyDescent="0.25">
      <c r="A3" s="2"/>
      <c r="B3" s="2" t="s">
        <v>184</v>
      </c>
      <c r="C3" s="2" t="s">
        <v>190</v>
      </c>
      <c r="D3" s="2"/>
    </row>
    <row r="4" spans="1:4" x14ac:dyDescent="0.25">
      <c r="A4" s="2"/>
      <c r="B4" s="2" t="s">
        <v>185</v>
      </c>
      <c r="C4" s="2" t="s">
        <v>191</v>
      </c>
      <c r="D4" s="2"/>
    </row>
    <row r="5" spans="1:4" x14ac:dyDescent="0.25">
      <c r="A5" s="2"/>
      <c r="B5" s="2" t="s">
        <v>186</v>
      </c>
      <c r="C5" s="2" t="s">
        <v>192</v>
      </c>
      <c r="D5" s="2"/>
    </row>
    <row r="6" spans="1:4" x14ac:dyDescent="0.25">
      <c r="A6" s="2">
        <v>3</v>
      </c>
      <c r="B6" s="2" t="s">
        <v>187</v>
      </c>
      <c r="C6" s="2" t="s">
        <v>188</v>
      </c>
      <c r="D6" s="2"/>
    </row>
    <row r="7" spans="1:4" x14ac:dyDescent="0.25">
      <c r="A7" s="2"/>
      <c r="B7" s="2" t="s">
        <v>193</v>
      </c>
      <c r="C7" s="2" t="s">
        <v>194</v>
      </c>
      <c r="D7" s="2"/>
    </row>
    <row r="8" spans="1:4" x14ac:dyDescent="0.25">
      <c r="A8" s="2"/>
      <c r="B8" s="2" t="s">
        <v>196</v>
      </c>
      <c r="C8" s="2" t="s">
        <v>195</v>
      </c>
      <c r="D8" s="2"/>
    </row>
    <row r="9" spans="1:4" x14ac:dyDescent="0.25">
      <c r="A9" s="2"/>
      <c r="B9" s="2" t="s">
        <v>197</v>
      </c>
      <c r="C9" s="2">
        <v>0</v>
      </c>
      <c r="D9" s="2"/>
    </row>
    <row r="10" spans="1:4" x14ac:dyDescent="0.25">
      <c r="A10" s="2"/>
      <c r="B10" s="2" t="s">
        <v>198</v>
      </c>
      <c r="C10" s="2"/>
      <c r="D10" s="2" t="s">
        <v>49</v>
      </c>
    </row>
    <row r="11" spans="1:4" x14ac:dyDescent="0.25">
      <c r="A11" s="2"/>
      <c r="B11" s="2" t="s">
        <v>199</v>
      </c>
      <c r="C11" s="2"/>
      <c r="D11" s="2"/>
    </row>
    <row r="12" spans="1:4" x14ac:dyDescent="0.25">
      <c r="A12" s="2"/>
      <c r="B12" s="2" t="s">
        <v>200</v>
      </c>
      <c r="C12" s="2"/>
      <c r="D12" s="2"/>
    </row>
    <row r="13" spans="1:4" x14ac:dyDescent="0.25">
      <c r="A13" s="2"/>
      <c r="B13" s="2" t="s">
        <v>201</v>
      </c>
      <c r="C13" s="2"/>
      <c r="D13" s="2" t="s">
        <v>51</v>
      </c>
    </row>
    <row r="14" spans="1:4" x14ac:dyDescent="0.25">
      <c r="A14" s="2"/>
      <c r="B14" s="2"/>
      <c r="C14" s="2"/>
      <c r="D14" s="2"/>
    </row>
    <row r="15" spans="1:4" x14ac:dyDescent="0.25">
      <c r="A15" s="2"/>
      <c r="B15" s="2"/>
      <c r="C15" s="2"/>
      <c r="D15" s="2"/>
    </row>
    <row r="16" spans="1:4" x14ac:dyDescent="0.25">
      <c r="A16" s="2"/>
      <c r="B16" s="2"/>
      <c r="C16" s="2"/>
      <c r="D16" s="2"/>
    </row>
    <row r="17" spans="1:4" x14ac:dyDescent="0.25">
      <c r="A17" s="2"/>
      <c r="B17" s="2"/>
      <c r="C17" s="2"/>
      <c r="D17" s="2"/>
    </row>
    <row r="18" spans="1:4" x14ac:dyDescent="0.25">
      <c r="A18" s="2"/>
      <c r="B18" s="2"/>
      <c r="C18" s="2"/>
      <c r="D18" s="2"/>
    </row>
    <row r="19" spans="1:4" x14ac:dyDescent="0.25">
      <c r="A19" s="2"/>
      <c r="B19" s="2"/>
      <c r="C19" s="2"/>
      <c r="D19" s="2"/>
    </row>
    <row r="20" spans="1:4" x14ac:dyDescent="0.25">
      <c r="A20" s="2"/>
      <c r="B20" s="2"/>
      <c r="C20" s="2"/>
      <c r="D20" s="2"/>
    </row>
    <row r="21" spans="1:4" x14ac:dyDescent="0.25">
      <c r="A21" s="2"/>
      <c r="B21" s="2"/>
      <c r="C21" s="2"/>
      <c r="D21" s="2"/>
    </row>
    <row r="22" spans="1:4" x14ac:dyDescent="0.25">
      <c r="A22" s="2"/>
      <c r="B22" s="2"/>
      <c r="C22" s="2"/>
      <c r="D22" s="2"/>
    </row>
    <row r="23" spans="1:4" x14ac:dyDescent="0.25">
      <c r="A23" s="2"/>
      <c r="B23" s="2"/>
      <c r="C23" s="2"/>
      <c r="D23" s="2"/>
    </row>
    <row r="24" spans="1:4" x14ac:dyDescent="0.25">
      <c r="A24" s="2"/>
      <c r="B24" s="2"/>
      <c r="C24" s="2"/>
      <c r="D24" s="2"/>
    </row>
    <row r="25" spans="1:4" x14ac:dyDescent="0.25">
      <c r="A25" s="2"/>
      <c r="B25" s="2"/>
      <c r="C25" s="2"/>
      <c r="D25" s="2"/>
    </row>
    <row r="26" spans="1:4" x14ac:dyDescent="0.25">
      <c r="A26" s="2"/>
      <c r="B26" s="2"/>
      <c r="C26" s="2"/>
      <c r="D26" s="2"/>
    </row>
    <row r="27" spans="1:4" x14ac:dyDescent="0.25">
      <c r="A27" s="2"/>
      <c r="B27" s="2"/>
      <c r="C27" s="2"/>
      <c r="D27" s="2"/>
    </row>
    <row r="28" spans="1:4" x14ac:dyDescent="0.25">
      <c r="A28" s="2"/>
      <c r="B28" s="2"/>
      <c r="C28" s="2"/>
      <c r="D28" s="2"/>
    </row>
    <row r="29" spans="1:4" x14ac:dyDescent="0.25">
      <c r="A29" s="2"/>
      <c r="B29" s="2"/>
      <c r="C29" s="2"/>
      <c r="D29" s="2"/>
    </row>
    <row r="30" spans="1:4" x14ac:dyDescent="0.25">
      <c r="A30" s="2"/>
      <c r="B30" s="2"/>
      <c r="C30" s="2"/>
      <c r="D30" s="2"/>
    </row>
    <row r="31" spans="1:4" x14ac:dyDescent="0.25">
      <c r="A31" s="2"/>
      <c r="B31" s="2"/>
      <c r="C31" s="2"/>
      <c r="D31" s="2"/>
    </row>
    <row r="32" spans="1:4" x14ac:dyDescent="0.25">
      <c r="A32" s="2"/>
      <c r="B32" s="2"/>
      <c r="C32" s="2"/>
      <c r="D32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D5DF0-D3CA-48AE-AE1A-C995A4ED2D2D}">
  <dimension ref="C1:AD57"/>
  <sheetViews>
    <sheetView topLeftCell="A4" workbookViewId="0">
      <selection activeCell="D13" sqref="D13"/>
    </sheetView>
  </sheetViews>
  <sheetFormatPr defaultRowHeight="15" x14ac:dyDescent="0.25"/>
  <cols>
    <col min="1" max="1" width="29.42578125" customWidth="1"/>
    <col min="2" max="2" width="17.28515625" customWidth="1"/>
    <col min="3" max="3" width="16.85546875" customWidth="1"/>
    <col min="4" max="4" width="17.7109375" customWidth="1"/>
    <col min="5" max="5" width="17.28515625" customWidth="1"/>
    <col min="6" max="6" width="27.5703125" customWidth="1"/>
    <col min="7" max="7" width="29.85546875" customWidth="1"/>
    <col min="8" max="8" width="16.5703125" customWidth="1"/>
    <col min="9" max="9" width="17" customWidth="1"/>
    <col min="10" max="10" width="17.28515625" customWidth="1"/>
    <col min="11" max="11" width="16.28515625" customWidth="1"/>
    <col min="12" max="12" width="28.5703125" customWidth="1"/>
  </cols>
  <sheetData>
    <row r="1" ht="138.75" customHeight="1" x14ac:dyDescent="0.25"/>
    <row r="2" ht="94.5" customHeight="1" x14ac:dyDescent="0.25"/>
    <row r="3" ht="93" customHeight="1" x14ac:dyDescent="0.25"/>
    <row r="4" ht="84" customHeight="1" x14ac:dyDescent="0.25"/>
    <row r="5" ht="87" customHeight="1" x14ac:dyDescent="0.25"/>
    <row r="6" ht="150" customHeight="1" x14ac:dyDescent="0.25"/>
    <row r="55" spans="3:30" x14ac:dyDescent="0.25">
      <c r="C55" s="36" t="s">
        <v>204</v>
      </c>
      <c r="D55" s="36"/>
      <c r="E55" s="36"/>
      <c r="F55" s="36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</row>
    <row r="56" spans="3:30" x14ac:dyDescent="0.25">
      <c r="C56" s="36"/>
      <c r="D56" s="36"/>
      <c r="E56" s="36"/>
      <c r="F56" s="36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</row>
    <row r="57" spans="3:30" x14ac:dyDescent="0.25">
      <c r="C57" s="36"/>
      <c r="D57" s="36"/>
      <c r="E57" s="36"/>
      <c r="F57" s="36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</row>
  </sheetData>
  <mergeCells count="1">
    <mergeCell ref="C55:AD57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280F8-88BC-404B-B899-8CDE16F7D753}">
  <dimension ref="A1:D30"/>
  <sheetViews>
    <sheetView workbookViewId="0">
      <selection activeCell="C8" sqref="C8"/>
    </sheetView>
  </sheetViews>
  <sheetFormatPr defaultRowHeight="15" x14ac:dyDescent="0.25"/>
  <cols>
    <col min="2" max="2" width="14" customWidth="1"/>
    <col min="3" max="3" width="11.5703125" customWidth="1"/>
  </cols>
  <sheetData>
    <row r="1" spans="1:4" x14ac:dyDescent="0.25">
      <c r="B1" s="22" t="s">
        <v>173</v>
      </c>
      <c r="C1" s="22" t="s">
        <v>174</v>
      </c>
    </row>
    <row r="2" spans="1:4" x14ac:dyDescent="0.25">
      <c r="B2" s="2" t="s">
        <v>169</v>
      </c>
      <c r="C2" s="2">
        <f>Buildings!M3</f>
        <v>2</v>
      </c>
    </row>
    <row r="3" spans="1:4" x14ac:dyDescent="0.25">
      <c r="B3" s="2" t="s">
        <v>170</v>
      </c>
      <c r="C3" s="2">
        <f>Buildings!N3</f>
        <v>0</v>
      </c>
    </row>
    <row r="4" spans="1:4" x14ac:dyDescent="0.25">
      <c r="B4" s="2" t="s">
        <v>171</v>
      </c>
      <c r="C4" s="2">
        <f>Buildings!O3</f>
        <v>0</v>
      </c>
    </row>
    <row r="6" spans="1:4" x14ac:dyDescent="0.25">
      <c r="A6" s="23" t="s">
        <v>132</v>
      </c>
      <c r="B6" s="23" t="s">
        <v>166</v>
      </c>
      <c r="C6" s="23" t="s">
        <v>167</v>
      </c>
      <c r="D6" s="23" t="s">
        <v>172</v>
      </c>
    </row>
    <row r="7" spans="1:4" x14ac:dyDescent="0.25">
      <c r="A7" s="2">
        <v>4</v>
      </c>
      <c r="B7" s="2" t="s">
        <v>169</v>
      </c>
      <c r="C7" s="2"/>
      <c r="D7" s="2"/>
    </row>
    <row r="8" spans="1:4" x14ac:dyDescent="0.25">
      <c r="A8" s="2">
        <v>4</v>
      </c>
      <c r="B8" s="2" t="s">
        <v>169</v>
      </c>
      <c r="C8" s="2"/>
      <c r="D8" s="2"/>
    </row>
    <row r="9" spans="1:4" x14ac:dyDescent="0.25">
      <c r="A9" s="2"/>
      <c r="B9" s="2"/>
      <c r="C9" s="2"/>
      <c r="D9" s="2"/>
    </row>
    <row r="10" spans="1:4" x14ac:dyDescent="0.25">
      <c r="A10" s="2"/>
      <c r="B10" s="2"/>
      <c r="C10" s="2"/>
      <c r="D10" s="2"/>
    </row>
    <row r="11" spans="1:4" x14ac:dyDescent="0.25">
      <c r="A11" s="2"/>
      <c r="B11" s="2"/>
      <c r="C11" s="2"/>
      <c r="D11" s="2"/>
    </row>
    <row r="12" spans="1:4" x14ac:dyDescent="0.25">
      <c r="A12" s="2"/>
      <c r="B12" s="2"/>
      <c r="C12" s="2"/>
      <c r="D12" s="2"/>
    </row>
    <row r="13" spans="1:4" x14ac:dyDescent="0.25">
      <c r="A13" s="2"/>
      <c r="B13" s="2"/>
      <c r="C13" s="2"/>
      <c r="D13" s="2"/>
    </row>
    <row r="14" spans="1:4" x14ac:dyDescent="0.25">
      <c r="A14" s="2"/>
      <c r="B14" s="2"/>
      <c r="C14" s="2"/>
      <c r="D14" s="2"/>
    </row>
    <row r="15" spans="1:4" x14ac:dyDescent="0.25">
      <c r="A15" s="2"/>
      <c r="B15" s="2"/>
      <c r="C15" s="2"/>
      <c r="D15" s="2"/>
    </row>
    <row r="16" spans="1:4" x14ac:dyDescent="0.25">
      <c r="A16" s="2"/>
      <c r="B16" s="2"/>
      <c r="C16" s="2"/>
      <c r="D16" s="2"/>
    </row>
    <row r="17" spans="1:4" x14ac:dyDescent="0.25">
      <c r="A17" s="2"/>
      <c r="B17" s="2"/>
      <c r="C17" s="2"/>
      <c r="D17" s="2"/>
    </row>
    <row r="18" spans="1:4" x14ac:dyDescent="0.25">
      <c r="A18" s="2"/>
      <c r="B18" s="2"/>
      <c r="C18" s="2"/>
      <c r="D18" s="2"/>
    </row>
    <row r="19" spans="1:4" x14ac:dyDescent="0.25">
      <c r="A19" s="2"/>
      <c r="B19" s="2"/>
      <c r="C19" s="2"/>
      <c r="D19" s="2"/>
    </row>
    <row r="20" spans="1:4" x14ac:dyDescent="0.25">
      <c r="A20" s="2"/>
      <c r="B20" s="2"/>
      <c r="C20" s="2"/>
      <c r="D20" s="2"/>
    </row>
    <row r="21" spans="1:4" x14ac:dyDescent="0.25">
      <c r="A21" s="2"/>
      <c r="B21" s="2"/>
      <c r="C21" s="2"/>
      <c r="D21" s="2"/>
    </row>
    <row r="22" spans="1:4" x14ac:dyDescent="0.25">
      <c r="A22" s="2"/>
      <c r="B22" s="2"/>
      <c r="C22" s="2"/>
      <c r="D22" s="2"/>
    </row>
    <row r="23" spans="1:4" x14ac:dyDescent="0.25">
      <c r="A23" s="2"/>
      <c r="B23" s="2"/>
      <c r="C23" s="2"/>
      <c r="D23" s="2"/>
    </row>
    <row r="24" spans="1:4" x14ac:dyDescent="0.25">
      <c r="A24" s="2"/>
      <c r="B24" s="2"/>
      <c r="C24" s="2"/>
      <c r="D24" s="2"/>
    </row>
    <row r="25" spans="1:4" x14ac:dyDescent="0.25">
      <c r="A25" s="2"/>
      <c r="B25" s="2"/>
      <c r="C25" s="2"/>
      <c r="D25" s="2"/>
    </row>
    <row r="26" spans="1:4" x14ac:dyDescent="0.25">
      <c r="A26" s="2"/>
      <c r="B26" s="2"/>
      <c r="C26" s="2"/>
      <c r="D26" s="2"/>
    </row>
    <row r="27" spans="1:4" x14ac:dyDescent="0.25">
      <c r="A27" s="2"/>
      <c r="B27" s="2"/>
      <c r="C27" s="2"/>
      <c r="D27" s="2"/>
    </row>
    <row r="28" spans="1:4" x14ac:dyDescent="0.25">
      <c r="A28" s="2"/>
      <c r="B28" s="2"/>
      <c r="C28" s="2"/>
      <c r="D28" s="2"/>
    </row>
    <row r="29" spans="1:4" x14ac:dyDescent="0.25">
      <c r="A29" s="2"/>
      <c r="B29" s="2"/>
      <c r="C29" s="2"/>
      <c r="D29" s="2"/>
    </row>
    <row r="30" spans="1:4" x14ac:dyDescent="0.25">
      <c r="A30" s="2"/>
      <c r="B30" s="2"/>
      <c r="C30" s="2"/>
      <c r="D30" s="2"/>
    </row>
  </sheetData>
  <dataValidations count="1">
    <dataValidation type="list" allowBlank="1" showInputMessage="1" showErrorMessage="1" sqref="B7:B30" xr:uid="{8958D8A1-3CE9-4E8C-B825-C63697BE0745}">
      <formula1>ItemType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EB722-A80D-4B8E-ABCB-1E8969D24252}">
  <dimension ref="A1:O85"/>
  <sheetViews>
    <sheetView topLeftCell="A43" zoomScale="70" zoomScaleNormal="70" workbookViewId="0">
      <selection activeCell="A75" sqref="A75:XFD75"/>
    </sheetView>
  </sheetViews>
  <sheetFormatPr defaultRowHeight="15" x14ac:dyDescent="0.25"/>
  <cols>
    <col min="1" max="1" width="38.28515625" customWidth="1"/>
    <col min="3" max="3" width="15.7109375" customWidth="1"/>
    <col min="4" max="4" width="11.85546875" customWidth="1"/>
    <col min="5" max="5" width="12.5703125" customWidth="1"/>
    <col min="9" max="9" width="19" customWidth="1"/>
    <col min="10" max="11" width="16.140625" customWidth="1"/>
    <col min="12" max="12" width="18.28515625" customWidth="1"/>
    <col min="13" max="13" width="17.28515625" customWidth="1"/>
    <col min="14" max="14" width="21" bestFit="1" customWidth="1"/>
    <col min="15" max="15" width="19.140625" customWidth="1"/>
  </cols>
  <sheetData>
    <row r="1" spans="1:9" x14ac:dyDescent="0.25">
      <c r="A1" s="16" t="s">
        <v>1</v>
      </c>
      <c r="B1" s="16" t="s">
        <v>11</v>
      </c>
      <c r="C1" s="16" t="s">
        <v>12</v>
      </c>
      <c r="D1" s="16" t="s">
        <v>13</v>
      </c>
      <c r="I1" s="15" t="s">
        <v>58</v>
      </c>
    </row>
    <row r="2" spans="1:9" x14ac:dyDescent="0.25">
      <c r="A2" s="2" t="s">
        <v>2</v>
      </c>
      <c r="B2" s="2">
        <v>2</v>
      </c>
      <c r="C2" s="2">
        <v>2</v>
      </c>
      <c r="D2" s="2"/>
      <c r="I2" s="2" t="s">
        <v>11</v>
      </c>
    </row>
    <row r="3" spans="1:9" x14ac:dyDescent="0.25">
      <c r="A3" s="2" t="s">
        <v>3</v>
      </c>
      <c r="B3" s="2"/>
      <c r="C3" s="2">
        <v>2</v>
      </c>
      <c r="D3" s="2">
        <v>2</v>
      </c>
      <c r="I3" s="2" t="s">
        <v>12</v>
      </c>
    </row>
    <row r="4" spans="1:9" x14ac:dyDescent="0.25">
      <c r="A4" s="2" t="s">
        <v>4</v>
      </c>
      <c r="B4" s="2"/>
      <c r="C4" s="2">
        <v>4</v>
      </c>
      <c r="D4" s="2"/>
      <c r="I4" s="2" t="s">
        <v>13</v>
      </c>
    </row>
    <row r="5" spans="1:9" x14ac:dyDescent="0.25">
      <c r="A5" s="2" t="s">
        <v>5</v>
      </c>
      <c r="B5" s="2">
        <v>2</v>
      </c>
      <c r="C5" s="2"/>
      <c r="D5" s="2">
        <v>2</v>
      </c>
      <c r="I5" s="2" t="s">
        <v>62</v>
      </c>
    </row>
    <row r="6" spans="1:9" x14ac:dyDescent="0.25">
      <c r="A6" s="2" t="s">
        <v>6</v>
      </c>
      <c r="B6" s="2"/>
      <c r="C6" s="2"/>
      <c r="D6" s="2">
        <v>4</v>
      </c>
      <c r="I6" s="2" t="s">
        <v>63</v>
      </c>
    </row>
    <row r="7" spans="1:9" x14ac:dyDescent="0.25">
      <c r="A7" s="2" t="s">
        <v>7</v>
      </c>
      <c r="B7" s="2"/>
      <c r="C7" s="2">
        <v>2</v>
      </c>
      <c r="D7" s="2"/>
      <c r="I7" s="2" t="s">
        <v>64</v>
      </c>
    </row>
    <row r="8" spans="1:9" x14ac:dyDescent="0.25">
      <c r="A8" s="2" t="s">
        <v>8</v>
      </c>
      <c r="B8" s="2">
        <v>4</v>
      </c>
      <c r="C8" s="2"/>
      <c r="D8" s="2"/>
      <c r="I8" s="2" t="s">
        <v>65</v>
      </c>
    </row>
    <row r="9" spans="1:9" x14ac:dyDescent="0.25">
      <c r="A9" s="2" t="s">
        <v>9</v>
      </c>
      <c r="B9" s="2">
        <v>2</v>
      </c>
      <c r="C9" s="2"/>
      <c r="D9" s="2">
        <v>2</v>
      </c>
    </row>
    <row r="10" spans="1:9" x14ac:dyDescent="0.25">
      <c r="A10" s="2" t="s">
        <v>10</v>
      </c>
      <c r="B10" s="2">
        <v>2</v>
      </c>
      <c r="C10" s="2">
        <v>2</v>
      </c>
      <c r="D10" s="2"/>
    </row>
    <row r="14" spans="1:9" x14ac:dyDescent="0.25">
      <c r="A14" s="16" t="s">
        <v>19</v>
      </c>
      <c r="B14" s="16" t="s">
        <v>13</v>
      </c>
      <c r="C14" s="16" t="s">
        <v>21</v>
      </c>
      <c r="I14" s="21" t="s">
        <v>168</v>
      </c>
    </row>
    <row r="15" spans="1:9" x14ac:dyDescent="0.25">
      <c r="A15" s="2" t="s">
        <v>20</v>
      </c>
      <c r="B15" s="2">
        <v>-1</v>
      </c>
      <c r="C15" s="2"/>
      <c r="I15" s="2" t="s">
        <v>169</v>
      </c>
    </row>
    <row r="16" spans="1:9" x14ac:dyDescent="0.25">
      <c r="A16" s="2" t="s">
        <v>22</v>
      </c>
      <c r="B16" s="2">
        <v>1</v>
      </c>
      <c r="C16" s="2">
        <v>1</v>
      </c>
      <c r="I16" s="2" t="s">
        <v>170</v>
      </c>
    </row>
    <row r="17" spans="1:9" x14ac:dyDescent="0.25">
      <c r="A17" s="2" t="s">
        <v>23</v>
      </c>
      <c r="B17" s="2">
        <v>2</v>
      </c>
      <c r="C17" s="2">
        <v>2</v>
      </c>
      <c r="I17" s="2" t="s">
        <v>171</v>
      </c>
    </row>
    <row r="18" spans="1:9" x14ac:dyDescent="0.25">
      <c r="A18" s="2" t="s">
        <v>24</v>
      </c>
      <c r="B18" s="2">
        <v>3</v>
      </c>
      <c r="C18" s="2">
        <v>4</v>
      </c>
    </row>
    <row r="19" spans="1:9" x14ac:dyDescent="0.25">
      <c r="A19" s="2" t="s">
        <v>25</v>
      </c>
      <c r="B19" s="2">
        <v>4</v>
      </c>
      <c r="C19" s="2">
        <v>8</v>
      </c>
    </row>
    <row r="23" spans="1:9" x14ac:dyDescent="0.25">
      <c r="A23" s="16" t="s">
        <v>26</v>
      </c>
      <c r="B23" s="16" t="s">
        <v>11</v>
      </c>
      <c r="C23" s="16" t="s">
        <v>12</v>
      </c>
    </row>
    <row r="24" spans="1:9" x14ac:dyDescent="0.25">
      <c r="A24" s="2" t="s">
        <v>20</v>
      </c>
      <c r="B24" s="2">
        <v>0</v>
      </c>
      <c r="C24" s="2">
        <v>1</v>
      </c>
    </row>
    <row r="25" spans="1:9" x14ac:dyDescent="0.25">
      <c r="A25" s="2" t="s">
        <v>27</v>
      </c>
      <c r="B25" s="2">
        <v>1</v>
      </c>
      <c r="C25" s="2">
        <v>-1</v>
      </c>
    </row>
    <row r="26" spans="1:9" x14ac:dyDescent="0.25">
      <c r="A26" s="2" t="s">
        <v>28</v>
      </c>
      <c r="B26" s="2">
        <v>2</v>
      </c>
      <c r="C26" s="2">
        <v>-2</v>
      </c>
    </row>
    <row r="27" spans="1:9" x14ac:dyDescent="0.25">
      <c r="A27" s="2" t="s">
        <v>29</v>
      </c>
      <c r="B27" s="2">
        <v>3</v>
      </c>
      <c r="C27" s="2">
        <v>-4</v>
      </c>
    </row>
    <row r="28" spans="1:9" x14ac:dyDescent="0.25">
      <c r="A28" s="2" t="s">
        <v>30</v>
      </c>
      <c r="B28" s="2">
        <v>4</v>
      </c>
      <c r="C28" s="2">
        <v>-8</v>
      </c>
    </row>
    <row r="32" spans="1:9" x14ac:dyDescent="0.25">
      <c r="A32" s="16" t="s">
        <v>31</v>
      </c>
      <c r="B32" s="16" t="s">
        <v>12</v>
      </c>
      <c r="C32" s="16" t="s">
        <v>21</v>
      </c>
    </row>
    <row r="33" spans="1:15" x14ac:dyDescent="0.25">
      <c r="A33" s="17" t="s">
        <v>20</v>
      </c>
      <c r="B33" s="2">
        <v>-1</v>
      </c>
      <c r="C33" s="2"/>
    </row>
    <row r="34" spans="1:15" x14ac:dyDescent="0.25">
      <c r="A34" s="17">
        <v>1</v>
      </c>
      <c r="B34" s="2">
        <v>1</v>
      </c>
      <c r="C34" s="2">
        <v>1</v>
      </c>
    </row>
    <row r="35" spans="1:15" x14ac:dyDescent="0.25">
      <c r="A35" s="17">
        <v>6</v>
      </c>
      <c r="B35" s="2">
        <v>2</v>
      </c>
      <c r="C35" s="2">
        <v>2</v>
      </c>
    </row>
    <row r="36" spans="1:15" x14ac:dyDescent="0.25">
      <c r="A36" s="17">
        <v>12</v>
      </c>
      <c r="B36" s="2">
        <v>3</v>
      </c>
      <c r="C36" s="2">
        <v>4</v>
      </c>
    </row>
    <row r="37" spans="1:15" x14ac:dyDescent="0.25">
      <c r="A37" s="17">
        <v>24</v>
      </c>
      <c r="B37" s="2">
        <v>4</v>
      </c>
      <c r="C37" s="2">
        <v>8</v>
      </c>
    </row>
    <row r="41" spans="1:15" x14ac:dyDescent="0.25">
      <c r="A41" s="21" t="s">
        <v>70</v>
      </c>
      <c r="B41" s="21" t="s">
        <v>71</v>
      </c>
      <c r="C41" s="21" t="s">
        <v>117</v>
      </c>
      <c r="D41" s="21" t="s">
        <v>120</v>
      </c>
      <c r="E41" s="21" t="s">
        <v>11</v>
      </c>
      <c r="F41" s="21" t="s">
        <v>12</v>
      </c>
      <c r="G41" s="21" t="s">
        <v>13</v>
      </c>
      <c r="H41" s="21" t="s">
        <v>123</v>
      </c>
      <c r="I41" s="21" t="s">
        <v>121</v>
      </c>
      <c r="J41" s="21" t="s">
        <v>122</v>
      </c>
      <c r="K41" s="21" t="s">
        <v>124</v>
      </c>
      <c r="L41" s="21" t="s">
        <v>125</v>
      </c>
      <c r="M41" s="21" t="s">
        <v>126</v>
      </c>
      <c r="N41" s="21" t="s">
        <v>127</v>
      </c>
      <c r="O41" s="21" t="s">
        <v>130</v>
      </c>
    </row>
    <row r="42" spans="1:15" x14ac:dyDescent="0.25">
      <c r="A42" s="2" t="s">
        <v>72</v>
      </c>
      <c r="B42" s="2">
        <v>52</v>
      </c>
      <c r="C42" s="2"/>
      <c r="D42" s="2"/>
      <c r="E42" s="2">
        <v>2</v>
      </c>
      <c r="F42" s="2">
        <v>2</v>
      </c>
      <c r="G42" s="2"/>
      <c r="H42" s="2"/>
      <c r="I42" s="2">
        <v>3</v>
      </c>
      <c r="J42" s="2">
        <v>2</v>
      </c>
      <c r="K42" s="2"/>
      <c r="L42" s="2"/>
      <c r="M42" s="2" t="s">
        <v>81</v>
      </c>
      <c r="N42" s="2"/>
      <c r="O42" s="2"/>
    </row>
    <row r="43" spans="1:15" x14ac:dyDescent="0.25">
      <c r="A43" s="2" t="s">
        <v>73</v>
      </c>
      <c r="B43" s="2">
        <v>18</v>
      </c>
      <c r="C43" s="2" t="s">
        <v>118</v>
      </c>
      <c r="D43" s="2">
        <v>1000</v>
      </c>
      <c r="E43" s="2">
        <v>1</v>
      </c>
      <c r="F43" s="2"/>
      <c r="G43" s="2"/>
      <c r="H43" s="2"/>
      <c r="I43" s="2">
        <v>1</v>
      </c>
      <c r="J43" s="2"/>
      <c r="K43" s="2"/>
      <c r="L43" s="2"/>
      <c r="M43" s="2"/>
      <c r="N43" s="2"/>
      <c r="O43" s="2"/>
    </row>
    <row r="44" spans="1:15" x14ac:dyDescent="0.25">
      <c r="A44" s="2" t="s">
        <v>74</v>
      </c>
      <c r="B44" s="2">
        <v>40</v>
      </c>
      <c r="C44" s="2"/>
      <c r="D44" s="2"/>
      <c r="E44" s="2"/>
      <c r="F44" s="2"/>
      <c r="G44" s="2">
        <v>4</v>
      </c>
      <c r="H44" s="2"/>
      <c r="I44" s="2"/>
      <c r="J44" s="2"/>
      <c r="K44" s="2"/>
      <c r="L44" s="2"/>
      <c r="M44" s="2"/>
      <c r="N44" s="2" t="s">
        <v>128</v>
      </c>
      <c r="O44" s="2"/>
    </row>
    <row r="45" spans="1:15" x14ac:dyDescent="0.25">
      <c r="A45" s="2" t="s">
        <v>75</v>
      </c>
      <c r="B45" s="2">
        <v>12</v>
      </c>
      <c r="C45" s="2"/>
      <c r="D45" s="2"/>
      <c r="E45" s="2"/>
      <c r="F45" s="2"/>
      <c r="G45" s="2"/>
      <c r="H45" s="2">
        <v>-1</v>
      </c>
      <c r="I45" s="2"/>
      <c r="J45" s="2"/>
      <c r="K45" s="2"/>
      <c r="L45" s="2">
        <v>2</v>
      </c>
      <c r="M45" s="2" t="s">
        <v>112</v>
      </c>
      <c r="N45" s="2"/>
      <c r="O45" s="2"/>
    </row>
    <row r="46" spans="1:15" x14ac:dyDescent="0.25">
      <c r="A46" s="2" t="s">
        <v>76</v>
      </c>
      <c r="B46" s="2">
        <v>50</v>
      </c>
      <c r="C46" s="2" t="s">
        <v>116</v>
      </c>
      <c r="D46" s="2">
        <v>2000</v>
      </c>
      <c r="E46" s="2">
        <v>2</v>
      </c>
      <c r="F46" s="2"/>
      <c r="G46" s="2">
        <v>1</v>
      </c>
      <c r="H46" s="2">
        <v>1</v>
      </c>
      <c r="I46" s="2">
        <v>2</v>
      </c>
      <c r="J46" s="2">
        <v>1</v>
      </c>
      <c r="K46" s="2">
        <v>1</v>
      </c>
      <c r="L46" s="2"/>
      <c r="M46" s="2" t="s">
        <v>96</v>
      </c>
      <c r="N46" s="2"/>
      <c r="O46" s="2"/>
    </row>
    <row r="47" spans="1:15" x14ac:dyDescent="0.25">
      <c r="A47" s="2" t="s">
        <v>77</v>
      </c>
      <c r="B47" s="2">
        <v>6</v>
      </c>
      <c r="C47" s="2"/>
      <c r="D47" s="2"/>
      <c r="E47" s="2"/>
      <c r="F47" s="2">
        <v>1</v>
      </c>
      <c r="G47" s="2">
        <v>1</v>
      </c>
      <c r="H47" s="2"/>
      <c r="I47" s="2"/>
      <c r="J47" s="2"/>
      <c r="K47" s="2"/>
      <c r="L47" s="2"/>
      <c r="M47" s="2"/>
      <c r="N47" s="2"/>
      <c r="O47" s="2"/>
    </row>
    <row r="48" spans="1:15" x14ac:dyDescent="0.25">
      <c r="A48" s="2" t="s">
        <v>78</v>
      </c>
      <c r="B48" s="2">
        <v>4</v>
      </c>
      <c r="C48" s="2" t="s">
        <v>118</v>
      </c>
      <c r="D48" s="2"/>
      <c r="E48" s="2">
        <v>1</v>
      </c>
      <c r="F48" s="2">
        <v>2</v>
      </c>
      <c r="G48" s="2"/>
      <c r="H48" s="2">
        <v>1</v>
      </c>
      <c r="I48" s="2"/>
      <c r="J48" s="2"/>
      <c r="K48" s="2"/>
      <c r="L48" s="2"/>
      <c r="M48" s="2" t="s">
        <v>111</v>
      </c>
      <c r="N48" s="2"/>
      <c r="O48" s="2"/>
    </row>
    <row r="49" spans="1:15" x14ac:dyDescent="0.25">
      <c r="A49" s="2" t="s">
        <v>79</v>
      </c>
      <c r="B49" s="2">
        <v>30</v>
      </c>
      <c r="C49" s="2"/>
      <c r="D49" s="2"/>
      <c r="E49" s="2">
        <v>1</v>
      </c>
      <c r="F49" s="2">
        <v>1</v>
      </c>
      <c r="G49" s="2"/>
      <c r="H49" s="2"/>
      <c r="I49" s="2">
        <v>3</v>
      </c>
      <c r="J49" s="2">
        <v>2</v>
      </c>
      <c r="K49" s="2"/>
      <c r="L49" s="2"/>
      <c r="M49" s="2" t="s">
        <v>72</v>
      </c>
      <c r="N49" s="2"/>
      <c r="O49" s="2"/>
    </row>
    <row r="50" spans="1:15" x14ac:dyDescent="0.25">
      <c r="A50" s="2" t="s">
        <v>80</v>
      </c>
      <c r="B50" s="2">
        <v>54</v>
      </c>
      <c r="C50" s="2"/>
      <c r="D50" s="2"/>
      <c r="E50" s="2">
        <v>2</v>
      </c>
      <c r="F50" s="2">
        <v>2</v>
      </c>
      <c r="G50" s="2">
        <v>2</v>
      </c>
      <c r="H50" s="2">
        <v>-4</v>
      </c>
      <c r="I50" s="2"/>
      <c r="J50" s="2"/>
      <c r="K50" s="2"/>
      <c r="L50" s="2">
        <v>8</v>
      </c>
      <c r="M50" s="2"/>
      <c r="N50" s="2"/>
      <c r="O50" s="2"/>
    </row>
    <row r="51" spans="1:15" x14ac:dyDescent="0.25">
      <c r="A51" s="2" t="s">
        <v>81</v>
      </c>
      <c r="B51" s="2">
        <v>58</v>
      </c>
      <c r="C51" s="2"/>
      <c r="D51" s="2"/>
      <c r="E51" s="2"/>
      <c r="F51" s="2">
        <v>4</v>
      </c>
      <c r="G51" s="2"/>
      <c r="H51" s="2">
        <v>-4</v>
      </c>
      <c r="I51" s="2">
        <v>3</v>
      </c>
      <c r="J51" s="2">
        <v>2</v>
      </c>
      <c r="K51" s="2"/>
      <c r="L51" s="2"/>
      <c r="M51" s="2"/>
      <c r="N51" s="2" t="s">
        <v>129</v>
      </c>
      <c r="O51" s="2"/>
    </row>
    <row r="52" spans="1:15" x14ac:dyDescent="0.25">
      <c r="A52" s="2" t="s">
        <v>82</v>
      </c>
      <c r="B52" s="2">
        <v>8</v>
      </c>
      <c r="C52" s="2"/>
      <c r="D52" s="2"/>
      <c r="E52" s="2"/>
      <c r="F52" s="2"/>
      <c r="G52" s="2"/>
      <c r="H52" s="2">
        <v>-2</v>
      </c>
      <c r="I52" s="2"/>
      <c r="J52" s="2"/>
      <c r="K52" s="2"/>
      <c r="L52" s="2">
        <v>4</v>
      </c>
      <c r="M52" s="2" t="s">
        <v>85</v>
      </c>
      <c r="N52" s="2"/>
      <c r="O52" s="2"/>
    </row>
    <row r="53" spans="1:15" x14ac:dyDescent="0.25">
      <c r="A53" s="2" t="s">
        <v>83</v>
      </c>
      <c r="B53" s="2">
        <v>4</v>
      </c>
      <c r="C53" s="2"/>
      <c r="D53" s="2"/>
      <c r="E53" s="2"/>
      <c r="F53" s="2">
        <v>1</v>
      </c>
      <c r="G53" s="2">
        <v>1</v>
      </c>
      <c r="H53" s="2"/>
      <c r="I53" s="2"/>
      <c r="J53" s="2"/>
      <c r="K53" s="2"/>
      <c r="L53" s="2"/>
      <c r="M53" s="2" t="s">
        <v>112</v>
      </c>
      <c r="N53" s="2"/>
      <c r="O53" s="2"/>
    </row>
    <row r="54" spans="1:15" x14ac:dyDescent="0.25">
      <c r="A54" s="2" t="s">
        <v>84</v>
      </c>
      <c r="B54" s="2">
        <v>10</v>
      </c>
      <c r="C54" s="2" t="s">
        <v>118</v>
      </c>
      <c r="D54" s="2"/>
      <c r="E54" s="2"/>
      <c r="F54" s="2">
        <v>1</v>
      </c>
      <c r="G54" s="2">
        <v>1</v>
      </c>
      <c r="H54" s="2"/>
      <c r="I54" s="2">
        <v>1</v>
      </c>
      <c r="J54" s="2"/>
      <c r="K54" s="2"/>
      <c r="L54" s="2"/>
      <c r="M54" s="2" t="s">
        <v>100</v>
      </c>
      <c r="N54" s="2"/>
      <c r="O54" s="2"/>
    </row>
    <row r="55" spans="1:15" x14ac:dyDescent="0.25">
      <c r="A55" s="2" t="s">
        <v>85</v>
      </c>
      <c r="B55" s="2">
        <v>28</v>
      </c>
      <c r="C55" s="2"/>
      <c r="D55" s="2"/>
      <c r="E55" s="2"/>
      <c r="F55" s="2">
        <v>2</v>
      </c>
      <c r="G55" s="2">
        <v>2</v>
      </c>
      <c r="H55" s="2">
        <v>-2</v>
      </c>
      <c r="I55" s="2"/>
      <c r="J55" s="2"/>
      <c r="K55" s="2"/>
      <c r="L55" s="2"/>
      <c r="M55" s="2" t="s">
        <v>74</v>
      </c>
      <c r="N55" s="2"/>
      <c r="O55" s="2"/>
    </row>
    <row r="56" spans="1:15" x14ac:dyDescent="0.25">
      <c r="A56" s="2" t="s">
        <v>86</v>
      </c>
      <c r="B56" s="2">
        <v>12</v>
      </c>
      <c r="C56" s="2"/>
      <c r="D56" s="2"/>
      <c r="E56" s="2"/>
      <c r="F56" s="2">
        <v>1</v>
      </c>
      <c r="G56" s="2">
        <v>1</v>
      </c>
      <c r="H56" s="2"/>
      <c r="I56" s="2"/>
      <c r="J56" s="2"/>
      <c r="K56" s="2"/>
      <c r="L56" s="2"/>
      <c r="M56" s="2" t="s">
        <v>85</v>
      </c>
      <c r="N56" s="2"/>
      <c r="O56" s="2"/>
    </row>
    <row r="57" spans="1:15" x14ac:dyDescent="0.25">
      <c r="A57" s="2" t="s">
        <v>87</v>
      </c>
      <c r="B57" s="2">
        <v>4</v>
      </c>
      <c r="C57" s="2"/>
      <c r="D57" s="2"/>
      <c r="E57" s="2">
        <v>1</v>
      </c>
      <c r="F57" s="2">
        <v>1</v>
      </c>
      <c r="G57" s="2"/>
      <c r="H57" s="2"/>
      <c r="I57" s="2"/>
      <c r="J57" s="2"/>
      <c r="K57" s="2"/>
      <c r="L57" s="2"/>
      <c r="M57" s="2" t="s">
        <v>109</v>
      </c>
      <c r="N57" s="2"/>
      <c r="O57" s="2"/>
    </row>
    <row r="58" spans="1:15" x14ac:dyDescent="0.25">
      <c r="A58" s="2" t="s">
        <v>88</v>
      </c>
      <c r="B58" s="2">
        <v>34</v>
      </c>
      <c r="C58" s="2" t="s">
        <v>118</v>
      </c>
      <c r="D58" s="2">
        <v>1000</v>
      </c>
      <c r="E58" s="2">
        <v>2</v>
      </c>
      <c r="F58" s="2">
        <v>2</v>
      </c>
      <c r="G58" s="2"/>
      <c r="H58" s="2"/>
      <c r="I58" s="2"/>
      <c r="J58" s="2"/>
      <c r="K58" s="2"/>
      <c r="L58" s="2"/>
      <c r="M58" s="2" t="s">
        <v>115</v>
      </c>
      <c r="N58" s="2"/>
      <c r="O58" s="2"/>
    </row>
    <row r="59" spans="1:15" x14ac:dyDescent="0.25">
      <c r="A59" s="2" t="s">
        <v>89</v>
      </c>
      <c r="B59" s="2">
        <v>10</v>
      </c>
      <c r="C59" s="2" t="s">
        <v>118</v>
      </c>
      <c r="D59" s="2"/>
      <c r="E59" s="2"/>
      <c r="F59" s="2">
        <v>1</v>
      </c>
      <c r="G59" s="2">
        <v>1</v>
      </c>
      <c r="H59" s="2"/>
      <c r="I59" s="2">
        <v>1</v>
      </c>
      <c r="J59" s="2"/>
      <c r="K59" s="2"/>
      <c r="L59" s="2"/>
      <c r="M59" s="2"/>
      <c r="N59" s="2"/>
      <c r="O59" s="2"/>
    </row>
    <row r="60" spans="1:15" x14ac:dyDescent="0.25">
      <c r="A60" s="2" t="s">
        <v>163</v>
      </c>
      <c r="B60" s="2">
        <v>3</v>
      </c>
      <c r="C60" s="2"/>
      <c r="D60" s="2"/>
      <c r="E60" s="2"/>
      <c r="F60" s="2"/>
      <c r="G60" s="2"/>
      <c r="H60" s="2">
        <v>-1</v>
      </c>
      <c r="I60" s="2"/>
      <c r="J60" s="2"/>
      <c r="K60" s="2"/>
      <c r="L60" s="2"/>
      <c r="M60" s="2"/>
      <c r="N60" s="2"/>
      <c r="O60" s="2"/>
    </row>
    <row r="61" spans="1:15" x14ac:dyDescent="0.25">
      <c r="A61" s="2" t="s">
        <v>90</v>
      </c>
      <c r="B61" s="2">
        <v>10</v>
      </c>
      <c r="C61" s="2" t="s">
        <v>118</v>
      </c>
      <c r="D61" s="2">
        <v>500</v>
      </c>
      <c r="E61" s="2">
        <v>1</v>
      </c>
      <c r="F61" s="2">
        <v>1</v>
      </c>
      <c r="G61" s="2"/>
      <c r="H61" s="2"/>
      <c r="I61" s="2"/>
      <c r="J61" s="2"/>
      <c r="K61" s="2"/>
      <c r="L61" s="2"/>
      <c r="M61" s="2" t="s">
        <v>96</v>
      </c>
      <c r="N61" s="2"/>
      <c r="O61" s="2"/>
    </row>
    <row r="62" spans="1:15" x14ac:dyDescent="0.25">
      <c r="A62" s="2" t="s">
        <v>91</v>
      </c>
      <c r="B62" s="2">
        <v>14</v>
      </c>
      <c r="C62" s="2"/>
      <c r="D62" s="2"/>
      <c r="E62" s="2"/>
      <c r="F62" s="2">
        <v>2</v>
      </c>
      <c r="G62" s="2">
        <v>2</v>
      </c>
      <c r="H62" s="2">
        <v>-2</v>
      </c>
      <c r="I62" s="2"/>
      <c r="J62" s="2"/>
      <c r="K62" s="2"/>
      <c r="L62" s="2"/>
      <c r="M62" s="2" t="s">
        <v>85</v>
      </c>
      <c r="N62" s="2"/>
      <c r="O62" s="2"/>
    </row>
    <row r="63" spans="1:15" x14ac:dyDescent="0.25">
      <c r="A63" s="2" t="s">
        <v>92</v>
      </c>
      <c r="B63" s="2">
        <v>6</v>
      </c>
      <c r="C63" s="2"/>
      <c r="D63" s="2"/>
      <c r="E63" s="2">
        <v>1</v>
      </c>
      <c r="F63" s="2">
        <v>1</v>
      </c>
      <c r="G63" s="2"/>
      <c r="H63" s="2"/>
      <c r="I63" s="2"/>
      <c r="J63" s="2"/>
      <c r="K63" s="2"/>
      <c r="L63" s="2"/>
      <c r="M63" s="2" t="s">
        <v>72</v>
      </c>
      <c r="N63" s="2"/>
      <c r="O63" s="2"/>
    </row>
    <row r="64" spans="1:15" x14ac:dyDescent="0.25">
      <c r="A64" s="2" t="s">
        <v>93</v>
      </c>
      <c r="B64" s="2">
        <v>28</v>
      </c>
      <c r="C64" s="2" t="s">
        <v>118</v>
      </c>
      <c r="D64" s="2">
        <v>2000</v>
      </c>
      <c r="E64" s="2">
        <v>1</v>
      </c>
      <c r="F64" s="2"/>
      <c r="G64" s="2"/>
      <c r="H64" s="2"/>
      <c r="I64" s="2">
        <v>2</v>
      </c>
      <c r="J64" s="2"/>
      <c r="K64" s="2"/>
      <c r="L64" s="2"/>
      <c r="M64" s="2" t="s">
        <v>100</v>
      </c>
      <c r="N64" s="2"/>
      <c r="O64" s="2"/>
    </row>
    <row r="65" spans="1:15" x14ac:dyDescent="0.25">
      <c r="A65" s="2" t="s">
        <v>94</v>
      </c>
      <c r="B65" s="2">
        <v>68</v>
      </c>
      <c r="C65" s="2" t="s">
        <v>116</v>
      </c>
      <c r="D65" s="2">
        <v>2000</v>
      </c>
      <c r="E65" s="2">
        <v>1</v>
      </c>
      <c r="F65" s="2"/>
      <c r="G65" s="2"/>
      <c r="H65" s="2"/>
      <c r="I65" s="2">
        <v>4</v>
      </c>
      <c r="J65" s="2">
        <v>2</v>
      </c>
      <c r="K65" s="2">
        <v>1</v>
      </c>
      <c r="L65" s="2"/>
      <c r="M65" s="2" t="s">
        <v>72</v>
      </c>
      <c r="N65" s="2"/>
      <c r="O65" s="2"/>
    </row>
    <row r="66" spans="1:15" x14ac:dyDescent="0.25">
      <c r="A66" s="2" t="s">
        <v>95</v>
      </c>
      <c r="B66" s="2">
        <v>10</v>
      </c>
      <c r="C66" s="2"/>
      <c r="D66" s="2"/>
      <c r="E66" s="2"/>
      <c r="F66" s="2"/>
      <c r="G66" s="2">
        <v>1</v>
      </c>
      <c r="H66" s="2"/>
      <c r="I66" s="2"/>
      <c r="J66" s="2"/>
      <c r="K66" s="2"/>
      <c r="L66" s="2"/>
      <c r="M66" s="2" t="s">
        <v>100</v>
      </c>
      <c r="N66" s="2"/>
      <c r="O66" s="2"/>
    </row>
    <row r="67" spans="1:15" x14ac:dyDescent="0.25">
      <c r="A67" s="2" t="s">
        <v>96</v>
      </c>
      <c r="B67" s="2">
        <v>48</v>
      </c>
      <c r="C67" s="2" t="s">
        <v>116</v>
      </c>
      <c r="D67" s="2">
        <v>2000</v>
      </c>
      <c r="E67" s="2">
        <v>2</v>
      </c>
      <c r="F67" s="2"/>
      <c r="G67" s="2">
        <v>2</v>
      </c>
      <c r="H67" s="2"/>
      <c r="I67" s="2">
        <v>2</v>
      </c>
      <c r="J67" s="2"/>
      <c r="K67" s="2"/>
      <c r="L67" s="2"/>
      <c r="M67" s="2" t="s">
        <v>115</v>
      </c>
      <c r="N67" s="2"/>
      <c r="O67" s="2"/>
    </row>
    <row r="68" spans="1:15" x14ac:dyDescent="0.25">
      <c r="A68" s="2" t="s">
        <v>97</v>
      </c>
      <c r="B68" s="2">
        <v>6</v>
      </c>
      <c r="C68" s="2" t="s">
        <v>98</v>
      </c>
      <c r="D68" s="2"/>
      <c r="E68" s="2">
        <v>1</v>
      </c>
      <c r="F68" s="2"/>
      <c r="G68" s="2">
        <v>1</v>
      </c>
      <c r="H68" s="2"/>
      <c r="I68" s="2"/>
      <c r="J68" s="2"/>
      <c r="K68" s="2"/>
      <c r="L68" s="2"/>
      <c r="M68" s="2"/>
      <c r="N68" s="2"/>
      <c r="O68" s="2"/>
    </row>
    <row r="69" spans="1:15" x14ac:dyDescent="0.25">
      <c r="A69" s="2" t="s">
        <v>99</v>
      </c>
      <c r="B69" s="2">
        <v>6</v>
      </c>
      <c r="C69" s="2"/>
      <c r="D69" s="2"/>
      <c r="E69" s="2"/>
      <c r="F69" s="2">
        <v>3</v>
      </c>
      <c r="G69" s="2"/>
      <c r="H69" s="2">
        <v>-1</v>
      </c>
      <c r="I69" s="2"/>
      <c r="J69" s="2"/>
      <c r="K69" s="2"/>
      <c r="L69" s="2"/>
      <c r="M69" s="2" t="s">
        <v>109</v>
      </c>
      <c r="N69" s="2"/>
      <c r="O69" s="2"/>
    </row>
    <row r="70" spans="1:15" x14ac:dyDescent="0.25">
      <c r="A70" s="2" t="s">
        <v>100</v>
      </c>
      <c r="B70" s="2">
        <v>24</v>
      </c>
      <c r="C70" s="2"/>
      <c r="D70" s="2"/>
      <c r="E70" s="2">
        <v>1</v>
      </c>
      <c r="F70" s="2">
        <v>1</v>
      </c>
      <c r="G70" s="2">
        <v>1</v>
      </c>
      <c r="H70" s="2"/>
      <c r="I70" s="2"/>
      <c r="J70" s="2"/>
      <c r="K70" s="2"/>
      <c r="L70" s="2"/>
      <c r="M70" s="2" t="s">
        <v>80</v>
      </c>
      <c r="N70" s="2"/>
      <c r="O70" s="2"/>
    </row>
    <row r="71" spans="1:15" x14ac:dyDescent="0.25">
      <c r="A71" s="2" t="s">
        <v>101</v>
      </c>
      <c r="B71" s="2">
        <v>4</v>
      </c>
      <c r="C71" s="2"/>
      <c r="D71" s="2"/>
      <c r="E71" s="2"/>
      <c r="F71" s="2">
        <v>1</v>
      </c>
      <c r="G71" s="2"/>
      <c r="H71" s="2">
        <v>-1</v>
      </c>
      <c r="I71" s="2"/>
      <c r="J71" s="2"/>
      <c r="K71" s="2"/>
      <c r="L71" s="2"/>
      <c r="M71" s="2" t="s">
        <v>111</v>
      </c>
      <c r="N71" s="2"/>
      <c r="O71" s="2"/>
    </row>
    <row r="72" spans="1:15" x14ac:dyDescent="0.25">
      <c r="A72" s="2" t="s">
        <v>102</v>
      </c>
      <c r="B72" s="2">
        <v>16</v>
      </c>
      <c r="C72" s="2" t="s">
        <v>98</v>
      </c>
      <c r="D72" s="2">
        <v>1000</v>
      </c>
      <c r="E72" s="2">
        <v>1</v>
      </c>
      <c r="F72" s="2">
        <v>1</v>
      </c>
      <c r="G72" s="2"/>
      <c r="H72" s="2"/>
      <c r="I72" s="2"/>
      <c r="J72" s="2"/>
      <c r="K72" s="2"/>
      <c r="L72" s="2"/>
      <c r="M72" s="2" t="s">
        <v>88</v>
      </c>
      <c r="N72" s="2"/>
      <c r="O72" s="2"/>
    </row>
    <row r="73" spans="1:15" x14ac:dyDescent="0.25">
      <c r="A73" s="2" t="s">
        <v>103</v>
      </c>
      <c r="B73" s="2">
        <v>8</v>
      </c>
      <c r="C73" s="2" t="s">
        <v>118</v>
      </c>
      <c r="D73" s="2">
        <v>500</v>
      </c>
      <c r="E73" s="2">
        <v>1</v>
      </c>
      <c r="F73" s="2"/>
      <c r="G73" s="2"/>
      <c r="H73" s="2"/>
      <c r="I73" s="2"/>
      <c r="J73" s="2"/>
      <c r="K73" s="2"/>
      <c r="L73" s="2"/>
      <c r="M73" s="2" t="s">
        <v>96</v>
      </c>
      <c r="N73" s="2"/>
      <c r="O73" s="2"/>
    </row>
    <row r="74" spans="1:15" x14ac:dyDescent="0.25">
      <c r="A74" s="2" t="s">
        <v>104</v>
      </c>
      <c r="B74" s="2">
        <v>8</v>
      </c>
      <c r="C74" s="2"/>
      <c r="D74" s="2"/>
      <c r="E74" s="2"/>
      <c r="F74" s="2">
        <v>1</v>
      </c>
      <c r="G74" s="2"/>
      <c r="H74" s="2">
        <v>-1</v>
      </c>
      <c r="I74" s="2">
        <v>1</v>
      </c>
      <c r="J74" s="2"/>
      <c r="K74" s="2"/>
      <c r="L74" s="2"/>
      <c r="M74" s="2" t="s">
        <v>109</v>
      </c>
      <c r="N74" s="2"/>
      <c r="O74" s="2"/>
    </row>
    <row r="75" spans="1:15" x14ac:dyDescent="0.25">
      <c r="A75" s="2" t="s">
        <v>105</v>
      </c>
      <c r="B75" s="2">
        <v>6</v>
      </c>
      <c r="C75" s="2"/>
      <c r="D75" s="2"/>
      <c r="E75" s="2">
        <v>1</v>
      </c>
      <c r="F75" s="2"/>
      <c r="G75" s="2">
        <v>1</v>
      </c>
      <c r="H75" s="2"/>
      <c r="I75" s="2"/>
      <c r="J75" s="2"/>
      <c r="K75" s="2"/>
      <c r="L75" s="2"/>
      <c r="M75" s="2"/>
      <c r="N75" s="2"/>
      <c r="O75" s="2"/>
    </row>
    <row r="76" spans="1:15" x14ac:dyDescent="0.25">
      <c r="A76" s="2" t="s">
        <v>106</v>
      </c>
      <c r="B76" s="2">
        <v>10</v>
      </c>
      <c r="C76" s="2" t="s">
        <v>118</v>
      </c>
      <c r="D76" s="2">
        <v>500</v>
      </c>
      <c r="E76" s="2">
        <v>1</v>
      </c>
      <c r="F76" s="2">
        <v>1</v>
      </c>
      <c r="G76" s="2"/>
      <c r="H76" s="2"/>
      <c r="I76" s="2"/>
      <c r="J76" s="2"/>
      <c r="K76" s="2"/>
      <c r="L76" s="2"/>
      <c r="M76" s="2" t="s">
        <v>88</v>
      </c>
      <c r="N76" s="2"/>
      <c r="O76" s="2"/>
    </row>
    <row r="77" spans="1:15" x14ac:dyDescent="0.25">
      <c r="A77" s="2" t="s">
        <v>107</v>
      </c>
      <c r="B77" s="2">
        <v>6</v>
      </c>
      <c r="C77" s="2" t="s">
        <v>119</v>
      </c>
      <c r="D77" s="2"/>
      <c r="E77" s="2">
        <v>1</v>
      </c>
      <c r="F77" s="2"/>
      <c r="G77" s="2">
        <v>1</v>
      </c>
      <c r="H77" s="2"/>
      <c r="I77" s="2"/>
      <c r="J77" s="2"/>
      <c r="K77" s="2"/>
      <c r="L77" s="2"/>
      <c r="M77" s="2"/>
      <c r="N77" s="2"/>
      <c r="O77" s="2"/>
    </row>
    <row r="78" spans="1:15" x14ac:dyDescent="0.25">
      <c r="A78" s="2" t="s">
        <v>108</v>
      </c>
      <c r="B78" s="2">
        <v>12</v>
      </c>
      <c r="C78" s="2" t="s">
        <v>118</v>
      </c>
      <c r="D78" s="2">
        <v>500</v>
      </c>
      <c r="E78" s="2">
        <v>1</v>
      </c>
      <c r="F78" s="2">
        <v>1</v>
      </c>
      <c r="G78" s="2"/>
      <c r="H78" s="2"/>
      <c r="I78" s="2"/>
      <c r="J78" s="2"/>
      <c r="K78" s="2"/>
      <c r="L78" s="2"/>
      <c r="M78" s="2" t="s">
        <v>111</v>
      </c>
      <c r="N78" s="2"/>
      <c r="O78" s="2"/>
    </row>
    <row r="79" spans="1:15" x14ac:dyDescent="0.25">
      <c r="A79" s="2" t="s">
        <v>109</v>
      </c>
      <c r="B79" s="2">
        <v>32</v>
      </c>
      <c r="C79" s="2"/>
      <c r="D79" s="2"/>
      <c r="E79" s="2"/>
      <c r="F79" s="2">
        <v>2</v>
      </c>
      <c r="G79" s="2">
        <v>2</v>
      </c>
      <c r="H79" s="2">
        <v>-2</v>
      </c>
      <c r="I79" s="2">
        <v>2</v>
      </c>
      <c r="J79" s="2"/>
      <c r="K79" s="2"/>
      <c r="L79" s="2"/>
      <c r="M79" s="2" t="s">
        <v>81</v>
      </c>
      <c r="N79" s="2"/>
      <c r="O79" s="2"/>
    </row>
    <row r="80" spans="1:15" x14ac:dyDescent="0.25">
      <c r="A80" s="2" t="s">
        <v>110</v>
      </c>
      <c r="B80" s="2">
        <v>1</v>
      </c>
      <c r="C80" s="2"/>
      <c r="D80" s="2"/>
      <c r="E80" s="2"/>
      <c r="F80" s="2"/>
      <c r="G80" s="2"/>
      <c r="H80" s="2">
        <v>2</v>
      </c>
      <c r="I80" s="2"/>
      <c r="J80" s="2"/>
      <c r="K80" s="2"/>
      <c r="L80" s="2"/>
      <c r="M80" s="2"/>
      <c r="N80" s="2"/>
      <c r="O80" s="2"/>
    </row>
    <row r="81" spans="1:15" x14ac:dyDescent="0.25">
      <c r="A81" s="2" t="s">
        <v>111</v>
      </c>
      <c r="B81" s="2">
        <v>24</v>
      </c>
      <c r="C81" s="2"/>
      <c r="D81" s="2"/>
      <c r="E81" s="2">
        <v>2</v>
      </c>
      <c r="F81" s="2"/>
      <c r="G81" s="2">
        <v>2</v>
      </c>
      <c r="H81" s="2"/>
      <c r="I81" s="2"/>
      <c r="J81" s="2"/>
      <c r="K81" s="2"/>
      <c r="L81" s="2"/>
      <c r="M81" s="2" t="s">
        <v>74</v>
      </c>
      <c r="N81" s="2"/>
      <c r="O81" s="2"/>
    </row>
    <row r="82" spans="1:15" x14ac:dyDescent="0.25">
      <c r="A82" s="2" t="s">
        <v>112</v>
      </c>
      <c r="B82" s="2">
        <v>22</v>
      </c>
      <c r="C82" s="2"/>
      <c r="D82" s="2"/>
      <c r="E82" s="2">
        <v>1</v>
      </c>
      <c r="F82" s="2">
        <v>1</v>
      </c>
      <c r="G82" s="2">
        <v>1</v>
      </c>
      <c r="H82" s="2"/>
      <c r="I82" s="2"/>
      <c r="J82" s="2"/>
      <c r="K82" s="2"/>
      <c r="L82" s="2"/>
      <c r="M82" s="2" t="s">
        <v>80</v>
      </c>
      <c r="N82" s="2"/>
      <c r="O82" s="2"/>
    </row>
    <row r="83" spans="1:15" x14ac:dyDescent="0.25">
      <c r="A83" s="2" t="s">
        <v>113</v>
      </c>
      <c r="B83" s="2">
        <v>10</v>
      </c>
      <c r="C83" s="2" t="s">
        <v>118</v>
      </c>
      <c r="D83" s="2">
        <v>500</v>
      </c>
      <c r="E83" s="2">
        <v>1</v>
      </c>
      <c r="F83" s="2"/>
      <c r="G83" s="2">
        <v>1</v>
      </c>
      <c r="H83" s="2"/>
      <c r="I83" s="2"/>
      <c r="J83" s="2"/>
      <c r="K83" s="2"/>
      <c r="L83" s="2"/>
      <c r="M83" s="2" t="s">
        <v>88</v>
      </c>
      <c r="N83" s="2"/>
      <c r="O83" s="2"/>
    </row>
    <row r="84" spans="1:15" x14ac:dyDescent="0.25">
      <c r="A84" s="2" t="s">
        <v>114</v>
      </c>
      <c r="B84" s="2">
        <v>6</v>
      </c>
      <c r="C84" s="2"/>
      <c r="D84" s="2"/>
      <c r="E84" s="2"/>
      <c r="F84" s="2"/>
      <c r="G84" s="2">
        <v>1</v>
      </c>
      <c r="H84" s="2">
        <v>-1</v>
      </c>
      <c r="I84" s="2"/>
      <c r="J84" s="2"/>
      <c r="K84" s="2"/>
      <c r="L84" s="2">
        <v>2</v>
      </c>
      <c r="M84" s="2" t="s">
        <v>112</v>
      </c>
      <c r="N84" s="2"/>
      <c r="O84" s="2"/>
    </row>
    <row r="85" spans="1:15" x14ac:dyDescent="0.25">
      <c r="A85" s="2" t="s">
        <v>115</v>
      </c>
      <c r="B85" s="2">
        <v>90</v>
      </c>
      <c r="C85" s="2" t="s">
        <v>98</v>
      </c>
      <c r="D85" s="2">
        <v>4000</v>
      </c>
      <c r="E85" s="2">
        <v>4</v>
      </c>
      <c r="F85" s="2"/>
      <c r="G85" s="2"/>
      <c r="H85" s="2"/>
      <c r="I85" s="2">
        <v>3</v>
      </c>
      <c r="J85" s="2">
        <v>2</v>
      </c>
      <c r="K85" s="2">
        <v>1</v>
      </c>
      <c r="L85" s="2"/>
      <c r="M85" s="2"/>
      <c r="N85" s="2"/>
      <c r="O85" s="2" t="s">
        <v>131</v>
      </c>
    </row>
  </sheetData>
  <autoFilter ref="A41:O85" xr:uid="{BB026F1E-AB34-4003-8F58-13E0BE3D8A03}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12</vt:i4>
      </vt:variant>
    </vt:vector>
  </HeadingPairs>
  <TitlesOfParts>
    <vt:vector size="20" baseType="lpstr">
      <vt:lpstr>Kingdom Stats</vt:lpstr>
      <vt:lpstr>Kingdom Size</vt:lpstr>
      <vt:lpstr>Buildings</vt:lpstr>
      <vt:lpstr>Events</vt:lpstr>
      <vt:lpstr>Loot</vt:lpstr>
      <vt:lpstr>City Districs</vt:lpstr>
      <vt:lpstr>Items</vt:lpstr>
      <vt:lpstr>Lookups</vt:lpstr>
      <vt:lpstr>AlignmentOptions</vt:lpstr>
      <vt:lpstr>AlignmentValues</vt:lpstr>
      <vt:lpstr>BonusType</vt:lpstr>
      <vt:lpstr>BuildingOptions</vt:lpstr>
      <vt:lpstr>BuildingValues</vt:lpstr>
      <vt:lpstr>FestivalOptions</vt:lpstr>
      <vt:lpstr>FestivalValues</vt:lpstr>
      <vt:lpstr>ItemType</vt:lpstr>
      <vt:lpstr>PromotionOptions</vt:lpstr>
      <vt:lpstr>PromotionValues</vt:lpstr>
      <vt:lpstr>TaxationOptions</vt:lpstr>
      <vt:lpstr>TaxationValues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</dc:creator>
  <cp:lastModifiedBy>Laura</cp:lastModifiedBy>
  <dcterms:created xsi:type="dcterms:W3CDTF">2020-01-22T10:30:10Z</dcterms:created>
  <dcterms:modified xsi:type="dcterms:W3CDTF">2020-03-17T09:03:07Z</dcterms:modified>
</cp:coreProperties>
</file>