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5.wmf" ContentType="image/x-wmf"/>
  <Override PartName="/xl/media/image4.wmf" ContentType="image/x-wmf"/>
  <Override PartName="/xl/media/image6.wmf" ContentType="image/x-wmf"/>
  <Override PartName="/xl/media/image1.wmf" ContentType="image/x-wmf"/>
  <Override PartName="/xl/media/image7.wmf" ContentType="image/x-wmf"/>
  <Override PartName="/xl/media/image2.wmf" ContentType="image/x-wmf"/>
  <Override PartName="/xl/media/image3.wmf" ContentType="image/x-wmf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ngdom Stats" sheetId="1" state="visible" r:id="rId2"/>
    <sheet name="Kingdom Size" sheetId="2" state="visible" r:id="rId3"/>
    <sheet name="Buildings" sheetId="3" state="visible" r:id="rId4"/>
    <sheet name="Events" sheetId="4" state="visible" r:id="rId5"/>
    <sheet name="Loot" sheetId="5" state="visible" r:id="rId6"/>
    <sheet name="City Districs" sheetId="6" state="visible" r:id="rId7"/>
    <sheet name="Items" sheetId="7" state="visible" r:id="rId8"/>
    <sheet name="Lookups" sheetId="8" state="visible" r:id="rId9"/>
  </sheets>
  <definedNames>
    <definedName function="false" hidden="true" localSheetId="7" name="_xlnm._FilterDatabase" vbProcedure="false">Lookups!$A$41:$O$85</definedName>
    <definedName function="false" hidden="false" name="AlignmentOptions" vbProcedure="false">Lookups!$A$2:$A$10</definedName>
    <definedName function="false" hidden="false" name="AlignmentValues" vbProcedure="false">Lookups!$A$2:$D$10</definedName>
    <definedName function="false" hidden="false" name="BonusType" vbProcedure="false">Lookups!$I$2:$I$8</definedName>
    <definedName function="false" hidden="false" name="BuildingOptions" vbProcedure="false">Lookups!$A$42:$A$85</definedName>
    <definedName function="false" hidden="false" name="BuildingValues" vbProcedure="false">Lookups!$A$42:$O$85</definedName>
    <definedName function="false" hidden="false" name="FestivalOptions" vbProcedure="false">Lookups!$A$33:$A$37</definedName>
    <definedName function="false" hidden="false" name="FestivalValues" vbProcedure="false">Lookups!$A$33:$C$37</definedName>
    <definedName function="false" hidden="false" name="ItemType" vbProcedure="false">Lookups!$I$15:$I$17</definedName>
    <definedName function="false" hidden="false" name="PromotionOptions" vbProcedure="false">Lookups!$A$15:$A$19</definedName>
    <definedName function="false" hidden="false" name="PromotionValues" vbProcedure="false">Lookups!$A$15:$C$19</definedName>
    <definedName function="false" hidden="false" name="TaxationOptions" vbProcedure="false">Lookups!$A$24:$A$28</definedName>
    <definedName function="false" hidden="false" name="TaxationValues" vbProcedure="false">Lookups!$A$24:$C$28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<sst xmlns="http://schemas.openxmlformats.org/spreadsheetml/2006/main" count="367" uniqueCount="230">
  <si>
    <t xml:space="preserve">Kingdom Overview</t>
  </si>
  <si>
    <t xml:space="preserve">Current Checks</t>
  </si>
  <si>
    <t xml:space="preserve">roads</t>
  </si>
  <si>
    <t xml:space="preserve">Economy</t>
  </si>
  <si>
    <t xml:space="preserve">Loyalty</t>
  </si>
  <si>
    <t xml:space="preserve">Stability</t>
  </si>
  <si>
    <t xml:space="preserve">Economy:</t>
  </si>
  <si>
    <t xml:space="preserve">Alignment:</t>
  </si>
  <si>
    <t xml:space="preserve">Lawful Neutral, "Judge"</t>
  </si>
  <si>
    <t xml:space="preserve">Loyalty:</t>
  </si>
  <si>
    <t xml:space="preserve">Size:</t>
  </si>
  <si>
    <t xml:space="preserve">kingdom size minus 1 for the kobald hex</t>
  </si>
  <si>
    <t xml:space="preserve">Stability:</t>
  </si>
  <si>
    <t xml:space="preserve">Control DC:</t>
  </si>
  <si>
    <t xml:space="preserve">Consumption:</t>
  </si>
  <si>
    <t xml:space="preserve">Population</t>
  </si>
  <si>
    <t xml:space="preserve">Unrest:</t>
  </si>
  <si>
    <t xml:space="preserve">Treasury:</t>
  </si>
  <si>
    <t xml:space="preserve">Edicts</t>
  </si>
  <si>
    <t xml:space="preserve">Consumption</t>
  </si>
  <si>
    <t xml:space="preserve">Promotion:</t>
  </si>
  <si>
    <t xml:space="preserve">Standard</t>
  </si>
  <si>
    <t xml:space="preserve">Taxation:</t>
  </si>
  <si>
    <t xml:space="preserve">Normal</t>
  </si>
  <si>
    <t xml:space="preserve">Festivals:</t>
  </si>
  <si>
    <t xml:space="preserve">Total:</t>
  </si>
  <si>
    <t xml:space="preserve">Leadership</t>
  </si>
  <si>
    <t xml:space="preserve">Position</t>
  </si>
  <si>
    <t xml:space="preserve">Character</t>
  </si>
  <si>
    <t xml:space="preserve">Modifier</t>
  </si>
  <si>
    <t xml:space="preserve">Bonus Type</t>
  </si>
  <si>
    <t xml:space="preserve">Unrest/Upkeep</t>
  </si>
  <si>
    <t xml:space="preserve">Notes</t>
  </si>
  <si>
    <t xml:space="preserve">Ruler</t>
  </si>
  <si>
    <t xml:space="preserve">Z'Drasdrov</t>
  </si>
  <si>
    <t xml:space="preserve">Gilmore</t>
  </si>
  <si>
    <t xml:space="preserve">Councilor</t>
  </si>
  <si>
    <t xml:space="preserve">Eire</t>
  </si>
  <si>
    <t xml:space="preserve">General</t>
  </si>
  <si>
    <t xml:space="preserve">Akiros</t>
  </si>
  <si>
    <t xml:space="preserve">Grand Diplomat</t>
  </si>
  <si>
    <t xml:space="preserve">Halungormm</t>
  </si>
  <si>
    <t xml:space="preserve">High Priest</t>
  </si>
  <si>
    <t xml:space="preserve">Maree</t>
  </si>
  <si>
    <t xml:space="preserve">Magister</t>
  </si>
  <si>
    <t xml:space="preserve">Josef</t>
  </si>
  <si>
    <t xml:space="preserve">Marshal</t>
  </si>
  <si>
    <t xml:space="preserve">Chief Sootscale</t>
  </si>
  <si>
    <t xml:space="preserve">Royal Assassin</t>
  </si>
  <si>
    <t xml:space="preserve">Alyssa</t>
  </si>
  <si>
    <t xml:space="preserve">Spymaster</t>
  </si>
  <si>
    <t xml:space="preserve">Ewiggia</t>
  </si>
  <si>
    <t xml:space="preserve">Treasurer</t>
  </si>
  <si>
    <t xml:space="preserve">Deltoran</t>
  </si>
  <si>
    <t xml:space="preserve">Warden</t>
  </si>
  <si>
    <t xml:space="preserve">Dalak</t>
  </si>
  <si>
    <t xml:space="preserve">City Districts:</t>
  </si>
  <si>
    <t xml:space="preserve">Population:</t>
  </si>
  <si>
    <t xml:space="preserve">Hex</t>
  </si>
  <si>
    <t xml:space="preserve">Title</t>
  </si>
  <si>
    <t xml:space="preserve">Farms</t>
  </si>
  <si>
    <t xml:space="preserve">Roads</t>
  </si>
  <si>
    <t xml:space="preserve">Bridge</t>
  </si>
  <si>
    <t xml:space="preserve">City Districts</t>
  </si>
  <si>
    <t xml:space="preserve">Round</t>
  </si>
  <si>
    <t xml:space="preserve">Item</t>
  </si>
  <si>
    <t xml:space="preserve">Cost</t>
  </si>
  <si>
    <t xml:space="preserve">J7</t>
  </si>
  <si>
    <t xml:space="preserve">I6</t>
  </si>
  <si>
    <t xml:space="preserve">Berry Land</t>
  </si>
  <si>
    <t xml:space="preserve">Farm Road</t>
  </si>
  <si>
    <t xml:space="preserve">J5</t>
  </si>
  <si>
    <t xml:space="preserve">Deltorans Folly</t>
  </si>
  <si>
    <t xml:space="preserve">Forest Road</t>
  </si>
  <si>
    <t xml:space="preserve">L3</t>
  </si>
  <si>
    <t xml:space="preserve">Swamp Road</t>
  </si>
  <si>
    <t xml:space="preserve">K4</t>
  </si>
  <si>
    <t xml:space="preserve">Kobalds Hex: Dragon Lair</t>
  </si>
  <si>
    <t xml:space="preserve">Mountain Road</t>
  </si>
  <si>
    <t xml:space="preserve">K2</t>
  </si>
  <si>
    <t xml:space="preserve">Oleg’s Trading post</t>
  </si>
  <si>
    <t xml:space="preserve">Grassland Farm</t>
  </si>
  <si>
    <t xml:space="preserve">M2</t>
  </si>
  <si>
    <t xml:space="preserve">Bokken’s Hut</t>
  </si>
  <si>
    <t xml:space="preserve">Hillside Farm</t>
  </si>
  <si>
    <t xml:space="preserve">K6</t>
  </si>
  <si>
    <t xml:space="preserve">River delta</t>
  </si>
  <si>
    <t xml:space="preserve">L7</t>
  </si>
  <si>
    <t xml:space="preserve">K8</t>
  </si>
  <si>
    <t xml:space="preserve">Building</t>
  </si>
  <si>
    <t xml:space="preserve">City District</t>
  </si>
  <si>
    <t xml:space="preserve">adjacent</t>
  </si>
  <si>
    <t xml:space="preserve">City Value</t>
  </si>
  <si>
    <t xml:space="preserve">Unrest</t>
  </si>
  <si>
    <t xml:space="preserve">Minor Items</t>
  </si>
  <si>
    <t xml:space="preserve">Medium Items</t>
  </si>
  <si>
    <t xml:space="preserve">Major Items</t>
  </si>
  <si>
    <t xml:space="preserve">Defence Modifier</t>
  </si>
  <si>
    <t xml:space="preserve">Cost Halved By</t>
  </si>
  <si>
    <t xml:space="preserve">Halves consumption </t>
  </si>
  <si>
    <t xml:space="preserve">Halves  Loyalty</t>
  </si>
  <si>
    <t xml:space="preserve">Totals:</t>
  </si>
  <si>
    <t xml:space="preserve">oven</t>
  </si>
  <si>
    <t xml:space="preserve">1bp</t>
  </si>
  <si>
    <t xml:space="preserve">Castle</t>
  </si>
  <si>
    <t xml:space="preserve">5c-6d</t>
  </si>
  <si>
    <t xml:space="preserve">Temple</t>
  </si>
  <si>
    <t xml:space="preserve">Shop</t>
  </si>
  <si>
    <t xml:space="preserve">1c</t>
  </si>
  <si>
    <t xml:space="preserve">House</t>
  </si>
  <si>
    <t xml:space="preserve">1d</t>
  </si>
  <si>
    <t xml:space="preserve">Library</t>
  </si>
  <si>
    <t xml:space="preserve">5b</t>
  </si>
  <si>
    <t xml:space="preserve">Brothel</t>
  </si>
  <si>
    <t xml:space="preserve">Piers</t>
  </si>
  <si>
    <t xml:space="preserve">Event</t>
  </si>
  <si>
    <t xml:space="preserve">Start</t>
  </si>
  <si>
    <t xml:space="preserve">End</t>
  </si>
  <si>
    <t xml:space="preserve">Build Points</t>
  </si>
  <si>
    <t xml:space="preserve">Status</t>
  </si>
  <si>
    <t xml:space="preserve">Melianse</t>
  </si>
  <si>
    <t xml:space="preserve">Resolved</t>
  </si>
  <si>
    <t xml:space="preserve">Werewolf/Murders</t>
  </si>
  <si>
    <t xml:space="preserve">Dragon</t>
  </si>
  <si>
    <t xml:space="preserve">Foreign Language Mutterings</t>
  </si>
  <si>
    <t xml:space="preserve">Planned</t>
  </si>
  <si>
    <t xml:space="preserve">Travelling Gnome Issue</t>
  </si>
  <si>
    <t xml:space="preserve">Grigori beheading</t>
  </si>
  <si>
    <t xml:space="preserve">Multicultural festival</t>
  </si>
  <si>
    <t xml:space="preserve">Tygg</t>
  </si>
  <si>
    <t xml:space="preserve">Total</t>
  </si>
  <si>
    <t xml:space="preserve">Worth</t>
  </si>
  <si>
    <t xml:space="preserve">User</t>
  </si>
  <si>
    <t xml:space="preserve">Robe of Bones</t>
  </si>
  <si>
    <t xml:space="preserve">1000G</t>
  </si>
  <si>
    <t xml:space="preserve">Feather Token Swan Boat</t>
  </si>
  <si>
    <t xml:space="preserve">450G</t>
  </si>
  <si>
    <t xml:space="preserve">Feather Token Whip</t>
  </si>
  <si>
    <t xml:space="preserve">500G</t>
  </si>
  <si>
    <t xml:space="preserve">Feather Token Tree</t>
  </si>
  <si>
    <t xml:space="preserve">400G</t>
  </si>
  <si>
    <t xml:space="preserve">piece of amber</t>
  </si>
  <si>
    <t xml:space="preserve">100G</t>
  </si>
  <si>
    <t xml:space="preserve">Simple Silver Ring</t>
  </si>
  <si>
    <t xml:space="preserve">65G</t>
  </si>
  <si>
    <t xml:space="preserve">Coins</t>
  </si>
  <si>
    <t xml:space="preserve">12G</t>
  </si>
  <si>
    <t xml:space="preserve">A bit of bark from the Syth Tree</t>
  </si>
  <si>
    <t xml:space="preserve">Fey Bane Dwarven WarAxe (broken) +2/+2d6 against Fey</t>
  </si>
  <si>
    <t xml:space="preserve">Darsht</t>
  </si>
  <si>
    <t xml:space="preserve">Magical Ring</t>
  </si>
  <si>
    <t xml:space="preserve">Scorched Ring - Ring of Sustenance</t>
  </si>
  <si>
    <t xml:space="preserve">Magical Wand - Cure Light Wounds</t>
  </si>
  <si>
    <t xml:space="preserve">WATER                             WATER                                    WATER</t>
  </si>
  <si>
    <t xml:space="preserve">Item Type</t>
  </si>
  <si>
    <t xml:space="preserve">Total Slots</t>
  </si>
  <si>
    <t xml:space="preserve">Minor Item</t>
  </si>
  <si>
    <t xml:space="preserve">Medium Item</t>
  </si>
  <si>
    <t xml:space="preserve">Major Item</t>
  </si>
  <si>
    <t xml:space="preserve">Type</t>
  </si>
  <si>
    <t xml:space="preserve">Details</t>
  </si>
  <si>
    <t xml:space="preserve">Sold</t>
  </si>
  <si>
    <t xml:space="preserve">Alignment</t>
  </si>
  <si>
    <t xml:space="preserve">Lawful Good, "Crusader"</t>
  </si>
  <si>
    <t xml:space="preserve">Neutral Good, "Benefactor"</t>
  </si>
  <si>
    <t xml:space="preserve">Chaotic Good, "Rebel"</t>
  </si>
  <si>
    <t xml:space="preserve">Economy/Loyalty</t>
  </si>
  <si>
    <t xml:space="preserve">Neutral, "Undecided"</t>
  </si>
  <si>
    <t xml:space="preserve">Economy/Stability</t>
  </si>
  <si>
    <t xml:space="preserve">Chaotic Neutral, "Free Spirit"</t>
  </si>
  <si>
    <t xml:space="preserve">Loyalty/Stability</t>
  </si>
  <si>
    <t xml:space="preserve">Lawful Evil, "Dominator"</t>
  </si>
  <si>
    <t xml:space="preserve">All</t>
  </si>
  <si>
    <t xml:space="preserve">Neutral Evil, "Malefactor"</t>
  </si>
  <si>
    <t xml:space="preserve">Chaotic Evil, "Destroyer"</t>
  </si>
  <si>
    <t xml:space="preserve">Promotion</t>
  </si>
  <si>
    <t xml:space="preserve">ItemType</t>
  </si>
  <si>
    <t xml:space="preserve">None</t>
  </si>
  <si>
    <t xml:space="preserve">Token</t>
  </si>
  <si>
    <t xml:space="preserve">Aggressive</t>
  </si>
  <si>
    <t xml:space="preserve">Expansionist</t>
  </si>
  <si>
    <t xml:space="preserve">Taxation</t>
  </si>
  <si>
    <t xml:space="preserve">Light</t>
  </si>
  <si>
    <t xml:space="preserve">Heavy</t>
  </si>
  <si>
    <t xml:space="preserve">Overwhelming</t>
  </si>
  <si>
    <t xml:space="preserve">Festivals</t>
  </si>
  <si>
    <t xml:space="preserve">Academy</t>
  </si>
  <si>
    <t xml:space="preserve">Cathedral</t>
  </si>
  <si>
    <t xml:space="preserve">Alchemist</t>
  </si>
  <si>
    <t xml:space="preserve">1 house</t>
  </si>
  <si>
    <t xml:space="preserve">Arena</t>
  </si>
  <si>
    <t xml:space="preserve">Festival Edicts</t>
  </si>
  <si>
    <t xml:space="preserve">Barracks</t>
  </si>
  <si>
    <t xml:space="preserve">Town Hall</t>
  </si>
  <si>
    <t xml:space="preserve">Black Market</t>
  </si>
  <si>
    <t xml:space="preserve">2 houses</t>
  </si>
  <si>
    <t xml:space="preserve">Market</t>
  </si>
  <si>
    <t xml:space="preserve">Brewery</t>
  </si>
  <si>
    <t xml:space="preserve">Theatre</t>
  </si>
  <si>
    <t xml:space="preserve">Caster's Tower</t>
  </si>
  <si>
    <t xml:space="preserve">Promotion Edicts</t>
  </si>
  <si>
    <t xml:space="preserve">City Wall</t>
  </si>
  <si>
    <t xml:space="preserve">Garrison</t>
  </si>
  <si>
    <t xml:space="preserve">Dump</t>
  </si>
  <si>
    <t xml:space="preserve">Exotic Craftsman</t>
  </si>
  <si>
    <t xml:space="preserve">Noble Villa</t>
  </si>
  <si>
    <t xml:space="preserve">Granary</t>
  </si>
  <si>
    <t xml:space="preserve">Graveyard</t>
  </si>
  <si>
    <t xml:space="preserve">Guildhall</t>
  </si>
  <si>
    <t xml:space="preserve">Waterfront</t>
  </si>
  <si>
    <t xml:space="preserve">Herbalist</t>
  </si>
  <si>
    <t xml:space="preserve">Inn</t>
  </si>
  <si>
    <t xml:space="preserve">Jail</t>
  </si>
  <si>
    <t xml:space="preserve">Luxury Store</t>
  </si>
  <si>
    <t xml:space="preserve">Magic Shop</t>
  </si>
  <si>
    <t xml:space="preserve">Mansion</t>
  </si>
  <si>
    <t xml:space="preserve">Mill</t>
  </si>
  <si>
    <t xml:space="preserve">Water border</t>
  </si>
  <si>
    <t xml:space="preserve">Monument</t>
  </si>
  <si>
    <t xml:space="preserve">Park</t>
  </si>
  <si>
    <t xml:space="preserve">Shrine</t>
  </si>
  <si>
    <t xml:space="preserve">Smith</t>
  </si>
  <si>
    <t xml:space="preserve">Stable</t>
  </si>
  <si>
    <t xml:space="preserve">Tannery</t>
  </si>
  <si>
    <t xml:space="preserve">0 houses</t>
  </si>
  <si>
    <t xml:space="preserve">Tavern</t>
  </si>
  <si>
    <t xml:space="preserve">Tenement</t>
  </si>
  <si>
    <t xml:space="preserve">Tradesman</t>
  </si>
  <si>
    <t xml:space="preserve">Watchtower</t>
  </si>
  <si>
    <t xml:space="preserve">Tax Edicts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</si>
</sst>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2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DAE3F3"/>
        <bgColor rgb="FFE7E6E6"/>
      </patternFill>
    </fill>
    <fill>
      <patternFill patternType="solid">
        <fgColor rgb="FFD0CECE"/>
        <bgColor rgb="FFDAE3F3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9360</xdr:rowOff>
    </xdr:from>
    <xdr:to>
      <xdr:col>5</xdr:col>
      <xdr:colOff>1944000</xdr:colOff>
      <xdr:row>6</xdr:row>
      <xdr:rowOff>7920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9360"/>
          <a:ext cx="8899560" cy="821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595080</xdr:colOff>
      <xdr:row>32</xdr:row>
      <xdr:rowOff>35640</xdr:rowOff>
    </xdr:from>
    <xdr:to>
      <xdr:col>9</xdr:col>
      <xdr:colOff>261720</xdr:colOff>
      <xdr:row>42</xdr:row>
      <xdr:rowOff>91080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 rot="10800000">
          <a:off x="9568800" y="11247840"/>
          <a:ext cx="2035080" cy="1960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1819440</xdr:colOff>
      <xdr:row>0</xdr:row>
      <xdr:rowOff>9360</xdr:rowOff>
    </xdr:from>
    <xdr:to>
      <xdr:col>12</xdr:col>
      <xdr:colOff>17640</xdr:colOff>
      <xdr:row>6</xdr:row>
      <xdr:rowOff>7920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8775000" y="9360"/>
          <a:ext cx="9005400" cy="821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152280</xdr:colOff>
      <xdr:row>4</xdr:row>
      <xdr:rowOff>152280</xdr:rowOff>
    </xdr:from>
    <xdr:to>
      <xdr:col>9</xdr:col>
      <xdr:colOff>1027080</xdr:colOff>
      <xdr:row>5</xdr:row>
      <xdr:rowOff>46080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2330000" y="5362200"/>
          <a:ext cx="207432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147960</xdr:colOff>
      <xdr:row>10</xdr:row>
      <xdr:rowOff>44640</xdr:rowOff>
    </xdr:from>
    <xdr:to>
      <xdr:col>4</xdr:col>
      <xdr:colOff>1089720</xdr:colOff>
      <xdr:row>15</xdr:row>
      <xdr:rowOff>14400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 rot="10800000">
          <a:off x="4942080" y="8104320"/>
          <a:ext cx="941760" cy="92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0</xdr:row>
      <xdr:rowOff>790560</xdr:rowOff>
    </xdr:from>
    <xdr:to>
      <xdr:col>2</xdr:col>
      <xdr:colOff>1084320</xdr:colOff>
      <xdr:row>0</xdr:row>
      <xdr:rowOff>1712880</xdr:rowOff>
    </xdr:to>
    <xdr:pic>
      <xdr:nvPicPr>
        <xdr:cNvPr id="5" name="Picture 7" descr=""/>
        <xdr:cNvPicPr/>
      </xdr:nvPicPr>
      <xdr:blipFill>
        <a:blip r:embed="rId6"/>
        <a:stretch/>
      </xdr:blipFill>
      <xdr:spPr>
        <a:xfrm>
          <a:off x="3438360" y="790560"/>
          <a:ext cx="941400" cy="92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47520</xdr:colOff>
      <xdr:row>0</xdr:row>
      <xdr:rowOff>781200</xdr:rowOff>
    </xdr:from>
    <xdr:to>
      <xdr:col>3</xdr:col>
      <xdr:colOff>988920</xdr:colOff>
      <xdr:row>0</xdr:row>
      <xdr:rowOff>1703520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4533480" y="781200"/>
          <a:ext cx="941400" cy="92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8242187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25.86"/>
    <col collapsed="false" customWidth="true" hidden="false" outlineLevel="0" max="3" min="3" style="0" width="17.59"/>
    <col collapsed="false" customWidth="true" hidden="false" outlineLevel="0" max="4" min="4" style="0" width="14.69"/>
    <col collapsed="false" customWidth="true" hidden="false" outlineLevel="0" max="5" min="5" style="0" width="10.58"/>
    <col collapsed="false" customWidth="true" hidden="false" outlineLevel="0" max="6" min="6" style="0" width="13.14"/>
    <col collapsed="false" customWidth="true" hidden="false" outlineLevel="0" max="7" min="7" style="0" width="14.69"/>
    <col collapsed="false" customWidth="true" hidden="false" outlineLevel="0" max="9" min="9" style="0" width="37.3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  <c r="F1" s="2"/>
      <c r="G1" s="3" t="s">
        <v>1</v>
      </c>
      <c r="H1" s="3"/>
      <c r="I1" s="4" t="s">
        <v>2</v>
      </c>
    </row>
    <row r="2" customFormat="false" ht="15" hidden="false" customHeight="false" outlineLevel="0" collapsed="false">
      <c r="A2" s="5"/>
      <c r="B2" s="5"/>
      <c r="C2" s="6" t="s">
        <v>3</v>
      </c>
      <c r="D2" s="6" t="s">
        <v>4</v>
      </c>
      <c r="E2" s="6" t="s">
        <v>5</v>
      </c>
      <c r="G2" s="6" t="s">
        <v>6</v>
      </c>
      <c r="H2" s="7" t="n">
        <f aca="false">Buildings!I3+C16+Events!D2+E32+C3+ROUNDDOWN('Kingdom Size'!D7/4, 0)-B7</f>
        <v>40</v>
      </c>
      <c r="I2" s="8" t="n">
        <f aca="false">ROUNDDOWN('Kingdom Size'!D7/4, 0)</f>
        <v>1</v>
      </c>
    </row>
    <row r="3" customFormat="false" ht="15" hidden="false" customHeight="false" outlineLevel="0" collapsed="false">
      <c r="A3" s="9" t="s">
        <v>7</v>
      </c>
      <c r="B3" s="10" t="s">
        <v>8</v>
      </c>
      <c r="C3" s="7" t="n">
        <f aca="false">VLOOKUP($B3,AlignmentValues,2,0)</f>
        <v>2</v>
      </c>
      <c r="D3" s="7" t="n">
        <f aca="false">VLOOKUP($B3,AlignmentValues,3,0)</f>
        <v>0</v>
      </c>
      <c r="E3" s="7" t="n">
        <f aca="false">VLOOKUP($B3,AlignmentValues,4,0)</f>
        <v>2</v>
      </c>
      <c r="G3" s="6" t="s">
        <v>9</v>
      </c>
      <c r="H3" s="7" t="n">
        <f aca="false">D3+D16+F32+Buildings!J3+Events!E2-B7</f>
        <v>20</v>
      </c>
      <c r="I3" s="8"/>
    </row>
    <row r="4" customFormat="false" ht="15" hidden="false" customHeight="false" outlineLevel="0" collapsed="false">
      <c r="A4" s="9" t="s">
        <v>10</v>
      </c>
      <c r="B4" s="7" t="n">
        <f aca="false">'Kingdom Size'!C2-1</f>
        <v>9</v>
      </c>
      <c r="C4" s="9"/>
      <c r="D4" s="9"/>
      <c r="E4" s="9"/>
      <c r="F4" s="0" t="s">
        <v>11</v>
      </c>
      <c r="G4" s="6" t="s">
        <v>12</v>
      </c>
      <c r="H4" s="7" t="n">
        <f aca="false">E3+E16+G32+Buildings!K3+Events!F2+ROUNDDOWN('Kingdom Size'!D7/8, 0)-B7</f>
        <v>25</v>
      </c>
      <c r="I4" s="8"/>
    </row>
    <row r="5" customFormat="false" ht="15" hidden="false" customHeight="false" outlineLevel="0" collapsed="false">
      <c r="A5" s="9" t="s">
        <v>13</v>
      </c>
      <c r="B5" s="7" t="n">
        <f aca="false">20+B4</f>
        <v>29</v>
      </c>
      <c r="C5" s="9"/>
      <c r="D5" s="9"/>
      <c r="E5" s="9"/>
      <c r="G5" s="6" t="s">
        <v>14</v>
      </c>
      <c r="H5" s="7" t="n">
        <f aca="false">B4+F16+'Kingdom Size'!C3+'Kingdom Size'!C1</f>
        <v>-1</v>
      </c>
      <c r="I5" s="8"/>
    </row>
    <row r="6" customFormat="false" ht="15" hidden="false" customHeight="false" outlineLevel="0" collapsed="false">
      <c r="A6" s="9" t="s">
        <v>15</v>
      </c>
      <c r="B6" s="7" t="n">
        <f aca="false">(250*B4)+'Kingdom Size'!C4</f>
        <v>2500</v>
      </c>
      <c r="C6" s="9"/>
      <c r="D6" s="9"/>
      <c r="E6" s="9"/>
      <c r="I6" s="8"/>
    </row>
    <row r="7" customFormat="false" ht="15" hidden="false" customHeight="false" outlineLevel="0" collapsed="false">
      <c r="A7" s="9" t="s">
        <v>16</v>
      </c>
      <c r="B7" s="11" t="n">
        <v>0</v>
      </c>
      <c r="C7" s="9"/>
      <c r="D7" s="9"/>
      <c r="E7" s="9"/>
    </row>
    <row r="8" customFormat="false" ht="15" hidden="false" customHeight="false" outlineLevel="0" collapsed="false">
      <c r="A8" s="9" t="s">
        <v>17</v>
      </c>
      <c r="B8" s="11" t="n">
        <v>11</v>
      </c>
      <c r="C8" s="9"/>
      <c r="D8" s="9"/>
      <c r="E8" s="9"/>
      <c r="G8" s="8"/>
      <c r="H8" s="8"/>
    </row>
    <row r="9" customFormat="false" ht="15" hidden="false" customHeight="false" outlineLevel="0" collapsed="false">
      <c r="A9" s="8"/>
      <c r="B9" s="8"/>
      <c r="C9" s="8"/>
      <c r="D9" s="8"/>
      <c r="E9" s="8"/>
      <c r="G9" s="8"/>
      <c r="H9" s="8"/>
    </row>
    <row r="11" customFormat="false" ht="18.75" hidden="false" customHeight="false" outlineLevel="0" collapsed="false">
      <c r="A11" s="1" t="s">
        <v>18</v>
      </c>
      <c r="B11" s="1"/>
      <c r="C11" s="1"/>
      <c r="D11" s="1"/>
      <c r="E11" s="1"/>
      <c r="F11" s="1"/>
      <c r="G11" s="2"/>
    </row>
    <row r="12" customFormat="false" ht="15" hidden="false" customHeight="false" outlineLevel="0" collapsed="false">
      <c r="A12" s="5"/>
      <c r="B12" s="5"/>
      <c r="C12" s="6" t="s">
        <v>3</v>
      </c>
      <c r="D12" s="6" t="s">
        <v>4</v>
      </c>
      <c r="E12" s="6" t="s">
        <v>5</v>
      </c>
      <c r="F12" s="6" t="s">
        <v>19</v>
      </c>
      <c r="H12" s="8"/>
    </row>
    <row r="13" customFormat="false" ht="15" hidden="false" customHeight="false" outlineLevel="0" collapsed="false">
      <c r="A13" s="9" t="s">
        <v>20</v>
      </c>
      <c r="B13" s="10" t="s">
        <v>21</v>
      </c>
      <c r="C13" s="7"/>
      <c r="D13" s="7"/>
      <c r="E13" s="7" t="n">
        <f aca="false">VLOOKUP(B13,PromotionValues,2, 0)</f>
        <v>2</v>
      </c>
      <c r="F13" s="7" t="n">
        <f aca="false">VLOOKUP(B13,PromotionValues,3, 0)</f>
        <v>2</v>
      </c>
    </row>
    <row r="14" customFormat="false" ht="15" hidden="false" customHeight="false" outlineLevel="0" collapsed="false">
      <c r="A14" s="9" t="s">
        <v>22</v>
      </c>
      <c r="B14" s="10" t="s">
        <v>23</v>
      </c>
      <c r="C14" s="7" t="n">
        <f aca="false">VLOOKUP(B14,TaxationValues,2)</f>
        <v>2</v>
      </c>
      <c r="D14" s="7" t="n">
        <f aca="false">VLOOKUP(B14,TaxationValues,3)</f>
        <v>-2</v>
      </c>
      <c r="E14" s="7"/>
      <c r="F14" s="7"/>
    </row>
    <row r="15" customFormat="false" ht="15" hidden="false" customHeight="false" outlineLevel="0" collapsed="false">
      <c r="A15" s="9" t="s">
        <v>24</v>
      </c>
      <c r="B15" s="11" t="n">
        <v>6</v>
      </c>
      <c r="C15" s="7"/>
      <c r="D15" s="7" t="n">
        <f aca="false">VLOOKUP(B15,FestivalValues,2)</f>
        <v>2</v>
      </c>
      <c r="E15" s="7"/>
      <c r="F15" s="7" t="n">
        <f aca="false">VLOOKUP(B15,FestivalValues,3)</f>
        <v>2</v>
      </c>
    </row>
    <row r="16" customFormat="false" ht="15" hidden="false" customHeight="false" outlineLevel="0" collapsed="false">
      <c r="B16" s="6" t="s">
        <v>25</v>
      </c>
      <c r="C16" s="7" t="n">
        <f aca="false">SUM(C13:C15)</f>
        <v>2</v>
      </c>
      <c r="D16" s="7" t="n">
        <f aca="false">SUM(D13:D15)</f>
        <v>0</v>
      </c>
      <c r="E16" s="7" t="n">
        <f aca="false">SUM(E13:E15)</f>
        <v>2</v>
      </c>
      <c r="F16" s="7" t="n">
        <f aca="false">SUM(F13:F15)</f>
        <v>4</v>
      </c>
    </row>
    <row r="18" customFormat="false" ht="18.75" hidden="false" customHeight="false" outlineLevel="0" collapsed="false">
      <c r="A18" s="1" t="s">
        <v>26</v>
      </c>
      <c r="B18" s="1"/>
      <c r="C18" s="1"/>
      <c r="D18" s="1"/>
      <c r="E18" s="1"/>
      <c r="F18" s="1"/>
      <c r="G18" s="1"/>
      <c r="H18" s="1"/>
      <c r="I18" s="1"/>
    </row>
    <row r="19" customFormat="false" ht="15" hidden="false" customHeight="false" outlineLevel="0" collapsed="false">
      <c r="A19" s="12" t="s">
        <v>27</v>
      </c>
      <c r="B19" s="13" t="s">
        <v>28</v>
      </c>
      <c r="C19" s="14" t="s">
        <v>29</v>
      </c>
      <c r="D19" s="6" t="s">
        <v>30</v>
      </c>
      <c r="E19" s="6" t="s">
        <v>3</v>
      </c>
      <c r="F19" s="6" t="s">
        <v>4</v>
      </c>
      <c r="G19" s="6" t="s">
        <v>5</v>
      </c>
      <c r="H19" s="6" t="s">
        <v>31</v>
      </c>
      <c r="I19" s="6" t="s">
        <v>32</v>
      </c>
    </row>
    <row r="20" customFormat="false" ht="13.8" hidden="false" customHeight="false" outlineLevel="0" collapsed="false">
      <c r="A20" s="9" t="s">
        <v>33</v>
      </c>
      <c r="B20" s="15" t="s">
        <v>34</v>
      </c>
      <c r="C20" s="11" t="n">
        <v>6</v>
      </c>
      <c r="D20" s="10" t="s">
        <v>3</v>
      </c>
      <c r="E20" s="16" t="n">
        <f aca="false">IF(AND(ISNUMBER(SEARCH(E$19,$D20)),LEN(B20)&gt;0),$C20,0)</f>
        <v>6</v>
      </c>
      <c r="F20" s="16" t="n">
        <f aca="false">IF(AND(ISNUMBER(SEARCH(F$19,$D20)),LEN(B20)&gt;0),$C20,0)</f>
        <v>0</v>
      </c>
      <c r="G20" s="16" t="n">
        <f aca="false">IF(AND(ISNUMBER(SEARCH(G$19,$D20)),D20&lt;&gt;""),$C20,0)</f>
        <v>0</v>
      </c>
      <c r="H20" s="17" t="n">
        <f aca="false">IF(LEN(B20)&gt;0,0,4)</f>
        <v>0</v>
      </c>
      <c r="I20" s="9" t="str">
        <f aca="false">IF(B20="", "Cannot claim new hexes, create farmland, build roads, or purchase city districts","")</f>
        <v/>
      </c>
    </row>
    <row r="21" customFormat="false" ht="13.8" hidden="false" customHeight="false" outlineLevel="0" collapsed="false">
      <c r="A21" s="9" t="s">
        <v>33</v>
      </c>
      <c r="B21" s="15" t="s">
        <v>35</v>
      </c>
      <c r="C21" s="11" t="n">
        <v>-1</v>
      </c>
      <c r="D21" s="10" t="s">
        <v>5</v>
      </c>
      <c r="E21" s="16" t="n">
        <f aca="false">IF(AND(ISNUMBER(SEARCH(E$19,$D21)),LEN(B21)&gt;0),$C21,0)</f>
        <v>0</v>
      </c>
      <c r="F21" s="16" t="n">
        <f aca="false">IF(AND(ISNUMBER(SEARCH(F$19,$D21)),LEN(B21)&gt;0),$C21,0)</f>
        <v>0</v>
      </c>
      <c r="G21" s="16" t="n">
        <f aca="false">IF(AND(ISNUMBER(SEARCH(G$19,$D21)),LEN(B21)&gt;0),$C21,0)</f>
        <v>-1</v>
      </c>
      <c r="H21" s="17" t="n">
        <f aca="false">IF(LEN(B21)&gt;0,0,0)</f>
        <v>0</v>
      </c>
      <c r="I21" s="9" t="str">
        <f aca="false">IF(B21="", "","")</f>
        <v/>
      </c>
    </row>
    <row r="22" customFormat="false" ht="15" hidden="false" customHeight="false" outlineLevel="0" collapsed="false">
      <c r="A22" s="9" t="s">
        <v>36</v>
      </c>
      <c r="B22" s="15" t="s">
        <v>37</v>
      </c>
      <c r="C22" s="11" t="n">
        <v>3</v>
      </c>
      <c r="D22" s="17" t="s">
        <v>4</v>
      </c>
      <c r="E22" s="17" t="n">
        <v>0</v>
      </c>
      <c r="F22" s="16" t="n">
        <f aca="false">IF(AND(ISNUMBER(SEARCH(F$19,$D22)),LEN(B22)&gt;0),$C22,IF(LEN(B22)=0,-2,0))</f>
        <v>3</v>
      </c>
      <c r="G22" s="17" t="n">
        <v>0</v>
      </c>
      <c r="H22" s="17" t="n">
        <f aca="false">IF(LEN(B22)&gt;0,0,1)</f>
        <v>0</v>
      </c>
      <c r="I22" s="9" t="str">
        <f aca="false">IF(B22="", "The kingdom cannot gain benefits from festivals.","")</f>
        <v/>
      </c>
    </row>
    <row r="23" customFormat="false" ht="15" hidden="false" customHeight="false" outlineLevel="0" collapsed="false">
      <c r="A23" s="9" t="s">
        <v>38</v>
      </c>
      <c r="B23" s="15" t="s">
        <v>39</v>
      </c>
      <c r="C23" s="11" t="n">
        <v>4</v>
      </c>
      <c r="D23" s="17" t="s">
        <v>5</v>
      </c>
      <c r="E23" s="17" t="n">
        <v>0</v>
      </c>
      <c r="F23" s="17" t="n">
        <v>0</v>
      </c>
      <c r="G23" s="16" t="n">
        <f aca="false">IF(AND(ISNUMBER(SEARCH(G$19,$D23)),LEN(B23)&gt;0),$C23,IF(LEN(B23)=0,-4,0))</f>
        <v>4</v>
      </c>
      <c r="H23" s="17" t="n">
        <f aca="false">IF(LEN(B23)&gt;0,0,0)</f>
        <v>0</v>
      </c>
      <c r="I23" s="9" t="str">
        <f aca="false">IF(B23="", "","")</f>
        <v/>
      </c>
    </row>
    <row r="24" customFormat="false" ht="15" hidden="false" customHeight="false" outlineLevel="0" collapsed="false">
      <c r="A24" s="9" t="s">
        <v>40</v>
      </c>
      <c r="B24" s="15" t="s">
        <v>41</v>
      </c>
      <c r="C24" s="11" t="n">
        <v>5</v>
      </c>
      <c r="D24" s="17" t="s">
        <v>5</v>
      </c>
      <c r="E24" s="17" t="n">
        <v>0</v>
      </c>
      <c r="F24" s="17" t="n">
        <v>0</v>
      </c>
      <c r="G24" s="16" t="n">
        <v>6</v>
      </c>
      <c r="H24" s="17" t="n">
        <f aca="false">IF(LEN(B24)&gt;0,0,0)</f>
        <v>0</v>
      </c>
      <c r="I24" s="9" t="str">
        <f aca="false">IF(B24="", "The kingdom cannot issue Promotion Edicts.","")</f>
        <v/>
      </c>
    </row>
    <row r="25" customFormat="false" ht="15" hidden="false" customHeight="false" outlineLevel="0" collapsed="false">
      <c r="A25" s="9" t="s">
        <v>42</v>
      </c>
      <c r="B25" s="15" t="s">
        <v>43</v>
      </c>
      <c r="C25" s="11" t="n">
        <v>3</v>
      </c>
      <c r="D25" s="17" t="s">
        <v>5</v>
      </c>
      <c r="E25" s="17" t="n">
        <v>0</v>
      </c>
      <c r="F25" s="17" t="n">
        <f aca="false">IF(LEN(B25)=0,-2,0)</f>
        <v>0</v>
      </c>
      <c r="G25" s="16" t="n">
        <f aca="false">IF(AND(ISNUMBER(SEARCH(G$19,$D25)),LEN(B25)&gt;0),$C25,IF(LEN(B25)=0,-2,0))</f>
        <v>3</v>
      </c>
      <c r="H25" s="17" t="n">
        <f aca="false">IF(LEN(B25)&gt;0,0,1)</f>
        <v>0</v>
      </c>
      <c r="I25" s="9" t="str">
        <f aca="false">IF(B25="", "","")</f>
        <v/>
      </c>
    </row>
    <row r="26" customFormat="false" ht="15" hidden="false" customHeight="false" outlineLevel="0" collapsed="false">
      <c r="A26" s="9" t="s">
        <v>44</v>
      </c>
      <c r="B26" s="15" t="s">
        <v>45</v>
      </c>
      <c r="C26" s="11" t="n">
        <v>4</v>
      </c>
      <c r="D26" s="17" t="s">
        <v>3</v>
      </c>
      <c r="E26" s="16" t="n">
        <f aca="false">IF(AND(ISNUMBER(SEARCH(E$19,$D26)),LEN(B26)&gt;0),$C26,IF(B26="",-4,0))</f>
        <v>4</v>
      </c>
      <c r="F26" s="17" t="n">
        <v>0</v>
      </c>
      <c r="G26" s="17" t="n">
        <v>0</v>
      </c>
      <c r="H26" s="17" t="n">
        <f aca="false">IF(LEN(B26)&gt;0,0,0)</f>
        <v>0</v>
      </c>
      <c r="I26" s="9" t="str">
        <f aca="false">IF(B26="", "","")</f>
        <v/>
      </c>
    </row>
    <row r="27" customFormat="false" ht="15" hidden="false" customHeight="false" outlineLevel="0" collapsed="false">
      <c r="A27" s="9" t="s">
        <v>46</v>
      </c>
      <c r="B27" s="15" t="s">
        <v>47</v>
      </c>
      <c r="C27" s="11" t="n">
        <v>3</v>
      </c>
      <c r="D27" s="17" t="s">
        <v>3</v>
      </c>
      <c r="E27" s="16" t="n">
        <f aca="false">IF(AND(ISNUMBER(SEARCH(E$19,$D27)),LEN(B27)&gt;0),$C27,IF(B27="",-4,0))</f>
        <v>3</v>
      </c>
      <c r="F27" s="17" t="n">
        <v>0</v>
      </c>
      <c r="G27" s="17" t="n">
        <v>0</v>
      </c>
      <c r="H27" s="17" t="n">
        <f aca="false">IF(LEN(B27)&gt;0,0,0)</f>
        <v>0</v>
      </c>
      <c r="I27" s="9" t="str">
        <f aca="false">IF(B27="", "","")</f>
        <v/>
      </c>
    </row>
    <row r="28" customFormat="false" ht="15" hidden="false" customHeight="false" outlineLevel="0" collapsed="false">
      <c r="A28" s="9" t="s">
        <v>48</v>
      </c>
      <c r="B28" s="15" t="s">
        <v>49</v>
      </c>
      <c r="C28" s="11" t="n">
        <v>5</v>
      </c>
      <c r="D28" s="17" t="s">
        <v>4</v>
      </c>
      <c r="E28" s="17" t="n">
        <v>0</v>
      </c>
      <c r="F28" s="16" t="n">
        <v>6</v>
      </c>
      <c r="G28" s="17" t="n">
        <v>0</v>
      </c>
      <c r="H28" s="17" t="n">
        <f aca="false">IF(LEN(B28)&gt;0,-1,0)</f>
        <v>-1</v>
      </c>
      <c r="I28" s="9" t="str">
        <f aca="false">IF(B28="", "","")</f>
        <v/>
      </c>
    </row>
    <row r="29" customFormat="false" ht="13.8" hidden="false" customHeight="false" outlineLevel="0" collapsed="false">
      <c r="A29" s="9" t="s">
        <v>50</v>
      </c>
      <c r="B29" s="15" t="s">
        <v>51</v>
      </c>
      <c r="C29" s="11" t="n">
        <v>8</v>
      </c>
      <c r="D29" s="10" t="s">
        <v>3</v>
      </c>
      <c r="E29" s="16" t="n">
        <f aca="false">IF(AND(ISNUMBER(SEARCH(E$19,$D29)),LEN(B29)&gt;0),$C29,IF(B29="",-4,0))</f>
        <v>8</v>
      </c>
      <c r="F29" s="16" t="n">
        <f aca="false">IF(AND(ISNUMBER(SEARCH(F$19,$D29)),LEN(B29)&gt;0),$C29,0)</f>
        <v>0</v>
      </c>
      <c r="G29" s="16" t="n">
        <f aca="false">IF(AND(ISNUMBER(SEARCH(G$19,$D29)),LEN(B29)&gt;0),$C29,0)</f>
        <v>0</v>
      </c>
      <c r="H29" s="17" t="n">
        <f aca="false">IF(LEN(B29)&gt;0,0,1)</f>
        <v>0</v>
      </c>
      <c r="I29" s="9" t="str">
        <f aca="false">IF(B29="", "","")</f>
        <v/>
      </c>
    </row>
    <row r="30" customFormat="false" ht="13.8" hidden="false" customHeight="false" outlineLevel="0" collapsed="false">
      <c r="A30" s="9" t="s">
        <v>52</v>
      </c>
      <c r="B30" s="15" t="s">
        <v>53</v>
      </c>
      <c r="C30" s="11" t="n">
        <v>5</v>
      </c>
      <c r="D30" s="17" t="s">
        <v>3</v>
      </c>
      <c r="E30" s="16" t="n">
        <f aca="false">IF(AND(ISNUMBER(SEARCH(E$19,$D30)),LEN(B30)&gt;0),$C30,IF(B30="",-4,0))</f>
        <v>5</v>
      </c>
      <c r="F30" s="17" t="n">
        <v>0</v>
      </c>
      <c r="G30" s="17" t="n">
        <v>0</v>
      </c>
      <c r="H30" s="17" t="n">
        <f aca="false">IF(LEN(B30)&gt;0,0,0)</f>
        <v>0</v>
      </c>
      <c r="I30" s="9" t="str">
        <f aca="false">IF(B30="", "The kingdom cannot collect taxes.","")</f>
        <v/>
      </c>
    </row>
    <row r="31" customFormat="false" ht="15" hidden="false" customHeight="false" outlineLevel="0" collapsed="false">
      <c r="A31" s="9" t="s">
        <v>54</v>
      </c>
      <c r="B31" s="15" t="s">
        <v>55</v>
      </c>
      <c r="C31" s="11" t="n">
        <v>4</v>
      </c>
      <c r="D31" s="17" t="s">
        <v>4</v>
      </c>
      <c r="E31" s="17" t="n">
        <v>0</v>
      </c>
      <c r="F31" s="16" t="n">
        <f aca="false">IF(AND(ISNUMBER(SEARCH(F$19,$D31)),LEN(B31)&gt;0),$C31,IF(B31="",-4,0))</f>
        <v>4</v>
      </c>
      <c r="G31" s="17" t="n">
        <f aca="false">IF(B31="",-2,0)</f>
        <v>0</v>
      </c>
      <c r="H31" s="17" t="n">
        <f aca="false">IF(LEN(B31)&gt;0,0,0)</f>
        <v>0</v>
      </c>
      <c r="I31" s="9" t="str">
        <f aca="false">IF(B31="", "","")</f>
        <v/>
      </c>
    </row>
    <row r="32" customFormat="false" ht="15" hidden="false" customHeight="false" outlineLevel="0" collapsed="false">
      <c r="D32" s="18" t="s">
        <v>25</v>
      </c>
      <c r="E32" s="19" t="n">
        <f aca="false">SUM(E20:E31)</f>
        <v>26</v>
      </c>
      <c r="F32" s="19" t="n">
        <f aca="false">SUM(F20:F31)</f>
        <v>13</v>
      </c>
      <c r="G32" s="19" t="n">
        <f aca="false">SUM(G20:G31)</f>
        <v>12</v>
      </c>
      <c r="H32" s="19" t="n">
        <f aca="false">SUM(H20:H31)</f>
        <v>-1</v>
      </c>
    </row>
  </sheetData>
  <mergeCells count="6">
    <mergeCell ref="A1:E1"/>
    <mergeCell ref="G1:H1"/>
    <mergeCell ref="A2:B2"/>
    <mergeCell ref="A11:F11"/>
    <mergeCell ref="A12:B12"/>
    <mergeCell ref="A18:I18"/>
  </mergeCells>
  <dataValidations count="5">
    <dataValidation allowBlank="false" operator="between" showDropDown="false" showErrorMessage="true" showInputMessage="true" sqref="B3" type="list">
      <formula1>AlignmentOptions</formula1>
      <formula2>0</formula2>
    </dataValidation>
    <dataValidation allowBlank="true" operator="between" showDropDown="false" showErrorMessage="true" showInputMessage="true" sqref="B13" type="list">
      <formula1>PromotionOptions</formula1>
      <formula2>0</formula2>
    </dataValidation>
    <dataValidation allowBlank="true" operator="between" showDropDown="false" showErrorMessage="true" showInputMessage="true" sqref="B14" type="list">
      <formula1>TaxationOptions</formula1>
      <formula2>0</formula2>
    </dataValidation>
    <dataValidation allowBlank="true" operator="between" showDropDown="false" showErrorMessage="true" showInputMessage="true" sqref="B15" type="list">
      <formula1>FestivalOptions</formula1>
      <formula2>0</formula2>
    </dataValidation>
    <dataValidation allowBlank="true" operator="between" showDropDown="false" showErrorMessage="true" showInputMessage="true" sqref="D20:D21 D29" type="list">
      <formula1>BonusType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242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4.43"/>
    <col collapsed="false" customWidth="true" hidden="false" outlineLevel="0" max="6" min="6" style="0" width="13.7"/>
    <col collapsed="false" customWidth="true" hidden="false" outlineLevel="0" max="8" min="8" style="0" width="12.71"/>
    <col collapsed="false" customWidth="true" hidden="false" outlineLevel="0" max="10" min="10" style="0" width="14.57"/>
    <col collapsed="false" customWidth="true" hidden="false" outlineLevel="0" max="12" min="12" style="0" width="17"/>
  </cols>
  <sheetData>
    <row r="1" customFormat="false" ht="15" hidden="false" customHeight="false" outlineLevel="0" collapsed="false">
      <c r="B1" s="6" t="s">
        <v>14</v>
      </c>
      <c r="C1" s="7" t="n">
        <f aca="false">SUM(C8:C32)*-2</f>
        <v>-16</v>
      </c>
    </row>
    <row r="2" customFormat="false" ht="15" hidden="false" customHeight="false" outlineLevel="0" collapsed="false">
      <c r="B2" s="6" t="s">
        <v>10</v>
      </c>
      <c r="C2" s="7" t="n">
        <f aca="false">COUNTA(A8:A32)</f>
        <v>10</v>
      </c>
    </row>
    <row r="3" customFormat="false" ht="15" hidden="false" customHeight="false" outlineLevel="0" collapsed="false">
      <c r="B3" s="6" t="s">
        <v>56</v>
      </c>
      <c r="C3" s="7" t="n">
        <f aca="false">SUM(F8:F32)</f>
        <v>2</v>
      </c>
    </row>
    <row r="4" customFormat="false" ht="15" hidden="false" customHeight="false" outlineLevel="0" collapsed="false">
      <c r="B4" s="6" t="s">
        <v>57</v>
      </c>
      <c r="C4" s="7" t="n">
        <f aca="false">SUM(H8:H32)</f>
        <v>250</v>
      </c>
    </row>
    <row r="6" customFormat="false" ht="15" hidden="false" customHeight="false" outlineLevel="0" collapsed="false">
      <c r="A6" s="20" t="s">
        <v>58</v>
      </c>
      <c r="B6" s="20" t="s">
        <v>59</v>
      </c>
      <c r="C6" s="20" t="s">
        <v>60</v>
      </c>
      <c r="D6" s="20" t="s">
        <v>61</v>
      </c>
      <c r="E6" s="20" t="s">
        <v>62</v>
      </c>
      <c r="F6" s="20" t="s">
        <v>63</v>
      </c>
      <c r="G6" s="21" t="s">
        <v>64</v>
      </c>
      <c r="H6" s="21" t="s">
        <v>15</v>
      </c>
      <c r="J6" s="20" t="s">
        <v>65</v>
      </c>
      <c r="K6" s="20" t="s">
        <v>66</v>
      </c>
      <c r="L6" s="20" t="s">
        <v>19</v>
      </c>
    </row>
    <row r="7" customFormat="false" ht="15" hidden="false" customHeight="false" outlineLevel="0" collapsed="false">
      <c r="A7" s="9"/>
      <c r="B7" s="9"/>
      <c r="C7" s="9"/>
      <c r="D7" s="9" t="n">
        <f aca="false">SUM(D8:D32)</f>
        <v>7</v>
      </c>
      <c r="E7" s="9"/>
      <c r="F7" s="9"/>
      <c r="G7" s="9"/>
      <c r="H7" s="9"/>
      <c r="J7" s="20"/>
      <c r="K7" s="20"/>
      <c r="L7" s="20"/>
    </row>
    <row r="8" customFormat="false" ht="15" hidden="false" customHeight="false" outlineLevel="0" collapsed="false">
      <c r="A8" s="9" t="s">
        <v>67</v>
      </c>
      <c r="B8" s="9" t="s">
        <v>63</v>
      </c>
      <c r="C8" s="9"/>
      <c r="D8" s="9" t="n">
        <v>1</v>
      </c>
      <c r="E8" s="9"/>
      <c r="F8" s="9" t="n">
        <v>2</v>
      </c>
      <c r="G8" s="9" t="n">
        <v>1</v>
      </c>
      <c r="H8" s="9" t="n">
        <v>250</v>
      </c>
      <c r="J8" s="9" t="s">
        <v>58</v>
      </c>
      <c r="K8" s="9" t="n">
        <v>1</v>
      </c>
      <c r="L8" s="9"/>
    </row>
    <row r="9" customFormat="false" ht="15" hidden="false" customHeight="false" outlineLevel="0" collapsed="false">
      <c r="A9" s="9" t="s">
        <v>68</v>
      </c>
      <c r="B9" s="9" t="s">
        <v>69</v>
      </c>
      <c r="C9" s="9" t="n">
        <v>1</v>
      </c>
      <c r="D9" s="9" t="n">
        <v>1</v>
      </c>
      <c r="E9" s="9"/>
      <c r="F9" s="9"/>
      <c r="G9" s="9" t="n">
        <v>2</v>
      </c>
      <c r="H9" s="9"/>
      <c r="J9" s="9" t="s">
        <v>70</v>
      </c>
      <c r="K9" s="9" t="n">
        <v>1</v>
      </c>
      <c r="L9" s="9"/>
    </row>
    <row r="10" customFormat="false" ht="15" hidden="false" customHeight="false" outlineLevel="0" collapsed="false">
      <c r="A10" s="9" t="s">
        <v>71</v>
      </c>
      <c r="B10" s="9" t="s">
        <v>72</v>
      </c>
      <c r="C10" s="9" t="n">
        <v>1</v>
      </c>
      <c r="D10" s="9" t="n">
        <v>1</v>
      </c>
      <c r="E10" s="9" t="n">
        <v>1</v>
      </c>
      <c r="F10" s="9"/>
      <c r="G10" s="9" t="n">
        <v>3</v>
      </c>
      <c r="H10" s="9"/>
      <c r="J10" s="9" t="s">
        <v>73</v>
      </c>
      <c r="K10" s="9" t="n">
        <v>2</v>
      </c>
      <c r="L10" s="9"/>
    </row>
    <row r="11" customFormat="false" ht="15" hidden="false" customHeight="false" outlineLevel="0" collapsed="false">
      <c r="A11" s="9" t="s">
        <v>74</v>
      </c>
      <c r="C11" s="9" t="n">
        <v>1</v>
      </c>
      <c r="D11" s="9" t="n">
        <v>1</v>
      </c>
      <c r="E11" s="9"/>
      <c r="F11" s="9"/>
      <c r="G11" s="9"/>
      <c r="H11" s="9"/>
      <c r="J11" s="9" t="s">
        <v>75</v>
      </c>
      <c r="K11" s="9" t="n">
        <v>4</v>
      </c>
      <c r="L11" s="9"/>
    </row>
    <row r="12" customFormat="false" ht="15" hidden="false" customHeight="false" outlineLevel="0" collapsed="false">
      <c r="A12" s="9" t="s">
        <v>76</v>
      </c>
      <c r="B12" s="9" t="s">
        <v>77</v>
      </c>
      <c r="C12" s="9"/>
      <c r="D12" s="9" t="n">
        <v>1</v>
      </c>
      <c r="E12" s="9"/>
      <c r="F12" s="9"/>
      <c r="G12" s="9"/>
      <c r="H12" s="9"/>
      <c r="J12" s="9" t="s">
        <v>78</v>
      </c>
      <c r="K12" s="9" t="n">
        <v>4</v>
      </c>
      <c r="L12" s="9"/>
    </row>
    <row r="13" customFormat="false" ht="15" hidden="false" customHeight="false" outlineLevel="0" collapsed="false">
      <c r="A13" s="9" t="s">
        <v>79</v>
      </c>
      <c r="B13" s="9" t="s">
        <v>80</v>
      </c>
      <c r="C13" s="9" t="n">
        <v>1</v>
      </c>
      <c r="D13" s="9" t="n">
        <v>1</v>
      </c>
      <c r="E13" s="9"/>
      <c r="F13" s="9"/>
      <c r="G13" s="9"/>
      <c r="H13" s="9"/>
      <c r="J13" s="9" t="s">
        <v>81</v>
      </c>
      <c r="K13" s="9" t="n">
        <v>2</v>
      </c>
      <c r="L13" s="9" t="n">
        <v>-2</v>
      </c>
    </row>
    <row r="14" customFormat="false" ht="15" hidden="false" customHeight="false" outlineLevel="0" collapsed="false">
      <c r="A14" s="9" t="s">
        <v>82</v>
      </c>
      <c r="B14" s="9" t="s">
        <v>83</v>
      </c>
      <c r="C14" s="9" t="n">
        <v>1</v>
      </c>
      <c r="D14" s="9"/>
      <c r="E14" s="9"/>
      <c r="F14" s="9"/>
      <c r="G14" s="9"/>
      <c r="H14" s="9"/>
      <c r="J14" s="9" t="s">
        <v>84</v>
      </c>
      <c r="K14" s="9" t="n">
        <v>4</v>
      </c>
      <c r="L14" s="9" t="n">
        <v>-2</v>
      </c>
    </row>
    <row r="15" customFormat="false" ht="15" hidden="false" customHeight="false" outlineLevel="0" collapsed="false">
      <c r="A15" s="9" t="s">
        <v>85</v>
      </c>
      <c r="B15" s="9" t="s">
        <v>86</v>
      </c>
      <c r="C15" s="9" t="n">
        <v>1</v>
      </c>
      <c r="D15" s="9"/>
      <c r="E15" s="9"/>
      <c r="F15" s="9"/>
      <c r="G15" s="9"/>
      <c r="H15" s="9"/>
    </row>
    <row r="16" customFormat="false" ht="15" hidden="false" customHeight="false" outlineLevel="0" collapsed="false">
      <c r="A16" s="9" t="s">
        <v>87</v>
      </c>
      <c r="B16" s="9"/>
      <c r="C16" s="9" t="n">
        <v>1</v>
      </c>
      <c r="D16" s="9"/>
      <c r="E16" s="9"/>
      <c r="F16" s="9"/>
      <c r="G16" s="9"/>
      <c r="H16" s="9"/>
    </row>
    <row r="17" customFormat="false" ht="15" hidden="false" customHeight="false" outlineLevel="0" collapsed="false">
      <c r="A17" s="9" t="s">
        <v>88</v>
      </c>
      <c r="B17" s="9"/>
      <c r="C17" s="9" t="n">
        <v>1</v>
      </c>
      <c r="D17" s="9" t="n">
        <v>1</v>
      </c>
      <c r="E17" s="9" t="n">
        <v>1</v>
      </c>
      <c r="F17" s="9"/>
      <c r="G17" s="9"/>
      <c r="H17" s="9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9"/>
      <c r="H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9"/>
      <c r="H19" s="9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9"/>
      <c r="H20" s="9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9"/>
      <c r="H21" s="9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9"/>
      <c r="H22" s="9"/>
    </row>
    <row r="23" customFormat="false" ht="15" hidden="false" customHeight="false" outlineLevel="0" collapsed="false">
      <c r="A23" s="9"/>
      <c r="B23" s="9"/>
      <c r="C23" s="9"/>
      <c r="D23" s="9"/>
      <c r="E23" s="9"/>
      <c r="F23" s="9"/>
      <c r="G23" s="9"/>
      <c r="H23" s="9"/>
    </row>
    <row r="24" customFormat="false" ht="15" hidden="false" customHeight="false" outlineLevel="0" collapsed="false">
      <c r="A24" s="9"/>
      <c r="B24" s="9"/>
      <c r="C24" s="9"/>
      <c r="D24" s="9"/>
      <c r="E24" s="9"/>
      <c r="F24" s="9"/>
      <c r="G24" s="9"/>
      <c r="H24" s="9"/>
    </row>
    <row r="25" customFormat="false" ht="15" hidden="false" customHeight="false" outlineLevel="0" collapsed="false">
      <c r="A25" s="9"/>
      <c r="B25" s="9"/>
      <c r="C25" s="9"/>
      <c r="D25" s="9"/>
      <c r="E25" s="9"/>
      <c r="F25" s="9"/>
      <c r="G25" s="9"/>
      <c r="H25" s="9"/>
    </row>
    <row r="26" customFormat="false" ht="15" hidden="false" customHeight="false" outlineLevel="0" collapsed="false">
      <c r="A26" s="9"/>
      <c r="B26" s="9"/>
      <c r="C26" s="9"/>
      <c r="D26" s="9"/>
      <c r="E26" s="9"/>
      <c r="F26" s="9"/>
      <c r="G26" s="9"/>
      <c r="H26" s="9"/>
    </row>
    <row r="27" customFormat="false" ht="15" hidden="false" customHeight="false" outlineLevel="0" collapsed="false">
      <c r="A27" s="9"/>
      <c r="B27" s="9"/>
      <c r="C27" s="9"/>
      <c r="D27" s="9"/>
      <c r="E27" s="9"/>
      <c r="F27" s="9"/>
      <c r="G27" s="9"/>
      <c r="H27" s="9"/>
    </row>
    <row r="28" customFormat="false" ht="15" hidden="false" customHeight="false" outlineLevel="0" collapsed="false">
      <c r="A28" s="9"/>
      <c r="B28" s="9"/>
      <c r="C28" s="9"/>
      <c r="D28" s="9"/>
      <c r="E28" s="9"/>
      <c r="F28" s="9"/>
      <c r="G28" s="9"/>
      <c r="H28" s="9"/>
    </row>
    <row r="29" customFormat="false" ht="15" hidden="false" customHeight="false" outlineLevel="0" collapsed="false">
      <c r="A29" s="9"/>
      <c r="B29" s="9"/>
      <c r="C29" s="9"/>
      <c r="D29" s="9"/>
      <c r="E29" s="9"/>
      <c r="F29" s="9"/>
      <c r="G29" s="9"/>
      <c r="H29" s="9"/>
    </row>
    <row r="30" customFormat="false" ht="15" hidden="false" customHeight="false" outlineLevel="0" collapsed="false">
      <c r="A30" s="9"/>
      <c r="B30" s="9"/>
      <c r="C30" s="9"/>
      <c r="D30" s="9"/>
      <c r="E30" s="9"/>
      <c r="F30" s="9"/>
      <c r="G30" s="9"/>
      <c r="H30" s="9"/>
    </row>
    <row r="31" customFormat="false" ht="15" hidden="false" customHeight="false" outlineLevel="0" collapsed="false">
      <c r="A31" s="9"/>
      <c r="B31" s="9"/>
      <c r="C31" s="9"/>
      <c r="D31" s="9"/>
      <c r="E31" s="9"/>
      <c r="F31" s="9"/>
      <c r="G31" s="9"/>
      <c r="H31" s="9"/>
    </row>
    <row r="32" customFormat="false" ht="15" hidden="false" customHeight="false" outlineLevel="0" collapsed="false">
      <c r="A32" s="9"/>
      <c r="B32" s="9"/>
      <c r="C32" s="9"/>
      <c r="D32" s="9"/>
      <c r="E32" s="9"/>
      <c r="F32" s="9"/>
      <c r="G32" s="9"/>
      <c r="H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82421875" defaultRowHeight="15" zeroHeight="false" outlineLevelRow="0" outlineLevelCol="0"/>
  <cols>
    <col collapsed="false" customWidth="true" hidden="false" outlineLevel="0" max="1" min="1" style="0" width="28.57"/>
    <col collapsed="false" customWidth="true" hidden="false" outlineLevel="0" max="4" min="2" style="0" width="13.43"/>
    <col collapsed="false" customWidth="true" hidden="false" outlineLevel="0" max="17" min="17" style="0" width="11.14"/>
  </cols>
  <sheetData>
    <row r="1" customFormat="false" ht="15" hidden="false" customHeight="false" outlineLevel="0" collapsed="false">
      <c r="A1" s="22" t="s">
        <v>89</v>
      </c>
      <c r="B1" s="22" t="s">
        <v>64</v>
      </c>
      <c r="C1" s="22" t="s">
        <v>90</v>
      </c>
      <c r="D1" s="22" t="s">
        <v>27</v>
      </c>
      <c r="E1" s="22" t="s">
        <v>66</v>
      </c>
      <c r="F1" s="22" t="s">
        <v>91</v>
      </c>
      <c r="G1" s="22" t="s">
        <v>64</v>
      </c>
      <c r="H1" s="22" t="s">
        <v>92</v>
      </c>
      <c r="I1" s="22" t="s">
        <v>3</v>
      </c>
      <c r="J1" s="22" t="s">
        <v>4</v>
      </c>
      <c r="K1" s="22" t="s">
        <v>5</v>
      </c>
      <c r="L1" s="22" t="s">
        <v>93</v>
      </c>
      <c r="M1" s="22" t="s">
        <v>94</v>
      </c>
      <c r="N1" s="22" t="s">
        <v>95</v>
      </c>
      <c r="O1" s="22" t="s">
        <v>96</v>
      </c>
      <c r="P1" s="22" t="s">
        <v>97</v>
      </c>
      <c r="Q1" s="22" t="s">
        <v>98</v>
      </c>
      <c r="R1" s="22" t="s">
        <v>99</v>
      </c>
      <c r="S1" s="22" t="s">
        <v>100</v>
      </c>
    </row>
    <row r="2" s="23" customFormat="tru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="23" customFormat="true" ht="15" hidden="false" customHeight="false" outlineLevel="0" collapsed="false">
      <c r="A3" s="6" t="s">
        <v>101</v>
      </c>
      <c r="B3" s="9"/>
      <c r="C3" s="9"/>
      <c r="D3" s="9"/>
      <c r="E3" s="9"/>
      <c r="F3" s="9"/>
      <c r="G3" s="24" t="n">
        <f aca="false">MAX(G5:G38)</f>
        <v>9</v>
      </c>
      <c r="H3" s="24" t="n">
        <f aca="false">SUM(H5:H38)</f>
        <v>1500</v>
      </c>
      <c r="I3" s="24" t="n">
        <f aca="false">SUM(I5:I38)</f>
        <v>6</v>
      </c>
      <c r="J3" s="24" t="n">
        <f aca="false">SUM(J5:J38)</f>
        <v>7</v>
      </c>
      <c r="K3" s="24" t="n">
        <f aca="false">SUM(K5:K38)</f>
        <v>5</v>
      </c>
      <c r="L3" s="9"/>
      <c r="M3" s="24" t="n">
        <f aca="false">SUM(M5:M38)</f>
        <v>2</v>
      </c>
      <c r="N3" s="24" t="n">
        <f aca="false">SUM(N5:N38)</f>
        <v>0</v>
      </c>
      <c r="O3" s="24" t="n">
        <f aca="false">SUM(O5:O38)</f>
        <v>0</v>
      </c>
      <c r="P3" s="24" t="n">
        <f aca="false">SUM(P5:P38)</f>
        <v>8</v>
      </c>
      <c r="Q3" s="9"/>
      <c r="R3" s="9"/>
      <c r="S3" s="9"/>
    </row>
    <row r="4" s="23" customFormat="true" ht="15" hidden="false" customHeight="false" outlineLevel="0" collapsed="false">
      <c r="A4" s="9" t="s">
        <v>102</v>
      </c>
      <c r="B4" s="9"/>
      <c r="C4" s="9"/>
      <c r="D4" s="9"/>
      <c r="E4" s="9" t="s">
        <v>103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customFormat="false" ht="15" hidden="false" customHeight="false" outlineLevel="0" collapsed="false">
      <c r="A5" s="10" t="s">
        <v>104</v>
      </c>
      <c r="B5" s="11" t="n">
        <v>1</v>
      </c>
      <c r="C5" s="11" t="n">
        <v>1</v>
      </c>
      <c r="D5" s="11" t="s">
        <v>105</v>
      </c>
      <c r="E5" s="9" t="n">
        <f aca="false">IF(AND(LEN($Q5)&gt;1,COUNTIF(A4:A$5,Q5)&gt;0), _xlfn.IFNA(VLOOKUP($A5,BuildingValues,2), "")/2, _xlfn.IFNA(VLOOKUP($A5,BuildingValues,2), ""))</f>
        <v>54</v>
      </c>
      <c r="F5" s="9" t="n">
        <f aca="false">_xlfn.IFNA(VLOOKUP($A5,BuildingValues,3), "")</f>
        <v>0</v>
      </c>
      <c r="G5" s="9" t="n">
        <v>1</v>
      </c>
      <c r="H5" s="9" t="n">
        <f aca="false">_xlfn.IFNA(VLOOKUP($A5,BuildingValues,4), "")</f>
        <v>0</v>
      </c>
      <c r="I5" s="9" t="n">
        <f aca="false">_xlfn.IFNA(VLOOKUP($A5,BuildingValues,5), "")</f>
        <v>2</v>
      </c>
      <c r="J5" s="9" t="n">
        <f aca="false">_xlfn.IFNA(VLOOKUP($A5,BuildingValues,6), "")</f>
        <v>2</v>
      </c>
      <c r="K5" s="9" t="n">
        <f aca="false">_xlfn.IFNA(VLOOKUP($A5,BuildingValues,7), "")</f>
        <v>2</v>
      </c>
      <c r="L5" s="9" t="n">
        <f aca="false">_xlfn.IFNA(VLOOKUP($A5,BuildingValues,8), "")</f>
        <v>-4</v>
      </c>
      <c r="M5" s="9" t="n">
        <f aca="false">_xlfn.IFNA(VLOOKUP($A5,BuildingValues,9), "")</f>
        <v>0</v>
      </c>
      <c r="N5" s="9" t="n">
        <f aca="false">_xlfn.IFNA(VLOOKUP($A5,BuildingValues,10), "")</f>
        <v>0</v>
      </c>
      <c r="O5" s="9" t="n">
        <f aca="false">_xlfn.IFNA(VLOOKUP($A5,BuildingValues,11), "")</f>
        <v>0</v>
      </c>
      <c r="P5" s="9" t="n">
        <f aca="false">_xlfn.IFNA(VLOOKUP($A5,BuildingValues,12), "")</f>
        <v>8</v>
      </c>
      <c r="Q5" s="9" t="n">
        <f aca="false">_xlfn.IFNA(VLOOKUP($A5,BuildingValues,13), "")</f>
        <v>0</v>
      </c>
      <c r="R5" s="9" t="n">
        <f aca="false">_xlfn.IFNA(VLOOKUP($A5,BuildingValues,14), "")</f>
        <v>0</v>
      </c>
      <c r="S5" s="9" t="n">
        <f aca="false">_xlfn.IFNA(VLOOKUP($A5,BuildingValues,15), "")</f>
        <v>0</v>
      </c>
    </row>
    <row r="6" customFormat="false" ht="15" hidden="false" customHeight="false" outlineLevel="0" collapsed="false">
      <c r="A6" s="10" t="s">
        <v>106</v>
      </c>
      <c r="B6" s="11" t="n">
        <v>1</v>
      </c>
      <c r="C6" s="11" t="n">
        <v>2</v>
      </c>
      <c r="D6" s="11"/>
      <c r="E6" s="9" t="n">
        <f aca="false">IF(AND(LEN($Q6)&gt;1,COUNTIF(A$5:A5,Q6)&gt;0), _xlfn.IFNA(VLOOKUP($A6,BuildingValues,2), "")/2, _xlfn.IFNA(VLOOKUP($A6,BuildingValues,2), ""))</f>
        <v>32</v>
      </c>
      <c r="F6" s="9" t="n">
        <f aca="false">_xlfn.IFNA(VLOOKUP($A6,BuildingValues,3), "")</f>
        <v>0</v>
      </c>
      <c r="G6" s="9" t="n">
        <v>1</v>
      </c>
      <c r="H6" s="9" t="n">
        <f aca="false">_xlfn.IFNA(VLOOKUP($A6,BuildingValues,4), "")</f>
        <v>0</v>
      </c>
      <c r="I6" s="9" t="n">
        <f aca="false">_xlfn.IFNA(VLOOKUP($A6,BuildingValues,5), "")</f>
        <v>0</v>
      </c>
      <c r="J6" s="9" t="n">
        <f aca="false">_xlfn.IFNA(VLOOKUP($A6,BuildingValues,6), "")</f>
        <v>2</v>
      </c>
      <c r="K6" s="9" t="n">
        <f aca="false">_xlfn.IFNA(VLOOKUP($A6,BuildingValues,7), "")</f>
        <v>2</v>
      </c>
      <c r="L6" s="9" t="n">
        <f aca="false">_xlfn.IFNA(VLOOKUP($A6,BuildingValues,8), "")</f>
        <v>-2</v>
      </c>
      <c r="M6" s="9" t="n">
        <f aca="false">_xlfn.IFNA(VLOOKUP($A6,BuildingValues,9), "")</f>
        <v>2</v>
      </c>
      <c r="N6" s="9" t="n">
        <f aca="false">_xlfn.IFNA(VLOOKUP($A6,BuildingValues,10), "")</f>
        <v>0</v>
      </c>
      <c r="O6" s="9" t="n">
        <f aca="false">_xlfn.IFNA(VLOOKUP($A6,BuildingValues,11), "")</f>
        <v>0</v>
      </c>
      <c r="P6" s="9" t="n">
        <f aca="false">_xlfn.IFNA(VLOOKUP($A6,BuildingValues,12), "")</f>
        <v>0</v>
      </c>
      <c r="Q6" s="9" t="str">
        <f aca="false">_xlfn.IFNA(VLOOKUP($A6,BuildingValues,13), "")</f>
        <v>Cathedral</v>
      </c>
      <c r="R6" s="9" t="n">
        <f aca="false">_xlfn.IFNA(VLOOKUP($A6,BuildingValues,14), "")</f>
        <v>0</v>
      </c>
      <c r="S6" s="9" t="n">
        <f aca="false">_xlfn.IFNA(VLOOKUP($A6,BuildingValues,15), "")</f>
        <v>0</v>
      </c>
    </row>
    <row r="7" customFormat="false" ht="15" hidden="false" customHeight="false" outlineLevel="0" collapsed="false">
      <c r="A7" s="10" t="s">
        <v>107</v>
      </c>
      <c r="B7" s="11" t="n">
        <v>2</v>
      </c>
      <c r="C7" s="11" t="n">
        <v>1</v>
      </c>
      <c r="D7" s="11" t="s">
        <v>108</v>
      </c>
      <c r="E7" s="9" t="n">
        <f aca="false">IF(AND(LEN($Q7)&gt;1,COUNTIF(A$5:A6,Q7)&gt;0), _xlfn.IFNA(VLOOKUP($A7,BuildingValues,2), "")/2, _xlfn.IFNA(VLOOKUP($A7,BuildingValues,2), ""))</f>
        <v>8</v>
      </c>
      <c r="F7" s="9" t="str">
        <f aca="false">_xlfn.IFNA(VLOOKUP($A7,BuildingValues,3), "")</f>
        <v>1 house</v>
      </c>
      <c r="G7" s="9" t="n">
        <v>2</v>
      </c>
      <c r="H7" s="9" t="n">
        <f aca="false">_xlfn.IFNA(VLOOKUP($A7,BuildingValues,4), "")</f>
        <v>500</v>
      </c>
      <c r="I7" s="9" t="n">
        <f aca="false">_xlfn.IFNA(VLOOKUP($A7,BuildingValues,5), "")</f>
        <v>1</v>
      </c>
      <c r="J7" s="9" t="n">
        <f aca="false">_xlfn.IFNA(VLOOKUP($A7,BuildingValues,6), "")</f>
        <v>0</v>
      </c>
      <c r="K7" s="9" t="n">
        <f aca="false">_xlfn.IFNA(VLOOKUP($A7,BuildingValues,7), "")</f>
        <v>0</v>
      </c>
      <c r="L7" s="9" t="n">
        <f aca="false">_xlfn.IFNA(VLOOKUP($A7,BuildingValues,8), "")</f>
        <v>0</v>
      </c>
      <c r="M7" s="9" t="n">
        <f aca="false">_xlfn.IFNA(VLOOKUP($A7,BuildingValues,9), "")</f>
        <v>0</v>
      </c>
      <c r="N7" s="9" t="n">
        <f aca="false">_xlfn.IFNA(VLOOKUP($A7,BuildingValues,10), "")</f>
        <v>0</v>
      </c>
      <c r="O7" s="9" t="n">
        <f aca="false">_xlfn.IFNA(VLOOKUP($A7,BuildingValues,11), "")</f>
        <v>0</v>
      </c>
      <c r="P7" s="9" t="n">
        <f aca="false">_xlfn.IFNA(VLOOKUP($A7,BuildingValues,12), "")</f>
        <v>0</v>
      </c>
      <c r="Q7" s="9" t="str">
        <f aca="false">_xlfn.IFNA(VLOOKUP($A7,BuildingValues,13), "")</f>
        <v>Market</v>
      </c>
      <c r="R7" s="9" t="n">
        <f aca="false">_xlfn.IFNA(VLOOKUP($A7,BuildingValues,14), "")</f>
        <v>0</v>
      </c>
      <c r="S7" s="9" t="n">
        <f aca="false">_xlfn.IFNA(VLOOKUP($A7,BuildingValues,15), "")</f>
        <v>0</v>
      </c>
    </row>
    <row r="8" customFormat="false" ht="15" hidden="false" customHeight="false" outlineLevel="0" collapsed="false">
      <c r="A8" s="10" t="s">
        <v>109</v>
      </c>
      <c r="B8" s="11" t="n">
        <v>2</v>
      </c>
      <c r="C8" s="11" t="n">
        <v>1</v>
      </c>
      <c r="D8" s="11" t="s">
        <v>110</v>
      </c>
      <c r="E8" s="9" t="n">
        <f aca="false">IF(AND(LEN($Q8)&gt;1,COUNTIF(A$5:A7,Q8)&gt;0), _xlfn.IFNA(VLOOKUP($A8,BuildingValues,2), "")/2, _xlfn.IFNA(VLOOKUP($A8,BuildingValues,2), ""))</f>
        <v>3</v>
      </c>
      <c r="F8" s="9" t="n">
        <f aca="false">_xlfn.IFNA(VLOOKUP($A8,BuildingValues,3), "")</f>
        <v>0</v>
      </c>
      <c r="G8" s="9" t="n">
        <v>2</v>
      </c>
      <c r="H8" s="9" t="n">
        <f aca="false">_xlfn.IFNA(VLOOKUP($A8,BuildingValues,4), "")</f>
        <v>0</v>
      </c>
      <c r="I8" s="9" t="n">
        <f aca="false">_xlfn.IFNA(VLOOKUP($A8,BuildingValues,5), "")</f>
        <v>0</v>
      </c>
      <c r="J8" s="9" t="n">
        <f aca="false">_xlfn.IFNA(VLOOKUP($A8,BuildingValues,6), "")</f>
        <v>0</v>
      </c>
      <c r="K8" s="9" t="n">
        <f aca="false">_xlfn.IFNA(VLOOKUP($A8,BuildingValues,7), "")</f>
        <v>0</v>
      </c>
      <c r="L8" s="9" t="n">
        <f aca="false">_xlfn.IFNA(VLOOKUP($A8,BuildingValues,8), "")</f>
        <v>-1</v>
      </c>
      <c r="M8" s="9" t="n">
        <f aca="false">_xlfn.IFNA(VLOOKUP($A8,BuildingValues,9), "")</f>
        <v>0</v>
      </c>
      <c r="N8" s="9" t="n">
        <f aca="false">_xlfn.IFNA(VLOOKUP($A8,BuildingValues,10), "")</f>
        <v>0</v>
      </c>
      <c r="O8" s="9" t="n">
        <f aca="false">_xlfn.IFNA(VLOOKUP($A8,BuildingValues,11), "")</f>
        <v>0</v>
      </c>
      <c r="P8" s="9" t="n">
        <f aca="false">_xlfn.IFNA(VLOOKUP($A8,BuildingValues,12), "")</f>
        <v>0</v>
      </c>
      <c r="Q8" s="9" t="n">
        <f aca="false">_xlfn.IFNA(VLOOKUP($A8,BuildingValues,13), "")</f>
        <v>0</v>
      </c>
      <c r="R8" s="9" t="n">
        <f aca="false">_xlfn.IFNA(VLOOKUP($A8,BuildingValues,14), "")</f>
        <v>0</v>
      </c>
      <c r="S8" s="9" t="n">
        <f aca="false">_xlfn.IFNA(VLOOKUP($A8,BuildingValues,15), "")</f>
        <v>0</v>
      </c>
    </row>
    <row r="9" customFormat="false" ht="15" hidden="false" customHeight="false" outlineLevel="0" collapsed="false">
      <c r="A9" s="10" t="s">
        <v>111</v>
      </c>
      <c r="B9" s="11" t="n">
        <v>3</v>
      </c>
      <c r="C9" s="11" t="n">
        <v>1</v>
      </c>
      <c r="D9" s="11" t="s">
        <v>112</v>
      </c>
      <c r="E9" s="9" t="n">
        <f aca="false">IF(AND(LEN($Q9)&gt;1,COUNTIF(A$5:A7,Q9)&gt;0), _xlfn.IFNA(VLOOKUP($A9,BuildingValues,2), "")/2, _xlfn.IFNA(VLOOKUP($A9,BuildingValues,2), ""))</f>
        <v>6</v>
      </c>
      <c r="F9" s="9" t="n">
        <f aca="false">_xlfn.IFNA(VLOOKUP($A9,BuildingValues,3), "")</f>
        <v>0</v>
      </c>
      <c r="G9" s="9" t="n">
        <v>3</v>
      </c>
      <c r="H9" s="9" t="n">
        <f aca="false">_xlfn.IFNA(VLOOKUP($A9,BuildingValues,4), "")</f>
        <v>0</v>
      </c>
      <c r="I9" s="9" t="n">
        <f aca="false">_xlfn.IFNA(VLOOKUP($A9,BuildingValues,5), "")</f>
        <v>1</v>
      </c>
      <c r="J9" s="9" t="n">
        <f aca="false">_xlfn.IFNA(VLOOKUP($A9,BuildingValues,6), "")</f>
        <v>1</v>
      </c>
      <c r="K9" s="9" t="n">
        <f aca="false">_xlfn.IFNA(VLOOKUP($A9,BuildingValues,7), "")</f>
        <v>0</v>
      </c>
      <c r="L9" s="9" t="n">
        <f aca="false">_xlfn.IFNA(VLOOKUP($A9,BuildingValues,8), "")</f>
        <v>0</v>
      </c>
      <c r="M9" s="9" t="n">
        <f aca="false">_xlfn.IFNA(VLOOKUP($A9,BuildingValues,9), "")</f>
        <v>0</v>
      </c>
      <c r="N9" s="9" t="n">
        <f aca="false">_xlfn.IFNA(VLOOKUP($A9,BuildingValues,10), "")</f>
        <v>0</v>
      </c>
      <c r="O9" s="9" t="n">
        <f aca="false">_xlfn.IFNA(VLOOKUP($A9,BuildingValues,11), "")</f>
        <v>0</v>
      </c>
      <c r="P9" s="9" t="n">
        <f aca="false">_xlfn.IFNA(VLOOKUP($A9,BuildingValues,12), "")</f>
        <v>0</v>
      </c>
      <c r="Q9" s="9" t="str">
        <f aca="false">_xlfn.IFNA(VLOOKUP($A9,BuildingValues,13), "")</f>
        <v>Academy</v>
      </c>
      <c r="R9" s="9" t="n">
        <f aca="false">_xlfn.IFNA(VLOOKUP($A9,BuildingValues,14), "")</f>
        <v>0</v>
      </c>
      <c r="S9" s="9" t="n">
        <f aca="false">_xlfn.IFNA(VLOOKUP($A9,BuildingValues,15), "")</f>
        <v>0</v>
      </c>
    </row>
    <row r="10" customFormat="false" ht="15" hidden="false" customHeight="false" outlineLevel="0" collapsed="false">
      <c r="A10" s="10" t="s">
        <v>109</v>
      </c>
      <c r="B10" s="11" t="n">
        <v>4</v>
      </c>
      <c r="C10" s="11" t="n">
        <v>1</v>
      </c>
      <c r="D10" s="11"/>
      <c r="E10" s="9" t="n">
        <f aca="false">IF(AND(LEN($Q10)&gt;1,COUNTIF(A$5:A9,Q10)&gt;0), _xlfn.IFNA(VLOOKUP($A10,BuildingValues,2), "")/2, _xlfn.IFNA(VLOOKUP($A10,BuildingValues,2), ""))</f>
        <v>3</v>
      </c>
      <c r="F10" s="9" t="n">
        <f aca="false">_xlfn.IFNA(VLOOKUP($A10,BuildingValues,3), "")</f>
        <v>0</v>
      </c>
      <c r="G10" s="9"/>
      <c r="H10" s="9" t="n">
        <f aca="false">_xlfn.IFNA(VLOOKUP($A10,BuildingValues,4), "")</f>
        <v>0</v>
      </c>
      <c r="I10" s="9" t="n">
        <f aca="false">_xlfn.IFNA(VLOOKUP($A10,BuildingValues,5), "")</f>
        <v>0</v>
      </c>
      <c r="J10" s="9" t="n">
        <f aca="false">_xlfn.IFNA(VLOOKUP($A10,BuildingValues,6), "")</f>
        <v>0</v>
      </c>
      <c r="K10" s="9" t="n">
        <f aca="false">_xlfn.IFNA(VLOOKUP($A10,BuildingValues,7), "")</f>
        <v>0</v>
      </c>
      <c r="L10" s="9" t="n">
        <f aca="false">_xlfn.IFNA(VLOOKUP($A10,BuildingValues,8), "")</f>
        <v>-1</v>
      </c>
      <c r="M10" s="9" t="n">
        <f aca="false">_xlfn.IFNA(VLOOKUP($A10,BuildingValues,9), "")</f>
        <v>0</v>
      </c>
      <c r="N10" s="9" t="n">
        <f aca="false">_xlfn.IFNA(VLOOKUP($A10,BuildingValues,10), "")</f>
        <v>0</v>
      </c>
      <c r="O10" s="9" t="n">
        <f aca="false">_xlfn.IFNA(VLOOKUP($A10,BuildingValues,11), "")</f>
        <v>0</v>
      </c>
      <c r="P10" s="9" t="n">
        <f aca="false">_xlfn.IFNA(VLOOKUP($A10,BuildingValues,12), "")</f>
        <v>0</v>
      </c>
      <c r="Q10" s="9" t="n">
        <f aca="false">_xlfn.IFNA(VLOOKUP($A10,BuildingValues,13), "")</f>
        <v>0</v>
      </c>
      <c r="R10" s="9" t="n">
        <f aca="false">_xlfn.IFNA(VLOOKUP($A10,BuildingValues,14), "")</f>
        <v>0</v>
      </c>
      <c r="S10" s="9" t="n">
        <f aca="false">_xlfn.IFNA(VLOOKUP($A10,BuildingValues,15), "")</f>
        <v>0</v>
      </c>
    </row>
    <row r="11" customFormat="false" ht="15" hidden="false" customHeight="false" outlineLevel="0" collapsed="false">
      <c r="A11" s="10" t="s">
        <v>113</v>
      </c>
      <c r="B11" s="11" t="n">
        <v>4</v>
      </c>
      <c r="C11" s="11" t="n">
        <v>1</v>
      </c>
      <c r="D11" s="11"/>
      <c r="E11" s="9" t="n">
        <f aca="false">IF(AND(LEN($Q11)&gt;1,COUNTIF(A$5:A10,Q11)&gt;0), _xlfn.IFNA(VLOOKUP($A11,BuildingValues,2), "")/2, _xlfn.IFNA(VLOOKUP($A11,BuildingValues,2), ""))</f>
        <v>4</v>
      </c>
      <c r="F11" s="9" t="str">
        <f aca="false">_xlfn.IFNA(VLOOKUP($A11,BuildingValues,3), "")</f>
        <v>1 house</v>
      </c>
      <c r="G11" s="9"/>
      <c r="H11" s="9" t="n">
        <f aca="false">_xlfn.IFNA(VLOOKUP($A11,BuildingValues,4), "")</f>
        <v>0</v>
      </c>
      <c r="I11" s="9" t="n">
        <f aca="false">_xlfn.IFNA(VLOOKUP($A11,BuildingValues,5), "")</f>
        <v>1</v>
      </c>
      <c r="J11" s="9" t="n">
        <f aca="false">_xlfn.IFNA(VLOOKUP($A11,BuildingValues,6), "")</f>
        <v>2</v>
      </c>
      <c r="K11" s="9" t="n">
        <f aca="false">_xlfn.IFNA(VLOOKUP($A11,BuildingValues,7), "")</f>
        <v>0</v>
      </c>
      <c r="L11" s="9" t="n">
        <f aca="false">_xlfn.IFNA(VLOOKUP($A11,BuildingValues,8), "")</f>
        <v>1</v>
      </c>
      <c r="M11" s="9" t="n">
        <f aca="false">_xlfn.IFNA(VLOOKUP($A11,BuildingValues,9), "")</f>
        <v>0</v>
      </c>
      <c r="N11" s="9" t="n">
        <f aca="false">_xlfn.IFNA(VLOOKUP($A11,BuildingValues,10), "")</f>
        <v>0</v>
      </c>
      <c r="O11" s="9" t="n">
        <f aca="false">_xlfn.IFNA(VLOOKUP($A11,BuildingValues,11), "")</f>
        <v>0</v>
      </c>
      <c r="P11" s="9" t="n">
        <f aca="false">_xlfn.IFNA(VLOOKUP($A11,BuildingValues,12), "")</f>
        <v>0</v>
      </c>
      <c r="Q11" s="9" t="str">
        <f aca="false">_xlfn.IFNA(VLOOKUP($A11,BuildingValues,13), "")</f>
        <v>Theatre</v>
      </c>
      <c r="R11" s="9" t="n">
        <f aca="false">_xlfn.IFNA(VLOOKUP($A11,BuildingValues,14), "")</f>
        <v>0</v>
      </c>
      <c r="S11" s="9" t="n">
        <f aca="false">_xlfn.IFNA(VLOOKUP($A11,BuildingValues,15), "")</f>
        <v>0</v>
      </c>
    </row>
    <row r="12" customFormat="false" ht="15" hidden="false" customHeight="false" outlineLevel="0" collapsed="false">
      <c r="A12" s="10" t="s">
        <v>114</v>
      </c>
      <c r="B12" s="11" t="n">
        <v>9</v>
      </c>
      <c r="C12" s="11" t="n">
        <v>1</v>
      </c>
      <c r="D12" s="11"/>
      <c r="E12" s="9" t="n">
        <v>16</v>
      </c>
      <c r="F12" s="9"/>
      <c r="G12" s="9" t="n">
        <v>9</v>
      </c>
      <c r="H12" s="9" t="n">
        <v>1000</v>
      </c>
      <c r="I12" s="9" t="n">
        <v>1</v>
      </c>
      <c r="J12" s="9"/>
      <c r="K12" s="9" t="n">
        <v>1</v>
      </c>
      <c r="L12" s="9"/>
      <c r="M12" s="9"/>
      <c r="N12" s="9"/>
      <c r="O12" s="9"/>
      <c r="P12" s="9"/>
      <c r="Q12" s="9"/>
      <c r="R12" s="9"/>
      <c r="S12" s="9"/>
    </row>
    <row r="13" customFormat="false" ht="15" hidden="false" customHeight="false" outlineLevel="0" collapsed="false">
      <c r="A13" s="10"/>
      <c r="B13" s="11"/>
      <c r="C13" s="11"/>
      <c r="D13" s="1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customFormat="false" ht="15" hidden="false" customHeight="false" outlineLevel="0" collapsed="false">
      <c r="A14" s="10"/>
      <c r="B14" s="11"/>
      <c r="C14" s="11"/>
      <c r="D14" s="11"/>
      <c r="E14" s="9" t="str">
        <f aca="false">_xlfn.IFNA(VLOOKUP($A14,BuildingValues,2), "")</f>
        <v/>
      </c>
      <c r="F14" s="9" t="str">
        <f aca="false">_xlfn.IFNA(VLOOKUP($A14,BuildingValues,3), "")</f>
        <v/>
      </c>
      <c r="G14" s="9"/>
      <c r="H14" s="9" t="str">
        <f aca="false">_xlfn.IFNA(VLOOKUP($A14,BuildingValues,4), "")</f>
        <v/>
      </c>
      <c r="I14" s="9" t="str">
        <f aca="false">_xlfn.IFNA(VLOOKUP($A14,BuildingValues,5), "")</f>
        <v/>
      </c>
      <c r="J14" s="9" t="str">
        <f aca="false">_xlfn.IFNA(VLOOKUP($A14,BuildingValues,6), "")</f>
        <v/>
      </c>
      <c r="K14" s="9" t="str">
        <f aca="false">_xlfn.IFNA(VLOOKUP($A14,BuildingValues,7), "")</f>
        <v/>
      </c>
      <c r="L14" s="9" t="str">
        <f aca="false">_xlfn.IFNA(VLOOKUP($A14,BuildingValues,8), "")</f>
        <v/>
      </c>
      <c r="M14" s="9" t="str">
        <f aca="false">_xlfn.IFNA(VLOOKUP($A14,BuildingValues,9), "")</f>
        <v/>
      </c>
      <c r="N14" s="9" t="str">
        <f aca="false">_xlfn.IFNA(VLOOKUP($A14,BuildingValues,10), "")</f>
        <v/>
      </c>
      <c r="O14" s="9" t="str">
        <f aca="false">_xlfn.IFNA(VLOOKUP($A14,BuildingValues,11), "")</f>
        <v/>
      </c>
      <c r="P14" s="9" t="str">
        <f aca="false">_xlfn.IFNA(VLOOKUP($A14,BuildingValues,12), "")</f>
        <v/>
      </c>
      <c r="Q14" s="9" t="str">
        <f aca="false">_xlfn.IFNA(VLOOKUP($A14,BuildingValues,13), "")</f>
        <v/>
      </c>
      <c r="R14" s="9" t="str">
        <f aca="false">_xlfn.IFNA(VLOOKUP($A14,BuildingValues,14), "")</f>
        <v/>
      </c>
      <c r="S14" s="9" t="str">
        <f aca="false">_xlfn.IFNA(VLOOKUP($A14,BuildingValues,15), "")</f>
        <v/>
      </c>
    </row>
    <row r="15" customFormat="false" ht="15" hidden="false" customHeight="false" outlineLevel="0" collapsed="false">
      <c r="A15" s="10"/>
      <c r="B15" s="11"/>
      <c r="C15" s="11"/>
      <c r="D15" s="11"/>
      <c r="E15" s="9" t="str">
        <f aca="false">_xlfn.IFNA(VLOOKUP($A15,BuildingValues,2), "")</f>
        <v/>
      </c>
      <c r="F15" s="9" t="str">
        <f aca="false">_xlfn.IFNA(VLOOKUP($A15,BuildingValues,3), "")</f>
        <v/>
      </c>
      <c r="G15" s="9"/>
      <c r="H15" s="9" t="str">
        <f aca="false">_xlfn.IFNA(VLOOKUP($A15,BuildingValues,4), "")</f>
        <v/>
      </c>
      <c r="I15" s="9" t="str">
        <f aca="false">_xlfn.IFNA(VLOOKUP($A15,BuildingValues,5), "")</f>
        <v/>
      </c>
      <c r="J15" s="9" t="str">
        <f aca="false">_xlfn.IFNA(VLOOKUP($A15,BuildingValues,6), "")</f>
        <v/>
      </c>
      <c r="K15" s="9" t="str">
        <f aca="false">_xlfn.IFNA(VLOOKUP($A15,BuildingValues,7), "")</f>
        <v/>
      </c>
      <c r="L15" s="9" t="str">
        <f aca="false">_xlfn.IFNA(VLOOKUP($A15,BuildingValues,8), "")</f>
        <v/>
      </c>
      <c r="M15" s="9" t="str">
        <f aca="false">_xlfn.IFNA(VLOOKUP($A15,BuildingValues,9), "")</f>
        <v/>
      </c>
      <c r="N15" s="9" t="str">
        <f aca="false">_xlfn.IFNA(VLOOKUP($A15,BuildingValues,10), "")</f>
        <v/>
      </c>
      <c r="O15" s="9" t="str">
        <f aca="false">_xlfn.IFNA(VLOOKUP($A15,BuildingValues,11), "")</f>
        <v/>
      </c>
      <c r="P15" s="9" t="str">
        <f aca="false">_xlfn.IFNA(VLOOKUP($A15,BuildingValues,12), "")</f>
        <v/>
      </c>
      <c r="Q15" s="9" t="str">
        <f aca="false">_xlfn.IFNA(VLOOKUP($A15,BuildingValues,13), "")</f>
        <v/>
      </c>
      <c r="R15" s="9" t="str">
        <f aca="false">_xlfn.IFNA(VLOOKUP($A15,BuildingValues,14), "")</f>
        <v/>
      </c>
      <c r="S15" s="9" t="str">
        <f aca="false">_xlfn.IFNA(VLOOKUP($A15,BuildingValues,15), "")</f>
        <v/>
      </c>
    </row>
    <row r="16" customFormat="false" ht="15" hidden="false" customHeight="false" outlineLevel="0" collapsed="false">
      <c r="A16" s="10"/>
      <c r="B16" s="11"/>
      <c r="C16" s="11"/>
      <c r="D16" s="11"/>
      <c r="E16" s="9" t="str">
        <f aca="false">_xlfn.IFNA(VLOOKUP($A16,BuildingValues,2), "")</f>
        <v/>
      </c>
      <c r="F16" s="9" t="str">
        <f aca="false">_xlfn.IFNA(VLOOKUP($A16,BuildingValues,3), "")</f>
        <v/>
      </c>
      <c r="G16" s="9"/>
      <c r="H16" s="9" t="str">
        <f aca="false">_xlfn.IFNA(VLOOKUP($A16,BuildingValues,4), "")</f>
        <v/>
      </c>
      <c r="I16" s="9" t="str">
        <f aca="false">_xlfn.IFNA(VLOOKUP($A16,BuildingValues,5), "")</f>
        <v/>
      </c>
      <c r="J16" s="9" t="str">
        <f aca="false">_xlfn.IFNA(VLOOKUP($A16,BuildingValues,6), "")</f>
        <v/>
      </c>
      <c r="K16" s="9" t="str">
        <f aca="false">_xlfn.IFNA(VLOOKUP($A16,BuildingValues,7), "")</f>
        <v/>
      </c>
      <c r="L16" s="9" t="str">
        <f aca="false">_xlfn.IFNA(VLOOKUP($A16,BuildingValues,8), "")</f>
        <v/>
      </c>
      <c r="M16" s="9" t="str">
        <f aca="false">_xlfn.IFNA(VLOOKUP($A16,BuildingValues,9), "")</f>
        <v/>
      </c>
      <c r="N16" s="9" t="str">
        <f aca="false">_xlfn.IFNA(VLOOKUP($A16,BuildingValues,10), "")</f>
        <v/>
      </c>
      <c r="O16" s="9" t="str">
        <f aca="false">_xlfn.IFNA(VLOOKUP($A16,BuildingValues,11), "")</f>
        <v/>
      </c>
      <c r="P16" s="9" t="str">
        <f aca="false">_xlfn.IFNA(VLOOKUP($A16,BuildingValues,12), "")</f>
        <v/>
      </c>
      <c r="Q16" s="9" t="str">
        <f aca="false">_xlfn.IFNA(VLOOKUP($A16,BuildingValues,13), "")</f>
        <v/>
      </c>
      <c r="R16" s="9" t="str">
        <f aca="false">_xlfn.IFNA(VLOOKUP($A16,BuildingValues,14), "")</f>
        <v/>
      </c>
      <c r="S16" s="9" t="str">
        <f aca="false">_xlfn.IFNA(VLOOKUP($A16,BuildingValues,15), "")</f>
        <v/>
      </c>
    </row>
    <row r="17" customFormat="false" ht="15" hidden="false" customHeight="false" outlineLevel="0" collapsed="false">
      <c r="A17" s="10"/>
      <c r="B17" s="11"/>
      <c r="C17" s="11"/>
      <c r="D17" s="11"/>
      <c r="E17" s="9" t="str">
        <f aca="false">_xlfn.IFNA(VLOOKUP($A17,BuildingValues,2), "")</f>
        <v/>
      </c>
      <c r="F17" s="9" t="str">
        <f aca="false">_xlfn.IFNA(VLOOKUP($A17,BuildingValues,3), "")</f>
        <v/>
      </c>
      <c r="G17" s="9"/>
      <c r="H17" s="9" t="str">
        <f aca="false">_xlfn.IFNA(VLOOKUP($A17,BuildingValues,4), "")</f>
        <v/>
      </c>
      <c r="I17" s="9" t="str">
        <f aca="false">_xlfn.IFNA(VLOOKUP($A17,BuildingValues,5), "")</f>
        <v/>
      </c>
      <c r="J17" s="9" t="str">
        <f aca="false">_xlfn.IFNA(VLOOKUP($A17,BuildingValues,6), "")</f>
        <v/>
      </c>
      <c r="K17" s="9" t="str">
        <f aca="false">_xlfn.IFNA(VLOOKUP($A17,BuildingValues,7), "")</f>
        <v/>
      </c>
      <c r="L17" s="9" t="str">
        <f aca="false">_xlfn.IFNA(VLOOKUP($A17,BuildingValues,8), "")</f>
        <v/>
      </c>
      <c r="M17" s="9" t="str">
        <f aca="false">_xlfn.IFNA(VLOOKUP($A17,BuildingValues,9), "")</f>
        <v/>
      </c>
      <c r="N17" s="9" t="str">
        <f aca="false">_xlfn.IFNA(VLOOKUP($A17,BuildingValues,10), "")</f>
        <v/>
      </c>
      <c r="O17" s="9" t="str">
        <f aca="false">_xlfn.IFNA(VLOOKUP($A17,BuildingValues,11), "")</f>
        <v/>
      </c>
      <c r="P17" s="9" t="str">
        <f aca="false">_xlfn.IFNA(VLOOKUP($A17,BuildingValues,12), "")</f>
        <v/>
      </c>
      <c r="Q17" s="9" t="str">
        <f aca="false">_xlfn.IFNA(VLOOKUP($A17,BuildingValues,13), "")</f>
        <v/>
      </c>
      <c r="R17" s="9" t="str">
        <f aca="false">_xlfn.IFNA(VLOOKUP($A17,BuildingValues,14), "")</f>
        <v/>
      </c>
      <c r="S17" s="9" t="str">
        <f aca="false">_xlfn.IFNA(VLOOKUP($A17,BuildingValues,15), "")</f>
        <v/>
      </c>
    </row>
    <row r="18" customFormat="false" ht="15" hidden="false" customHeight="false" outlineLevel="0" collapsed="false">
      <c r="A18" s="10"/>
      <c r="B18" s="11"/>
      <c r="C18" s="11"/>
      <c r="D18" s="11"/>
      <c r="E18" s="9" t="str">
        <f aca="false">_xlfn.IFNA(VLOOKUP($A18,BuildingValues,2), "")</f>
        <v/>
      </c>
      <c r="F18" s="9" t="str">
        <f aca="false">_xlfn.IFNA(VLOOKUP($A18,BuildingValues,3), "")</f>
        <v/>
      </c>
      <c r="G18" s="9"/>
      <c r="H18" s="9" t="str">
        <f aca="false">_xlfn.IFNA(VLOOKUP($A18,BuildingValues,4), "")</f>
        <v/>
      </c>
      <c r="I18" s="9" t="str">
        <f aca="false">_xlfn.IFNA(VLOOKUP($A18,BuildingValues,5), "")</f>
        <v/>
      </c>
      <c r="J18" s="9" t="str">
        <f aca="false">_xlfn.IFNA(VLOOKUP($A18,BuildingValues,6), "")</f>
        <v/>
      </c>
      <c r="K18" s="9" t="str">
        <f aca="false">_xlfn.IFNA(VLOOKUP($A18,BuildingValues,7), "")</f>
        <v/>
      </c>
      <c r="L18" s="9" t="str">
        <f aca="false">_xlfn.IFNA(VLOOKUP($A18,BuildingValues,8), "")</f>
        <v/>
      </c>
      <c r="M18" s="9" t="str">
        <f aca="false">_xlfn.IFNA(VLOOKUP($A18,BuildingValues,9), "")</f>
        <v/>
      </c>
      <c r="N18" s="9" t="str">
        <f aca="false">_xlfn.IFNA(VLOOKUP($A18,BuildingValues,10), "")</f>
        <v/>
      </c>
      <c r="O18" s="9" t="str">
        <f aca="false">_xlfn.IFNA(VLOOKUP($A18,BuildingValues,11), "")</f>
        <v/>
      </c>
      <c r="P18" s="9" t="str">
        <f aca="false">_xlfn.IFNA(VLOOKUP($A18,BuildingValues,12), "")</f>
        <v/>
      </c>
      <c r="Q18" s="9" t="str">
        <f aca="false">_xlfn.IFNA(VLOOKUP($A18,BuildingValues,13), "")</f>
        <v/>
      </c>
      <c r="R18" s="9" t="str">
        <f aca="false">_xlfn.IFNA(VLOOKUP($A18,BuildingValues,14), "")</f>
        <v/>
      </c>
      <c r="S18" s="9" t="str">
        <f aca="false">_xlfn.IFNA(VLOOKUP($A18,BuildingValues,15), "")</f>
        <v/>
      </c>
    </row>
    <row r="19" customFormat="false" ht="15" hidden="false" customHeight="false" outlineLevel="0" collapsed="false">
      <c r="A19" s="10"/>
      <c r="B19" s="11"/>
      <c r="C19" s="11"/>
      <c r="D19" s="11"/>
      <c r="E19" s="9" t="str">
        <f aca="false">_xlfn.IFNA(VLOOKUP($A19,BuildingValues,2), "")</f>
        <v/>
      </c>
      <c r="F19" s="9" t="str">
        <f aca="false">_xlfn.IFNA(VLOOKUP($A19,BuildingValues,3), "")</f>
        <v/>
      </c>
      <c r="G19" s="9"/>
      <c r="H19" s="9" t="str">
        <f aca="false">_xlfn.IFNA(VLOOKUP($A19,BuildingValues,4), "")</f>
        <v/>
      </c>
      <c r="I19" s="9" t="str">
        <f aca="false">_xlfn.IFNA(VLOOKUP($A19,BuildingValues,5), "")</f>
        <v/>
      </c>
      <c r="J19" s="9" t="str">
        <f aca="false">_xlfn.IFNA(VLOOKUP($A19,BuildingValues,6), "")</f>
        <v/>
      </c>
      <c r="K19" s="9" t="str">
        <f aca="false">_xlfn.IFNA(VLOOKUP($A19,BuildingValues,7), "")</f>
        <v/>
      </c>
      <c r="L19" s="9" t="str">
        <f aca="false">_xlfn.IFNA(VLOOKUP($A19,BuildingValues,8), "")</f>
        <v/>
      </c>
      <c r="M19" s="9" t="str">
        <f aca="false">_xlfn.IFNA(VLOOKUP($A19,BuildingValues,9), "")</f>
        <v/>
      </c>
      <c r="N19" s="9" t="str">
        <f aca="false">_xlfn.IFNA(VLOOKUP($A19,BuildingValues,10), "")</f>
        <v/>
      </c>
      <c r="O19" s="9" t="str">
        <f aca="false">_xlfn.IFNA(VLOOKUP($A19,BuildingValues,11), "")</f>
        <v/>
      </c>
      <c r="P19" s="9" t="str">
        <f aca="false">_xlfn.IFNA(VLOOKUP($A19,BuildingValues,12), "")</f>
        <v/>
      </c>
      <c r="Q19" s="9" t="str">
        <f aca="false">_xlfn.IFNA(VLOOKUP($A19,BuildingValues,13), "")</f>
        <v/>
      </c>
      <c r="R19" s="9" t="str">
        <f aca="false">_xlfn.IFNA(VLOOKUP($A19,BuildingValues,14), "")</f>
        <v/>
      </c>
      <c r="S19" s="9" t="str">
        <f aca="false">_xlfn.IFNA(VLOOKUP($A19,BuildingValues,15), "")</f>
        <v/>
      </c>
    </row>
    <row r="20" customFormat="false" ht="15" hidden="false" customHeight="false" outlineLevel="0" collapsed="false">
      <c r="A20" s="10"/>
      <c r="B20" s="11"/>
      <c r="C20" s="11"/>
      <c r="D20" s="11"/>
      <c r="E20" s="9" t="str">
        <f aca="false">_xlfn.IFNA(VLOOKUP($A20,BuildingValues,2), "")</f>
        <v/>
      </c>
      <c r="F20" s="9" t="str">
        <f aca="false">_xlfn.IFNA(VLOOKUP($A20,BuildingValues,3), "")</f>
        <v/>
      </c>
      <c r="G20" s="9"/>
      <c r="H20" s="9" t="str">
        <f aca="false">_xlfn.IFNA(VLOOKUP($A20,BuildingValues,4), "")</f>
        <v/>
      </c>
      <c r="I20" s="9" t="str">
        <f aca="false">_xlfn.IFNA(VLOOKUP($A20,BuildingValues,5), "")</f>
        <v/>
      </c>
      <c r="J20" s="9" t="str">
        <f aca="false">_xlfn.IFNA(VLOOKUP($A20,BuildingValues,6), "")</f>
        <v/>
      </c>
      <c r="K20" s="9" t="str">
        <f aca="false">_xlfn.IFNA(VLOOKUP($A20,BuildingValues,7), "")</f>
        <v/>
      </c>
      <c r="L20" s="9" t="str">
        <f aca="false">_xlfn.IFNA(VLOOKUP($A20,BuildingValues,8), "")</f>
        <v/>
      </c>
      <c r="M20" s="9" t="str">
        <f aca="false">_xlfn.IFNA(VLOOKUP($A20,BuildingValues,9), "")</f>
        <v/>
      </c>
      <c r="N20" s="9" t="str">
        <f aca="false">_xlfn.IFNA(VLOOKUP($A20,BuildingValues,10), "")</f>
        <v/>
      </c>
      <c r="O20" s="9" t="str">
        <f aca="false">_xlfn.IFNA(VLOOKUP($A20,BuildingValues,11), "")</f>
        <v/>
      </c>
      <c r="P20" s="9" t="str">
        <f aca="false">_xlfn.IFNA(VLOOKUP($A20,BuildingValues,12), "")</f>
        <v/>
      </c>
      <c r="Q20" s="9" t="str">
        <f aca="false">_xlfn.IFNA(VLOOKUP($A20,BuildingValues,13), "")</f>
        <v/>
      </c>
      <c r="R20" s="9" t="str">
        <f aca="false">_xlfn.IFNA(VLOOKUP($A20,BuildingValues,14), "")</f>
        <v/>
      </c>
      <c r="S20" s="9" t="str">
        <f aca="false">_xlfn.IFNA(VLOOKUP($A20,BuildingValues,15), "")</f>
        <v/>
      </c>
    </row>
    <row r="21" customFormat="false" ht="15" hidden="false" customHeight="false" outlineLevel="0" collapsed="false">
      <c r="A21" s="10"/>
      <c r="B21" s="11"/>
      <c r="C21" s="11"/>
      <c r="D21" s="11"/>
      <c r="E21" s="9" t="str">
        <f aca="false">_xlfn.IFNA(VLOOKUP($A21,BuildingValues,2), "")</f>
        <v/>
      </c>
      <c r="F21" s="9" t="str">
        <f aca="false">_xlfn.IFNA(VLOOKUP($A21,BuildingValues,3), "")</f>
        <v/>
      </c>
      <c r="G21" s="9"/>
      <c r="H21" s="9" t="str">
        <f aca="false">_xlfn.IFNA(VLOOKUP($A21,BuildingValues,4), "")</f>
        <v/>
      </c>
      <c r="I21" s="9" t="str">
        <f aca="false">_xlfn.IFNA(VLOOKUP($A21,BuildingValues,5), "")</f>
        <v/>
      </c>
      <c r="J21" s="9" t="str">
        <f aca="false">_xlfn.IFNA(VLOOKUP($A21,BuildingValues,6), "")</f>
        <v/>
      </c>
      <c r="K21" s="9" t="str">
        <f aca="false">_xlfn.IFNA(VLOOKUP($A21,BuildingValues,7), "")</f>
        <v/>
      </c>
      <c r="L21" s="9" t="str">
        <f aca="false">_xlfn.IFNA(VLOOKUP($A21,BuildingValues,8), "")</f>
        <v/>
      </c>
      <c r="M21" s="9" t="str">
        <f aca="false">_xlfn.IFNA(VLOOKUP($A21,BuildingValues,9), "")</f>
        <v/>
      </c>
      <c r="N21" s="9" t="str">
        <f aca="false">_xlfn.IFNA(VLOOKUP($A21,BuildingValues,10), "")</f>
        <v/>
      </c>
      <c r="O21" s="9" t="str">
        <f aca="false">_xlfn.IFNA(VLOOKUP($A21,BuildingValues,11), "")</f>
        <v/>
      </c>
      <c r="P21" s="9" t="str">
        <f aca="false">_xlfn.IFNA(VLOOKUP($A21,BuildingValues,12), "")</f>
        <v/>
      </c>
      <c r="Q21" s="9" t="str">
        <f aca="false">_xlfn.IFNA(VLOOKUP($A21,BuildingValues,13), "")</f>
        <v/>
      </c>
      <c r="R21" s="9" t="str">
        <f aca="false">_xlfn.IFNA(VLOOKUP($A21,BuildingValues,14), "")</f>
        <v/>
      </c>
      <c r="S21" s="9" t="str">
        <f aca="false">_xlfn.IFNA(VLOOKUP($A21,BuildingValues,15), "")</f>
        <v/>
      </c>
    </row>
    <row r="22" customFormat="false" ht="15" hidden="false" customHeight="false" outlineLevel="0" collapsed="false">
      <c r="A22" s="10"/>
      <c r="B22" s="11"/>
      <c r="C22" s="11"/>
      <c r="D22" s="11"/>
      <c r="E22" s="9" t="str">
        <f aca="false">_xlfn.IFNA(VLOOKUP($A22,BuildingValues,2), "")</f>
        <v/>
      </c>
      <c r="F22" s="9" t="str">
        <f aca="false">_xlfn.IFNA(VLOOKUP($A22,BuildingValues,3), "")</f>
        <v/>
      </c>
      <c r="G22" s="9"/>
      <c r="H22" s="9" t="str">
        <f aca="false">_xlfn.IFNA(VLOOKUP($A22,BuildingValues,4), "")</f>
        <v/>
      </c>
      <c r="I22" s="9" t="str">
        <f aca="false">_xlfn.IFNA(VLOOKUP($A22,BuildingValues,5), "")</f>
        <v/>
      </c>
      <c r="J22" s="9" t="str">
        <f aca="false">_xlfn.IFNA(VLOOKUP($A22,BuildingValues,6), "")</f>
        <v/>
      </c>
      <c r="K22" s="9" t="str">
        <f aca="false">_xlfn.IFNA(VLOOKUP($A22,BuildingValues,7), "")</f>
        <v/>
      </c>
      <c r="L22" s="9" t="str">
        <f aca="false">_xlfn.IFNA(VLOOKUP($A22,BuildingValues,8), "")</f>
        <v/>
      </c>
      <c r="M22" s="9" t="str">
        <f aca="false">_xlfn.IFNA(VLOOKUP($A22,BuildingValues,9), "")</f>
        <v/>
      </c>
      <c r="N22" s="9" t="str">
        <f aca="false">_xlfn.IFNA(VLOOKUP($A22,BuildingValues,10), "")</f>
        <v/>
      </c>
      <c r="O22" s="9" t="str">
        <f aca="false">_xlfn.IFNA(VLOOKUP($A22,BuildingValues,11), "")</f>
        <v/>
      </c>
      <c r="P22" s="9" t="str">
        <f aca="false">_xlfn.IFNA(VLOOKUP($A22,BuildingValues,12), "")</f>
        <v/>
      </c>
      <c r="Q22" s="9" t="str">
        <f aca="false">_xlfn.IFNA(VLOOKUP($A22,BuildingValues,13), "")</f>
        <v/>
      </c>
      <c r="R22" s="9" t="str">
        <f aca="false">_xlfn.IFNA(VLOOKUP($A22,BuildingValues,14), "")</f>
        <v/>
      </c>
      <c r="S22" s="9" t="str">
        <f aca="false">_xlfn.IFNA(VLOOKUP($A22,BuildingValues,15), "")</f>
        <v/>
      </c>
    </row>
    <row r="23" customFormat="false" ht="15" hidden="false" customHeight="false" outlineLevel="0" collapsed="false">
      <c r="A23" s="10"/>
      <c r="B23" s="11"/>
      <c r="C23" s="11"/>
      <c r="D23" s="11"/>
      <c r="E23" s="9" t="str">
        <f aca="false">_xlfn.IFNA(VLOOKUP($A23,BuildingValues,2), "")</f>
        <v/>
      </c>
      <c r="F23" s="9" t="str">
        <f aca="false">_xlfn.IFNA(VLOOKUP($A23,BuildingValues,3), "")</f>
        <v/>
      </c>
      <c r="G23" s="9"/>
      <c r="H23" s="9" t="str">
        <f aca="false">_xlfn.IFNA(VLOOKUP($A23,BuildingValues,4), "")</f>
        <v/>
      </c>
      <c r="I23" s="9" t="str">
        <f aca="false">_xlfn.IFNA(VLOOKUP($A23,BuildingValues,5), "")</f>
        <v/>
      </c>
      <c r="J23" s="9" t="str">
        <f aca="false">_xlfn.IFNA(VLOOKUP($A23,BuildingValues,6), "")</f>
        <v/>
      </c>
      <c r="K23" s="9" t="str">
        <f aca="false">_xlfn.IFNA(VLOOKUP($A23,BuildingValues,7), "")</f>
        <v/>
      </c>
      <c r="L23" s="9" t="str">
        <f aca="false">_xlfn.IFNA(VLOOKUP($A23,BuildingValues,8), "")</f>
        <v/>
      </c>
      <c r="M23" s="9" t="str">
        <f aca="false">_xlfn.IFNA(VLOOKUP($A23,BuildingValues,9), "")</f>
        <v/>
      </c>
      <c r="N23" s="9" t="str">
        <f aca="false">_xlfn.IFNA(VLOOKUP($A23,BuildingValues,10), "")</f>
        <v/>
      </c>
      <c r="O23" s="9" t="str">
        <f aca="false">_xlfn.IFNA(VLOOKUP($A23,BuildingValues,11), "")</f>
        <v/>
      </c>
      <c r="P23" s="9" t="str">
        <f aca="false">_xlfn.IFNA(VLOOKUP($A23,BuildingValues,12), "")</f>
        <v/>
      </c>
      <c r="Q23" s="9" t="str">
        <f aca="false">_xlfn.IFNA(VLOOKUP($A23,BuildingValues,13), "")</f>
        <v/>
      </c>
      <c r="R23" s="9" t="str">
        <f aca="false">_xlfn.IFNA(VLOOKUP($A23,BuildingValues,14), "")</f>
        <v/>
      </c>
      <c r="S23" s="9" t="str">
        <f aca="false">_xlfn.IFNA(VLOOKUP($A23,BuildingValues,15), "")</f>
        <v/>
      </c>
    </row>
    <row r="24" customFormat="false" ht="15" hidden="false" customHeight="false" outlineLevel="0" collapsed="false">
      <c r="A24" s="10"/>
      <c r="B24" s="11"/>
      <c r="C24" s="11"/>
      <c r="D24" s="11"/>
      <c r="E24" s="9" t="str">
        <f aca="false">_xlfn.IFNA(VLOOKUP($A24,BuildingValues,2), "")</f>
        <v/>
      </c>
      <c r="F24" s="9" t="str">
        <f aca="false">_xlfn.IFNA(VLOOKUP($A24,BuildingValues,3), "")</f>
        <v/>
      </c>
      <c r="G24" s="9"/>
      <c r="H24" s="9" t="str">
        <f aca="false">_xlfn.IFNA(VLOOKUP($A24,BuildingValues,4), "")</f>
        <v/>
      </c>
      <c r="I24" s="9" t="str">
        <f aca="false">_xlfn.IFNA(VLOOKUP($A24,BuildingValues,5), "")</f>
        <v/>
      </c>
      <c r="J24" s="9" t="str">
        <f aca="false">_xlfn.IFNA(VLOOKUP($A24,BuildingValues,6), "")</f>
        <v/>
      </c>
      <c r="K24" s="9" t="str">
        <f aca="false">_xlfn.IFNA(VLOOKUP($A24,BuildingValues,7), "")</f>
        <v/>
      </c>
      <c r="L24" s="9" t="str">
        <f aca="false">_xlfn.IFNA(VLOOKUP($A24,BuildingValues,8), "")</f>
        <v/>
      </c>
      <c r="M24" s="9" t="str">
        <f aca="false">_xlfn.IFNA(VLOOKUP($A24,BuildingValues,9), "")</f>
        <v/>
      </c>
      <c r="N24" s="9" t="str">
        <f aca="false">_xlfn.IFNA(VLOOKUP($A24,BuildingValues,10), "")</f>
        <v/>
      </c>
      <c r="O24" s="9" t="str">
        <f aca="false">_xlfn.IFNA(VLOOKUP($A24,BuildingValues,11), "")</f>
        <v/>
      </c>
      <c r="P24" s="9" t="str">
        <f aca="false">_xlfn.IFNA(VLOOKUP($A24,BuildingValues,12), "")</f>
        <v/>
      </c>
      <c r="Q24" s="9" t="str">
        <f aca="false">_xlfn.IFNA(VLOOKUP($A24,BuildingValues,13), "")</f>
        <v/>
      </c>
      <c r="R24" s="9" t="str">
        <f aca="false">_xlfn.IFNA(VLOOKUP($A24,BuildingValues,14), "")</f>
        <v/>
      </c>
      <c r="S24" s="9" t="str">
        <f aca="false">_xlfn.IFNA(VLOOKUP($A24,BuildingValues,15), "")</f>
        <v/>
      </c>
    </row>
    <row r="25" customFormat="false" ht="15" hidden="false" customHeight="false" outlineLevel="0" collapsed="false">
      <c r="A25" s="10"/>
      <c r="B25" s="11"/>
      <c r="C25" s="11"/>
      <c r="D25" s="11"/>
      <c r="E25" s="9" t="str">
        <f aca="false">_xlfn.IFNA(VLOOKUP($A25,BuildingValues,2), "")</f>
        <v/>
      </c>
      <c r="F25" s="9" t="str">
        <f aca="false">_xlfn.IFNA(VLOOKUP($A25,BuildingValues,3), "")</f>
        <v/>
      </c>
      <c r="G25" s="9"/>
      <c r="H25" s="9" t="str">
        <f aca="false">_xlfn.IFNA(VLOOKUP($A25,BuildingValues,4), "")</f>
        <v/>
      </c>
      <c r="I25" s="9" t="str">
        <f aca="false">_xlfn.IFNA(VLOOKUP($A25,BuildingValues,5), "")</f>
        <v/>
      </c>
      <c r="J25" s="9" t="str">
        <f aca="false">_xlfn.IFNA(VLOOKUP($A25,BuildingValues,6), "")</f>
        <v/>
      </c>
      <c r="K25" s="9" t="str">
        <f aca="false">_xlfn.IFNA(VLOOKUP($A25,BuildingValues,7), "")</f>
        <v/>
      </c>
      <c r="L25" s="9" t="str">
        <f aca="false">_xlfn.IFNA(VLOOKUP($A25,BuildingValues,8), "")</f>
        <v/>
      </c>
      <c r="M25" s="9" t="str">
        <f aca="false">_xlfn.IFNA(VLOOKUP($A25,BuildingValues,9), "")</f>
        <v/>
      </c>
      <c r="N25" s="9" t="str">
        <f aca="false">_xlfn.IFNA(VLOOKUP($A25,BuildingValues,10), "")</f>
        <v/>
      </c>
      <c r="O25" s="9" t="str">
        <f aca="false">_xlfn.IFNA(VLOOKUP($A25,BuildingValues,11), "")</f>
        <v/>
      </c>
      <c r="P25" s="9" t="str">
        <f aca="false">_xlfn.IFNA(VLOOKUP($A25,BuildingValues,12), "")</f>
        <v/>
      </c>
      <c r="Q25" s="9" t="str">
        <f aca="false">_xlfn.IFNA(VLOOKUP($A25,BuildingValues,13), "")</f>
        <v/>
      </c>
      <c r="R25" s="9" t="str">
        <f aca="false">_xlfn.IFNA(VLOOKUP($A25,BuildingValues,14), "")</f>
        <v/>
      </c>
      <c r="S25" s="9" t="str">
        <f aca="false">_xlfn.IFNA(VLOOKUP($A25,BuildingValues,15), "")</f>
        <v/>
      </c>
    </row>
    <row r="26" customFormat="false" ht="15" hidden="false" customHeight="false" outlineLevel="0" collapsed="false">
      <c r="A26" s="10"/>
      <c r="B26" s="11"/>
      <c r="C26" s="11"/>
      <c r="D26" s="11"/>
      <c r="E26" s="9" t="str">
        <f aca="false">_xlfn.IFNA(VLOOKUP($A26,BuildingValues,2), "")</f>
        <v/>
      </c>
      <c r="F26" s="9" t="str">
        <f aca="false">_xlfn.IFNA(VLOOKUP($A26,BuildingValues,3), "")</f>
        <v/>
      </c>
      <c r="G26" s="9"/>
      <c r="H26" s="9" t="str">
        <f aca="false">_xlfn.IFNA(VLOOKUP($A26,BuildingValues,4), "")</f>
        <v/>
      </c>
      <c r="I26" s="9" t="str">
        <f aca="false">_xlfn.IFNA(VLOOKUP($A26,BuildingValues,5), "")</f>
        <v/>
      </c>
      <c r="J26" s="9" t="str">
        <f aca="false">_xlfn.IFNA(VLOOKUP($A26,BuildingValues,6), "")</f>
        <v/>
      </c>
      <c r="K26" s="9" t="str">
        <f aca="false">_xlfn.IFNA(VLOOKUP($A26,BuildingValues,7), "")</f>
        <v/>
      </c>
      <c r="L26" s="9" t="str">
        <f aca="false">_xlfn.IFNA(VLOOKUP($A26,BuildingValues,8), "")</f>
        <v/>
      </c>
      <c r="M26" s="9" t="str">
        <f aca="false">_xlfn.IFNA(VLOOKUP($A26,BuildingValues,9), "")</f>
        <v/>
      </c>
      <c r="N26" s="9" t="str">
        <f aca="false">_xlfn.IFNA(VLOOKUP($A26,BuildingValues,10), "")</f>
        <v/>
      </c>
      <c r="O26" s="9" t="str">
        <f aca="false">_xlfn.IFNA(VLOOKUP($A26,BuildingValues,11), "")</f>
        <v/>
      </c>
      <c r="P26" s="9" t="str">
        <f aca="false">_xlfn.IFNA(VLOOKUP($A26,BuildingValues,12), "")</f>
        <v/>
      </c>
      <c r="Q26" s="9" t="str">
        <f aca="false">_xlfn.IFNA(VLOOKUP($A26,BuildingValues,13), "")</f>
        <v/>
      </c>
      <c r="R26" s="9" t="str">
        <f aca="false">_xlfn.IFNA(VLOOKUP($A26,BuildingValues,14), "")</f>
        <v/>
      </c>
      <c r="S26" s="9" t="str">
        <f aca="false">_xlfn.IFNA(VLOOKUP($A26,BuildingValues,15), "")</f>
        <v/>
      </c>
    </row>
    <row r="27" customFormat="false" ht="15" hidden="false" customHeight="false" outlineLevel="0" collapsed="false">
      <c r="A27" s="10"/>
      <c r="B27" s="11"/>
      <c r="C27" s="11"/>
      <c r="D27" s="11"/>
      <c r="E27" s="9" t="str">
        <f aca="false">_xlfn.IFNA(VLOOKUP($A27,BuildingValues,2), "")</f>
        <v/>
      </c>
      <c r="F27" s="9" t="str">
        <f aca="false">_xlfn.IFNA(VLOOKUP($A27,BuildingValues,3), "")</f>
        <v/>
      </c>
      <c r="G27" s="9"/>
      <c r="H27" s="9" t="str">
        <f aca="false">_xlfn.IFNA(VLOOKUP($A27,BuildingValues,4), "")</f>
        <v/>
      </c>
      <c r="I27" s="9" t="str">
        <f aca="false">_xlfn.IFNA(VLOOKUP($A27,BuildingValues,5), "")</f>
        <v/>
      </c>
      <c r="J27" s="9" t="str">
        <f aca="false">_xlfn.IFNA(VLOOKUP($A27,BuildingValues,6), "")</f>
        <v/>
      </c>
      <c r="K27" s="9" t="str">
        <f aca="false">_xlfn.IFNA(VLOOKUP($A27,BuildingValues,7), "")</f>
        <v/>
      </c>
      <c r="L27" s="9" t="str">
        <f aca="false">_xlfn.IFNA(VLOOKUP($A27,BuildingValues,8), "")</f>
        <v/>
      </c>
      <c r="M27" s="9" t="str">
        <f aca="false">_xlfn.IFNA(VLOOKUP($A27,BuildingValues,9), "")</f>
        <v/>
      </c>
      <c r="N27" s="9" t="str">
        <f aca="false">_xlfn.IFNA(VLOOKUP($A27,BuildingValues,10), "")</f>
        <v/>
      </c>
      <c r="O27" s="9" t="str">
        <f aca="false">_xlfn.IFNA(VLOOKUP($A27,BuildingValues,11), "")</f>
        <v/>
      </c>
      <c r="P27" s="9" t="str">
        <f aca="false">_xlfn.IFNA(VLOOKUP($A27,BuildingValues,12), "")</f>
        <v/>
      </c>
      <c r="Q27" s="9" t="str">
        <f aca="false">_xlfn.IFNA(VLOOKUP($A27,BuildingValues,13), "")</f>
        <v/>
      </c>
      <c r="R27" s="9" t="str">
        <f aca="false">_xlfn.IFNA(VLOOKUP($A27,BuildingValues,14), "")</f>
        <v/>
      </c>
      <c r="S27" s="9" t="str">
        <f aca="false">_xlfn.IFNA(VLOOKUP($A27,BuildingValues,15), "")</f>
        <v/>
      </c>
    </row>
    <row r="28" customFormat="false" ht="15" hidden="false" customHeight="false" outlineLevel="0" collapsed="false">
      <c r="A28" s="10"/>
      <c r="B28" s="11"/>
      <c r="C28" s="11"/>
      <c r="D28" s="11"/>
      <c r="E28" s="9" t="str">
        <f aca="false">_xlfn.IFNA(VLOOKUP($A28,BuildingValues,2), "")</f>
        <v/>
      </c>
      <c r="F28" s="9" t="str">
        <f aca="false">_xlfn.IFNA(VLOOKUP($A28,BuildingValues,3), "")</f>
        <v/>
      </c>
      <c r="G28" s="9"/>
      <c r="H28" s="9" t="str">
        <f aca="false">_xlfn.IFNA(VLOOKUP($A28,BuildingValues,4), "")</f>
        <v/>
      </c>
      <c r="I28" s="9" t="str">
        <f aca="false">_xlfn.IFNA(VLOOKUP($A28,BuildingValues,5), "")</f>
        <v/>
      </c>
      <c r="J28" s="9" t="str">
        <f aca="false">_xlfn.IFNA(VLOOKUP($A28,BuildingValues,6), "")</f>
        <v/>
      </c>
      <c r="K28" s="9" t="str">
        <f aca="false">_xlfn.IFNA(VLOOKUP($A28,BuildingValues,7), "")</f>
        <v/>
      </c>
      <c r="L28" s="9" t="str">
        <f aca="false">_xlfn.IFNA(VLOOKUP($A28,BuildingValues,8), "")</f>
        <v/>
      </c>
      <c r="M28" s="9" t="str">
        <f aca="false">_xlfn.IFNA(VLOOKUP($A28,BuildingValues,9), "")</f>
        <v/>
      </c>
      <c r="N28" s="9" t="str">
        <f aca="false">_xlfn.IFNA(VLOOKUP($A28,BuildingValues,10), "")</f>
        <v/>
      </c>
      <c r="O28" s="9" t="str">
        <f aca="false">_xlfn.IFNA(VLOOKUP($A28,BuildingValues,11), "")</f>
        <v/>
      </c>
      <c r="P28" s="9" t="str">
        <f aca="false">_xlfn.IFNA(VLOOKUP($A28,BuildingValues,12), "")</f>
        <v/>
      </c>
      <c r="Q28" s="9" t="str">
        <f aca="false">_xlfn.IFNA(VLOOKUP($A28,BuildingValues,13), "")</f>
        <v/>
      </c>
      <c r="R28" s="9" t="str">
        <f aca="false">_xlfn.IFNA(VLOOKUP($A28,BuildingValues,14), "")</f>
        <v/>
      </c>
      <c r="S28" s="9" t="str">
        <f aca="false">_xlfn.IFNA(VLOOKUP($A28,BuildingValues,15), "")</f>
        <v/>
      </c>
    </row>
    <row r="29" customFormat="false" ht="15" hidden="false" customHeight="false" outlineLevel="0" collapsed="false">
      <c r="A29" s="10"/>
      <c r="B29" s="11"/>
      <c r="C29" s="11"/>
      <c r="D29" s="11"/>
      <c r="E29" s="9" t="str">
        <f aca="false">_xlfn.IFNA(VLOOKUP($A29,BuildingValues,2), "")</f>
        <v/>
      </c>
      <c r="F29" s="9" t="str">
        <f aca="false">_xlfn.IFNA(VLOOKUP($A29,BuildingValues,3), "")</f>
        <v/>
      </c>
      <c r="G29" s="9"/>
      <c r="H29" s="9" t="str">
        <f aca="false">_xlfn.IFNA(VLOOKUP($A29,BuildingValues,4), "")</f>
        <v/>
      </c>
      <c r="I29" s="9" t="str">
        <f aca="false">_xlfn.IFNA(VLOOKUP($A29,BuildingValues,5), "")</f>
        <v/>
      </c>
      <c r="J29" s="9" t="str">
        <f aca="false">_xlfn.IFNA(VLOOKUP($A29,BuildingValues,6), "")</f>
        <v/>
      </c>
      <c r="K29" s="9" t="str">
        <f aca="false">_xlfn.IFNA(VLOOKUP($A29,BuildingValues,7), "")</f>
        <v/>
      </c>
      <c r="L29" s="9" t="str">
        <f aca="false">_xlfn.IFNA(VLOOKUP($A29,BuildingValues,8), "")</f>
        <v/>
      </c>
      <c r="M29" s="9" t="str">
        <f aca="false">_xlfn.IFNA(VLOOKUP($A29,BuildingValues,9), "")</f>
        <v/>
      </c>
      <c r="N29" s="9" t="str">
        <f aca="false">_xlfn.IFNA(VLOOKUP($A29,BuildingValues,10), "")</f>
        <v/>
      </c>
      <c r="O29" s="9" t="str">
        <f aca="false">_xlfn.IFNA(VLOOKUP($A29,BuildingValues,11), "")</f>
        <v/>
      </c>
      <c r="P29" s="9" t="str">
        <f aca="false">_xlfn.IFNA(VLOOKUP($A29,BuildingValues,12), "")</f>
        <v/>
      </c>
      <c r="Q29" s="9" t="str">
        <f aca="false">_xlfn.IFNA(VLOOKUP($A29,BuildingValues,13), "")</f>
        <v/>
      </c>
      <c r="R29" s="9" t="str">
        <f aca="false">_xlfn.IFNA(VLOOKUP($A29,BuildingValues,14), "")</f>
        <v/>
      </c>
      <c r="S29" s="9" t="str">
        <f aca="false">_xlfn.IFNA(VLOOKUP($A29,BuildingValues,15), "")</f>
        <v/>
      </c>
    </row>
    <row r="30" customFormat="false" ht="15" hidden="false" customHeight="false" outlineLevel="0" collapsed="false">
      <c r="A30" s="10"/>
      <c r="B30" s="11"/>
      <c r="C30" s="11"/>
      <c r="D30" s="11"/>
      <c r="E30" s="9" t="str">
        <f aca="false">_xlfn.IFNA(VLOOKUP($A30,BuildingValues,2), "")</f>
        <v/>
      </c>
      <c r="F30" s="9" t="str">
        <f aca="false">_xlfn.IFNA(VLOOKUP($A30,BuildingValues,3), "")</f>
        <v/>
      </c>
      <c r="G30" s="9"/>
      <c r="H30" s="9" t="str">
        <f aca="false">_xlfn.IFNA(VLOOKUP($A30,BuildingValues,4), "")</f>
        <v/>
      </c>
      <c r="I30" s="9" t="str">
        <f aca="false">_xlfn.IFNA(VLOOKUP($A30,BuildingValues,5), "")</f>
        <v/>
      </c>
      <c r="J30" s="9" t="str">
        <f aca="false">_xlfn.IFNA(VLOOKUP($A30,BuildingValues,6), "")</f>
        <v/>
      </c>
      <c r="K30" s="9" t="str">
        <f aca="false">_xlfn.IFNA(VLOOKUP($A30,BuildingValues,7), "")</f>
        <v/>
      </c>
      <c r="L30" s="9" t="str">
        <f aca="false">_xlfn.IFNA(VLOOKUP($A30,BuildingValues,8), "")</f>
        <v/>
      </c>
      <c r="M30" s="9" t="str">
        <f aca="false">_xlfn.IFNA(VLOOKUP($A30,BuildingValues,9), "")</f>
        <v/>
      </c>
      <c r="N30" s="9" t="str">
        <f aca="false">_xlfn.IFNA(VLOOKUP($A30,BuildingValues,10), "")</f>
        <v/>
      </c>
      <c r="O30" s="9" t="str">
        <f aca="false">_xlfn.IFNA(VLOOKUP($A30,BuildingValues,11), "")</f>
        <v/>
      </c>
      <c r="P30" s="9" t="str">
        <f aca="false">_xlfn.IFNA(VLOOKUP($A30,BuildingValues,12), "")</f>
        <v/>
      </c>
      <c r="Q30" s="9" t="str">
        <f aca="false">_xlfn.IFNA(VLOOKUP($A30,BuildingValues,13), "")</f>
        <v/>
      </c>
      <c r="R30" s="9" t="str">
        <f aca="false">_xlfn.IFNA(VLOOKUP($A30,BuildingValues,14), "")</f>
        <v/>
      </c>
      <c r="S30" s="9" t="str">
        <f aca="false">_xlfn.IFNA(VLOOKUP($A30,BuildingValues,15), "")</f>
        <v/>
      </c>
    </row>
    <row r="31" customFormat="false" ht="15" hidden="false" customHeight="false" outlineLevel="0" collapsed="false">
      <c r="A31" s="10"/>
      <c r="B31" s="11"/>
      <c r="C31" s="11"/>
      <c r="D31" s="11"/>
      <c r="E31" s="9" t="str">
        <f aca="false">_xlfn.IFNA(VLOOKUP($A31,BuildingValues,2), "")</f>
        <v/>
      </c>
      <c r="F31" s="9" t="str">
        <f aca="false">_xlfn.IFNA(VLOOKUP($A31,BuildingValues,3), "")</f>
        <v/>
      </c>
      <c r="G31" s="9"/>
      <c r="H31" s="9" t="str">
        <f aca="false">_xlfn.IFNA(VLOOKUP($A31,BuildingValues,4), "")</f>
        <v/>
      </c>
      <c r="I31" s="9" t="str">
        <f aca="false">_xlfn.IFNA(VLOOKUP($A31,BuildingValues,5), "")</f>
        <v/>
      </c>
      <c r="J31" s="9" t="str">
        <f aca="false">_xlfn.IFNA(VLOOKUP($A31,BuildingValues,6), "")</f>
        <v/>
      </c>
      <c r="K31" s="9" t="str">
        <f aca="false">_xlfn.IFNA(VLOOKUP($A31,BuildingValues,7), "")</f>
        <v/>
      </c>
      <c r="L31" s="9" t="str">
        <f aca="false">_xlfn.IFNA(VLOOKUP($A31,BuildingValues,8), "")</f>
        <v/>
      </c>
      <c r="M31" s="9" t="str">
        <f aca="false">_xlfn.IFNA(VLOOKUP($A31,BuildingValues,9), "")</f>
        <v/>
      </c>
      <c r="N31" s="9" t="str">
        <f aca="false">_xlfn.IFNA(VLOOKUP($A31,BuildingValues,10), "")</f>
        <v/>
      </c>
      <c r="O31" s="9" t="str">
        <f aca="false">_xlfn.IFNA(VLOOKUP($A31,BuildingValues,11), "")</f>
        <v/>
      </c>
      <c r="P31" s="9" t="str">
        <f aca="false">_xlfn.IFNA(VLOOKUP($A31,BuildingValues,12), "")</f>
        <v/>
      </c>
      <c r="Q31" s="9" t="str">
        <f aca="false">_xlfn.IFNA(VLOOKUP($A31,BuildingValues,13), "")</f>
        <v/>
      </c>
      <c r="R31" s="9" t="str">
        <f aca="false">_xlfn.IFNA(VLOOKUP($A31,BuildingValues,14), "")</f>
        <v/>
      </c>
      <c r="S31" s="9" t="str">
        <f aca="false">_xlfn.IFNA(VLOOKUP($A31,BuildingValues,15), "")</f>
        <v/>
      </c>
    </row>
    <row r="32" customFormat="false" ht="15" hidden="false" customHeight="false" outlineLevel="0" collapsed="false">
      <c r="A32" s="10"/>
      <c r="B32" s="11"/>
      <c r="C32" s="11"/>
      <c r="D32" s="11"/>
      <c r="E32" s="9" t="str">
        <f aca="false">_xlfn.IFNA(VLOOKUP($A32,BuildingValues,2), "")</f>
        <v/>
      </c>
      <c r="F32" s="9" t="str">
        <f aca="false">_xlfn.IFNA(VLOOKUP($A32,BuildingValues,3), "")</f>
        <v/>
      </c>
      <c r="G32" s="9"/>
      <c r="H32" s="9" t="str">
        <f aca="false">_xlfn.IFNA(VLOOKUP($A32,BuildingValues,4), "")</f>
        <v/>
      </c>
      <c r="I32" s="9" t="str">
        <f aca="false">_xlfn.IFNA(VLOOKUP($A32,BuildingValues,5), "")</f>
        <v/>
      </c>
      <c r="J32" s="9" t="str">
        <f aca="false">_xlfn.IFNA(VLOOKUP($A32,BuildingValues,6), "")</f>
        <v/>
      </c>
      <c r="K32" s="9" t="str">
        <f aca="false">_xlfn.IFNA(VLOOKUP($A32,BuildingValues,7), "")</f>
        <v/>
      </c>
      <c r="L32" s="9" t="str">
        <f aca="false">_xlfn.IFNA(VLOOKUP($A32,BuildingValues,8), "")</f>
        <v/>
      </c>
      <c r="M32" s="9" t="str">
        <f aca="false">_xlfn.IFNA(VLOOKUP($A32,BuildingValues,9), "")</f>
        <v/>
      </c>
      <c r="N32" s="9" t="str">
        <f aca="false">_xlfn.IFNA(VLOOKUP($A32,BuildingValues,10), "")</f>
        <v/>
      </c>
      <c r="O32" s="9" t="str">
        <f aca="false">_xlfn.IFNA(VLOOKUP($A32,BuildingValues,11), "")</f>
        <v/>
      </c>
      <c r="P32" s="9" t="str">
        <f aca="false">_xlfn.IFNA(VLOOKUP($A32,BuildingValues,12), "")</f>
        <v/>
      </c>
      <c r="Q32" s="9" t="str">
        <f aca="false">_xlfn.IFNA(VLOOKUP($A32,BuildingValues,13), "")</f>
        <v/>
      </c>
      <c r="R32" s="9" t="str">
        <f aca="false">_xlfn.IFNA(VLOOKUP($A32,BuildingValues,14), "")</f>
        <v/>
      </c>
      <c r="S32" s="9" t="str">
        <f aca="false">_xlfn.IFNA(VLOOKUP($A32,BuildingValues,15), "")</f>
        <v/>
      </c>
    </row>
    <row r="33" customFormat="false" ht="15" hidden="false" customHeight="false" outlineLevel="0" collapsed="false">
      <c r="A33" s="10"/>
      <c r="B33" s="11"/>
      <c r="C33" s="11"/>
      <c r="D33" s="11"/>
      <c r="E33" s="9" t="str">
        <f aca="false">_xlfn.IFNA(VLOOKUP($A33,BuildingValues,2), "")</f>
        <v/>
      </c>
      <c r="F33" s="9" t="str">
        <f aca="false">_xlfn.IFNA(VLOOKUP($A33,BuildingValues,3), "")</f>
        <v/>
      </c>
      <c r="G33" s="9"/>
      <c r="H33" s="9" t="str">
        <f aca="false">_xlfn.IFNA(VLOOKUP($A33,BuildingValues,4), "")</f>
        <v/>
      </c>
      <c r="I33" s="9" t="str">
        <f aca="false">_xlfn.IFNA(VLOOKUP($A33,BuildingValues,5), "")</f>
        <v/>
      </c>
      <c r="J33" s="9" t="str">
        <f aca="false">_xlfn.IFNA(VLOOKUP($A33,BuildingValues,6), "")</f>
        <v/>
      </c>
      <c r="K33" s="9" t="str">
        <f aca="false">_xlfn.IFNA(VLOOKUP($A33,BuildingValues,7), "")</f>
        <v/>
      </c>
      <c r="L33" s="9" t="str">
        <f aca="false">_xlfn.IFNA(VLOOKUP($A33,BuildingValues,8), "")</f>
        <v/>
      </c>
      <c r="M33" s="9" t="str">
        <f aca="false">_xlfn.IFNA(VLOOKUP($A33,BuildingValues,9), "")</f>
        <v/>
      </c>
      <c r="N33" s="9" t="str">
        <f aca="false">_xlfn.IFNA(VLOOKUP($A33,BuildingValues,10), "")</f>
        <v/>
      </c>
      <c r="O33" s="9" t="str">
        <f aca="false">_xlfn.IFNA(VLOOKUP($A33,BuildingValues,11), "")</f>
        <v/>
      </c>
      <c r="P33" s="9" t="str">
        <f aca="false">_xlfn.IFNA(VLOOKUP($A33,BuildingValues,12), "")</f>
        <v/>
      </c>
      <c r="Q33" s="9" t="str">
        <f aca="false">_xlfn.IFNA(VLOOKUP($A33,BuildingValues,13), "")</f>
        <v/>
      </c>
      <c r="R33" s="9" t="str">
        <f aca="false">_xlfn.IFNA(VLOOKUP($A33,BuildingValues,14), "")</f>
        <v/>
      </c>
      <c r="S33" s="9" t="str">
        <f aca="false">_xlfn.IFNA(VLOOKUP($A33,BuildingValues,15), "")</f>
        <v/>
      </c>
    </row>
    <row r="34" customFormat="false" ht="15" hidden="false" customHeight="false" outlineLevel="0" collapsed="false">
      <c r="A34" s="10"/>
      <c r="B34" s="11"/>
      <c r="C34" s="11"/>
      <c r="D34" s="11"/>
      <c r="E34" s="9" t="str">
        <f aca="false">_xlfn.IFNA(VLOOKUP($A34,BuildingValues,2), "")</f>
        <v/>
      </c>
      <c r="F34" s="9" t="str">
        <f aca="false">_xlfn.IFNA(VLOOKUP($A34,BuildingValues,3), "")</f>
        <v/>
      </c>
      <c r="G34" s="9"/>
      <c r="H34" s="9" t="str">
        <f aca="false">_xlfn.IFNA(VLOOKUP($A34,BuildingValues,4), "")</f>
        <v/>
      </c>
      <c r="I34" s="9" t="str">
        <f aca="false">_xlfn.IFNA(VLOOKUP($A34,BuildingValues,5), "")</f>
        <v/>
      </c>
      <c r="J34" s="9" t="str">
        <f aca="false">_xlfn.IFNA(VLOOKUP($A34,BuildingValues,6), "")</f>
        <v/>
      </c>
      <c r="K34" s="9" t="str">
        <f aca="false">_xlfn.IFNA(VLOOKUP($A34,BuildingValues,7), "")</f>
        <v/>
      </c>
      <c r="L34" s="9" t="str">
        <f aca="false">_xlfn.IFNA(VLOOKUP($A34,BuildingValues,8), "")</f>
        <v/>
      </c>
      <c r="M34" s="9" t="str">
        <f aca="false">_xlfn.IFNA(VLOOKUP($A34,BuildingValues,9), "")</f>
        <v/>
      </c>
      <c r="N34" s="9" t="str">
        <f aca="false">_xlfn.IFNA(VLOOKUP($A34,BuildingValues,10), "")</f>
        <v/>
      </c>
      <c r="O34" s="9" t="str">
        <f aca="false">_xlfn.IFNA(VLOOKUP($A34,BuildingValues,11), "")</f>
        <v/>
      </c>
      <c r="P34" s="9" t="str">
        <f aca="false">_xlfn.IFNA(VLOOKUP($A34,BuildingValues,12), "")</f>
        <v/>
      </c>
      <c r="Q34" s="9" t="str">
        <f aca="false">_xlfn.IFNA(VLOOKUP($A34,BuildingValues,13), "")</f>
        <v/>
      </c>
      <c r="R34" s="9" t="str">
        <f aca="false">_xlfn.IFNA(VLOOKUP($A34,BuildingValues,14), "")</f>
        <v/>
      </c>
      <c r="S34" s="9" t="str">
        <f aca="false">_xlfn.IFNA(VLOOKUP($A34,BuildingValues,15), "")</f>
        <v/>
      </c>
    </row>
    <row r="35" customFormat="false" ht="15" hidden="false" customHeight="false" outlineLevel="0" collapsed="false">
      <c r="A35" s="10"/>
      <c r="B35" s="11"/>
      <c r="C35" s="11"/>
      <c r="D35" s="11"/>
      <c r="E35" s="9" t="str">
        <f aca="false">_xlfn.IFNA(VLOOKUP($A35,BuildingValues,2), "")</f>
        <v/>
      </c>
      <c r="F35" s="9" t="str">
        <f aca="false">_xlfn.IFNA(VLOOKUP($A35,BuildingValues,3), "")</f>
        <v/>
      </c>
      <c r="G35" s="9"/>
      <c r="H35" s="9" t="str">
        <f aca="false">_xlfn.IFNA(VLOOKUP($A35,BuildingValues,4), "")</f>
        <v/>
      </c>
      <c r="I35" s="9" t="str">
        <f aca="false">_xlfn.IFNA(VLOOKUP($A35,BuildingValues,5), "")</f>
        <v/>
      </c>
      <c r="J35" s="9" t="str">
        <f aca="false">_xlfn.IFNA(VLOOKUP($A35,BuildingValues,6), "")</f>
        <v/>
      </c>
      <c r="K35" s="9" t="str">
        <f aca="false">_xlfn.IFNA(VLOOKUP($A35,BuildingValues,7), "")</f>
        <v/>
      </c>
      <c r="L35" s="9" t="str">
        <f aca="false">_xlfn.IFNA(VLOOKUP($A35,BuildingValues,8), "")</f>
        <v/>
      </c>
      <c r="M35" s="9" t="str">
        <f aca="false">_xlfn.IFNA(VLOOKUP($A35,BuildingValues,9), "")</f>
        <v/>
      </c>
      <c r="N35" s="9" t="str">
        <f aca="false">_xlfn.IFNA(VLOOKUP($A35,BuildingValues,10), "")</f>
        <v/>
      </c>
      <c r="O35" s="9" t="str">
        <f aca="false">_xlfn.IFNA(VLOOKUP($A35,BuildingValues,11), "")</f>
        <v/>
      </c>
      <c r="P35" s="9" t="str">
        <f aca="false">_xlfn.IFNA(VLOOKUP($A35,BuildingValues,12), "")</f>
        <v/>
      </c>
      <c r="Q35" s="9" t="str">
        <f aca="false">_xlfn.IFNA(VLOOKUP($A35,BuildingValues,13), "")</f>
        <v/>
      </c>
      <c r="R35" s="9" t="str">
        <f aca="false">_xlfn.IFNA(VLOOKUP($A35,BuildingValues,14), "")</f>
        <v/>
      </c>
      <c r="S35" s="9" t="str">
        <f aca="false">_xlfn.IFNA(VLOOKUP($A35,BuildingValues,15), "")</f>
        <v/>
      </c>
    </row>
    <row r="36" customFormat="false" ht="15" hidden="false" customHeight="false" outlineLevel="0" collapsed="false">
      <c r="A36" s="10"/>
      <c r="B36" s="11"/>
      <c r="C36" s="11"/>
      <c r="D36" s="11"/>
      <c r="E36" s="9" t="str">
        <f aca="false">_xlfn.IFNA(VLOOKUP($A36,BuildingValues,2), "")</f>
        <v/>
      </c>
      <c r="F36" s="9" t="str">
        <f aca="false">_xlfn.IFNA(VLOOKUP($A36,BuildingValues,3), "")</f>
        <v/>
      </c>
      <c r="G36" s="9"/>
      <c r="H36" s="9" t="str">
        <f aca="false">_xlfn.IFNA(VLOOKUP($A36,BuildingValues,4), "")</f>
        <v/>
      </c>
      <c r="I36" s="9" t="str">
        <f aca="false">_xlfn.IFNA(VLOOKUP($A36,BuildingValues,5), "")</f>
        <v/>
      </c>
      <c r="J36" s="9" t="str">
        <f aca="false">_xlfn.IFNA(VLOOKUP($A36,BuildingValues,6), "")</f>
        <v/>
      </c>
      <c r="K36" s="9" t="str">
        <f aca="false">_xlfn.IFNA(VLOOKUP($A36,BuildingValues,7), "")</f>
        <v/>
      </c>
      <c r="L36" s="9" t="str">
        <f aca="false">_xlfn.IFNA(VLOOKUP($A36,BuildingValues,8), "")</f>
        <v/>
      </c>
      <c r="M36" s="9" t="str">
        <f aca="false">_xlfn.IFNA(VLOOKUP($A36,BuildingValues,9), "")</f>
        <v/>
      </c>
      <c r="N36" s="9" t="str">
        <f aca="false">_xlfn.IFNA(VLOOKUP($A36,BuildingValues,10), "")</f>
        <v/>
      </c>
      <c r="O36" s="9" t="str">
        <f aca="false">_xlfn.IFNA(VLOOKUP($A36,BuildingValues,11), "")</f>
        <v/>
      </c>
      <c r="P36" s="9" t="str">
        <f aca="false">_xlfn.IFNA(VLOOKUP($A36,BuildingValues,12), "")</f>
        <v/>
      </c>
      <c r="Q36" s="9" t="str">
        <f aca="false">_xlfn.IFNA(VLOOKUP($A36,BuildingValues,13), "")</f>
        <v/>
      </c>
      <c r="R36" s="9" t="str">
        <f aca="false">_xlfn.IFNA(VLOOKUP($A36,BuildingValues,14), "")</f>
        <v/>
      </c>
      <c r="S36" s="9" t="str">
        <f aca="false">_xlfn.IFNA(VLOOKUP($A36,BuildingValues,15), "")</f>
        <v/>
      </c>
    </row>
    <row r="37" customFormat="false" ht="15" hidden="false" customHeight="false" outlineLevel="0" collapsed="false">
      <c r="A37" s="10"/>
      <c r="B37" s="11"/>
      <c r="C37" s="11"/>
      <c r="D37" s="11"/>
      <c r="E37" s="9" t="str">
        <f aca="false">_xlfn.IFNA(VLOOKUP($A37,BuildingValues,2), "")</f>
        <v/>
      </c>
      <c r="F37" s="9" t="str">
        <f aca="false">_xlfn.IFNA(VLOOKUP($A37,BuildingValues,3), "")</f>
        <v/>
      </c>
      <c r="G37" s="9"/>
      <c r="H37" s="9" t="str">
        <f aca="false">_xlfn.IFNA(VLOOKUP($A37,BuildingValues,4), "")</f>
        <v/>
      </c>
      <c r="I37" s="9" t="str">
        <f aca="false">_xlfn.IFNA(VLOOKUP($A37,BuildingValues,5), "")</f>
        <v/>
      </c>
      <c r="J37" s="9" t="str">
        <f aca="false">_xlfn.IFNA(VLOOKUP($A37,BuildingValues,6), "")</f>
        <v/>
      </c>
      <c r="K37" s="9" t="str">
        <f aca="false">_xlfn.IFNA(VLOOKUP($A37,BuildingValues,7), "")</f>
        <v/>
      </c>
      <c r="L37" s="9" t="str">
        <f aca="false">_xlfn.IFNA(VLOOKUP($A37,BuildingValues,8), "")</f>
        <v/>
      </c>
      <c r="M37" s="9" t="str">
        <f aca="false">_xlfn.IFNA(VLOOKUP($A37,BuildingValues,9), "")</f>
        <v/>
      </c>
      <c r="N37" s="9" t="str">
        <f aca="false">_xlfn.IFNA(VLOOKUP($A37,BuildingValues,10), "")</f>
        <v/>
      </c>
      <c r="O37" s="9" t="str">
        <f aca="false">_xlfn.IFNA(VLOOKUP($A37,BuildingValues,11), "")</f>
        <v/>
      </c>
      <c r="P37" s="9" t="str">
        <f aca="false">_xlfn.IFNA(VLOOKUP($A37,BuildingValues,12), "")</f>
        <v/>
      </c>
      <c r="Q37" s="9" t="str">
        <f aca="false">_xlfn.IFNA(VLOOKUP($A37,BuildingValues,13), "")</f>
        <v/>
      </c>
      <c r="R37" s="9" t="str">
        <f aca="false">_xlfn.IFNA(VLOOKUP($A37,BuildingValues,14), "")</f>
        <v/>
      </c>
      <c r="S37" s="9" t="str">
        <f aca="false">_xlfn.IFNA(VLOOKUP($A37,BuildingValues,15), "")</f>
        <v/>
      </c>
    </row>
    <row r="38" customFormat="false" ht="15" hidden="false" customHeight="false" outlineLevel="0" collapsed="false">
      <c r="A38" s="10"/>
      <c r="B38" s="11"/>
      <c r="C38" s="11"/>
      <c r="D38" s="11"/>
      <c r="E38" s="9" t="str">
        <f aca="false">_xlfn.IFNA(VLOOKUP($A38,BuildingValues,2), "")</f>
        <v/>
      </c>
      <c r="F38" s="9" t="str">
        <f aca="false">_xlfn.IFNA(VLOOKUP($A38,BuildingValues,3), "")</f>
        <v/>
      </c>
      <c r="G38" s="9"/>
      <c r="H38" s="9" t="str">
        <f aca="false">_xlfn.IFNA(VLOOKUP($A38,BuildingValues,4), "")</f>
        <v/>
      </c>
      <c r="I38" s="9" t="str">
        <f aca="false">_xlfn.IFNA(VLOOKUP($A38,BuildingValues,5), "")</f>
        <v/>
      </c>
      <c r="J38" s="9" t="str">
        <f aca="false">_xlfn.IFNA(VLOOKUP($A38,BuildingValues,6), "")</f>
        <v/>
      </c>
      <c r="K38" s="9" t="str">
        <f aca="false">_xlfn.IFNA(VLOOKUP($A38,BuildingValues,7), "")</f>
        <v/>
      </c>
      <c r="L38" s="9" t="str">
        <f aca="false">_xlfn.IFNA(VLOOKUP($A38,BuildingValues,8), "")</f>
        <v/>
      </c>
      <c r="M38" s="9" t="str">
        <f aca="false">_xlfn.IFNA(VLOOKUP($A38,BuildingValues,9), "")</f>
        <v/>
      </c>
      <c r="N38" s="9" t="str">
        <f aca="false">_xlfn.IFNA(VLOOKUP($A38,BuildingValues,10), "")</f>
        <v/>
      </c>
      <c r="O38" s="9" t="str">
        <f aca="false">_xlfn.IFNA(VLOOKUP($A38,BuildingValues,11), "")</f>
        <v/>
      </c>
      <c r="P38" s="9" t="str">
        <f aca="false">_xlfn.IFNA(VLOOKUP($A38,BuildingValues,12), "")</f>
        <v/>
      </c>
      <c r="Q38" s="9" t="str">
        <f aca="false">_xlfn.IFNA(VLOOKUP($A38,BuildingValues,13), "")</f>
        <v/>
      </c>
      <c r="R38" s="9" t="str">
        <f aca="false">_xlfn.IFNA(VLOOKUP($A38,BuildingValues,14), "")</f>
        <v/>
      </c>
      <c r="S38" s="9" t="str">
        <f aca="false">_xlfn.IFNA(VLOOKUP($A38,BuildingValues,15), "")</f>
        <v/>
      </c>
    </row>
  </sheetData>
  <dataValidations count="1">
    <dataValidation allowBlank="true" operator="between" showDropDown="false" showErrorMessage="true" showInputMessage="true" sqref="A5:A38" type="list">
      <formula1>BuildingOptions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82421875" defaultRowHeight="15" zeroHeight="false" outlineLevelRow="0" outlineLevelCol="0"/>
  <cols>
    <col collapsed="false" customWidth="true" hidden="false" outlineLevel="0" max="1" min="1" style="0" width="31.15"/>
    <col collapsed="false" customWidth="true" hidden="false" outlineLevel="0" max="8" min="8" style="0" width="11.57"/>
  </cols>
  <sheetData>
    <row r="1" customFormat="false" ht="15" hidden="false" customHeight="false" outlineLevel="0" collapsed="false">
      <c r="A1" s="20" t="s">
        <v>115</v>
      </c>
      <c r="B1" s="20" t="s">
        <v>116</v>
      </c>
      <c r="C1" s="20" t="s">
        <v>117</v>
      </c>
      <c r="D1" s="20" t="s">
        <v>3</v>
      </c>
      <c r="E1" s="20" t="s">
        <v>4</v>
      </c>
      <c r="F1" s="20" t="s">
        <v>5</v>
      </c>
      <c r="G1" s="20" t="s">
        <v>93</v>
      </c>
      <c r="H1" s="21" t="s">
        <v>118</v>
      </c>
      <c r="I1" s="21" t="s">
        <v>119</v>
      </c>
    </row>
    <row r="2" customFormat="false" ht="15" hidden="false" customHeight="false" outlineLevel="0" collapsed="false">
      <c r="A2" s="25" t="s">
        <v>101</v>
      </c>
      <c r="B2" s="25"/>
      <c r="C2" s="25"/>
      <c r="D2" s="7" t="n">
        <f aca="false">SUM(D4:D20)</f>
        <v>3</v>
      </c>
      <c r="E2" s="7" t="n">
        <f aca="false">SUM(E4:E20)</f>
        <v>0</v>
      </c>
      <c r="F2" s="7" t="n">
        <f aca="false">SUM(F4:F20)</f>
        <v>4</v>
      </c>
      <c r="G2" s="9"/>
      <c r="H2" s="9"/>
      <c r="I2" s="9"/>
    </row>
    <row r="3" customFormat="false" ht="1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</row>
    <row r="4" customFormat="false" ht="15" hidden="false" customHeight="false" outlineLevel="0" collapsed="false">
      <c r="A4" s="11" t="s">
        <v>120</v>
      </c>
      <c r="B4" s="11" t="n">
        <v>2</v>
      </c>
      <c r="C4" s="11" t="n">
        <v>4</v>
      </c>
      <c r="D4" s="11"/>
      <c r="E4" s="11"/>
      <c r="F4" s="11" t="n">
        <v>2</v>
      </c>
      <c r="G4" s="11"/>
      <c r="H4" s="11"/>
      <c r="I4" s="11" t="s">
        <v>121</v>
      </c>
    </row>
    <row r="5" customFormat="false" ht="15" hidden="false" customHeight="false" outlineLevel="0" collapsed="false">
      <c r="A5" s="11" t="s">
        <v>122</v>
      </c>
      <c r="B5" s="11" t="n">
        <v>4</v>
      </c>
      <c r="C5" s="11" t="n">
        <v>4</v>
      </c>
      <c r="D5" s="11"/>
      <c r="E5" s="11"/>
      <c r="F5" s="11"/>
      <c r="G5" s="11" t="n">
        <v>2</v>
      </c>
      <c r="H5" s="11"/>
      <c r="I5" s="11" t="s">
        <v>121</v>
      </c>
    </row>
    <row r="6" customFormat="false" ht="15" hidden="false" customHeight="false" outlineLevel="0" collapsed="false">
      <c r="A6" s="11" t="s">
        <v>123</v>
      </c>
      <c r="B6" s="11" t="n">
        <v>1</v>
      </c>
      <c r="C6" s="11"/>
      <c r="D6" s="11"/>
      <c r="E6" s="11"/>
      <c r="F6" s="11"/>
      <c r="G6" s="11"/>
      <c r="H6" s="11"/>
      <c r="I6" s="11" t="s">
        <v>89</v>
      </c>
    </row>
    <row r="7" customFormat="false" ht="15" hidden="false" customHeight="false" outlineLevel="0" collapsed="false">
      <c r="A7" s="11" t="s">
        <v>124</v>
      </c>
      <c r="B7" s="11" t="n">
        <v>3</v>
      </c>
      <c r="C7" s="11"/>
      <c r="D7" s="11"/>
      <c r="E7" s="11"/>
      <c r="F7" s="11"/>
      <c r="G7" s="11"/>
      <c r="H7" s="11"/>
      <c r="I7" s="11" t="s">
        <v>125</v>
      </c>
    </row>
    <row r="8" customFormat="false" ht="15" hidden="false" customHeight="false" outlineLevel="0" collapsed="false">
      <c r="A8" s="11" t="s">
        <v>126</v>
      </c>
      <c r="B8" s="11" t="n">
        <v>2</v>
      </c>
      <c r="C8" s="11"/>
      <c r="D8" s="11"/>
      <c r="E8" s="11"/>
      <c r="F8" s="11"/>
      <c r="G8" s="11"/>
      <c r="H8" s="11"/>
      <c r="I8" s="11"/>
    </row>
    <row r="9" customFormat="false" ht="15" hidden="false" customHeight="false" outlineLevel="0" collapsed="false">
      <c r="A9" s="11" t="s">
        <v>127</v>
      </c>
      <c r="B9" s="11" t="n">
        <v>5</v>
      </c>
      <c r="C9" s="11"/>
      <c r="D9" s="11" t="n">
        <v>3</v>
      </c>
      <c r="E9" s="11"/>
      <c r="F9" s="11"/>
      <c r="G9" s="11" t="n">
        <v>1</v>
      </c>
      <c r="H9" s="11"/>
      <c r="I9" s="11" t="s">
        <v>121</v>
      </c>
    </row>
    <row r="10" customFormat="false" ht="15" hidden="false" customHeight="false" outlineLevel="0" collapsed="false">
      <c r="A10" s="11" t="s">
        <v>128</v>
      </c>
      <c r="B10" s="11"/>
      <c r="C10" s="11"/>
      <c r="D10" s="11"/>
      <c r="E10" s="11"/>
      <c r="F10" s="11"/>
      <c r="G10" s="11"/>
      <c r="H10" s="11" t="n">
        <v>4</v>
      </c>
      <c r="I10" s="11" t="s">
        <v>121</v>
      </c>
    </row>
    <row r="11" customFormat="false" ht="15" hidden="false" customHeight="false" outlineLevel="0" collapsed="false">
      <c r="A11" s="11" t="s">
        <v>129</v>
      </c>
      <c r="B11" s="11"/>
      <c r="C11" s="11"/>
      <c r="D11" s="11"/>
      <c r="E11" s="11"/>
      <c r="F11" s="11" t="n">
        <v>2</v>
      </c>
      <c r="G11" s="11"/>
      <c r="H11" s="11"/>
      <c r="I11" s="11"/>
    </row>
    <row r="12" customFormat="false" ht="15" hidden="false" customHeight="false" outlineLevel="0" collapsed="false">
      <c r="A12" s="11"/>
      <c r="B12" s="11"/>
      <c r="C12" s="11"/>
      <c r="D12" s="11"/>
      <c r="E12" s="11"/>
      <c r="F12" s="11"/>
      <c r="G12" s="11"/>
      <c r="H12" s="11"/>
      <c r="I12" s="11"/>
    </row>
    <row r="13" customFormat="false" ht="15" hidden="false" customHeight="false" outlineLevel="0" collapsed="false">
      <c r="A13" s="11"/>
      <c r="B13" s="11"/>
      <c r="C13" s="11"/>
      <c r="D13" s="11"/>
      <c r="E13" s="11"/>
      <c r="F13" s="11"/>
      <c r="G13" s="11"/>
      <c r="H13" s="11"/>
      <c r="I13" s="11"/>
    </row>
    <row r="14" customFormat="false" ht="15" hidden="false" customHeight="false" outlineLevel="0" collapsed="false">
      <c r="A14" s="11"/>
      <c r="B14" s="11"/>
      <c r="C14" s="11"/>
      <c r="D14" s="11"/>
      <c r="E14" s="11"/>
      <c r="F14" s="11"/>
      <c r="G14" s="11"/>
      <c r="H14" s="11"/>
      <c r="I14" s="11"/>
    </row>
    <row r="15" customFormat="false" ht="15" hidden="false" customHeight="false" outlineLevel="0" collapsed="false">
      <c r="A15" s="11"/>
      <c r="B15" s="11"/>
      <c r="C15" s="11"/>
      <c r="D15" s="11"/>
      <c r="E15" s="11"/>
      <c r="F15" s="11"/>
      <c r="G15" s="11"/>
      <c r="H15" s="11"/>
      <c r="I15" s="11"/>
    </row>
    <row r="16" customFormat="false" ht="15" hidden="false" customHeight="false" outlineLevel="0" collapsed="false">
      <c r="A16" s="11"/>
      <c r="B16" s="11"/>
      <c r="C16" s="11"/>
      <c r="D16" s="11"/>
      <c r="E16" s="11"/>
      <c r="F16" s="11"/>
      <c r="G16" s="11"/>
      <c r="H16" s="11"/>
      <c r="I16" s="11"/>
    </row>
    <row r="17" customFormat="false" ht="15" hidden="false" customHeight="false" outlineLevel="0" collapsed="false">
      <c r="A17" s="11"/>
      <c r="B17" s="11"/>
      <c r="C17" s="11"/>
      <c r="D17" s="11"/>
      <c r="E17" s="11"/>
      <c r="F17" s="11"/>
      <c r="G17" s="11"/>
      <c r="H17" s="11"/>
      <c r="I17" s="11"/>
    </row>
    <row r="18" customFormat="false" ht="15" hidden="false" customHeight="false" outlineLevel="0" collapsed="false">
      <c r="A18" s="11"/>
      <c r="B18" s="11"/>
      <c r="C18" s="11"/>
      <c r="D18" s="11"/>
      <c r="E18" s="11"/>
      <c r="F18" s="11"/>
      <c r="G18" s="11"/>
      <c r="H18" s="11"/>
      <c r="I18" s="11"/>
    </row>
    <row r="19" customFormat="false" ht="15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  <c r="I19" s="11"/>
    </row>
    <row r="20" customFormat="false" ht="15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  <c r="I20" s="11"/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82421875" defaultRowHeight="15" zeroHeight="false" outlineLevelRow="0" outlineLevelCol="0"/>
  <cols>
    <col collapsed="false" customWidth="true" hidden="false" outlineLevel="0" max="2" min="2" style="0" width="57.88"/>
    <col collapsed="false" customWidth="true" hidden="false" outlineLevel="0" max="4" min="4" style="0" width="12.42"/>
  </cols>
  <sheetData>
    <row r="1" customFormat="false" ht="15" hidden="false" customHeight="false" outlineLevel="0" collapsed="false">
      <c r="A1" s="26" t="s">
        <v>130</v>
      </c>
      <c r="B1" s="26" t="s">
        <v>65</v>
      </c>
      <c r="C1" s="26" t="s">
        <v>131</v>
      </c>
      <c r="D1" s="26" t="s">
        <v>132</v>
      </c>
    </row>
    <row r="2" customFormat="false" ht="15" hidden="false" customHeight="false" outlineLevel="0" collapsed="false">
      <c r="A2" s="9"/>
      <c r="B2" s="9" t="s">
        <v>133</v>
      </c>
      <c r="C2" s="9" t="s">
        <v>134</v>
      </c>
      <c r="D2" s="9"/>
    </row>
    <row r="3" customFormat="false" ht="15" hidden="false" customHeight="false" outlineLevel="0" collapsed="false">
      <c r="A3" s="9"/>
      <c r="B3" s="9" t="s">
        <v>135</v>
      </c>
      <c r="C3" s="9" t="s">
        <v>136</v>
      </c>
      <c r="D3" s="9"/>
    </row>
    <row r="4" customFormat="false" ht="15" hidden="false" customHeight="false" outlineLevel="0" collapsed="false">
      <c r="A4" s="9"/>
      <c r="B4" s="9" t="s">
        <v>137</v>
      </c>
      <c r="C4" s="9" t="s">
        <v>138</v>
      </c>
      <c r="D4" s="9"/>
    </row>
    <row r="5" customFormat="false" ht="15" hidden="false" customHeight="false" outlineLevel="0" collapsed="false">
      <c r="A5" s="9"/>
      <c r="B5" s="9" t="s">
        <v>139</v>
      </c>
      <c r="C5" s="9" t="s">
        <v>140</v>
      </c>
      <c r="D5" s="9"/>
    </row>
    <row r="6" customFormat="false" ht="15" hidden="false" customHeight="false" outlineLevel="0" collapsed="false">
      <c r="A6" s="9" t="n">
        <v>3</v>
      </c>
      <c r="B6" s="9" t="s">
        <v>141</v>
      </c>
      <c r="C6" s="9" t="s">
        <v>142</v>
      </c>
      <c r="D6" s="9"/>
    </row>
    <row r="7" customFormat="false" ht="15" hidden="false" customHeight="false" outlineLevel="0" collapsed="false">
      <c r="A7" s="9"/>
      <c r="B7" s="9" t="s">
        <v>143</v>
      </c>
      <c r="C7" s="9" t="s">
        <v>144</v>
      </c>
      <c r="D7" s="9"/>
    </row>
    <row r="8" customFormat="false" ht="15" hidden="false" customHeight="false" outlineLevel="0" collapsed="false">
      <c r="A8" s="9"/>
      <c r="B8" s="9" t="s">
        <v>145</v>
      </c>
      <c r="C8" s="9" t="s">
        <v>146</v>
      </c>
      <c r="D8" s="9"/>
    </row>
    <row r="9" customFormat="false" ht="15" hidden="false" customHeight="false" outlineLevel="0" collapsed="false">
      <c r="A9" s="9"/>
      <c r="B9" s="9" t="s">
        <v>147</v>
      </c>
      <c r="C9" s="9" t="n">
        <v>0</v>
      </c>
      <c r="D9" s="9"/>
    </row>
    <row r="10" customFormat="false" ht="15" hidden="false" customHeight="false" outlineLevel="0" collapsed="false">
      <c r="A10" s="9"/>
      <c r="B10" s="9" t="s">
        <v>148</v>
      </c>
      <c r="C10" s="9"/>
      <c r="D10" s="9" t="s">
        <v>149</v>
      </c>
    </row>
    <row r="11" customFormat="false" ht="15" hidden="false" customHeight="false" outlineLevel="0" collapsed="false">
      <c r="A11" s="9"/>
      <c r="B11" s="9" t="s">
        <v>150</v>
      </c>
      <c r="C11" s="9"/>
      <c r="D11" s="9"/>
    </row>
    <row r="12" customFormat="false" ht="15" hidden="false" customHeight="false" outlineLevel="0" collapsed="false">
      <c r="A12" s="9"/>
      <c r="B12" s="9" t="s">
        <v>151</v>
      </c>
      <c r="C12" s="9"/>
      <c r="D12" s="9"/>
    </row>
    <row r="13" customFormat="false" ht="15" hidden="false" customHeight="false" outlineLevel="0" collapsed="false">
      <c r="A13" s="9"/>
      <c r="B13" s="9" t="s">
        <v>152</v>
      </c>
      <c r="C13" s="9"/>
      <c r="D13" s="9" t="s">
        <v>41</v>
      </c>
    </row>
    <row r="14" customFormat="false" ht="15" hidden="false" customHeight="false" outlineLevel="0" collapsed="false">
      <c r="A14" s="9"/>
      <c r="B14" s="9"/>
      <c r="C14" s="9"/>
      <c r="D14" s="9"/>
    </row>
    <row r="15" customFormat="false" ht="15" hidden="false" customHeight="false" outlineLevel="0" collapsed="false">
      <c r="A15" s="9"/>
      <c r="B15" s="9"/>
      <c r="C15" s="9"/>
      <c r="D15" s="9"/>
    </row>
    <row r="16" customFormat="false" ht="15" hidden="false" customHeight="false" outlineLevel="0" collapsed="false">
      <c r="A16" s="9"/>
      <c r="B16" s="9"/>
      <c r="C16" s="9"/>
      <c r="D16" s="9"/>
    </row>
    <row r="17" customFormat="false" ht="15" hidden="false" customHeight="false" outlineLevel="0" collapsed="false">
      <c r="A17" s="9"/>
      <c r="B17" s="9"/>
      <c r="C17" s="9"/>
      <c r="D17" s="9"/>
    </row>
    <row r="18" customFormat="false" ht="15" hidden="false" customHeight="false" outlineLevel="0" collapsed="false">
      <c r="A18" s="9"/>
      <c r="B18" s="9"/>
      <c r="C18" s="9"/>
      <c r="D18" s="9"/>
    </row>
    <row r="19" customFormat="false" ht="15" hidden="false" customHeight="false" outlineLevel="0" collapsed="false">
      <c r="A19" s="9"/>
      <c r="B19" s="9"/>
      <c r="C19" s="9"/>
      <c r="D19" s="9"/>
    </row>
    <row r="20" customFormat="false" ht="15" hidden="false" customHeight="false" outlineLevel="0" collapsed="false">
      <c r="A20" s="9"/>
      <c r="B20" s="9"/>
      <c r="C20" s="9"/>
      <c r="D20" s="9"/>
    </row>
    <row r="21" customFormat="false" ht="15" hidden="false" customHeight="false" outlineLevel="0" collapsed="false">
      <c r="A21" s="9"/>
      <c r="B21" s="9"/>
      <c r="C21" s="9"/>
      <c r="D21" s="9"/>
    </row>
    <row r="22" customFormat="false" ht="15" hidden="false" customHeight="false" outlineLevel="0" collapsed="false">
      <c r="A22" s="9"/>
      <c r="B22" s="9"/>
      <c r="C22" s="9"/>
      <c r="D22" s="9"/>
    </row>
    <row r="23" customFormat="false" ht="15" hidden="false" customHeight="false" outlineLevel="0" collapsed="false">
      <c r="A23" s="9"/>
      <c r="B23" s="9"/>
      <c r="C23" s="9"/>
      <c r="D23" s="9"/>
    </row>
    <row r="24" customFormat="false" ht="15" hidden="false" customHeight="false" outlineLevel="0" collapsed="false">
      <c r="A24" s="9"/>
      <c r="B24" s="9"/>
      <c r="C24" s="9"/>
      <c r="D24" s="9"/>
    </row>
    <row r="25" customFormat="false" ht="15" hidden="false" customHeight="false" outlineLevel="0" collapsed="false">
      <c r="A25" s="9"/>
      <c r="B25" s="9"/>
      <c r="C25" s="9"/>
      <c r="D25" s="9"/>
    </row>
    <row r="26" customFormat="false" ht="15" hidden="false" customHeight="false" outlineLevel="0" collapsed="false">
      <c r="A26" s="9"/>
      <c r="B26" s="9"/>
      <c r="C26" s="9"/>
      <c r="D26" s="9"/>
    </row>
    <row r="27" customFormat="false" ht="15" hidden="false" customHeight="false" outlineLevel="0" collapsed="false">
      <c r="A27" s="9"/>
      <c r="B27" s="9"/>
      <c r="C27" s="9"/>
      <c r="D27" s="9"/>
    </row>
    <row r="28" customFormat="false" ht="15" hidden="false" customHeight="false" outlineLevel="0" collapsed="false">
      <c r="A28" s="9"/>
      <c r="B28" s="9"/>
      <c r="C28" s="9"/>
      <c r="D28" s="9"/>
    </row>
    <row r="29" customFormat="false" ht="15" hidden="false" customHeight="false" outlineLevel="0" collapsed="false">
      <c r="A29" s="9"/>
      <c r="B29" s="9"/>
      <c r="C29" s="9"/>
      <c r="D29" s="9"/>
    </row>
    <row r="30" customFormat="false" ht="15" hidden="false" customHeight="false" outlineLevel="0" collapsed="false">
      <c r="A30" s="9"/>
      <c r="B30" s="9"/>
      <c r="C30" s="9"/>
      <c r="D30" s="9"/>
    </row>
    <row r="31" customFormat="false" ht="15" hidden="false" customHeight="false" outlineLevel="0" collapsed="false">
      <c r="A31" s="9"/>
      <c r="B31" s="9"/>
      <c r="C31" s="9"/>
      <c r="D31" s="9"/>
    </row>
    <row r="32" customFormat="false" ht="15" hidden="false" customHeight="false" outlineLevel="0" collapsed="false">
      <c r="A32" s="9"/>
      <c r="B32" s="9"/>
      <c r="C32" s="9"/>
      <c r="D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AD5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3" activeCellId="0" sqref="D13"/>
    </sheetView>
  </sheetViews>
  <sheetFormatPr defaultColWidth="8.82421875" defaultRowHeight="15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0" width="17.29"/>
    <col collapsed="false" customWidth="true" hidden="false" outlineLevel="0" max="3" min="3" style="0" width="16.87"/>
    <col collapsed="false" customWidth="true" hidden="false" outlineLevel="0" max="4" min="4" style="0" width="17.71"/>
    <col collapsed="false" customWidth="true" hidden="false" outlineLevel="0" max="5" min="5" style="0" width="17.29"/>
    <col collapsed="false" customWidth="true" hidden="false" outlineLevel="0" max="6" min="6" style="0" width="27.58"/>
    <col collapsed="false" customWidth="true" hidden="false" outlineLevel="0" max="7" min="7" style="0" width="29.86"/>
    <col collapsed="false" customWidth="true" hidden="false" outlineLevel="0" max="8" min="8" style="0" width="16.57"/>
    <col collapsed="false" customWidth="true" hidden="false" outlineLevel="0" max="9" min="9" style="0" width="17"/>
    <col collapsed="false" customWidth="true" hidden="false" outlineLevel="0" max="10" min="10" style="0" width="17.29"/>
    <col collapsed="false" customWidth="true" hidden="false" outlineLevel="0" max="11" min="11" style="0" width="16.29"/>
    <col collapsed="false" customWidth="true" hidden="false" outlineLevel="0" max="12" min="12" style="0" width="28.57"/>
  </cols>
  <sheetData>
    <row r="1" customFormat="false" ht="138.75" hidden="false" customHeight="true" outlineLevel="0" collapsed="false"/>
    <row r="2" customFormat="false" ht="94.5" hidden="false" customHeight="true" outlineLevel="0" collapsed="false"/>
    <row r="3" customFormat="false" ht="93" hidden="false" customHeight="true" outlineLevel="0" collapsed="false"/>
    <row r="4" customFormat="false" ht="84" hidden="false" customHeight="true" outlineLevel="0" collapsed="false"/>
    <row r="5" customFormat="false" ht="87" hidden="false" customHeight="true" outlineLevel="0" collapsed="false"/>
    <row r="6" customFormat="false" ht="150" hidden="false" customHeight="true" outlineLevel="0" collapsed="false"/>
    <row r="55" customFormat="false" ht="15" hidden="false" customHeight="false" outlineLevel="0" collapsed="false">
      <c r="C55" s="27" t="s">
        <v>153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customFormat="false" ht="15" hidden="false" customHeight="false" outlineLevel="0" collapsed="false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customFormat="false" ht="15" hidden="false" customHeight="false" outlineLevel="0" collapsed="false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</sheetData>
  <mergeCells count="1">
    <mergeCell ref="C55:AD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82421875" defaultRowHeight="15" zeroHeight="false" outlineLevelRow="0" outlineLevelCol="0"/>
  <cols>
    <col collapsed="false" customWidth="true" hidden="false" outlineLevel="0" max="2" min="2" style="0" width="14.01"/>
    <col collapsed="false" customWidth="true" hidden="false" outlineLevel="0" max="3" min="3" style="0" width="11.57"/>
  </cols>
  <sheetData>
    <row r="1" customFormat="false" ht="15" hidden="false" customHeight="false" outlineLevel="0" collapsed="false">
      <c r="B1" s="28" t="s">
        <v>154</v>
      </c>
      <c r="C1" s="28" t="s">
        <v>155</v>
      </c>
    </row>
    <row r="2" customFormat="false" ht="15" hidden="false" customHeight="false" outlineLevel="0" collapsed="false">
      <c r="B2" s="9" t="s">
        <v>156</v>
      </c>
      <c r="C2" s="9" t="n">
        <f aca="false">Buildings!M3</f>
        <v>2</v>
      </c>
    </row>
    <row r="3" customFormat="false" ht="15" hidden="false" customHeight="false" outlineLevel="0" collapsed="false">
      <c r="B3" s="9" t="s">
        <v>157</v>
      </c>
      <c r="C3" s="9" t="n">
        <f aca="false">Buildings!N3</f>
        <v>0</v>
      </c>
    </row>
    <row r="4" customFormat="false" ht="15" hidden="false" customHeight="false" outlineLevel="0" collapsed="false">
      <c r="B4" s="9" t="s">
        <v>158</v>
      </c>
      <c r="C4" s="9" t="n">
        <f aca="false">Buildings!O3</f>
        <v>0</v>
      </c>
    </row>
    <row r="6" customFormat="false" ht="15" hidden="false" customHeight="false" outlineLevel="0" collapsed="false">
      <c r="A6" s="20" t="s">
        <v>64</v>
      </c>
      <c r="B6" s="20" t="s">
        <v>159</v>
      </c>
      <c r="C6" s="20" t="s">
        <v>160</v>
      </c>
      <c r="D6" s="20" t="s">
        <v>161</v>
      </c>
    </row>
    <row r="7" customFormat="false" ht="15" hidden="false" customHeight="false" outlineLevel="0" collapsed="false">
      <c r="A7" s="9" t="n">
        <v>4</v>
      </c>
      <c r="B7" s="9" t="s">
        <v>156</v>
      </c>
      <c r="C7" s="9"/>
      <c r="D7" s="9"/>
    </row>
    <row r="8" customFormat="false" ht="15" hidden="false" customHeight="false" outlineLevel="0" collapsed="false">
      <c r="A8" s="9" t="n">
        <v>4</v>
      </c>
      <c r="B8" s="9" t="s">
        <v>156</v>
      </c>
      <c r="C8" s="9"/>
      <c r="D8" s="9"/>
    </row>
    <row r="9" customFormat="false" ht="15" hidden="false" customHeight="false" outlineLevel="0" collapsed="false">
      <c r="A9" s="9"/>
      <c r="B9" s="9"/>
      <c r="C9" s="9"/>
      <c r="D9" s="9"/>
    </row>
    <row r="10" customFormat="false" ht="15" hidden="false" customHeight="false" outlineLevel="0" collapsed="false">
      <c r="A10" s="9"/>
      <c r="B10" s="9"/>
      <c r="C10" s="9"/>
      <c r="D10" s="9"/>
    </row>
    <row r="11" customFormat="false" ht="15" hidden="false" customHeight="false" outlineLevel="0" collapsed="false">
      <c r="A11" s="9"/>
      <c r="B11" s="9"/>
      <c r="C11" s="9"/>
      <c r="D11" s="9"/>
    </row>
    <row r="12" customFormat="false" ht="15" hidden="false" customHeight="false" outlineLevel="0" collapsed="false">
      <c r="A12" s="9"/>
      <c r="B12" s="9"/>
      <c r="C12" s="9"/>
      <c r="D12" s="9"/>
    </row>
    <row r="13" customFormat="false" ht="15" hidden="false" customHeight="false" outlineLevel="0" collapsed="false">
      <c r="A13" s="9"/>
      <c r="B13" s="9"/>
      <c r="C13" s="9"/>
      <c r="D13" s="9"/>
    </row>
    <row r="14" customFormat="false" ht="15" hidden="false" customHeight="false" outlineLevel="0" collapsed="false">
      <c r="A14" s="9"/>
      <c r="B14" s="9"/>
      <c r="C14" s="9"/>
      <c r="D14" s="9"/>
    </row>
    <row r="15" customFormat="false" ht="15" hidden="false" customHeight="false" outlineLevel="0" collapsed="false">
      <c r="A15" s="9"/>
      <c r="B15" s="9"/>
      <c r="C15" s="9"/>
      <c r="D15" s="9"/>
    </row>
    <row r="16" customFormat="false" ht="15" hidden="false" customHeight="false" outlineLevel="0" collapsed="false">
      <c r="A16" s="9"/>
      <c r="B16" s="9"/>
      <c r="C16" s="9"/>
      <c r="D16" s="9"/>
    </row>
    <row r="17" customFormat="false" ht="15" hidden="false" customHeight="false" outlineLevel="0" collapsed="false">
      <c r="A17" s="9"/>
      <c r="B17" s="9"/>
      <c r="C17" s="9"/>
      <c r="D17" s="9"/>
    </row>
    <row r="18" customFormat="false" ht="15" hidden="false" customHeight="false" outlineLevel="0" collapsed="false">
      <c r="A18" s="9"/>
      <c r="B18" s="9"/>
      <c r="C18" s="9"/>
      <c r="D18" s="9"/>
    </row>
    <row r="19" customFormat="false" ht="15" hidden="false" customHeight="false" outlineLevel="0" collapsed="false">
      <c r="A19" s="9"/>
      <c r="B19" s="9"/>
      <c r="C19" s="9"/>
      <c r="D19" s="9"/>
    </row>
    <row r="20" customFormat="false" ht="15" hidden="false" customHeight="false" outlineLevel="0" collapsed="false">
      <c r="A20" s="9"/>
      <c r="B20" s="9"/>
      <c r="C20" s="9"/>
      <c r="D20" s="9"/>
    </row>
    <row r="21" customFormat="false" ht="15" hidden="false" customHeight="false" outlineLevel="0" collapsed="false">
      <c r="A21" s="9"/>
      <c r="B21" s="9"/>
      <c r="C21" s="9"/>
      <c r="D21" s="9"/>
    </row>
    <row r="22" customFormat="false" ht="15" hidden="false" customHeight="false" outlineLevel="0" collapsed="false">
      <c r="A22" s="9"/>
      <c r="B22" s="9"/>
      <c r="C22" s="9"/>
      <c r="D22" s="9"/>
    </row>
    <row r="23" customFormat="false" ht="15" hidden="false" customHeight="false" outlineLevel="0" collapsed="false">
      <c r="A23" s="9"/>
      <c r="B23" s="9"/>
      <c r="C23" s="9"/>
      <c r="D23" s="9"/>
    </row>
    <row r="24" customFormat="false" ht="15" hidden="false" customHeight="false" outlineLevel="0" collapsed="false">
      <c r="A24" s="9"/>
      <c r="B24" s="9"/>
      <c r="C24" s="9"/>
      <c r="D24" s="9"/>
    </row>
    <row r="25" customFormat="false" ht="15" hidden="false" customHeight="false" outlineLevel="0" collapsed="false">
      <c r="A25" s="9"/>
      <c r="B25" s="9"/>
      <c r="C25" s="9"/>
      <c r="D25" s="9"/>
    </row>
    <row r="26" customFormat="false" ht="15" hidden="false" customHeight="false" outlineLevel="0" collapsed="false">
      <c r="A26" s="9"/>
      <c r="B26" s="9"/>
      <c r="C26" s="9"/>
      <c r="D26" s="9"/>
    </row>
    <row r="27" customFormat="false" ht="15" hidden="false" customHeight="false" outlineLevel="0" collapsed="false">
      <c r="A27" s="9"/>
      <c r="B27" s="9"/>
      <c r="C27" s="9"/>
      <c r="D27" s="9"/>
    </row>
    <row r="28" customFormat="false" ht="15" hidden="false" customHeight="false" outlineLevel="0" collapsed="false">
      <c r="A28" s="9"/>
      <c r="B28" s="9"/>
      <c r="C28" s="9"/>
      <c r="D28" s="9"/>
    </row>
    <row r="29" customFormat="false" ht="15" hidden="false" customHeight="false" outlineLevel="0" collapsed="false">
      <c r="A29" s="9"/>
      <c r="B29" s="9"/>
      <c r="C29" s="9"/>
      <c r="D29" s="9"/>
    </row>
    <row r="30" customFormat="false" ht="15" hidden="false" customHeight="false" outlineLevel="0" collapsed="false">
      <c r="A30" s="9"/>
      <c r="B30" s="9"/>
      <c r="C30" s="9"/>
      <c r="D30" s="9"/>
    </row>
  </sheetData>
  <dataValidations count="1">
    <dataValidation allowBlank="true" operator="between" showDropDown="false" showErrorMessage="true" showInputMessage="true" sqref="B7:B30" type="list">
      <formula1>ItemType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5"/>
  <sheetViews>
    <sheetView showFormulas="false" showGridLines="true" showRowColHeaders="true" showZeros="true" rightToLeft="false" tabSelected="false" showOutlineSymbols="true" defaultGridColor="true" view="normal" topLeftCell="A43" colorId="64" zoomScale="70" zoomScaleNormal="70" zoomScalePageLayoutView="100" workbookViewId="0">
      <selection pane="topLeft" activeCell="A75" activeCellId="0" sqref="A75"/>
    </sheetView>
  </sheetViews>
  <sheetFormatPr defaultColWidth="8.824218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3" min="3" style="0" width="15.71"/>
    <col collapsed="false" customWidth="true" hidden="false" outlineLevel="0" max="4" min="4" style="0" width="11.86"/>
    <col collapsed="false" customWidth="true" hidden="false" outlineLevel="0" max="5" min="5" style="0" width="12.57"/>
    <col collapsed="false" customWidth="true" hidden="false" outlineLevel="0" max="9" min="9" style="0" width="19"/>
    <col collapsed="false" customWidth="true" hidden="false" outlineLevel="0" max="11" min="10" style="0" width="16.14"/>
    <col collapsed="false" customWidth="true" hidden="false" outlineLevel="0" max="12" min="12" style="0" width="18.29"/>
    <col collapsed="false" customWidth="true" hidden="false" outlineLevel="0" max="13" min="13" style="0" width="17.29"/>
    <col collapsed="false" customWidth="true" hidden="false" outlineLevel="0" max="14" min="14" style="0" width="20.98"/>
    <col collapsed="false" customWidth="true" hidden="false" outlineLevel="0" max="15" min="15" style="0" width="19.14"/>
  </cols>
  <sheetData>
    <row r="1" customFormat="false" ht="15" hidden="false" customHeight="false" outlineLevel="0" collapsed="false">
      <c r="A1" s="29" t="s">
        <v>162</v>
      </c>
      <c r="B1" s="29" t="s">
        <v>3</v>
      </c>
      <c r="C1" s="29" t="s">
        <v>4</v>
      </c>
      <c r="D1" s="29" t="s">
        <v>5</v>
      </c>
      <c r="I1" s="22" t="s">
        <v>30</v>
      </c>
    </row>
    <row r="2" customFormat="false" ht="15" hidden="false" customHeight="false" outlineLevel="0" collapsed="false">
      <c r="A2" s="9" t="s">
        <v>163</v>
      </c>
      <c r="B2" s="9" t="n">
        <v>2</v>
      </c>
      <c r="C2" s="9" t="n">
        <v>2</v>
      </c>
      <c r="D2" s="9"/>
      <c r="I2" s="9" t="s">
        <v>3</v>
      </c>
    </row>
    <row r="3" customFormat="false" ht="15" hidden="false" customHeight="false" outlineLevel="0" collapsed="false">
      <c r="A3" s="9" t="s">
        <v>164</v>
      </c>
      <c r="B3" s="9"/>
      <c r="C3" s="9" t="n">
        <v>2</v>
      </c>
      <c r="D3" s="9" t="n">
        <v>2</v>
      </c>
      <c r="I3" s="9" t="s">
        <v>4</v>
      </c>
    </row>
    <row r="4" customFormat="false" ht="15" hidden="false" customHeight="false" outlineLevel="0" collapsed="false">
      <c r="A4" s="9" t="s">
        <v>165</v>
      </c>
      <c r="B4" s="9"/>
      <c r="C4" s="9" t="n">
        <v>4</v>
      </c>
      <c r="D4" s="9"/>
      <c r="I4" s="9" t="s">
        <v>5</v>
      </c>
    </row>
    <row r="5" customFormat="false" ht="15" hidden="false" customHeight="false" outlineLevel="0" collapsed="false">
      <c r="A5" s="9" t="s">
        <v>8</v>
      </c>
      <c r="B5" s="9" t="n">
        <v>2</v>
      </c>
      <c r="C5" s="9"/>
      <c r="D5" s="9" t="n">
        <v>2</v>
      </c>
      <c r="I5" s="9" t="s">
        <v>166</v>
      </c>
    </row>
    <row r="6" customFormat="false" ht="15" hidden="false" customHeight="false" outlineLevel="0" collapsed="false">
      <c r="A6" s="9" t="s">
        <v>167</v>
      </c>
      <c r="B6" s="9"/>
      <c r="C6" s="9"/>
      <c r="D6" s="9" t="n">
        <v>4</v>
      </c>
      <c r="I6" s="9" t="s">
        <v>168</v>
      </c>
    </row>
    <row r="7" customFormat="false" ht="15" hidden="false" customHeight="false" outlineLevel="0" collapsed="false">
      <c r="A7" s="9" t="s">
        <v>169</v>
      </c>
      <c r="B7" s="9"/>
      <c r="C7" s="9" t="n">
        <v>2</v>
      </c>
      <c r="D7" s="9"/>
      <c r="I7" s="9" t="s">
        <v>170</v>
      </c>
    </row>
    <row r="8" customFormat="false" ht="15" hidden="false" customHeight="false" outlineLevel="0" collapsed="false">
      <c r="A8" s="9" t="s">
        <v>171</v>
      </c>
      <c r="B8" s="9" t="n">
        <v>4</v>
      </c>
      <c r="C8" s="9"/>
      <c r="D8" s="9"/>
      <c r="I8" s="9" t="s">
        <v>172</v>
      </c>
    </row>
    <row r="9" customFormat="false" ht="15" hidden="false" customHeight="false" outlineLevel="0" collapsed="false">
      <c r="A9" s="9" t="s">
        <v>173</v>
      </c>
      <c r="B9" s="9" t="n">
        <v>2</v>
      </c>
      <c r="C9" s="9"/>
      <c r="D9" s="9" t="n">
        <v>2</v>
      </c>
    </row>
    <row r="10" customFormat="false" ht="15" hidden="false" customHeight="false" outlineLevel="0" collapsed="false">
      <c r="A10" s="9" t="s">
        <v>174</v>
      </c>
      <c r="B10" s="9" t="n">
        <v>2</v>
      </c>
      <c r="C10" s="9" t="n">
        <v>2</v>
      </c>
      <c r="D10" s="9"/>
    </row>
    <row r="14" customFormat="false" ht="15" hidden="false" customHeight="false" outlineLevel="0" collapsed="false">
      <c r="A14" s="29" t="s">
        <v>175</v>
      </c>
      <c r="B14" s="29" t="s">
        <v>5</v>
      </c>
      <c r="C14" s="29" t="s">
        <v>19</v>
      </c>
      <c r="I14" s="30" t="s">
        <v>176</v>
      </c>
    </row>
    <row r="15" customFormat="false" ht="15" hidden="false" customHeight="false" outlineLevel="0" collapsed="false">
      <c r="A15" s="9" t="s">
        <v>177</v>
      </c>
      <c r="B15" s="9" t="n">
        <v>-1</v>
      </c>
      <c r="C15" s="9"/>
      <c r="I15" s="9" t="s">
        <v>156</v>
      </c>
    </row>
    <row r="16" customFormat="false" ht="15" hidden="false" customHeight="false" outlineLevel="0" collapsed="false">
      <c r="A16" s="9" t="s">
        <v>178</v>
      </c>
      <c r="B16" s="9" t="n">
        <v>1</v>
      </c>
      <c r="C16" s="9" t="n">
        <v>1</v>
      </c>
      <c r="I16" s="9" t="s">
        <v>157</v>
      </c>
    </row>
    <row r="17" customFormat="false" ht="15" hidden="false" customHeight="false" outlineLevel="0" collapsed="false">
      <c r="A17" s="9" t="s">
        <v>21</v>
      </c>
      <c r="B17" s="9" t="n">
        <v>2</v>
      </c>
      <c r="C17" s="9" t="n">
        <v>2</v>
      </c>
      <c r="I17" s="9" t="s">
        <v>158</v>
      </c>
    </row>
    <row r="18" customFormat="false" ht="15" hidden="false" customHeight="false" outlineLevel="0" collapsed="false">
      <c r="A18" s="9" t="s">
        <v>179</v>
      </c>
      <c r="B18" s="9" t="n">
        <v>3</v>
      </c>
      <c r="C18" s="9" t="n">
        <v>4</v>
      </c>
    </row>
    <row r="19" customFormat="false" ht="15" hidden="false" customHeight="false" outlineLevel="0" collapsed="false">
      <c r="A19" s="9" t="s">
        <v>180</v>
      </c>
      <c r="B19" s="9" t="n">
        <v>4</v>
      </c>
      <c r="C19" s="9" t="n">
        <v>8</v>
      </c>
    </row>
    <row r="23" customFormat="false" ht="15" hidden="false" customHeight="false" outlineLevel="0" collapsed="false">
      <c r="A23" s="29" t="s">
        <v>181</v>
      </c>
      <c r="B23" s="29" t="s">
        <v>3</v>
      </c>
      <c r="C23" s="29" t="s">
        <v>4</v>
      </c>
    </row>
    <row r="24" customFormat="false" ht="15" hidden="false" customHeight="false" outlineLevel="0" collapsed="false">
      <c r="A24" s="9" t="s">
        <v>177</v>
      </c>
      <c r="B24" s="9" t="n">
        <v>0</v>
      </c>
      <c r="C24" s="9" t="n">
        <v>1</v>
      </c>
    </row>
    <row r="25" customFormat="false" ht="15" hidden="false" customHeight="false" outlineLevel="0" collapsed="false">
      <c r="A25" s="9" t="s">
        <v>182</v>
      </c>
      <c r="B25" s="9" t="n">
        <v>1</v>
      </c>
      <c r="C25" s="9" t="n">
        <v>-1</v>
      </c>
    </row>
    <row r="26" customFormat="false" ht="15" hidden="false" customHeight="false" outlineLevel="0" collapsed="false">
      <c r="A26" s="9" t="s">
        <v>23</v>
      </c>
      <c r="B26" s="9" t="n">
        <v>2</v>
      </c>
      <c r="C26" s="9" t="n">
        <v>-2</v>
      </c>
    </row>
    <row r="27" customFormat="false" ht="15" hidden="false" customHeight="false" outlineLevel="0" collapsed="false">
      <c r="A27" s="9" t="s">
        <v>183</v>
      </c>
      <c r="B27" s="9" t="n">
        <v>3</v>
      </c>
      <c r="C27" s="9" t="n">
        <v>-4</v>
      </c>
    </row>
    <row r="28" customFormat="false" ht="15" hidden="false" customHeight="false" outlineLevel="0" collapsed="false">
      <c r="A28" s="9" t="s">
        <v>184</v>
      </c>
      <c r="B28" s="9" t="n">
        <v>4</v>
      </c>
      <c r="C28" s="9" t="n">
        <v>-8</v>
      </c>
    </row>
    <row r="32" customFormat="false" ht="15" hidden="false" customHeight="false" outlineLevel="0" collapsed="false">
      <c r="A32" s="29" t="s">
        <v>185</v>
      </c>
      <c r="B32" s="29" t="s">
        <v>4</v>
      </c>
      <c r="C32" s="29" t="s">
        <v>19</v>
      </c>
    </row>
    <row r="33" customFormat="false" ht="15" hidden="false" customHeight="false" outlineLevel="0" collapsed="false">
      <c r="A33" s="31" t="s">
        <v>177</v>
      </c>
      <c r="B33" s="9" t="n">
        <v>-1</v>
      </c>
      <c r="C33" s="9"/>
    </row>
    <row r="34" customFormat="false" ht="15" hidden="false" customHeight="false" outlineLevel="0" collapsed="false">
      <c r="A34" s="31" t="n">
        <v>1</v>
      </c>
      <c r="B34" s="9" t="n">
        <v>1</v>
      </c>
      <c r="C34" s="9" t="n">
        <v>1</v>
      </c>
    </row>
    <row r="35" customFormat="false" ht="15" hidden="false" customHeight="false" outlineLevel="0" collapsed="false">
      <c r="A35" s="31" t="n">
        <v>6</v>
      </c>
      <c r="B35" s="9" t="n">
        <v>2</v>
      </c>
      <c r="C35" s="9" t="n">
        <v>2</v>
      </c>
    </row>
    <row r="36" customFormat="false" ht="15" hidden="false" customHeight="false" outlineLevel="0" collapsed="false">
      <c r="A36" s="31" t="n">
        <v>12</v>
      </c>
      <c r="B36" s="9" t="n">
        <v>3</v>
      </c>
      <c r="C36" s="9" t="n">
        <v>4</v>
      </c>
    </row>
    <row r="37" customFormat="false" ht="15" hidden="false" customHeight="false" outlineLevel="0" collapsed="false">
      <c r="A37" s="31" t="n">
        <v>24</v>
      </c>
      <c r="B37" s="9" t="n">
        <v>4</v>
      </c>
      <c r="C37" s="9" t="n">
        <v>8</v>
      </c>
    </row>
    <row r="41" customFormat="false" ht="15" hidden="false" customHeight="false" outlineLevel="0" collapsed="false">
      <c r="A41" s="30" t="s">
        <v>89</v>
      </c>
      <c r="B41" s="30" t="s">
        <v>66</v>
      </c>
      <c r="C41" s="30" t="s">
        <v>91</v>
      </c>
      <c r="D41" s="30" t="s">
        <v>92</v>
      </c>
      <c r="E41" s="30" t="s">
        <v>3</v>
      </c>
      <c r="F41" s="30" t="s">
        <v>4</v>
      </c>
      <c r="G41" s="30" t="s">
        <v>5</v>
      </c>
      <c r="H41" s="30" t="s">
        <v>93</v>
      </c>
      <c r="I41" s="30" t="s">
        <v>94</v>
      </c>
      <c r="J41" s="30" t="s">
        <v>95</v>
      </c>
      <c r="K41" s="30" t="s">
        <v>96</v>
      </c>
      <c r="L41" s="30" t="s">
        <v>97</v>
      </c>
      <c r="M41" s="30" t="s">
        <v>98</v>
      </c>
      <c r="N41" s="30" t="s">
        <v>99</v>
      </c>
      <c r="O41" s="30" t="s">
        <v>100</v>
      </c>
    </row>
    <row r="42" customFormat="false" ht="15" hidden="false" customHeight="false" outlineLevel="0" collapsed="false">
      <c r="A42" s="9" t="s">
        <v>186</v>
      </c>
      <c r="B42" s="9" t="n">
        <v>52</v>
      </c>
      <c r="C42" s="9"/>
      <c r="D42" s="9"/>
      <c r="E42" s="9" t="n">
        <v>2</v>
      </c>
      <c r="F42" s="9" t="n">
        <v>2</v>
      </c>
      <c r="G42" s="9"/>
      <c r="H42" s="9"/>
      <c r="I42" s="9" t="n">
        <v>3</v>
      </c>
      <c r="J42" s="9" t="n">
        <v>2</v>
      </c>
      <c r="K42" s="9"/>
      <c r="L42" s="9"/>
      <c r="M42" s="9" t="s">
        <v>187</v>
      </c>
      <c r="N42" s="9"/>
      <c r="O42" s="9"/>
    </row>
    <row r="43" customFormat="false" ht="15" hidden="false" customHeight="false" outlineLevel="0" collapsed="false">
      <c r="A43" s="9" t="s">
        <v>188</v>
      </c>
      <c r="B43" s="9" t="n">
        <v>18</v>
      </c>
      <c r="C43" s="9" t="s">
        <v>189</v>
      </c>
      <c r="D43" s="9" t="n">
        <v>1000</v>
      </c>
      <c r="E43" s="9" t="n">
        <v>1</v>
      </c>
      <c r="F43" s="9"/>
      <c r="G43" s="9"/>
      <c r="H43" s="9"/>
      <c r="I43" s="9" t="n">
        <v>1</v>
      </c>
      <c r="J43" s="9"/>
      <c r="K43" s="9"/>
      <c r="L43" s="9"/>
      <c r="M43" s="9"/>
      <c r="N43" s="9"/>
      <c r="O43" s="9"/>
    </row>
    <row r="44" customFormat="false" ht="15" hidden="false" customHeight="false" outlineLevel="0" collapsed="false">
      <c r="A44" s="9" t="s">
        <v>190</v>
      </c>
      <c r="B44" s="9" t="n">
        <v>40</v>
      </c>
      <c r="C44" s="9"/>
      <c r="D44" s="9"/>
      <c r="E44" s="9"/>
      <c r="F44" s="9"/>
      <c r="G44" s="9" t="n">
        <v>4</v>
      </c>
      <c r="H44" s="9"/>
      <c r="I44" s="9"/>
      <c r="J44" s="9"/>
      <c r="K44" s="9"/>
      <c r="L44" s="9"/>
      <c r="M44" s="9"/>
      <c r="N44" s="9" t="s">
        <v>191</v>
      </c>
      <c r="O44" s="9"/>
    </row>
    <row r="45" customFormat="false" ht="15" hidden="false" customHeight="false" outlineLevel="0" collapsed="false">
      <c r="A45" s="9" t="s">
        <v>192</v>
      </c>
      <c r="B45" s="9" t="n">
        <v>12</v>
      </c>
      <c r="C45" s="9"/>
      <c r="D45" s="9"/>
      <c r="E45" s="9"/>
      <c r="F45" s="9"/>
      <c r="G45" s="9"/>
      <c r="H45" s="9" t="n">
        <v>-1</v>
      </c>
      <c r="I45" s="9"/>
      <c r="J45" s="9"/>
      <c r="K45" s="9"/>
      <c r="L45" s="9" t="n">
        <v>2</v>
      </c>
      <c r="M45" s="9" t="s">
        <v>193</v>
      </c>
      <c r="N45" s="9"/>
      <c r="O45" s="9"/>
    </row>
    <row r="46" customFormat="false" ht="15" hidden="false" customHeight="false" outlineLevel="0" collapsed="false">
      <c r="A46" s="9" t="s">
        <v>194</v>
      </c>
      <c r="B46" s="9" t="n">
        <v>50</v>
      </c>
      <c r="C46" s="9" t="s">
        <v>195</v>
      </c>
      <c r="D46" s="9" t="n">
        <v>2000</v>
      </c>
      <c r="E46" s="9" t="n">
        <v>2</v>
      </c>
      <c r="F46" s="9"/>
      <c r="G46" s="9" t="n">
        <v>1</v>
      </c>
      <c r="H46" s="9" t="n">
        <v>1</v>
      </c>
      <c r="I46" s="9" t="n">
        <v>2</v>
      </c>
      <c r="J46" s="9" t="n">
        <v>1</v>
      </c>
      <c r="K46" s="9" t="n">
        <v>1</v>
      </c>
      <c r="L46" s="9"/>
      <c r="M46" s="9" t="s">
        <v>196</v>
      </c>
      <c r="N46" s="9"/>
      <c r="O46" s="9"/>
    </row>
    <row r="47" customFormat="false" ht="15" hidden="false" customHeight="false" outlineLevel="0" collapsed="false">
      <c r="A47" s="9" t="s">
        <v>197</v>
      </c>
      <c r="B47" s="9" t="n">
        <v>6</v>
      </c>
      <c r="C47" s="9"/>
      <c r="D47" s="9"/>
      <c r="E47" s="9"/>
      <c r="F47" s="9" t="n">
        <v>1</v>
      </c>
      <c r="G47" s="9" t="n">
        <v>1</v>
      </c>
      <c r="H47" s="9"/>
      <c r="I47" s="9"/>
      <c r="J47" s="9"/>
      <c r="K47" s="9"/>
      <c r="L47" s="9"/>
      <c r="M47" s="9"/>
      <c r="N47" s="9"/>
      <c r="O47" s="9"/>
    </row>
    <row r="48" customFormat="false" ht="15" hidden="false" customHeight="false" outlineLevel="0" collapsed="false">
      <c r="A48" s="9" t="s">
        <v>113</v>
      </c>
      <c r="B48" s="9" t="n">
        <v>4</v>
      </c>
      <c r="C48" s="9" t="s">
        <v>189</v>
      </c>
      <c r="D48" s="9"/>
      <c r="E48" s="9" t="n">
        <v>1</v>
      </c>
      <c r="F48" s="9" t="n">
        <v>2</v>
      </c>
      <c r="G48" s="9"/>
      <c r="H48" s="9" t="n">
        <v>1</v>
      </c>
      <c r="I48" s="9"/>
      <c r="J48" s="9"/>
      <c r="K48" s="9"/>
      <c r="L48" s="9"/>
      <c r="M48" s="9" t="s">
        <v>198</v>
      </c>
      <c r="N48" s="9"/>
      <c r="O48" s="9"/>
    </row>
    <row r="49" customFormat="false" ht="15" hidden="false" customHeight="false" outlineLevel="0" collapsed="false">
      <c r="A49" s="9" t="s">
        <v>199</v>
      </c>
      <c r="B49" s="9" t="n">
        <v>30</v>
      </c>
      <c r="C49" s="9"/>
      <c r="D49" s="9"/>
      <c r="E49" s="9" t="n">
        <v>1</v>
      </c>
      <c r="F49" s="9" t="n">
        <v>1</v>
      </c>
      <c r="G49" s="9"/>
      <c r="H49" s="9"/>
      <c r="I49" s="9" t="n">
        <v>3</v>
      </c>
      <c r="J49" s="9" t="n">
        <v>2</v>
      </c>
      <c r="K49" s="9"/>
      <c r="L49" s="9"/>
      <c r="M49" s="9" t="s">
        <v>186</v>
      </c>
      <c r="N49" s="9"/>
      <c r="O49" s="9"/>
    </row>
    <row r="50" customFormat="false" ht="15" hidden="false" customHeight="false" outlineLevel="0" collapsed="false">
      <c r="A50" s="9" t="s">
        <v>104</v>
      </c>
      <c r="B50" s="9" t="n">
        <v>54</v>
      </c>
      <c r="C50" s="9"/>
      <c r="D50" s="9"/>
      <c r="E50" s="9" t="n">
        <v>2</v>
      </c>
      <c r="F50" s="9" t="n">
        <v>2</v>
      </c>
      <c r="G50" s="9" t="n">
        <v>2</v>
      </c>
      <c r="H50" s="9" t="n">
        <v>-4</v>
      </c>
      <c r="I50" s="9"/>
      <c r="J50" s="9"/>
      <c r="K50" s="9"/>
      <c r="L50" s="9" t="n">
        <v>8</v>
      </c>
      <c r="M50" s="9"/>
      <c r="N50" s="9"/>
      <c r="O50" s="9"/>
    </row>
    <row r="51" customFormat="false" ht="15" hidden="false" customHeight="false" outlineLevel="0" collapsed="false">
      <c r="A51" s="9" t="s">
        <v>187</v>
      </c>
      <c r="B51" s="9" t="n">
        <v>58</v>
      </c>
      <c r="C51" s="9"/>
      <c r="D51" s="9"/>
      <c r="E51" s="9"/>
      <c r="F51" s="9" t="n">
        <v>4</v>
      </c>
      <c r="G51" s="9"/>
      <c r="H51" s="9" t="n">
        <v>-4</v>
      </c>
      <c r="I51" s="9" t="n">
        <v>3</v>
      </c>
      <c r="J51" s="9" t="n">
        <v>2</v>
      </c>
      <c r="K51" s="9"/>
      <c r="L51" s="9"/>
      <c r="M51" s="9"/>
      <c r="N51" s="9" t="s">
        <v>200</v>
      </c>
      <c r="O51" s="9"/>
    </row>
    <row r="52" customFormat="false" ht="15" hidden="false" customHeight="false" outlineLevel="0" collapsed="false">
      <c r="A52" s="9" t="s">
        <v>201</v>
      </c>
      <c r="B52" s="9" t="n">
        <v>8</v>
      </c>
      <c r="C52" s="9"/>
      <c r="D52" s="9"/>
      <c r="E52" s="9"/>
      <c r="F52" s="9"/>
      <c r="G52" s="9"/>
      <c r="H52" s="9" t="n">
        <v>-2</v>
      </c>
      <c r="I52" s="9"/>
      <c r="J52" s="9"/>
      <c r="K52" s="9"/>
      <c r="L52" s="9" t="n">
        <v>4</v>
      </c>
      <c r="M52" s="9" t="s">
        <v>202</v>
      </c>
      <c r="N52" s="9"/>
      <c r="O52" s="9"/>
    </row>
    <row r="53" customFormat="false" ht="15" hidden="false" customHeight="false" outlineLevel="0" collapsed="false">
      <c r="A53" s="9" t="s">
        <v>203</v>
      </c>
      <c r="B53" s="9" t="n">
        <v>4</v>
      </c>
      <c r="C53" s="9"/>
      <c r="D53" s="9"/>
      <c r="E53" s="9"/>
      <c r="F53" s="9" t="n">
        <v>1</v>
      </c>
      <c r="G53" s="9" t="n">
        <v>1</v>
      </c>
      <c r="H53" s="9"/>
      <c r="I53" s="9"/>
      <c r="J53" s="9"/>
      <c r="K53" s="9"/>
      <c r="L53" s="9"/>
      <c r="M53" s="9" t="s">
        <v>193</v>
      </c>
      <c r="N53" s="9"/>
      <c r="O53" s="9"/>
    </row>
    <row r="54" customFormat="false" ht="15" hidden="false" customHeight="false" outlineLevel="0" collapsed="false">
      <c r="A54" s="9" t="s">
        <v>204</v>
      </c>
      <c r="B54" s="9" t="n">
        <v>10</v>
      </c>
      <c r="C54" s="9" t="s">
        <v>189</v>
      </c>
      <c r="D54" s="9"/>
      <c r="E54" s="9"/>
      <c r="F54" s="9" t="n">
        <v>1</v>
      </c>
      <c r="G54" s="9" t="n">
        <v>1</v>
      </c>
      <c r="H54" s="9"/>
      <c r="I54" s="9" t="n">
        <v>1</v>
      </c>
      <c r="J54" s="9"/>
      <c r="K54" s="9"/>
      <c r="L54" s="9"/>
      <c r="M54" s="9" t="s">
        <v>205</v>
      </c>
      <c r="N54" s="9"/>
      <c r="O54" s="9"/>
    </row>
    <row r="55" customFormat="false" ht="15" hidden="false" customHeight="false" outlineLevel="0" collapsed="false">
      <c r="A55" s="9" t="s">
        <v>202</v>
      </c>
      <c r="B55" s="9" t="n">
        <v>28</v>
      </c>
      <c r="C55" s="9"/>
      <c r="D55" s="9"/>
      <c r="E55" s="9"/>
      <c r="F55" s="9" t="n">
        <v>2</v>
      </c>
      <c r="G55" s="9" t="n">
        <v>2</v>
      </c>
      <c r="H55" s="9" t="n">
        <v>-2</v>
      </c>
      <c r="I55" s="9"/>
      <c r="J55" s="9"/>
      <c r="K55" s="9"/>
      <c r="L55" s="9"/>
      <c r="M55" s="9" t="s">
        <v>190</v>
      </c>
      <c r="N55" s="9"/>
      <c r="O55" s="9"/>
    </row>
    <row r="56" customFormat="false" ht="15" hidden="false" customHeight="false" outlineLevel="0" collapsed="false">
      <c r="A56" s="9" t="s">
        <v>206</v>
      </c>
      <c r="B56" s="9" t="n">
        <v>12</v>
      </c>
      <c r="C56" s="9"/>
      <c r="D56" s="9"/>
      <c r="E56" s="9"/>
      <c r="F56" s="9" t="n">
        <v>1</v>
      </c>
      <c r="G56" s="9" t="n">
        <v>1</v>
      </c>
      <c r="H56" s="9"/>
      <c r="I56" s="9"/>
      <c r="J56" s="9"/>
      <c r="K56" s="9"/>
      <c r="L56" s="9"/>
      <c r="M56" s="9" t="s">
        <v>202</v>
      </c>
      <c r="N56" s="9"/>
      <c r="O56" s="9"/>
    </row>
    <row r="57" customFormat="false" ht="15" hidden="false" customHeight="false" outlineLevel="0" collapsed="false">
      <c r="A57" s="9" t="s">
        <v>207</v>
      </c>
      <c r="B57" s="9" t="n">
        <v>4</v>
      </c>
      <c r="C57" s="9"/>
      <c r="D57" s="9"/>
      <c r="E57" s="9" t="n">
        <v>1</v>
      </c>
      <c r="F57" s="9" t="n">
        <v>1</v>
      </c>
      <c r="G57" s="9"/>
      <c r="H57" s="9"/>
      <c r="I57" s="9"/>
      <c r="J57" s="9"/>
      <c r="K57" s="9"/>
      <c r="L57" s="9"/>
      <c r="M57" s="9" t="s">
        <v>106</v>
      </c>
      <c r="N57" s="9"/>
      <c r="O57" s="9"/>
    </row>
    <row r="58" customFormat="false" ht="15" hidden="false" customHeight="false" outlineLevel="0" collapsed="false">
      <c r="A58" s="9" t="s">
        <v>208</v>
      </c>
      <c r="B58" s="9" t="n">
        <v>34</v>
      </c>
      <c r="C58" s="9" t="s">
        <v>189</v>
      </c>
      <c r="D58" s="9" t="n">
        <v>1000</v>
      </c>
      <c r="E58" s="9" t="n">
        <v>2</v>
      </c>
      <c r="F58" s="9" t="n">
        <v>2</v>
      </c>
      <c r="G58" s="9"/>
      <c r="H58" s="9"/>
      <c r="I58" s="9"/>
      <c r="J58" s="9"/>
      <c r="K58" s="9"/>
      <c r="L58" s="9"/>
      <c r="M58" s="9" t="s">
        <v>209</v>
      </c>
      <c r="N58" s="9"/>
      <c r="O58" s="9"/>
    </row>
    <row r="59" customFormat="false" ht="15" hidden="false" customHeight="false" outlineLevel="0" collapsed="false">
      <c r="A59" s="9" t="s">
        <v>210</v>
      </c>
      <c r="B59" s="9" t="n">
        <v>10</v>
      </c>
      <c r="C59" s="9" t="s">
        <v>189</v>
      </c>
      <c r="D59" s="9"/>
      <c r="E59" s="9"/>
      <c r="F59" s="9" t="n">
        <v>1</v>
      </c>
      <c r="G59" s="9" t="n">
        <v>1</v>
      </c>
      <c r="H59" s="9"/>
      <c r="I59" s="9" t="n">
        <v>1</v>
      </c>
      <c r="J59" s="9"/>
      <c r="K59" s="9"/>
      <c r="L59" s="9"/>
      <c r="M59" s="9"/>
      <c r="N59" s="9"/>
      <c r="O59" s="9"/>
    </row>
    <row r="60" customFormat="false" ht="15" hidden="false" customHeight="false" outlineLevel="0" collapsed="false">
      <c r="A60" s="9" t="s">
        <v>109</v>
      </c>
      <c r="B60" s="9" t="n">
        <v>3</v>
      </c>
      <c r="C60" s="9"/>
      <c r="D60" s="9"/>
      <c r="E60" s="9"/>
      <c r="F60" s="9"/>
      <c r="G60" s="9"/>
      <c r="H60" s="9" t="n">
        <v>-1</v>
      </c>
      <c r="I60" s="9"/>
      <c r="J60" s="9"/>
      <c r="K60" s="9"/>
      <c r="L60" s="9"/>
      <c r="M60" s="9"/>
      <c r="N60" s="9"/>
      <c r="O60" s="9"/>
    </row>
    <row r="61" customFormat="false" ht="15" hidden="false" customHeight="false" outlineLevel="0" collapsed="false">
      <c r="A61" s="9" t="s">
        <v>211</v>
      </c>
      <c r="B61" s="9" t="n">
        <v>10</v>
      </c>
      <c r="C61" s="9" t="s">
        <v>189</v>
      </c>
      <c r="D61" s="9" t="n">
        <v>500</v>
      </c>
      <c r="E61" s="9" t="n">
        <v>1</v>
      </c>
      <c r="F61" s="9" t="n">
        <v>1</v>
      </c>
      <c r="G61" s="9"/>
      <c r="H61" s="9"/>
      <c r="I61" s="9"/>
      <c r="J61" s="9"/>
      <c r="K61" s="9"/>
      <c r="L61" s="9"/>
      <c r="M61" s="9" t="s">
        <v>196</v>
      </c>
      <c r="N61" s="9"/>
      <c r="O61" s="9"/>
    </row>
    <row r="62" customFormat="false" ht="15" hidden="false" customHeight="false" outlineLevel="0" collapsed="false">
      <c r="A62" s="9" t="s">
        <v>212</v>
      </c>
      <c r="B62" s="9" t="n">
        <v>14</v>
      </c>
      <c r="C62" s="9"/>
      <c r="D62" s="9"/>
      <c r="E62" s="9"/>
      <c r="F62" s="9" t="n">
        <v>2</v>
      </c>
      <c r="G62" s="9" t="n">
        <v>2</v>
      </c>
      <c r="H62" s="9" t="n">
        <v>-2</v>
      </c>
      <c r="I62" s="9"/>
      <c r="J62" s="9"/>
      <c r="K62" s="9"/>
      <c r="L62" s="9"/>
      <c r="M62" s="9" t="s">
        <v>202</v>
      </c>
      <c r="N62" s="9"/>
      <c r="O62" s="9"/>
    </row>
    <row r="63" customFormat="false" ht="15" hidden="false" customHeight="false" outlineLevel="0" collapsed="false">
      <c r="A63" s="9" t="s">
        <v>111</v>
      </c>
      <c r="B63" s="9" t="n">
        <v>6</v>
      </c>
      <c r="C63" s="9"/>
      <c r="D63" s="9"/>
      <c r="E63" s="9" t="n">
        <v>1</v>
      </c>
      <c r="F63" s="9" t="n">
        <v>1</v>
      </c>
      <c r="G63" s="9"/>
      <c r="H63" s="9"/>
      <c r="I63" s="9"/>
      <c r="J63" s="9"/>
      <c r="K63" s="9"/>
      <c r="L63" s="9"/>
      <c r="M63" s="9" t="s">
        <v>186</v>
      </c>
      <c r="N63" s="9"/>
      <c r="O63" s="9"/>
    </row>
    <row r="64" customFormat="false" ht="15" hidden="false" customHeight="false" outlineLevel="0" collapsed="false">
      <c r="A64" s="9" t="s">
        <v>213</v>
      </c>
      <c r="B64" s="9" t="n">
        <v>28</v>
      </c>
      <c r="C64" s="9" t="s">
        <v>189</v>
      </c>
      <c r="D64" s="9" t="n">
        <v>2000</v>
      </c>
      <c r="E64" s="9" t="n">
        <v>1</v>
      </c>
      <c r="F64" s="9"/>
      <c r="G64" s="9"/>
      <c r="H64" s="9"/>
      <c r="I64" s="9" t="n">
        <v>2</v>
      </c>
      <c r="J64" s="9"/>
      <c r="K64" s="9"/>
      <c r="L64" s="9"/>
      <c r="M64" s="9" t="s">
        <v>205</v>
      </c>
      <c r="N64" s="9"/>
      <c r="O64" s="9"/>
    </row>
    <row r="65" customFormat="false" ht="15" hidden="false" customHeight="false" outlineLevel="0" collapsed="false">
      <c r="A65" s="9" t="s">
        <v>214</v>
      </c>
      <c r="B65" s="9" t="n">
        <v>68</v>
      </c>
      <c r="C65" s="9" t="s">
        <v>195</v>
      </c>
      <c r="D65" s="9" t="n">
        <v>2000</v>
      </c>
      <c r="E65" s="9" t="n">
        <v>1</v>
      </c>
      <c r="F65" s="9"/>
      <c r="G65" s="9"/>
      <c r="H65" s="9"/>
      <c r="I65" s="9" t="n">
        <v>4</v>
      </c>
      <c r="J65" s="9" t="n">
        <v>2</v>
      </c>
      <c r="K65" s="9" t="n">
        <v>1</v>
      </c>
      <c r="L65" s="9"/>
      <c r="M65" s="9" t="s">
        <v>186</v>
      </c>
      <c r="N65" s="9"/>
      <c r="O65" s="9"/>
    </row>
    <row r="66" customFormat="false" ht="15" hidden="false" customHeight="false" outlineLevel="0" collapsed="false">
      <c r="A66" s="9" t="s">
        <v>215</v>
      </c>
      <c r="B66" s="9" t="n">
        <v>10</v>
      </c>
      <c r="C66" s="9"/>
      <c r="D66" s="9"/>
      <c r="E66" s="9"/>
      <c r="F66" s="9"/>
      <c r="G66" s="9" t="n">
        <v>1</v>
      </c>
      <c r="H66" s="9"/>
      <c r="I66" s="9"/>
      <c r="J66" s="9"/>
      <c r="K66" s="9"/>
      <c r="L66" s="9"/>
      <c r="M66" s="9" t="s">
        <v>205</v>
      </c>
      <c r="N66" s="9"/>
      <c r="O66" s="9"/>
    </row>
    <row r="67" customFormat="false" ht="15" hidden="false" customHeight="false" outlineLevel="0" collapsed="false">
      <c r="A67" s="9" t="s">
        <v>196</v>
      </c>
      <c r="B67" s="9" t="n">
        <v>48</v>
      </c>
      <c r="C67" s="9" t="s">
        <v>195</v>
      </c>
      <c r="D67" s="9" t="n">
        <v>2000</v>
      </c>
      <c r="E67" s="9" t="n">
        <v>2</v>
      </c>
      <c r="F67" s="9"/>
      <c r="G67" s="9" t="n">
        <v>2</v>
      </c>
      <c r="H67" s="9"/>
      <c r="I67" s="9" t="n">
        <v>2</v>
      </c>
      <c r="J67" s="9"/>
      <c r="K67" s="9"/>
      <c r="L67" s="9"/>
      <c r="M67" s="9" t="s">
        <v>209</v>
      </c>
      <c r="N67" s="9"/>
      <c r="O67" s="9"/>
    </row>
    <row r="68" customFormat="false" ht="15" hidden="false" customHeight="false" outlineLevel="0" collapsed="false">
      <c r="A68" s="9" t="s">
        <v>216</v>
      </c>
      <c r="B68" s="9" t="n">
        <v>6</v>
      </c>
      <c r="C68" s="9" t="s">
        <v>217</v>
      </c>
      <c r="D68" s="9"/>
      <c r="E68" s="9" t="n">
        <v>1</v>
      </c>
      <c r="F68" s="9"/>
      <c r="G68" s="9" t="n">
        <v>1</v>
      </c>
      <c r="H68" s="9"/>
      <c r="I68" s="9"/>
      <c r="J68" s="9"/>
      <c r="K68" s="9"/>
      <c r="L68" s="9"/>
      <c r="M68" s="9"/>
      <c r="N68" s="9"/>
      <c r="O68" s="9"/>
    </row>
    <row r="69" customFormat="false" ht="15" hidden="false" customHeight="false" outlineLevel="0" collapsed="false">
      <c r="A69" s="9" t="s">
        <v>218</v>
      </c>
      <c r="B69" s="9" t="n">
        <v>6</v>
      </c>
      <c r="C69" s="9"/>
      <c r="D69" s="9"/>
      <c r="E69" s="9"/>
      <c r="F69" s="9" t="n">
        <v>3</v>
      </c>
      <c r="G69" s="9"/>
      <c r="H69" s="9" t="n">
        <v>-1</v>
      </c>
      <c r="I69" s="9"/>
      <c r="J69" s="9"/>
      <c r="K69" s="9"/>
      <c r="L69" s="9"/>
      <c r="M69" s="9" t="s">
        <v>106</v>
      </c>
      <c r="N69" s="9"/>
      <c r="O69" s="9"/>
    </row>
    <row r="70" customFormat="false" ht="15" hidden="false" customHeight="false" outlineLevel="0" collapsed="false">
      <c r="A70" s="9" t="s">
        <v>205</v>
      </c>
      <c r="B70" s="9" t="n">
        <v>24</v>
      </c>
      <c r="C70" s="9"/>
      <c r="D70" s="9"/>
      <c r="E70" s="9" t="n">
        <v>1</v>
      </c>
      <c r="F70" s="9" t="n">
        <v>1</v>
      </c>
      <c r="G70" s="9" t="n">
        <v>1</v>
      </c>
      <c r="H70" s="9"/>
      <c r="I70" s="9"/>
      <c r="J70" s="9"/>
      <c r="K70" s="9"/>
      <c r="L70" s="9"/>
      <c r="M70" s="9" t="s">
        <v>104</v>
      </c>
      <c r="N70" s="9"/>
      <c r="O70" s="9"/>
    </row>
    <row r="71" customFormat="false" ht="15" hidden="false" customHeight="false" outlineLevel="0" collapsed="false">
      <c r="A71" s="9" t="s">
        <v>219</v>
      </c>
      <c r="B71" s="9" t="n">
        <v>4</v>
      </c>
      <c r="C71" s="9"/>
      <c r="D71" s="9"/>
      <c r="E71" s="9"/>
      <c r="F71" s="9" t="n">
        <v>1</v>
      </c>
      <c r="G71" s="9"/>
      <c r="H71" s="9" t="n">
        <v>-1</v>
      </c>
      <c r="I71" s="9"/>
      <c r="J71" s="9"/>
      <c r="K71" s="9"/>
      <c r="L71" s="9"/>
      <c r="M71" s="9" t="s">
        <v>198</v>
      </c>
      <c r="N71" s="9"/>
      <c r="O71" s="9"/>
    </row>
    <row r="72" customFormat="false" ht="15" hidden="false" customHeight="false" outlineLevel="0" collapsed="false">
      <c r="A72" s="9" t="s">
        <v>114</v>
      </c>
      <c r="B72" s="9" t="n">
        <v>16</v>
      </c>
      <c r="C72" s="9" t="s">
        <v>217</v>
      </c>
      <c r="D72" s="9" t="n">
        <v>1000</v>
      </c>
      <c r="E72" s="9" t="n">
        <v>1</v>
      </c>
      <c r="F72" s="9" t="n">
        <v>1</v>
      </c>
      <c r="G72" s="9"/>
      <c r="H72" s="9"/>
      <c r="I72" s="9"/>
      <c r="J72" s="9"/>
      <c r="K72" s="9"/>
      <c r="L72" s="9"/>
      <c r="M72" s="9" t="s">
        <v>208</v>
      </c>
      <c r="N72" s="9"/>
      <c r="O72" s="9"/>
    </row>
    <row r="73" customFormat="false" ht="15" hidden="false" customHeight="false" outlineLevel="0" collapsed="false">
      <c r="A73" s="9" t="s">
        <v>107</v>
      </c>
      <c r="B73" s="9" t="n">
        <v>8</v>
      </c>
      <c r="C73" s="9" t="s">
        <v>189</v>
      </c>
      <c r="D73" s="9" t="n">
        <v>500</v>
      </c>
      <c r="E73" s="9" t="n">
        <v>1</v>
      </c>
      <c r="F73" s="9"/>
      <c r="G73" s="9"/>
      <c r="H73" s="9"/>
      <c r="I73" s="9"/>
      <c r="J73" s="9"/>
      <c r="K73" s="9"/>
      <c r="L73" s="9"/>
      <c r="M73" s="9" t="s">
        <v>196</v>
      </c>
      <c r="N73" s="9"/>
      <c r="O73" s="9"/>
    </row>
    <row r="74" customFormat="false" ht="15" hidden="false" customHeight="false" outlineLevel="0" collapsed="false">
      <c r="A74" s="9" t="s">
        <v>220</v>
      </c>
      <c r="B74" s="9" t="n">
        <v>8</v>
      </c>
      <c r="C74" s="9"/>
      <c r="D74" s="9"/>
      <c r="E74" s="9"/>
      <c r="F74" s="9" t="n">
        <v>1</v>
      </c>
      <c r="G74" s="9"/>
      <c r="H74" s="9" t="n">
        <v>-1</v>
      </c>
      <c r="I74" s="9" t="n">
        <v>1</v>
      </c>
      <c r="J74" s="9"/>
      <c r="K74" s="9"/>
      <c r="L74" s="9"/>
      <c r="M74" s="9" t="s">
        <v>106</v>
      </c>
      <c r="N74" s="9"/>
      <c r="O74" s="9"/>
    </row>
    <row r="75" customFormat="false" ht="15" hidden="false" customHeight="false" outlineLevel="0" collapsed="false">
      <c r="A75" s="9" t="s">
        <v>221</v>
      </c>
      <c r="B75" s="9" t="n">
        <v>6</v>
      </c>
      <c r="C75" s="9"/>
      <c r="D75" s="9"/>
      <c r="E75" s="9" t="n">
        <v>1</v>
      </c>
      <c r="F75" s="9"/>
      <c r="G75" s="9" t="n">
        <v>1</v>
      </c>
      <c r="H75" s="9"/>
      <c r="I75" s="9"/>
      <c r="J75" s="9"/>
      <c r="K75" s="9"/>
      <c r="L75" s="9"/>
      <c r="M75" s="9"/>
      <c r="N75" s="9"/>
      <c r="O75" s="9"/>
    </row>
    <row r="76" customFormat="false" ht="15" hidden="false" customHeight="false" outlineLevel="0" collapsed="false">
      <c r="A76" s="9" t="s">
        <v>222</v>
      </c>
      <c r="B76" s="9" t="n">
        <v>10</v>
      </c>
      <c r="C76" s="9" t="s">
        <v>189</v>
      </c>
      <c r="D76" s="9" t="n">
        <v>500</v>
      </c>
      <c r="E76" s="9" t="n">
        <v>1</v>
      </c>
      <c r="F76" s="9" t="n">
        <v>1</v>
      </c>
      <c r="G76" s="9"/>
      <c r="H76" s="9"/>
      <c r="I76" s="9"/>
      <c r="J76" s="9"/>
      <c r="K76" s="9"/>
      <c r="L76" s="9"/>
      <c r="M76" s="9" t="s">
        <v>208</v>
      </c>
      <c r="N76" s="9"/>
      <c r="O76" s="9"/>
    </row>
    <row r="77" customFormat="false" ht="15" hidden="false" customHeight="false" outlineLevel="0" collapsed="false">
      <c r="A77" s="9" t="s">
        <v>223</v>
      </c>
      <c r="B77" s="9" t="n">
        <v>6</v>
      </c>
      <c r="C77" s="9" t="s">
        <v>224</v>
      </c>
      <c r="D77" s="9"/>
      <c r="E77" s="9" t="n">
        <v>1</v>
      </c>
      <c r="F77" s="9"/>
      <c r="G77" s="9" t="n">
        <v>1</v>
      </c>
      <c r="H77" s="9"/>
      <c r="I77" s="9"/>
      <c r="J77" s="9"/>
      <c r="K77" s="9"/>
      <c r="L77" s="9"/>
      <c r="M77" s="9"/>
      <c r="N77" s="9"/>
      <c r="O77" s="9"/>
    </row>
    <row r="78" customFormat="false" ht="15" hidden="false" customHeight="false" outlineLevel="0" collapsed="false">
      <c r="A78" s="9" t="s">
        <v>225</v>
      </c>
      <c r="B78" s="9" t="n">
        <v>12</v>
      </c>
      <c r="C78" s="9" t="s">
        <v>189</v>
      </c>
      <c r="D78" s="9" t="n">
        <v>500</v>
      </c>
      <c r="E78" s="9" t="n">
        <v>1</v>
      </c>
      <c r="F78" s="9" t="n">
        <v>1</v>
      </c>
      <c r="G78" s="9"/>
      <c r="H78" s="9"/>
      <c r="I78" s="9"/>
      <c r="J78" s="9"/>
      <c r="K78" s="9"/>
      <c r="L78" s="9"/>
      <c r="M78" s="9" t="s">
        <v>198</v>
      </c>
      <c r="N78" s="9"/>
      <c r="O78" s="9"/>
    </row>
    <row r="79" customFormat="false" ht="15" hidden="false" customHeight="false" outlineLevel="0" collapsed="false">
      <c r="A79" s="9" t="s">
        <v>106</v>
      </c>
      <c r="B79" s="9" t="n">
        <v>32</v>
      </c>
      <c r="C79" s="9"/>
      <c r="D79" s="9"/>
      <c r="E79" s="9"/>
      <c r="F79" s="9" t="n">
        <v>2</v>
      </c>
      <c r="G79" s="9" t="n">
        <v>2</v>
      </c>
      <c r="H79" s="9" t="n">
        <v>-2</v>
      </c>
      <c r="I79" s="9" t="n">
        <v>2</v>
      </c>
      <c r="J79" s="9"/>
      <c r="K79" s="9"/>
      <c r="L79" s="9"/>
      <c r="M79" s="9" t="s">
        <v>187</v>
      </c>
      <c r="N79" s="9"/>
      <c r="O79" s="9"/>
    </row>
    <row r="80" customFormat="false" ht="15" hidden="false" customHeight="false" outlineLevel="0" collapsed="false">
      <c r="A80" s="9" t="s">
        <v>226</v>
      </c>
      <c r="B80" s="9" t="n">
        <v>1</v>
      </c>
      <c r="C80" s="9"/>
      <c r="D80" s="9"/>
      <c r="E80" s="9"/>
      <c r="F80" s="9"/>
      <c r="G80" s="9"/>
      <c r="H80" s="9" t="n">
        <v>2</v>
      </c>
      <c r="I80" s="9"/>
      <c r="J80" s="9"/>
      <c r="K80" s="9"/>
      <c r="L80" s="9"/>
      <c r="M80" s="9"/>
      <c r="N80" s="9"/>
      <c r="O80" s="9"/>
    </row>
    <row r="81" customFormat="false" ht="15" hidden="false" customHeight="false" outlineLevel="0" collapsed="false">
      <c r="A81" s="9" t="s">
        <v>198</v>
      </c>
      <c r="B81" s="9" t="n">
        <v>24</v>
      </c>
      <c r="C81" s="9"/>
      <c r="D81" s="9"/>
      <c r="E81" s="9" t="n">
        <v>2</v>
      </c>
      <c r="F81" s="9"/>
      <c r="G81" s="9" t="n">
        <v>2</v>
      </c>
      <c r="H81" s="9"/>
      <c r="I81" s="9"/>
      <c r="J81" s="9"/>
      <c r="K81" s="9"/>
      <c r="L81" s="9"/>
      <c r="M81" s="9" t="s">
        <v>190</v>
      </c>
      <c r="N81" s="9"/>
      <c r="O81" s="9"/>
    </row>
    <row r="82" customFormat="false" ht="15" hidden="false" customHeight="false" outlineLevel="0" collapsed="false">
      <c r="A82" s="9" t="s">
        <v>193</v>
      </c>
      <c r="B82" s="9" t="n">
        <v>22</v>
      </c>
      <c r="C82" s="9"/>
      <c r="D82" s="9"/>
      <c r="E82" s="9" t="n">
        <v>1</v>
      </c>
      <c r="F82" s="9" t="n">
        <v>1</v>
      </c>
      <c r="G82" s="9" t="n">
        <v>1</v>
      </c>
      <c r="H82" s="9"/>
      <c r="I82" s="9"/>
      <c r="J82" s="9"/>
      <c r="K82" s="9"/>
      <c r="L82" s="9"/>
      <c r="M82" s="9" t="s">
        <v>104</v>
      </c>
      <c r="N82" s="9"/>
      <c r="O82" s="9"/>
    </row>
    <row r="83" customFormat="false" ht="15" hidden="false" customHeight="false" outlineLevel="0" collapsed="false">
      <c r="A83" s="9" t="s">
        <v>227</v>
      </c>
      <c r="B83" s="9" t="n">
        <v>10</v>
      </c>
      <c r="C83" s="9" t="s">
        <v>189</v>
      </c>
      <c r="D83" s="9" t="n">
        <v>500</v>
      </c>
      <c r="E83" s="9" t="n">
        <v>1</v>
      </c>
      <c r="F83" s="9"/>
      <c r="G83" s="9" t="n">
        <v>1</v>
      </c>
      <c r="H83" s="9"/>
      <c r="I83" s="9"/>
      <c r="J83" s="9"/>
      <c r="K83" s="9"/>
      <c r="L83" s="9"/>
      <c r="M83" s="9" t="s">
        <v>208</v>
      </c>
      <c r="N83" s="9"/>
      <c r="O83" s="9"/>
    </row>
    <row r="84" customFormat="false" ht="15" hidden="false" customHeight="false" outlineLevel="0" collapsed="false">
      <c r="A84" s="9" t="s">
        <v>228</v>
      </c>
      <c r="B84" s="9" t="n">
        <v>6</v>
      </c>
      <c r="C84" s="9"/>
      <c r="D84" s="9"/>
      <c r="E84" s="9"/>
      <c r="F84" s="9"/>
      <c r="G84" s="9" t="n">
        <v>1</v>
      </c>
      <c r="H84" s="9" t="n">
        <v>-1</v>
      </c>
      <c r="I84" s="9"/>
      <c r="J84" s="9"/>
      <c r="K84" s="9"/>
      <c r="L84" s="9" t="n">
        <v>2</v>
      </c>
      <c r="M84" s="9" t="s">
        <v>193</v>
      </c>
      <c r="N84" s="9"/>
      <c r="O84" s="9"/>
    </row>
    <row r="85" customFormat="false" ht="15" hidden="false" customHeight="false" outlineLevel="0" collapsed="false">
      <c r="A85" s="9" t="s">
        <v>209</v>
      </c>
      <c r="B85" s="9" t="n">
        <v>90</v>
      </c>
      <c r="C85" s="9" t="s">
        <v>217</v>
      </c>
      <c r="D85" s="9" t="n">
        <v>4000</v>
      </c>
      <c r="E85" s="9" t="n">
        <v>4</v>
      </c>
      <c r="F85" s="9"/>
      <c r="G85" s="9"/>
      <c r="H85" s="9"/>
      <c r="I85" s="9" t="n">
        <v>3</v>
      </c>
      <c r="J85" s="9" t="n">
        <v>2</v>
      </c>
      <c r="K85" s="9" t="n">
        <v>1</v>
      </c>
      <c r="L85" s="9"/>
      <c r="M85" s="9"/>
      <c r="N85" s="9"/>
      <c r="O85" s="9" t="s">
        <v>229</v>
      </c>
    </row>
  </sheetData>
  <autoFilter ref="A41:O8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2020-01-22T10:30:10Z</dcterms:created>
  <dc:creator>Laura</dc:creator>
  <dc:description/>
  <dc:language>en-GB</dc:language>
  <cp:lastModifiedBy/>
  <dcterms:modified xsi:type="dcterms:W3CDTF">2021-01-11T21:04:51Z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