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mekyl\Documents\Gestão Funcionários\"/>
    </mc:Choice>
  </mc:AlternateContent>
  <xr:revisionPtr revIDLastSave="0" documentId="13_ncr:1_{369BB930-58E0-420D-9D3B-1A8E2620375F}" xr6:coauthVersionLast="45" xr6:coauthVersionMax="45" xr10:uidLastSave="{00000000-0000-0000-0000-000000000000}"/>
  <bookViews>
    <workbookView showHorizontalScroll="0" showVerticalScroll="0" showSheetTabs="0" xWindow="-120" yWindow="-120" windowWidth="20730" windowHeight="11160" tabRatio="646" xr2:uid="{00000000-000D-0000-FFFF-FFFF00000000}"/>
  </bookViews>
  <sheets>
    <sheet name="Capa" sheetId="4" r:id="rId1"/>
    <sheet name="Dashboard" sheetId="6" r:id="rId2"/>
    <sheet name="Dashboard Funcionários" sheetId="13" r:id="rId3"/>
    <sheet name="Ocorrências" sheetId="1" state="hidden" r:id="rId4"/>
    <sheet name="Opções" sheetId="2" state="hidden" r:id="rId5"/>
    <sheet name="Análise Dashboard" sheetId="12" state="hidden" r:id="rId6"/>
    <sheet name="Suporte" sheetId="5" state="hidden" r:id="rId7"/>
  </sheets>
  <functionGroups builtInGroupCount="19"/>
  <definedNames>
    <definedName name="Area_Dashboard">Dashboard!$D$1:$S$35</definedName>
    <definedName name="Area_Funcionario" localSheetId="2">'Dashboard Funcionários'!$B$1:$T$36</definedName>
    <definedName name="Selecione">#N/A</definedName>
  </definedNames>
  <calcPr calcId="18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" i="12" l="1"/>
  <c r="V22" i="12"/>
  <c r="V24" i="12"/>
  <c r="S24" i="12" s="1"/>
  <c r="V23" i="12"/>
  <c r="S23" i="12" s="1"/>
  <c r="N30" i="12" l="1"/>
  <c r="V25" i="12"/>
  <c r="S25" i="12" s="1"/>
  <c r="V20" i="12"/>
  <c r="W22" i="12" s="1"/>
  <c r="H30" i="12"/>
  <c r="L30" i="12"/>
  <c r="G30" i="12"/>
  <c r="K30" i="12"/>
  <c r="F30" i="12"/>
  <c r="J30" i="12"/>
  <c r="S22" i="12"/>
  <c r="B4" i="12"/>
  <c r="W23" i="12" l="1"/>
  <c r="M30" i="12"/>
  <c r="D30" i="12"/>
  <c r="O30" i="12"/>
  <c r="E30" i="12"/>
  <c r="I30" i="12"/>
  <c r="T25" i="12"/>
  <c r="W25" i="12"/>
  <c r="W24" i="12"/>
  <c r="T24" i="12"/>
  <c r="T23" i="12"/>
  <c r="T22" i="12"/>
  <c r="C4" i="12"/>
  <c r="Z2" i="12" s="1"/>
  <c r="D4" i="12"/>
  <c r="O36" i="12" s="1"/>
  <c r="V30" i="12" l="1"/>
  <c r="H31" i="12"/>
  <c r="U29" i="12"/>
  <c r="O31" i="12"/>
  <c r="K31" i="12"/>
  <c r="M31" i="12"/>
  <c r="F31" i="12"/>
  <c r="L31" i="12"/>
  <c r="N31" i="12"/>
  <c r="I31" i="12"/>
  <c r="G31" i="12"/>
  <c r="J31" i="12"/>
  <c r="E31" i="12"/>
  <c r="D31" i="12"/>
  <c r="Z21" i="12"/>
  <c r="Z25" i="12" s="1"/>
  <c r="U27" i="12"/>
  <c r="V27" i="12"/>
  <c r="U28" i="12"/>
  <c r="U30" i="12"/>
  <c r="V29" i="12"/>
  <c r="V28" i="12"/>
  <c r="O28" i="12"/>
  <c r="C17" i="12"/>
  <c r="M17" i="12" s="1"/>
  <c r="C36" i="12"/>
  <c r="E36" i="12" s="1"/>
  <c r="O17" i="12"/>
  <c r="C9" i="12"/>
  <c r="C28" i="12" s="1"/>
  <c r="O9" i="12"/>
  <c r="N17" i="12" l="1"/>
  <c r="N9" i="12"/>
  <c r="N28" i="12"/>
  <c r="N36" i="12"/>
  <c r="M9" i="12"/>
  <c r="M28" i="12"/>
  <c r="M36" i="12"/>
  <c r="L36" i="12"/>
  <c r="K36" i="12"/>
  <c r="J36" i="12"/>
  <c r="I36" i="12"/>
  <c r="H36" i="12"/>
  <c r="G36" i="12"/>
  <c r="F36" i="12"/>
  <c r="D36" i="12"/>
  <c r="Z23" i="12"/>
  <c r="Z24" i="12"/>
  <c r="Z22" i="12"/>
  <c r="AA21" i="12"/>
  <c r="L28" i="12"/>
  <c r="K28" i="12"/>
  <c r="J28" i="12"/>
  <c r="I28" i="12"/>
  <c r="H28" i="12"/>
  <c r="G28" i="12"/>
  <c r="F28" i="12"/>
  <c r="E28" i="12"/>
  <c r="D28" i="12"/>
  <c r="D15" i="12"/>
  <c r="D34" i="12"/>
  <c r="AA2" i="12"/>
  <c r="C10" i="12"/>
  <c r="C29" i="12" s="1"/>
  <c r="L9" i="12"/>
  <c r="AA24" i="12" l="1"/>
  <c r="AB24" i="12" s="1"/>
  <c r="AA25" i="12"/>
  <c r="AB25" i="12" s="1"/>
  <c r="AA22" i="12"/>
  <c r="AB22" i="12" s="1"/>
  <c r="AA23" i="12"/>
  <c r="AB23" i="12" s="1"/>
  <c r="N29" i="12"/>
  <c r="O29" i="12"/>
  <c r="L29" i="12"/>
  <c r="M29" i="12"/>
  <c r="J29" i="12"/>
  <c r="K29" i="12"/>
  <c r="H29" i="12"/>
  <c r="I29" i="12"/>
  <c r="F29" i="12"/>
  <c r="G29" i="12"/>
  <c r="D29" i="12"/>
  <c r="E29" i="12"/>
  <c r="K17" i="12"/>
  <c r="L17" i="12"/>
  <c r="I17" i="12"/>
  <c r="J17" i="12"/>
  <c r="G17" i="12"/>
  <c r="H17" i="12"/>
  <c r="E17" i="12"/>
  <c r="F17" i="12"/>
  <c r="D17" i="12"/>
  <c r="D9" i="12"/>
  <c r="J9" i="12"/>
  <c r="K9" i="12"/>
  <c r="H9" i="12"/>
  <c r="I9" i="12"/>
  <c r="F9" i="12"/>
  <c r="G9" i="12"/>
  <c r="E9" i="12"/>
  <c r="N11" i="12"/>
  <c r="O11" i="12"/>
  <c r="L11" i="12"/>
  <c r="M11" i="12"/>
  <c r="J11" i="12"/>
  <c r="K11" i="12"/>
  <c r="H11" i="12"/>
  <c r="I11" i="12"/>
  <c r="F11" i="12"/>
  <c r="G11" i="12"/>
  <c r="D11" i="12"/>
  <c r="E11" i="12"/>
  <c r="AA3" i="12"/>
  <c r="AA6" i="12"/>
  <c r="AA5" i="12"/>
  <c r="AA4" i="12"/>
  <c r="Z3" i="12"/>
  <c r="Z6" i="12"/>
  <c r="Z5" i="12"/>
  <c r="Z4" i="12"/>
  <c r="V5" i="12"/>
  <c r="V3" i="12"/>
  <c r="V6" i="12"/>
  <c r="V4" i="12"/>
  <c r="N10" i="12"/>
  <c r="F10" i="12"/>
  <c r="J10" i="12"/>
  <c r="G10" i="12"/>
  <c r="L10" i="12"/>
  <c r="O10" i="12"/>
  <c r="K10" i="12"/>
  <c r="M10" i="12"/>
  <c r="E10" i="12"/>
  <c r="I10" i="12"/>
  <c r="H10" i="12"/>
  <c r="D10" i="12"/>
  <c r="D12" i="12" l="1"/>
  <c r="AB5" i="12"/>
  <c r="AB3" i="12"/>
  <c r="AB6" i="12"/>
  <c r="S6" i="12"/>
  <c r="W6" i="12"/>
  <c r="S3" i="12"/>
  <c r="W3" i="12"/>
  <c r="S5" i="12"/>
  <c r="W5" i="12"/>
  <c r="S4" i="12"/>
  <c r="W4" i="12"/>
  <c r="AB4" i="12"/>
  <c r="F12" i="12"/>
  <c r="H12" i="12"/>
  <c r="L12" i="12"/>
  <c r="G12" i="12"/>
  <c r="K12" i="12"/>
  <c r="O12" i="12"/>
  <c r="J12" i="12"/>
  <c r="N12" i="12"/>
  <c r="E12" i="12"/>
  <c r="I12" i="12"/>
  <c r="M12" i="12"/>
  <c r="T4" i="12" l="1"/>
  <c r="T5" i="12"/>
  <c r="T3" i="12"/>
  <c r="T6" i="12"/>
  <c r="U8" i="12" l="1"/>
  <c r="V9" i="12"/>
  <c r="U9" i="12"/>
  <c r="U11" i="12"/>
  <c r="V11" i="12"/>
  <c r="V10" i="12"/>
  <c r="U10" i="12"/>
  <c r="V8" i="12"/>
</calcChain>
</file>

<file path=xl/sharedStrings.xml><?xml version="1.0" encoding="utf-8"?>
<sst xmlns="http://schemas.openxmlformats.org/spreadsheetml/2006/main" count="4197" uniqueCount="4135">
  <si>
    <t>Tipos de Ausência</t>
  </si>
  <si>
    <t>Data Inicial</t>
  </si>
  <si>
    <t>Data Final</t>
  </si>
  <si>
    <t>Tipo de Ausência</t>
  </si>
  <si>
    <t>Código CID</t>
  </si>
  <si>
    <t>Descrição CID</t>
  </si>
  <si>
    <t>A00</t>
  </si>
  <si>
    <t>Cólera</t>
  </si>
  <si>
    <t>A01</t>
  </si>
  <si>
    <t>Febres Tifóide e Paratifóide</t>
  </si>
  <si>
    <t>A02</t>
  </si>
  <si>
    <t>Outras Infecções Por Salmonella</t>
  </si>
  <si>
    <t>A03</t>
  </si>
  <si>
    <t>Shiguelose</t>
  </si>
  <si>
    <t>A04</t>
  </si>
  <si>
    <t>Outras Infecções Intestinais Bacterianas</t>
  </si>
  <si>
    <t>A05</t>
  </si>
  <si>
    <t>Outras Intoxicações Alimentares Bacterianas, Não Classificadas em Outra Parte</t>
  </si>
  <si>
    <t>A06</t>
  </si>
  <si>
    <t>Amebíase</t>
  </si>
  <si>
    <t>A07</t>
  </si>
  <si>
    <t>Outras Doenças Intestinais Por Protozoários</t>
  </si>
  <si>
    <t>A08</t>
  </si>
  <si>
    <t>Infecções Intestinais Virais, Outras e as Não Especificadas</t>
  </si>
  <si>
    <t>A09</t>
  </si>
  <si>
    <t>Diarréia e Gastroenterite de Origem Infecciosa Presumível</t>
  </si>
  <si>
    <t>A15</t>
  </si>
  <si>
    <t>Tuberculose Respiratória, Com Confirmação Bacteriológica e Histológica</t>
  </si>
  <si>
    <t>A16</t>
  </si>
  <si>
    <t>Tuberculose Das Vias Respiratórias, Sem Confirmação Bacteriológica ou Histológica</t>
  </si>
  <si>
    <t>A17</t>
  </si>
  <si>
    <t>Tuberculose do Sistema Nervoso</t>
  </si>
  <si>
    <t>A18</t>
  </si>
  <si>
    <t>Tuberculose de Outros Órgãos</t>
  </si>
  <si>
    <t>A19</t>
  </si>
  <si>
    <t>Tuberculose Miliar</t>
  </si>
  <si>
    <t>A20</t>
  </si>
  <si>
    <t>Peste</t>
  </si>
  <si>
    <t>A21</t>
  </si>
  <si>
    <t>Tularemia</t>
  </si>
  <si>
    <t>A22</t>
  </si>
  <si>
    <t>Carbúnculo</t>
  </si>
  <si>
    <t>A23</t>
  </si>
  <si>
    <t>Brucelose</t>
  </si>
  <si>
    <t>A24</t>
  </si>
  <si>
    <t>Mormo e Melioidose</t>
  </si>
  <si>
    <t>A25</t>
  </si>
  <si>
    <t>Febres Transmitidas Por Mordedura de Rato</t>
  </si>
  <si>
    <t>A26</t>
  </si>
  <si>
    <t>Erisipelóide</t>
  </si>
  <si>
    <t>A27</t>
  </si>
  <si>
    <t>Leptospirose</t>
  </si>
  <si>
    <t>A28</t>
  </si>
  <si>
    <t>Outras Doenças Bacterianas Zoonóticas Não Classificadas em Outra Parte</t>
  </si>
  <si>
    <t>A30</t>
  </si>
  <si>
    <t>Hanseníase (doença de Hansen) (lepra)</t>
  </si>
  <si>
    <t>A31</t>
  </si>
  <si>
    <t>Infecções Devidas a Outras Micobactérias</t>
  </si>
  <si>
    <t>A32</t>
  </si>
  <si>
    <t>Listeriose (listeríase)</t>
  </si>
  <si>
    <t>A33</t>
  </si>
  <si>
    <t>Tétano do Recém - nascido (neonatal)</t>
  </si>
  <si>
    <t>A34</t>
  </si>
  <si>
    <t>Tétano Obstétrico</t>
  </si>
  <si>
    <t>A35</t>
  </si>
  <si>
    <t>Outros Tipos de Tétano</t>
  </si>
  <si>
    <t>A36</t>
  </si>
  <si>
    <t>Difteria</t>
  </si>
  <si>
    <t>A37</t>
  </si>
  <si>
    <t>Coqueluche</t>
  </si>
  <si>
    <t>A38</t>
  </si>
  <si>
    <t>Escarlatina</t>
  </si>
  <si>
    <t>A39</t>
  </si>
  <si>
    <t>Infecção Meningogócica</t>
  </si>
  <si>
    <t>A40</t>
  </si>
  <si>
    <t>Septicemia Estreptocócica</t>
  </si>
  <si>
    <t>A41</t>
  </si>
  <si>
    <t>Outras Septicemias</t>
  </si>
  <si>
    <t>A42</t>
  </si>
  <si>
    <t>Actinomicose</t>
  </si>
  <si>
    <t>A43</t>
  </si>
  <si>
    <t>Nocardiose</t>
  </si>
  <si>
    <t>A44</t>
  </si>
  <si>
    <t>Bartonelose</t>
  </si>
  <si>
    <t>A46</t>
  </si>
  <si>
    <t>Erisipela</t>
  </si>
  <si>
    <t>A48</t>
  </si>
  <si>
    <t>Outras Doenças Bacterianas Não Classificadas em Outra Parte</t>
  </si>
  <si>
    <t>A49</t>
  </si>
  <si>
    <t>Infecção Bacteriana de Localização Não Especificada</t>
  </si>
  <si>
    <t>A50</t>
  </si>
  <si>
    <t>Sífilis Congênita</t>
  </si>
  <si>
    <t>A51</t>
  </si>
  <si>
    <t>Sífilis Precoce</t>
  </si>
  <si>
    <t>A52</t>
  </si>
  <si>
    <t>Sífilis Tardia</t>
  </si>
  <si>
    <t>A53</t>
  </si>
  <si>
    <t>Outras Formas e as Não Especificadas da Sífilis</t>
  </si>
  <si>
    <t>A54</t>
  </si>
  <si>
    <t>Infecção Gonocócica</t>
  </si>
  <si>
    <t>A55</t>
  </si>
  <si>
    <t>Linfogranuloma (venéreo) Por Clamídia</t>
  </si>
  <si>
    <t>A56</t>
  </si>
  <si>
    <t>Outras Infecções Causadas Por Clamídias Transmitidas Por Via Sexual</t>
  </si>
  <si>
    <t>A57</t>
  </si>
  <si>
    <t>Cancro Mole</t>
  </si>
  <si>
    <t>A58</t>
  </si>
  <si>
    <t>Granuloma Inguinal</t>
  </si>
  <si>
    <t>A59</t>
  </si>
  <si>
    <t>Tricomoníase</t>
  </si>
  <si>
    <t>A60</t>
  </si>
  <si>
    <t>Infecções Anogenitais Pelo Vírus do Herpes (herpes Simples)</t>
  </si>
  <si>
    <t>A63</t>
  </si>
  <si>
    <t>Outras Doenças de Transmissão Predominantemente Sexual, Não Classificadas em Outra Parte</t>
  </si>
  <si>
    <t>A64</t>
  </si>
  <si>
    <t>Doenças Sexualmente Transmitidas, Não Especificadas</t>
  </si>
  <si>
    <t>A65</t>
  </si>
  <si>
    <t>Sífilis Não - venérea</t>
  </si>
  <si>
    <t>A66</t>
  </si>
  <si>
    <t>Bouba</t>
  </si>
  <si>
    <t>A67</t>
  </si>
  <si>
    <t>Pinta (carate)</t>
  </si>
  <si>
    <t>A68</t>
  </si>
  <si>
    <t>Febres Recorrentes (Borrelioses)</t>
  </si>
  <si>
    <t>A69</t>
  </si>
  <si>
    <t>Outras Infecções Por Espiroquetas</t>
  </si>
  <si>
    <t>A70</t>
  </si>
  <si>
    <t>Infecções Causadas Por Clamídia Psittaci</t>
  </si>
  <si>
    <t>A71</t>
  </si>
  <si>
    <t>Tracoma</t>
  </si>
  <si>
    <t>A74</t>
  </si>
  <si>
    <t>Outras Doenças Causadas Por Clamídias</t>
  </si>
  <si>
    <t>A75</t>
  </si>
  <si>
    <t>Tifo Exantemático</t>
  </si>
  <si>
    <t>A77</t>
  </si>
  <si>
    <t>Febre Maculosa (rickettsioses Transmitidas Por Carrapatos)</t>
  </si>
  <si>
    <t>A78</t>
  </si>
  <si>
    <t>Febre Q</t>
  </si>
  <si>
    <t>A79</t>
  </si>
  <si>
    <t>Outras Rickettsioses</t>
  </si>
  <si>
    <t>A80</t>
  </si>
  <si>
    <t>Poliomielite Aguda</t>
  </si>
  <si>
    <t>A81</t>
  </si>
  <si>
    <t>Infecções Por Vírus Atípicos do Sistema Nervoso Central</t>
  </si>
  <si>
    <t>A82</t>
  </si>
  <si>
    <t>Raiva</t>
  </si>
  <si>
    <t>A83</t>
  </si>
  <si>
    <t>Encefalite Por Vírus Transmitidos Por Mosquitos</t>
  </si>
  <si>
    <t>A84</t>
  </si>
  <si>
    <t>Encefalite Por Vírus Transmitido Por Carrapatos</t>
  </si>
  <si>
    <t>A85</t>
  </si>
  <si>
    <t>Outras Encefalites Virais, Não Classificadas em Outra Parte</t>
  </si>
  <si>
    <t>A86</t>
  </si>
  <si>
    <t>Encefalite Viral, Não Especificada</t>
  </si>
  <si>
    <t>A87</t>
  </si>
  <si>
    <t>Meningite Viral</t>
  </si>
  <si>
    <t>A88</t>
  </si>
  <si>
    <t>Outras Infecções Virais do Sistema Nervoso Central Não Classificadas em Outra Parte</t>
  </si>
  <si>
    <t>A89</t>
  </si>
  <si>
    <t>Infecções Virais Não Especificadas do Sistema Nervoso Central</t>
  </si>
  <si>
    <t>A90</t>
  </si>
  <si>
    <t>Dengue (dengue Clássico)</t>
  </si>
  <si>
    <t>A91</t>
  </si>
  <si>
    <t>Febre Hemorrágica Devida ao Vírus do Dengue</t>
  </si>
  <si>
    <t>A92</t>
  </si>
  <si>
    <t>Outras Febres Virais Transmitidas Por Mosquitos</t>
  </si>
  <si>
    <t>A93</t>
  </si>
  <si>
    <t>Outras Febres Por Vírus Transmitidas Por Artrópodes Não Classificadas em Outra Parte</t>
  </si>
  <si>
    <t>A94</t>
  </si>
  <si>
    <t>Febre Viral Transmitida Por Artrópodes, Não Especificada</t>
  </si>
  <si>
    <t>A95</t>
  </si>
  <si>
    <t>Febre Amarela</t>
  </si>
  <si>
    <t>A96</t>
  </si>
  <si>
    <t>Febre Hemorrágica Por Arenavírus</t>
  </si>
  <si>
    <t>A98</t>
  </si>
  <si>
    <t>Outras Febres Hemorrágicas Por Vírus, Não Classificadas em Outra Parte</t>
  </si>
  <si>
    <t>A99</t>
  </si>
  <si>
    <t>Febres Hemorrágicas Virais Não Especificadas</t>
  </si>
  <si>
    <t>B00</t>
  </si>
  <si>
    <t>Infecções Pelo Vírus do Herpes (herpes Simples)</t>
  </si>
  <si>
    <t>B01</t>
  </si>
  <si>
    <t>Varicela (Catapora)</t>
  </si>
  <si>
    <t>B02</t>
  </si>
  <si>
    <t>Herpes Zoster (Zona)</t>
  </si>
  <si>
    <t>B03</t>
  </si>
  <si>
    <t>Varíola</t>
  </si>
  <si>
    <t>B04</t>
  </si>
  <si>
    <t>Varíola Dos Macacos (Monkeypox)</t>
  </si>
  <si>
    <t>B05</t>
  </si>
  <si>
    <t>Sarampo</t>
  </si>
  <si>
    <t>B06</t>
  </si>
  <si>
    <t>Rubéola</t>
  </si>
  <si>
    <t>B07</t>
  </si>
  <si>
    <t>Verrugas de Origem Viral</t>
  </si>
  <si>
    <t>B08</t>
  </si>
  <si>
    <t>Outras Infecções Virais Caracterizadas Por Lesões da Pele e Das Membranas Mucosas, Não Classificadas em Outra Parte</t>
  </si>
  <si>
    <t>B09</t>
  </si>
  <si>
    <t>Infecção Viral Não Especificada Caracterizada Por Lesões da Pele e Membranas Mucosas</t>
  </si>
  <si>
    <t>B15</t>
  </si>
  <si>
    <t>Hepatite Aguda A</t>
  </si>
  <si>
    <t>B16</t>
  </si>
  <si>
    <t>Hepatite Aguda B</t>
  </si>
  <si>
    <t>B17</t>
  </si>
  <si>
    <t>Outras Hepatites Virais Agudas</t>
  </si>
  <si>
    <t>B18</t>
  </si>
  <si>
    <t>Hepatite Viral Crônica</t>
  </si>
  <si>
    <t>B19</t>
  </si>
  <si>
    <t>Hepatite Viral Não Especificada</t>
  </si>
  <si>
    <t>B20</t>
  </si>
  <si>
    <t>Doença Pelo Vírus da Imunodeficiência Humana (HIV), Resultando em Doenças Infecciosas e Parasitárias</t>
  </si>
  <si>
    <t>B21</t>
  </si>
  <si>
    <t>Doença Pelo Vírus da Imunodeficiência Humana (HIV), Resultando em Neoplasias Malignas</t>
  </si>
  <si>
    <t>B22</t>
  </si>
  <si>
    <t>Doença Pelo Vírus da Imunodeficiência Humana (HIV) Resultando em Outras Doenças Especificadas</t>
  </si>
  <si>
    <t>B23</t>
  </si>
  <si>
    <t>Doença Pelo Vírus da Imunodeficiência Humana (HIV) Resultando em Outras Doenças</t>
  </si>
  <si>
    <t>B24</t>
  </si>
  <si>
    <t>Doença Pelo Vírus da Imunodeficiência Humana (HIV) Não Especificada</t>
  </si>
  <si>
    <t>B25</t>
  </si>
  <si>
    <t>Doença Por Citomegalovírus</t>
  </si>
  <si>
    <t>B26</t>
  </si>
  <si>
    <t>Caxumba (Parotidite Epidêmica)</t>
  </si>
  <si>
    <t>B27</t>
  </si>
  <si>
    <t>Mononucleose Infecciosa</t>
  </si>
  <si>
    <t>B30</t>
  </si>
  <si>
    <t>Conjuntivite Viral</t>
  </si>
  <si>
    <t>B33</t>
  </si>
  <si>
    <t>Outras Doenças Por Vírus Não Classificada em Outra Parte</t>
  </si>
  <si>
    <t>B34</t>
  </si>
  <si>
    <t>Doenças Por Vírus, de Localização Não Especificada</t>
  </si>
  <si>
    <t>B35</t>
  </si>
  <si>
    <t>Dermatofitose</t>
  </si>
  <si>
    <t>B36</t>
  </si>
  <si>
    <t>Outras Micoses Superficiais</t>
  </si>
  <si>
    <t>B37</t>
  </si>
  <si>
    <t>Candidíase</t>
  </si>
  <si>
    <t>B38</t>
  </si>
  <si>
    <t>Coccidioidomicose</t>
  </si>
  <si>
    <t>B39</t>
  </si>
  <si>
    <t>Histoplasmose</t>
  </si>
  <si>
    <t>B40</t>
  </si>
  <si>
    <t>Blastomicose</t>
  </si>
  <si>
    <t>B41</t>
  </si>
  <si>
    <t>Paracoccidioidomicose</t>
  </si>
  <si>
    <t>B42</t>
  </si>
  <si>
    <t>Esporotricose</t>
  </si>
  <si>
    <t>B43</t>
  </si>
  <si>
    <t>Cromomicose e Abscesso Feomicótico</t>
  </si>
  <si>
    <t>B44</t>
  </si>
  <si>
    <t>Aspergilose</t>
  </si>
  <si>
    <t>B45</t>
  </si>
  <si>
    <t>Criptococose</t>
  </si>
  <si>
    <t>B46</t>
  </si>
  <si>
    <t>Zigomicose</t>
  </si>
  <si>
    <t>B47</t>
  </si>
  <si>
    <t>Micetoma</t>
  </si>
  <si>
    <t>B48</t>
  </si>
  <si>
    <t>Outras Micoses, Não Classificadas em Outra Parte</t>
  </si>
  <si>
    <t>B49</t>
  </si>
  <si>
    <t>Micose Não Especificada</t>
  </si>
  <si>
    <t>B50</t>
  </si>
  <si>
    <t>Malária Por Plasmodium Falciparum</t>
  </si>
  <si>
    <t>B51</t>
  </si>
  <si>
    <t>Malária Por Plasmodium Vivax</t>
  </si>
  <si>
    <t>B52</t>
  </si>
  <si>
    <t>Malária Por Plasmodium Malariae</t>
  </si>
  <si>
    <t>B53</t>
  </si>
  <si>
    <t>Outras Formas de Malária Confirmadas Por Exames Parasitológicos</t>
  </si>
  <si>
    <t>B54</t>
  </si>
  <si>
    <t>Malária Não Especificada</t>
  </si>
  <si>
    <t>B55</t>
  </si>
  <si>
    <t>Leishmaniose</t>
  </si>
  <si>
    <t>B56</t>
  </si>
  <si>
    <t>Tripanossomíase Africana</t>
  </si>
  <si>
    <t>B57</t>
  </si>
  <si>
    <t>Doença de Chagas</t>
  </si>
  <si>
    <t>B58</t>
  </si>
  <si>
    <t>Toxoplasmose</t>
  </si>
  <si>
    <t>B59</t>
  </si>
  <si>
    <t>Pneumocistose</t>
  </si>
  <si>
    <t>B60</t>
  </si>
  <si>
    <t>Outras Doenças Devidas a Protozoários, Não Classificadas em Outra Parte</t>
  </si>
  <si>
    <t>B64</t>
  </si>
  <si>
    <t>Doença Não Especificada Devida a Protozoários</t>
  </si>
  <si>
    <t>B65</t>
  </si>
  <si>
    <t>Esquistossomose (bilharziose) (Schistosomíase)</t>
  </si>
  <si>
    <t>B66</t>
  </si>
  <si>
    <t>Outras Infestações Por Trematódeos</t>
  </si>
  <si>
    <t>B67</t>
  </si>
  <si>
    <t>Equinococose</t>
  </si>
  <si>
    <t>B68</t>
  </si>
  <si>
    <t>Infestação Por Taenia</t>
  </si>
  <si>
    <t>B69</t>
  </si>
  <si>
    <t>Cisticercose</t>
  </si>
  <si>
    <t>B70</t>
  </si>
  <si>
    <t>Difilobotríase e Esparganose</t>
  </si>
  <si>
    <t>B71</t>
  </si>
  <si>
    <t>Outras Infestações Por Cestóides</t>
  </si>
  <si>
    <t>B72</t>
  </si>
  <si>
    <t>Dracontíase</t>
  </si>
  <si>
    <t>B73</t>
  </si>
  <si>
    <t>Oncocercose</t>
  </si>
  <si>
    <t>B74</t>
  </si>
  <si>
    <t>Filariose</t>
  </si>
  <si>
    <t>B75</t>
  </si>
  <si>
    <t>Triquinose</t>
  </si>
  <si>
    <t>B76</t>
  </si>
  <si>
    <t>Ancilostomíase</t>
  </si>
  <si>
    <t>B77</t>
  </si>
  <si>
    <t>Ascaridíase</t>
  </si>
  <si>
    <t>B78</t>
  </si>
  <si>
    <t>Estrongiloidíase</t>
  </si>
  <si>
    <t>B79</t>
  </si>
  <si>
    <t>Tricuríase</t>
  </si>
  <si>
    <t>B80</t>
  </si>
  <si>
    <t>Oxiuríase</t>
  </si>
  <si>
    <t>B81</t>
  </si>
  <si>
    <t>Outras Helmintíases Intestinais, Não Classificadas em Outra Parte</t>
  </si>
  <si>
    <t>B82</t>
  </si>
  <si>
    <t>Parasitose Intestinal Não Especificada</t>
  </si>
  <si>
    <t>B83</t>
  </si>
  <si>
    <t>Outras Helmintíases</t>
  </si>
  <si>
    <t>B85</t>
  </si>
  <si>
    <t>Pediculose e Ftiríase</t>
  </si>
  <si>
    <t>B86</t>
  </si>
  <si>
    <t>Escabiose (sarna)</t>
  </si>
  <si>
    <t>B87</t>
  </si>
  <si>
    <t>Miíase</t>
  </si>
  <si>
    <t>B88</t>
  </si>
  <si>
    <t>Outras Infestações</t>
  </si>
  <si>
    <t>B89</t>
  </si>
  <si>
    <t>Doença Parasitária Não Especificada</t>
  </si>
  <si>
    <t>B90</t>
  </si>
  <si>
    <t>Seqüelas de Tuberculose</t>
  </si>
  <si>
    <t>B91</t>
  </si>
  <si>
    <t>Seqüelas de Poliomielite</t>
  </si>
  <si>
    <t>B92</t>
  </si>
  <si>
    <t>Seqüelas de Hanseníase (lepra)</t>
  </si>
  <si>
    <t>B94</t>
  </si>
  <si>
    <t>Seqüelas de Outras Doenças Infecciosas e Parasitárias e Das Não Especificadas</t>
  </si>
  <si>
    <t>B95</t>
  </si>
  <si>
    <t>Estreptococos e Estafilococos Como Causa de Doenças Classificadas em Outros Capítulos</t>
  </si>
  <si>
    <t>B96</t>
  </si>
  <si>
    <t>Outros Agentes Bacterianos, Como Causa de Doenças Classificadas em Outros Capítulos</t>
  </si>
  <si>
    <t>B97</t>
  </si>
  <si>
    <t>Vírus Como Causa de Doenças Classificadas em Outros Capítulos</t>
  </si>
  <si>
    <t>B99</t>
  </si>
  <si>
    <t>Doenças Infecciosas, Outras e as Não Especificadas</t>
  </si>
  <si>
    <t>C00</t>
  </si>
  <si>
    <t>Neoplasia Maligna do Lábio</t>
  </si>
  <si>
    <t>C01</t>
  </si>
  <si>
    <t>Neoplasia Maligna da Base da Língua</t>
  </si>
  <si>
    <t>C02</t>
  </si>
  <si>
    <t>Neoplasia Maligna de Outras Partes e de Partes Não Especificadas da Língua</t>
  </si>
  <si>
    <t>C03</t>
  </si>
  <si>
    <t>Neoplasia Maligna da Gengiva</t>
  </si>
  <si>
    <t>C04</t>
  </si>
  <si>
    <t>Neoplasia Maligna do Assoalho da Boca</t>
  </si>
  <si>
    <t>C05</t>
  </si>
  <si>
    <t>Neoplasia Maligna do Palato</t>
  </si>
  <si>
    <t>C06</t>
  </si>
  <si>
    <t>Neoplasia Maligna de Outras Partes e de Partes Não Especificadas da Boca</t>
  </si>
  <si>
    <t>C07</t>
  </si>
  <si>
    <t>Neoplasia Maligna da Glândula Parótida</t>
  </si>
  <si>
    <t>C08</t>
  </si>
  <si>
    <t>Neoplasia Maligna de Outras Glândulas Salivares Maiores e as Não Especificadas</t>
  </si>
  <si>
    <t>C09</t>
  </si>
  <si>
    <t>Neoplasia Maligna da Amígdala</t>
  </si>
  <si>
    <t>C10</t>
  </si>
  <si>
    <t>Neoplasia Maligna da Orofaringe</t>
  </si>
  <si>
    <t>C11</t>
  </si>
  <si>
    <t>Neoplasia Maligna da Nasofaringe</t>
  </si>
  <si>
    <t>C12</t>
  </si>
  <si>
    <t>Neoplasia Maligna do Seio Piriforme</t>
  </si>
  <si>
    <t>C13</t>
  </si>
  <si>
    <t>Neoplasia Maligna da Hipofaringe</t>
  </si>
  <si>
    <t>C14</t>
  </si>
  <si>
    <t>Neoplasia Maligna de Outras Localizações e de Localizações Mal Definida, do Lábio, Cavidade Oral e Faringe</t>
  </si>
  <si>
    <t>C15</t>
  </si>
  <si>
    <t>Neoplasia Maligna do Esôfago</t>
  </si>
  <si>
    <t>C16</t>
  </si>
  <si>
    <t>Neoplasia Maligna do Estômago</t>
  </si>
  <si>
    <t>C17</t>
  </si>
  <si>
    <t>Neoplasia Maligna do Intestino Delgado</t>
  </si>
  <si>
    <t>C18</t>
  </si>
  <si>
    <t>Neoplasia Maligna do Cólon</t>
  </si>
  <si>
    <t>C19</t>
  </si>
  <si>
    <t>Neoplasia Maligna da Junção Retossigmóide</t>
  </si>
  <si>
    <t>C20</t>
  </si>
  <si>
    <t>Neoplasia Maligna do Reto</t>
  </si>
  <si>
    <t>C21</t>
  </si>
  <si>
    <t>Neoplasia Maligna do Ânus e do Canal Anal</t>
  </si>
  <si>
    <t>C22</t>
  </si>
  <si>
    <t>Neoplasia Maligna do Fígado e Das Vias Biliares Intra - hepáticas</t>
  </si>
  <si>
    <t>C23</t>
  </si>
  <si>
    <t>Neoplasia Maligna da Vesícula Biliar</t>
  </si>
  <si>
    <t>C24</t>
  </si>
  <si>
    <t>Neoplasia Maligna de Outras Partes, e de Partes Não Especificadas Das Vias Biliares</t>
  </si>
  <si>
    <t>C25</t>
  </si>
  <si>
    <t>Neoplasia Maligna do Pâncreas</t>
  </si>
  <si>
    <t>C26</t>
  </si>
  <si>
    <t>Neoplasia Maligna de Outros Órgãos Digestivos e de Localizações Mal Definidas no Aparelho Digestivo</t>
  </si>
  <si>
    <t>C30</t>
  </si>
  <si>
    <t>Neoplasia Maligna da Cavidade Nasal e do Ouvido Médio</t>
  </si>
  <si>
    <t>C31</t>
  </si>
  <si>
    <t>Neoplasia Maligna Dos Seios da Face</t>
  </si>
  <si>
    <t>C32</t>
  </si>
  <si>
    <t>Neoplasia Maligna da Laringe</t>
  </si>
  <si>
    <t>C33</t>
  </si>
  <si>
    <t>Neoplasia Maligna da Traquéia</t>
  </si>
  <si>
    <t>C34</t>
  </si>
  <si>
    <t>Neoplasia Maligna Dos Brônquios e Dos Pulmões</t>
  </si>
  <si>
    <t>C37</t>
  </si>
  <si>
    <t>Neoplasia Maligna do Timo</t>
  </si>
  <si>
    <t>C38</t>
  </si>
  <si>
    <t>Neoplasia Maligna do Coração, Mediastino e Pleura</t>
  </si>
  <si>
    <t>C39</t>
  </si>
  <si>
    <t>Neoplasia Maligna de Outras Localizações e de Localizações Mal Definidas do Aparelho Respiratório e Dos Órgãos Intratorácicos</t>
  </si>
  <si>
    <t>C40</t>
  </si>
  <si>
    <t>Neoplasia Maligna Dos Ossos e Cartilagens Articulares Dos Membros</t>
  </si>
  <si>
    <t>C41</t>
  </si>
  <si>
    <t>Neoplasia Maligna Dos Ossos e Das Cartilagens Articulares de Outras Localizações e de Localizações Não Especificadas</t>
  </si>
  <si>
    <t>C43</t>
  </si>
  <si>
    <t>Melanoma Maligno da Pele</t>
  </si>
  <si>
    <t>C44</t>
  </si>
  <si>
    <t>Outras Neoplasias Malignas da Pele</t>
  </si>
  <si>
    <t>C45</t>
  </si>
  <si>
    <t>Mesotelioma</t>
  </si>
  <si>
    <t>C46</t>
  </si>
  <si>
    <t>Sarcoma de Kaposi</t>
  </si>
  <si>
    <t>C47</t>
  </si>
  <si>
    <t>Neoplasia Maligna Dos Nervos Periféricos e do Sistema Nervoso Autônomo</t>
  </si>
  <si>
    <t>C48</t>
  </si>
  <si>
    <t>Neoplasia Maligna Dos Tecidos Moles do Retroperitônio e do Peritônio</t>
  </si>
  <si>
    <t>C49</t>
  </si>
  <si>
    <t>Neoplasia Maligna do Tecido Conjuntivo e de Outros Tecidos Moles</t>
  </si>
  <si>
    <t>C50</t>
  </si>
  <si>
    <t>Neoplasia Maligna da Mama</t>
  </si>
  <si>
    <t>C51</t>
  </si>
  <si>
    <t>Neoplasia Maligna da Vulva</t>
  </si>
  <si>
    <t>C52</t>
  </si>
  <si>
    <t>Neoplasia Maligna da Vagina</t>
  </si>
  <si>
    <t>C53</t>
  </si>
  <si>
    <t>Neoplasia Maligna do Colo do Útero</t>
  </si>
  <si>
    <t>C54</t>
  </si>
  <si>
    <t>Neoplasia Maligna do Corpo do Útero</t>
  </si>
  <si>
    <t>C55</t>
  </si>
  <si>
    <t>Neoplasia Maligna do Útero, Porção Não Especificada</t>
  </si>
  <si>
    <t>C56</t>
  </si>
  <si>
    <t>Neoplasia Maligna do Ovário</t>
  </si>
  <si>
    <t>C57</t>
  </si>
  <si>
    <t>Neoplasia Maligna de Outros Órgãos Genitais Femininos e Dos Não Especificados</t>
  </si>
  <si>
    <t>C58</t>
  </si>
  <si>
    <t>Neoplasia Maligna da Placenta</t>
  </si>
  <si>
    <t>C60</t>
  </si>
  <si>
    <t>Neoplasia Maligna do Pênis</t>
  </si>
  <si>
    <t>C61</t>
  </si>
  <si>
    <t>Neoplasia Maligna da Próstata</t>
  </si>
  <si>
    <t>C62</t>
  </si>
  <si>
    <t>Neoplasia Maligna Dos Testículos</t>
  </si>
  <si>
    <t>C63</t>
  </si>
  <si>
    <t>Neoplasia Maligna de Outros Órgãos Genitais Masculinos e Dos Não Especificados</t>
  </si>
  <si>
    <t>C64</t>
  </si>
  <si>
    <t>Neoplasia Maligna do Rim, Exceto Pelve Renal</t>
  </si>
  <si>
    <t>C65</t>
  </si>
  <si>
    <t>Neoplasia Maligna da Pelve Renal</t>
  </si>
  <si>
    <t>C66</t>
  </si>
  <si>
    <t>Neoplasia Maligna Dos Ureteres</t>
  </si>
  <si>
    <t>C67</t>
  </si>
  <si>
    <t>Neoplasia Maligna da Bexiga</t>
  </si>
  <si>
    <t>C68</t>
  </si>
  <si>
    <t>Neoplasia Maligna de Outros Órgãos Urinários e Dos Não Especificados</t>
  </si>
  <si>
    <t>C69</t>
  </si>
  <si>
    <t>Neoplasia Maligna do Olho e Anexos</t>
  </si>
  <si>
    <t>C70</t>
  </si>
  <si>
    <t>Neoplasia Maligna Das Meninges</t>
  </si>
  <si>
    <t>C71</t>
  </si>
  <si>
    <t>Neoplasia Maligna do Encéfalo</t>
  </si>
  <si>
    <t>C72</t>
  </si>
  <si>
    <t>Neoplasia Maligna da Medula Espinhal, Dos Nervos Cranianos e de Outras Partes do Sistema Nervoso Central</t>
  </si>
  <si>
    <t>C73</t>
  </si>
  <si>
    <t>Neoplasia Maligna da Glândula Tireóide</t>
  </si>
  <si>
    <t>C74</t>
  </si>
  <si>
    <t>Neoplasia Maligna da Glândula Supra - renal (Glândula Adrenal)</t>
  </si>
  <si>
    <t>C75</t>
  </si>
  <si>
    <t>Neoplasia Maligna de Outras Glândulas Endócrinas e de Estruturas Relacionadas</t>
  </si>
  <si>
    <t>C76</t>
  </si>
  <si>
    <t>Neoplasia Maligna de Outras Localizações e de Localizações Mal Definidas</t>
  </si>
  <si>
    <t>C77</t>
  </si>
  <si>
    <t>Neoplasia Maligna Secundária e Não Especificada Dos Gânglios Linfáticos</t>
  </si>
  <si>
    <t>C78</t>
  </si>
  <si>
    <t>Neoplasia Maligna Secundária Dos Órgãos Respiratórios e Digestivos</t>
  </si>
  <si>
    <t>C79</t>
  </si>
  <si>
    <t>Neoplasia Maligna Secundária de Outras Localizações</t>
  </si>
  <si>
    <t>C80</t>
  </si>
  <si>
    <t>Neoplasia Maligna, Sem Especificação de Localização</t>
  </si>
  <si>
    <t>C81</t>
  </si>
  <si>
    <t>Doença de Hodgkin</t>
  </si>
  <si>
    <t>C82</t>
  </si>
  <si>
    <t>Linfoma Não - Hodgkin, Folicular (nodular)</t>
  </si>
  <si>
    <t>C83</t>
  </si>
  <si>
    <t>Linfoma Não - Hodgkin Difuso</t>
  </si>
  <si>
    <t>C84</t>
  </si>
  <si>
    <t>Linfomas de Células T Cutâneas e Periféricas</t>
  </si>
  <si>
    <t>C85</t>
  </si>
  <si>
    <t>Linfoma Não - Hodgkin de Outros Tipos e de Tipo Não Especificado</t>
  </si>
  <si>
    <t>C88</t>
  </si>
  <si>
    <t>Doenças Imunoproliferativas Malignas</t>
  </si>
  <si>
    <t>C90</t>
  </si>
  <si>
    <t>Mieloma Múltiplo e Neoplasias Malignas de Plasmócitos</t>
  </si>
  <si>
    <t>C91</t>
  </si>
  <si>
    <t>Leucemia Linfóide</t>
  </si>
  <si>
    <t>C92</t>
  </si>
  <si>
    <t>Leucemia Mielóide</t>
  </si>
  <si>
    <t>C93</t>
  </si>
  <si>
    <t>Leucemia Monocítica</t>
  </si>
  <si>
    <t>C94</t>
  </si>
  <si>
    <t>Outras Leucemias de Células de Tipo Especificado</t>
  </si>
  <si>
    <t>C95</t>
  </si>
  <si>
    <t>Leucemia de Tipo Celular Não Especificado</t>
  </si>
  <si>
    <t>C96</t>
  </si>
  <si>
    <t>Outras Neoplasias Malignas e as Não Especificadas Dos Tecidos Linfático, Hematopoético e Tecidos Correlatos</t>
  </si>
  <si>
    <t>C97</t>
  </si>
  <si>
    <t>Neoplasias Malignas de Localizações Múltiplas Independentes (primárias)</t>
  </si>
  <si>
    <t>D00</t>
  </si>
  <si>
    <t>Carcinoma in Situ da Cavidade Oral, do Esôfago e do Estômago</t>
  </si>
  <si>
    <t>D01</t>
  </si>
  <si>
    <t>Carcinoma in Situ de Outros Órgãos Digestivos</t>
  </si>
  <si>
    <t>D02</t>
  </si>
  <si>
    <t>Carcinoma in Situ do Ouvido Médio e do Aparelho Respiratório</t>
  </si>
  <si>
    <t>D03</t>
  </si>
  <si>
    <t>Melanoma in Situ</t>
  </si>
  <si>
    <t>D04</t>
  </si>
  <si>
    <t>Carcinoma in Situ da Pele</t>
  </si>
  <si>
    <t>D05</t>
  </si>
  <si>
    <t>Carcinoma in Situ da Mama</t>
  </si>
  <si>
    <t>D06</t>
  </si>
  <si>
    <t>Carcinoma in Situ do Colo do Útero (cérvix)</t>
  </si>
  <si>
    <t>D07</t>
  </si>
  <si>
    <t>Carcinoma in Situ de Outros Órgãos Genitais e Dos Não Especificados</t>
  </si>
  <si>
    <t>D09</t>
  </si>
  <si>
    <t>Carcinoma in Situ de Outras Localizações e Das Não Especificadas</t>
  </si>
  <si>
    <t>D10</t>
  </si>
  <si>
    <t>Neoplasia Benigna da Boca e da Faringe</t>
  </si>
  <si>
    <t>D11</t>
  </si>
  <si>
    <t>Neoplasia Benigna de Glândulas Salivares Maiores</t>
  </si>
  <si>
    <t>D12</t>
  </si>
  <si>
    <t>Neoplasia Benigna do Cólon, Reto, Canal Anal e Ânus</t>
  </si>
  <si>
    <t>D13</t>
  </si>
  <si>
    <t>Neoplasia Benigna de Outras Partes e de Partes Mal Definidas do Aparelho Digestivo</t>
  </si>
  <si>
    <t>D14</t>
  </si>
  <si>
    <t>Neoplasia Benigna do Ouvido Médio e do Aparelho Respiratório</t>
  </si>
  <si>
    <t>D15</t>
  </si>
  <si>
    <t>Neoplasia Benigna de Outros Órgãos Intratorácicos e Dos Não Especificados</t>
  </si>
  <si>
    <t>D16</t>
  </si>
  <si>
    <t>Neoplasia Benigna de Osso e de Cartilagem Articular</t>
  </si>
  <si>
    <t>D17</t>
  </si>
  <si>
    <t>Neoplasia Lipomatosa Benigna</t>
  </si>
  <si>
    <t>D18</t>
  </si>
  <si>
    <t>Hemangioma e Linfangioma de Qualquer Localização</t>
  </si>
  <si>
    <t>D19</t>
  </si>
  <si>
    <t>Neoplasia Benigna de Tecido Mesotelial</t>
  </si>
  <si>
    <t>D20</t>
  </si>
  <si>
    <t>Neoplasia Benigna de Tecido Mole do Retroperitônio e do Peritônio</t>
  </si>
  <si>
    <t>D21</t>
  </si>
  <si>
    <t>Outras Neoplasias Benignas do Tecido Conjuntivo e de Outros Tecidos Moles</t>
  </si>
  <si>
    <t>D22</t>
  </si>
  <si>
    <t>Nevos Melanocíticos</t>
  </si>
  <si>
    <t>D23</t>
  </si>
  <si>
    <t>Outras Neoplasias Benignas da Pele</t>
  </si>
  <si>
    <t>D24</t>
  </si>
  <si>
    <t>Neoplasia Benigna da Mama</t>
  </si>
  <si>
    <t>D25</t>
  </si>
  <si>
    <t>Leiomioma do Útero</t>
  </si>
  <si>
    <t>D26</t>
  </si>
  <si>
    <t>Outras Neoplasias Benignas do Útero</t>
  </si>
  <si>
    <t>D27</t>
  </si>
  <si>
    <t>Neoplasia Benigna do Ovário</t>
  </si>
  <si>
    <t>D28</t>
  </si>
  <si>
    <t>Neoplasia Benigna de Outros Órgãos Genitais Femininos e de Órgãos Não Especificados</t>
  </si>
  <si>
    <t>D29</t>
  </si>
  <si>
    <t>Neoplasia Benigna Dos Órgãos Genitais Masculinos</t>
  </si>
  <si>
    <t>D30</t>
  </si>
  <si>
    <t>Neoplasia Benigna Dos Órgãos Urinários</t>
  </si>
  <si>
    <t>D31</t>
  </si>
  <si>
    <t>Neoplasia Benigna do Olho e Anexos</t>
  </si>
  <si>
    <t>D32</t>
  </si>
  <si>
    <t>Neoplasia Benigna Das Meninges</t>
  </si>
  <si>
    <t>D33</t>
  </si>
  <si>
    <t>Neoplasia Benigna do Encéfalo e de Outras Partes do Sistema Nervoso Central</t>
  </si>
  <si>
    <t>D34</t>
  </si>
  <si>
    <t>Neoplasia Benigna da Glândula Tireóide</t>
  </si>
  <si>
    <t>D35</t>
  </si>
  <si>
    <t>Neoplasia Benigna de Outras Glândulas Endócrinas e Das Não Especificadas</t>
  </si>
  <si>
    <t>D36</t>
  </si>
  <si>
    <t>Neoplasia Benigna de Outras Localizações e de Localizações Não Especificadas</t>
  </si>
  <si>
    <t>D37</t>
  </si>
  <si>
    <t>Neoplasia de Comportamento Incerto ou Desconhecido da Cavidade Oral e Dos Órgãos Digestivos</t>
  </si>
  <si>
    <t>D38</t>
  </si>
  <si>
    <t>Neoplasia de Comportamento Incerto ou Desconhecido do Ouvido Médio e Dos Órgãos Respiratórios e Intratorácicos</t>
  </si>
  <si>
    <t>D39</t>
  </si>
  <si>
    <t>Neoplasia de Comportamento Incerto ou Desconhecido Dos Órgãos Genitais Femininos</t>
  </si>
  <si>
    <t>D40</t>
  </si>
  <si>
    <t>Neoplasia de Comportamento Incerto ou Desconhecido Dos Órgãos Genitais Masculinos</t>
  </si>
  <si>
    <t>D41</t>
  </si>
  <si>
    <t>Neoplasia de Comportamento Incerto ou Desconhecido Dos Órgãos Urinários</t>
  </si>
  <si>
    <t>D42</t>
  </si>
  <si>
    <t>Neoplasia de Comportamento Incerto ou Desconhecido Das Meninges</t>
  </si>
  <si>
    <t>D43</t>
  </si>
  <si>
    <t>Neoplasia de Comportamento Incerto ou Desconhecido do Encéfalo e do Sistema Nervoso Central</t>
  </si>
  <si>
    <t>D44</t>
  </si>
  <si>
    <t>Neoplasia de Comportamento Incerto ou Desconhecido Das Glândulas Endócrinas</t>
  </si>
  <si>
    <t>D45</t>
  </si>
  <si>
    <t>Policitemia Vera</t>
  </si>
  <si>
    <t>D46</t>
  </si>
  <si>
    <t>Síndromes Mielodisplásicas</t>
  </si>
  <si>
    <t>D47</t>
  </si>
  <si>
    <t>Outras Neoplasias de Comportamento Incerto ou Desconhecido Dos Tecidos Linfático, Hematopoético e Tecidos Correlatos</t>
  </si>
  <si>
    <t>D48</t>
  </si>
  <si>
    <t>Neoplasia de Comportamento Incerto ou Desconhecido de Outras Localizações e de Localizações Não Especificadas</t>
  </si>
  <si>
    <t>D50</t>
  </si>
  <si>
    <t>Anemia Por Deficiência de Ferro</t>
  </si>
  <si>
    <t>D51</t>
  </si>
  <si>
    <t>Anemia Por Deficiência de Vitamina B12</t>
  </si>
  <si>
    <t>D52</t>
  </si>
  <si>
    <t>Anemia Por Deficiência de Folato</t>
  </si>
  <si>
    <t>D53</t>
  </si>
  <si>
    <t>Outras Anemias Nutricionais</t>
  </si>
  <si>
    <t>D55</t>
  </si>
  <si>
    <t>Anemia Devida a Transtornos Enzimáticos</t>
  </si>
  <si>
    <t>D56</t>
  </si>
  <si>
    <t>Talassemia</t>
  </si>
  <si>
    <t>D57</t>
  </si>
  <si>
    <t>Transtornos Falciformes</t>
  </si>
  <si>
    <t>D58</t>
  </si>
  <si>
    <t>Outras Anemias Hemolíticas Hereditárias</t>
  </si>
  <si>
    <t>D59</t>
  </si>
  <si>
    <t>Anemia Hemolítica Adquirida</t>
  </si>
  <si>
    <t>D60</t>
  </si>
  <si>
    <t>Aplasia Pura da Série Vermelha, Adquirida (eritroblastopenia)</t>
  </si>
  <si>
    <t>D61</t>
  </si>
  <si>
    <t>Outras Anemias Aplásticas</t>
  </si>
  <si>
    <t>D62</t>
  </si>
  <si>
    <t>Anemia Aguda Pós - hemorrágica</t>
  </si>
  <si>
    <t>D63</t>
  </si>
  <si>
    <t>Anemia em Doenças Crônicas Classificadas em Outra Parte</t>
  </si>
  <si>
    <t>D64</t>
  </si>
  <si>
    <t>Outras Anemias</t>
  </si>
  <si>
    <t>D65</t>
  </si>
  <si>
    <t>Coagulação Intravascular Disseminada (síndrome de Desfibrinação)</t>
  </si>
  <si>
    <t>D66</t>
  </si>
  <si>
    <t>Deficiência Hereditária do Fator VIII</t>
  </si>
  <si>
    <t>D67</t>
  </si>
  <si>
    <t>Deficiência Hereditária do Fator IX</t>
  </si>
  <si>
    <t>D68</t>
  </si>
  <si>
    <t>Outros Defeitos da Coagulação</t>
  </si>
  <si>
    <t>D69</t>
  </si>
  <si>
    <t>Púrpura e Outras Afecções Hemorrágicas</t>
  </si>
  <si>
    <t>D70</t>
  </si>
  <si>
    <t>Agranulocitose</t>
  </si>
  <si>
    <t>D71</t>
  </si>
  <si>
    <t>Transtornos Funcionais Dos Neutrófilos Polimorfonucleares</t>
  </si>
  <si>
    <t>D72</t>
  </si>
  <si>
    <t>Outros Transtornos Dos Glóbulos Brancos</t>
  </si>
  <si>
    <t>D73</t>
  </si>
  <si>
    <t>Doenças do Baço</t>
  </si>
  <si>
    <t>D74</t>
  </si>
  <si>
    <t>Metemoglobinemia</t>
  </si>
  <si>
    <t>D75</t>
  </si>
  <si>
    <t>Outras Doenças do Sangue e Dos Órgãos Hematopoéticos</t>
  </si>
  <si>
    <t>D76</t>
  </si>
  <si>
    <t>Algumas Doenças Que Envolvem o Tecido Linforreticular e o Sistema Reticulohistiocítico</t>
  </si>
  <si>
    <t>D77</t>
  </si>
  <si>
    <t>Outros Transtornos do Sangue e Dos Órgãos Hematopoéticos em Doenças Classificadas em Outra Parte</t>
  </si>
  <si>
    <t>D80</t>
  </si>
  <si>
    <t>Imunodeficiência Com Predominância de Defeitos de Anticorpos</t>
  </si>
  <si>
    <t>D81</t>
  </si>
  <si>
    <t>Deficiências Imunitárias Combinadas</t>
  </si>
  <si>
    <t>D82</t>
  </si>
  <si>
    <t>"Imunodeficiência Associada Com Outros Defeitos ""major"""</t>
  </si>
  <si>
    <t>D83</t>
  </si>
  <si>
    <t>Imunodeficiência Comum Variável</t>
  </si>
  <si>
    <t>D84</t>
  </si>
  <si>
    <t>Outras Imunodeficiências</t>
  </si>
  <si>
    <t>D86</t>
  </si>
  <si>
    <t>Sarcoidose</t>
  </si>
  <si>
    <t>D89</t>
  </si>
  <si>
    <t>Outros Transtornos Que Comprometem o Mecanismo Imunitário Não Classificados em Outra Parte</t>
  </si>
  <si>
    <t>E00</t>
  </si>
  <si>
    <t>Síndrome de Deficiência Congênita de Iodo</t>
  </si>
  <si>
    <t>E01</t>
  </si>
  <si>
    <t>Transtornos Tireoidianos e Afecções Associadas, Relacionados à Deficiência de Iodo</t>
  </si>
  <si>
    <t>E02</t>
  </si>
  <si>
    <t>Hipotireoidismo Subclínico Por Deficiência de Iodo</t>
  </si>
  <si>
    <t>E03</t>
  </si>
  <si>
    <t>Outros Hipotireoidismos</t>
  </si>
  <si>
    <t>E04</t>
  </si>
  <si>
    <t>Outros Bócios Não - tóxicos</t>
  </si>
  <si>
    <t>E05</t>
  </si>
  <si>
    <t>Tireotoxicose (hipertireoidismo)</t>
  </si>
  <si>
    <t>E06</t>
  </si>
  <si>
    <t>Tireoidite</t>
  </si>
  <si>
    <t>E07</t>
  </si>
  <si>
    <t>Outros Transtornos da Tireóide</t>
  </si>
  <si>
    <t>E10</t>
  </si>
  <si>
    <t>Diabetes Mellitus Insulino - dependente</t>
  </si>
  <si>
    <t>E11</t>
  </si>
  <si>
    <t>Diabetes Mellitus Não - insulino - dependente</t>
  </si>
  <si>
    <t>E12</t>
  </si>
  <si>
    <t>Diabetes Mellitus Relacionado Com a Desnutrição</t>
  </si>
  <si>
    <t>E13</t>
  </si>
  <si>
    <t>Outros Tipos Especificados de Diabetes Mellitus</t>
  </si>
  <si>
    <t>E14</t>
  </si>
  <si>
    <t>Diabetes Mellitus Não Especificado</t>
  </si>
  <si>
    <t>E15</t>
  </si>
  <si>
    <t>Coma Hipoglicêmico Não - diabético</t>
  </si>
  <si>
    <t>E16</t>
  </si>
  <si>
    <t>Outros Transtornos da Secreção Pancreática Interna</t>
  </si>
  <si>
    <t>E20</t>
  </si>
  <si>
    <t>Hipoparatireoidismo</t>
  </si>
  <si>
    <t>E21</t>
  </si>
  <si>
    <t>Hiperparatireoidismo e Outros Transtornos da Glândula Paratireóide</t>
  </si>
  <si>
    <t>E22</t>
  </si>
  <si>
    <t>Hiperfunção da Hipófise</t>
  </si>
  <si>
    <t>E23</t>
  </si>
  <si>
    <t>Hipofunção e Outros Transtornos da Hipófise</t>
  </si>
  <si>
    <t>E24</t>
  </si>
  <si>
    <t>Síndrome de Cushing</t>
  </si>
  <si>
    <t>E25</t>
  </si>
  <si>
    <t>Transtornos Adrenogenitais</t>
  </si>
  <si>
    <t>E26</t>
  </si>
  <si>
    <t>Hiperaldosteronismo</t>
  </si>
  <si>
    <t>E27</t>
  </si>
  <si>
    <t>Outros Transtornos da Glândula Supra - renal</t>
  </si>
  <si>
    <t>E28</t>
  </si>
  <si>
    <t>Disfunção Ovariana</t>
  </si>
  <si>
    <t>E29</t>
  </si>
  <si>
    <t>Disfunção Testicular</t>
  </si>
  <si>
    <t>E30</t>
  </si>
  <si>
    <t>Transtornos da Puberdade Não Classificados em Outra Parte</t>
  </si>
  <si>
    <t>E31</t>
  </si>
  <si>
    <t>Disfunção Poliglandular</t>
  </si>
  <si>
    <t>E32</t>
  </si>
  <si>
    <t>Doenças do Timo</t>
  </si>
  <si>
    <t>E34</t>
  </si>
  <si>
    <t>Outros Transtornos Endócrinos</t>
  </si>
  <si>
    <t>E35</t>
  </si>
  <si>
    <t>Transtornos Das Glândulas Endócrinas em Doenças Classificadas em Outra Parte</t>
  </si>
  <si>
    <t>E40</t>
  </si>
  <si>
    <t>Kwashiorkor</t>
  </si>
  <si>
    <t>E41</t>
  </si>
  <si>
    <t>Marasmo Nutricional</t>
  </si>
  <si>
    <t>E42</t>
  </si>
  <si>
    <t>Kwashiorkor Marasmático</t>
  </si>
  <si>
    <t>E43</t>
  </si>
  <si>
    <t>Desnutrição Protéico - calórica Grave Não Especificada</t>
  </si>
  <si>
    <t>E44</t>
  </si>
  <si>
    <t>Desnutrição Protéico - calórica de Graus Moderado e Leve</t>
  </si>
  <si>
    <t>E45</t>
  </si>
  <si>
    <t>Atraso do Desenvolvimento Devido à Desnutrição Protéico - calórica</t>
  </si>
  <si>
    <t>E46</t>
  </si>
  <si>
    <t>Desnutrição Protéico - calórica Não Especificada</t>
  </si>
  <si>
    <t>E50</t>
  </si>
  <si>
    <t>Deficiência de Vitamina A</t>
  </si>
  <si>
    <t>E51</t>
  </si>
  <si>
    <t>Deficiência de Tiamina</t>
  </si>
  <si>
    <t>E52</t>
  </si>
  <si>
    <t>Deficiência de Niacina (pelagra)</t>
  </si>
  <si>
    <t>E53</t>
  </si>
  <si>
    <t>Deficiência de Outras Vitaminas do Grupo B</t>
  </si>
  <si>
    <t>E54</t>
  </si>
  <si>
    <t>Deficiência de Ácido Ascórbico</t>
  </si>
  <si>
    <t>E55</t>
  </si>
  <si>
    <t>Deficiência de Vitamina D</t>
  </si>
  <si>
    <t>E56</t>
  </si>
  <si>
    <t>Outras Deficiências Vitamínicas</t>
  </si>
  <si>
    <t>E58</t>
  </si>
  <si>
    <t>Deficiência de Cálcio da Dieta</t>
  </si>
  <si>
    <t>E59</t>
  </si>
  <si>
    <t>Deficiência de Selênio da Dieta</t>
  </si>
  <si>
    <t>E60</t>
  </si>
  <si>
    <t>Deficiência de Zinco da Dieta</t>
  </si>
  <si>
    <t>E61</t>
  </si>
  <si>
    <t>Deficiência de Outros Elementos Nutrientes</t>
  </si>
  <si>
    <t>E63</t>
  </si>
  <si>
    <t>Outras Deficiências Nutricionais</t>
  </si>
  <si>
    <t>E64</t>
  </si>
  <si>
    <t>Seqüelas de Desnutrição e de Outras Deficiências Nutricionais</t>
  </si>
  <si>
    <t>E65</t>
  </si>
  <si>
    <t>Adiposidade Localizada</t>
  </si>
  <si>
    <t>E66</t>
  </si>
  <si>
    <t>Obesidade</t>
  </si>
  <si>
    <t>E67</t>
  </si>
  <si>
    <t>Outras Formas de Hiperalimentação</t>
  </si>
  <si>
    <t>E68</t>
  </si>
  <si>
    <t>Seqüelas de Hiperalimentação</t>
  </si>
  <si>
    <t>E70</t>
  </si>
  <si>
    <t>Distúrbios do Metabolismo de Aminoácidos Aromáticos</t>
  </si>
  <si>
    <t>E71</t>
  </si>
  <si>
    <t>Distúrbios do Metabolismo de Aminoácidos de Cadeia Ramificada e do Metabolismo Dos Ácidos Graxos</t>
  </si>
  <si>
    <t>E72</t>
  </si>
  <si>
    <t>Outros Distúrbios do Metabolismo de Aminoácidos</t>
  </si>
  <si>
    <t>E73</t>
  </si>
  <si>
    <t>Intolerância à Lactose</t>
  </si>
  <si>
    <t>E74</t>
  </si>
  <si>
    <t>Outros Distúrbios do Metabolismo de Carboidratos</t>
  </si>
  <si>
    <t>E75</t>
  </si>
  <si>
    <t>Distúrbios do Metabolismo de Esfingolípides e Outros Distúrbios de Depósito de Lípides</t>
  </si>
  <si>
    <t>E76</t>
  </si>
  <si>
    <t>Distúrbios do Metabolismo do Glicosaminoglicano</t>
  </si>
  <si>
    <t>E77</t>
  </si>
  <si>
    <t>Distúrbios do Metabolismo de Glicoproteínas</t>
  </si>
  <si>
    <t>E78</t>
  </si>
  <si>
    <t>Distúrbios do Metabolismo de Lipoproteínas e Outras Lipidemias</t>
  </si>
  <si>
    <t>E79</t>
  </si>
  <si>
    <t>Distúrbios do Metabolismo de Purina e Pirimidina</t>
  </si>
  <si>
    <t>E80</t>
  </si>
  <si>
    <t>Distúrbios do Metabolismo da Porfirina e da Bilirrubina</t>
  </si>
  <si>
    <t>E83</t>
  </si>
  <si>
    <t>Distúrbios do Metabolismo de Minerais</t>
  </si>
  <si>
    <t>E84</t>
  </si>
  <si>
    <t>Fibrose Cística</t>
  </si>
  <si>
    <t>E85</t>
  </si>
  <si>
    <t>Amiloidose</t>
  </si>
  <si>
    <t>E86</t>
  </si>
  <si>
    <t>Depleção de Volume</t>
  </si>
  <si>
    <t>E87</t>
  </si>
  <si>
    <t>Outros Transtornos do Equilíbrio Hidroeletrolítico e Ácido - básico</t>
  </si>
  <si>
    <t>E88</t>
  </si>
  <si>
    <t>Outros Distúrbios Metabólicos</t>
  </si>
  <si>
    <t>E89</t>
  </si>
  <si>
    <t>Transtornos Endócrinos e Metabólicos Pós - procedimentos, Não Classificados em Outra Parte</t>
  </si>
  <si>
    <t>E90</t>
  </si>
  <si>
    <t>Transtornos Nutricionais e Metabólicos em Doenças Classificadas em Outra Parte</t>
  </si>
  <si>
    <t>F00</t>
  </si>
  <si>
    <t>Demência na Doença de Alzheimer</t>
  </si>
  <si>
    <t>F01</t>
  </si>
  <si>
    <t>Demência Vascular</t>
  </si>
  <si>
    <t>F02</t>
  </si>
  <si>
    <t>Demência em Outras Doenças Classificadas em Outra Parte</t>
  </si>
  <si>
    <t>F03</t>
  </si>
  <si>
    <t>Demência Não Especificada</t>
  </si>
  <si>
    <t>F04</t>
  </si>
  <si>
    <t>Síndrome Amnésica Orgânica Não Induzida Pelo Álcool ou Por Outras Substâncias Psicoativas</t>
  </si>
  <si>
    <t>F05</t>
  </si>
  <si>
    <t>Delirium Não Induzido Pelo Álcool ou Por Outras Substâncias Psicoativas</t>
  </si>
  <si>
    <t>F06</t>
  </si>
  <si>
    <t>Outros Transtornos Mentais Devidos a Lesão e Disfunção Cerebral e a Doença Física</t>
  </si>
  <si>
    <t>F07</t>
  </si>
  <si>
    <t>Transtornos de Personalidade e do Comportamento Devidos a Doença, a Lesão e a Disfunção Cerebral</t>
  </si>
  <si>
    <t>F09</t>
  </si>
  <si>
    <t>Transtorno Mental Orgânico ou Sintomático Não Especificado</t>
  </si>
  <si>
    <t>F10</t>
  </si>
  <si>
    <t>Transtornos Mentais e Comportamentais Devidos ao Uso de Álcool</t>
  </si>
  <si>
    <t>F11</t>
  </si>
  <si>
    <t>Transtornos Mentais e Comportamentais Devidos ao Uso de Opiáceos</t>
  </si>
  <si>
    <t>F12</t>
  </si>
  <si>
    <t>Transtornos Mentais e Comportamentais Devidos ao Uso de Canabinóides</t>
  </si>
  <si>
    <t>F13</t>
  </si>
  <si>
    <t>Transtornos Mentais e Comportamentais Devidos ao Uso de Sedativos e Hipnóticos</t>
  </si>
  <si>
    <t>F14</t>
  </si>
  <si>
    <t>Transtornos Mentais e Comportamentais Devidos ao Uso da Cocaína</t>
  </si>
  <si>
    <t>F15</t>
  </si>
  <si>
    <t>Transtornos Mentais e Comportamentais Devidos ao Uso de Outros Estimulantes, Inclusive a Cafeína</t>
  </si>
  <si>
    <t>F16</t>
  </si>
  <si>
    <t>Transtornos Mentais e Comportamentais Devidos ao Uso de Alucinógenos</t>
  </si>
  <si>
    <t>F17</t>
  </si>
  <si>
    <t>Transtornos Mentais e Comportamentais Devidos ao Uso de Fumo</t>
  </si>
  <si>
    <t>F18</t>
  </si>
  <si>
    <t>Transtornos Mentais e Comportamentais Devidos ao Uso de Solventes Voláteis</t>
  </si>
  <si>
    <t>F19</t>
  </si>
  <si>
    <t>Transtornos Mentais e Comportamentais Devidos ao Uso de Múltiplas Drogas e ao Uso de Outras Substâncias Psicoativas</t>
  </si>
  <si>
    <t>F20</t>
  </si>
  <si>
    <t>Esquizofrenia</t>
  </si>
  <si>
    <t>F21</t>
  </si>
  <si>
    <t>Transtorno Esquizotípico</t>
  </si>
  <si>
    <t>F22</t>
  </si>
  <si>
    <t>Transtornos Delirantes Persistentes</t>
  </si>
  <si>
    <t>F23</t>
  </si>
  <si>
    <t>Transtornos Psicóticos Agudos e Transitórios</t>
  </si>
  <si>
    <t>F24</t>
  </si>
  <si>
    <t>Transtorno Delirante Induzido</t>
  </si>
  <si>
    <t>F25</t>
  </si>
  <si>
    <t>Transtornos Esquizoafetivos</t>
  </si>
  <si>
    <t>F28</t>
  </si>
  <si>
    <t>Outros Transtornos Psicóticos Não - orgânicos</t>
  </si>
  <si>
    <t>F29</t>
  </si>
  <si>
    <t>Psicose Não - orgânica Não Especificada</t>
  </si>
  <si>
    <t>F30</t>
  </si>
  <si>
    <t>Episódio Maníaco</t>
  </si>
  <si>
    <t>F31</t>
  </si>
  <si>
    <t>Transtorno Afetivo Bipolar</t>
  </si>
  <si>
    <t>F32</t>
  </si>
  <si>
    <t>Episódios Depressivos</t>
  </si>
  <si>
    <t>F33</t>
  </si>
  <si>
    <t>Transtorno Depressivo Recorrente</t>
  </si>
  <si>
    <t>F34</t>
  </si>
  <si>
    <t>Transtornos de Humor (afetivos) Persistentes</t>
  </si>
  <si>
    <t>F38</t>
  </si>
  <si>
    <t>Outros Transtornos do Humor (afetivos)</t>
  </si>
  <si>
    <t>F39</t>
  </si>
  <si>
    <t>Transtorno do Humor (afetivo) Não Especificado</t>
  </si>
  <si>
    <t>F40</t>
  </si>
  <si>
    <t>Transtornos Fóbico - ansiosos</t>
  </si>
  <si>
    <t>F41</t>
  </si>
  <si>
    <t>Outros Transtornos Ansiosos</t>
  </si>
  <si>
    <t>F42</t>
  </si>
  <si>
    <t>Transtorno Obsessivo - compulsivo</t>
  </si>
  <si>
    <t>F43</t>
  </si>
  <si>
    <t>"Reações ao ""stress"" Grave e Transtornos de Adaptação"</t>
  </si>
  <si>
    <t>F44</t>
  </si>
  <si>
    <t>Transtornos Dissociativos (de Conversão)</t>
  </si>
  <si>
    <t>F45</t>
  </si>
  <si>
    <t>Transtornos Somatoformes</t>
  </si>
  <si>
    <t>F48</t>
  </si>
  <si>
    <t>Outros Transtornos Neuróticos</t>
  </si>
  <si>
    <t>F50</t>
  </si>
  <si>
    <t>Transtornos da Alimentação</t>
  </si>
  <si>
    <t>F51</t>
  </si>
  <si>
    <t>Transtornos Não - orgânicos do Sono Devidos a Fatores Emocionais</t>
  </si>
  <si>
    <t>F52</t>
  </si>
  <si>
    <t>Disfunção Sexual, Não Causada Por Transtorno ou Doença Orgânica</t>
  </si>
  <si>
    <t>F53</t>
  </si>
  <si>
    <t>Transtornos Mentais e Comportamentais Associados ao Puerpério, Não Classificados em Outra Parte</t>
  </si>
  <si>
    <t>F54</t>
  </si>
  <si>
    <t>Fatores Psicológicos ou Comportamentais Associados a Doença ou a Transtornos Classificados em Outra Parte</t>
  </si>
  <si>
    <t>F55</t>
  </si>
  <si>
    <t>Abuso de Substâncias Que Não Produzem Dependência</t>
  </si>
  <si>
    <t>F59</t>
  </si>
  <si>
    <t>Síndromes Comportamentais Associados a Transtornos Das Funções Fisiológicas e a Fatores Físicos, Não Especificadas</t>
  </si>
  <si>
    <t>F60</t>
  </si>
  <si>
    <t>Transtornos Específicos da Personalidade</t>
  </si>
  <si>
    <t>F61</t>
  </si>
  <si>
    <t>Transtornos Mistos da Personalidade e Outros Transtornos da Personalidade</t>
  </si>
  <si>
    <t>F62</t>
  </si>
  <si>
    <t>Modificações Duradouras da Personalidade Não Atribuíveis a Lesão ou Doença Cerebral</t>
  </si>
  <si>
    <t>F63</t>
  </si>
  <si>
    <t>Transtornos Dos Hábitos e Dos Impulsos</t>
  </si>
  <si>
    <t>F64</t>
  </si>
  <si>
    <t>Transtornos da Identidade Sexual</t>
  </si>
  <si>
    <t>F65</t>
  </si>
  <si>
    <t>Transtornos da Preferência Sexual</t>
  </si>
  <si>
    <t>F66</t>
  </si>
  <si>
    <t>Transtornos Psicológicos e Comportamentais Associados ao Desenvolvimento Sexual e à Sua Orientação</t>
  </si>
  <si>
    <t>F68</t>
  </si>
  <si>
    <t>Outros Transtornos da Personalidade e do Comportamento do Adulto</t>
  </si>
  <si>
    <t>F69</t>
  </si>
  <si>
    <t>Transtorno da Personalidade e do Comportamento do Adulto, Não Especificado</t>
  </si>
  <si>
    <t>F70</t>
  </si>
  <si>
    <t>Retardo Mental Leve</t>
  </si>
  <si>
    <t>F71</t>
  </si>
  <si>
    <t>Retardo Mental Moderado</t>
  </si>
  <si>
    <t>F72</t>
  </si>
  <si>
    <t>Retardo Mental Grave</t>
  </si>
  <si>
    <t>F73</t>
  </si>
  <si>
    <t>Retardo Mental Profundo</t>
  </si>
  <si>
    <t>F78</t>
  </si>
  <si>
    <t>Outro Retardo Mental</t>
  </si>
  <si>
    <t>F79</t>
  </si>
  <si>
    <t>Retardo Mental Não Especificado</t>
  </si>
  <si>
    <t>F80</t>
  </si>
  <si>
    <t>Transtornos Específicos do Desenvolvimento da Fala e da Linguagem</t>
  </si>
  <si>
    <t>F81</t>
  </si>
  <si>
    <t>Transtornos Específicos do Desenvolvimento Das Habilidades Escolares</t>
  </si>
  <si>
    <t>F82</t>
  </si>
  <si>
    <t>Transtorno Específico do Desenvolvimento Motor</t>
  </si>
  <si>
    <t>F83</t>
  </si>
  <si>
    <t>Transtornos Específicos Misto do Desenvolvimento</t>
  </si>
  <si>
    <t>F84</t>
  </si>
  <si>
    <t>Transtornos Globais do Desenvolvimento</t>
  </si>
  <si>
    <t>F88</t>
  </si>
  <si>
    <t>Outros Transtornos do Desenvolvimento Psicológico</t>
  </si>
  <si>
    <t>F89</t>
  </si>
  <si>
    <t>Transtorno do Desenvolvimento Psicológico Não Especificado</t>
  </si>
  <si>
    <t>F90</t>
  </si>
  <si>
    <t>Transtornos Hipercinéticos</t>
  </si>
  <si>
    <t>F91</t>
  </si>
  <si>
    <t>Distúrbios de Conduta</t>
  </si>
  <si>
    <t>F92</t>
  </si>
  <si>
    <t>Transtornos Mistos de Conduta e Das Emoções</t>
  </si>
  <si>
    <t>F93</t>
  </si>
  <si>
    <t>Transtornos Emocionais Com Início Especificamente na Infância</t>
  </si>
  <si>
    <t>F94</t>
  </si>
  <si>
    <t>Transtornos do Funcionamento Social Com Início Especificamente Durante a Infância ou a Adolescência</t>
  </si>
  <si>
    <t>F95</t>
  </si>
  <si>
    <t>Tiques</t>
  </si>
  <si>
    <t>F98</t>
  </si>
  <si>
    <t>Outros Transtornos Comportamentais e Emocionais Com Início Habitualmente Durante a Infância ou a Adolescência</t>
  </si>
  <si>
    <t>F99</t>
  </si>
  <si>
    <t>Transtorno Mental Não Especificado em Outra Parte</t>
  </si>
  <si>
    <t>G00</t>
  </si>
  <si>
    <t>Meningite Bacteriana Não Classificada em Outra Parte</t>
  </si>
  <si>
    <t>G01</t>
  </si>
  <si>
    <t>Meningite em Doenças Bacterianas Classificadas em Outra Parte</t>
  </si>
  <si>
    <t>G02</t>
  </si>
  <si>
    <t>Meningite em Outras Doenças Infecciosas e Parasitárias Classificadas em Outra Parte</t>
  </si>
  <si>
    <t>G03</t>
  </si>
  <si>
    <t>Meningite Devida a Outras Causas e a Causas Não Especificadas</t>
  </si>
  <si>
    <t>G04</t>
  </si>
  <si>
    <t>Encefalite, Mielite e Encefalomielite</t>
  </si>
  <si>
    <t>G05</t>
  </si>
  <si>
    <t>Encefalite, Mielite e Encefalomielite em Doenças Classificadas em Outra Parte</t>
  </si>
  <si>
    <t>G06</t>
  </si>
  <si>
    <t>Abscesso e Granuloma Intracranianos e Intra - raquidianos</t>
  </si>
  <si>
    <t>G07</t>
  </si>
  <si>
    <t>Abscesso e Granuloma Intracranianos e Intraspinais em Doenças Classificadas em Outra Parte</t>
  </si>
  <si>
    <t>G08</t>
  </si>
  <si>
    <t>Flebite e Tromboflebite Intracranianas e Intra - raquidianas</t>
  </si>
  <si>
    <t>G09</t>
  </si>
  <si>
    <t>Seqüelas de Doenças Inflamatórias do Sistema Nervoso Central</t>
  </si>
  <si>
    <t>G10</t>
  </si>
  <si>
    <t>Doença de Huntington</t>
  </si>
  <si>
    <t>G11</t>
  </si>
  <si>
    <t>Ataxia Hereditária</t>
  </si>
  <si>
    <t>G12</t>
  </si>
  <si>
    <t>Atrofia Muscular Espinal e Síndromes Correlatas</t>
  </si>
  <si>
    <t>G13</t>
  </si>
  <si>
    <t>Atrofias Sistêmicas Que Afetam Principalmente o Sistema Nervoso Central em Doenças Classificadas em Outra Parte</t>
  </si>
  <si>
    <t>G20</t>
  </si>
  <si>
    <t>Doença de Parkinson</t>
  </si>
  <si>
    <t>G21</t>
  </si>
  <si>
    <t>Parkinsonismo Secundário</t>
  </si>
  <si>
    <t>G22</t>
  </si>
  <si>
    <t>Parkinsonismo em Doenças Classificadas em Outra Parte</t>
  </si>
  <si>
    <t>G23</t>
  </si>
  <si>
    <t>Outras Doenças Degenerativas Dos Gânglios da Base</t>
  </si>
  <si>
    <t>G24</t>
  </si>
  <si>
    <t>Distonia</t>
  </si>
  <si>
    <t>G25</t>
  </si>
  <si>
    <t>Outras Doenças Extrapiramidais e Transtornos Dos Movimentos</t>
  </si>
  <si>
    <t>G26</t>
  </si>
  <si>
    <t>Doenças Extrapiramidais e Transtornos Dos Movimentos em Doenças Classificadas em Outra Parte</t>
  </si>
  <si>
    <t>G30</t>
  </si>
  <si>
    <t>Doença de Alzheimer</t>
  </si>
  <si>
    <t>G31</t>
  </si>
  <si>
    <t>Outras Doenças Degenerativas do Sistema Nervoso Não Classificadas em Outra Parte</t>
  </si>
  <si>
    <t>G32</t>
  </si>
  <si>
    <t>Outros Transtornos Degenerativos do Sistema Nervoso em Doenças Classificadas em Outra Parte</t>
  </si>
  <si>
    <t>G35</t>
  </si>
  <si>
    <t>Esclerose Múltipla</t>
  </si>
  <si>
    <t>G36</t>
  </si>
  <si>
    <t>Outras Desmielinizações Disseminadas Agudas</t>
  </si>
  <si>
    <t>G37</t>
  </si>
  <si>
    <t>Outras Doenças Desmielinizantes do Sistema Nervoso Central</t>
  </si>
  <si>
    <t>G40</t>
  </si>
  <si>
    <t>Epilepsia</t>
  </si>
  <si>
    <t>G41</t>
  </si>
  <si>
    <t>Estado de Mal Epiléptico</t>
  </si>
  <si>
    <t>G43</t>
  </si>
  <si>
    <t>Enxaqueca</t>
  </si>
  <si>
    <t>G44</t>
  </si>
  <si>
    <t>Outras Síndromes de Algias Cefálicas</t>
  </si>
  <si>
    <t>G45</t>
  </si>
  <si>
    <t>Acidentes Vasculares Cerebrais Isquêmicos Transitórios e Síndromes Correlatas</t>
  </si>
  <si>
    <t>G46</t>
  </si>
  <si>
    <t>Síndromes Vasculares Cerebrais Que Ocorrem em Doenças Cerebrovasculares</t>
  </si>
  <si>
    <t>G47</t>
  </si>
  <si>
    <t>Distúrbios do Sono</t>
  </si>
  <si>
    <t>G50</t>
  </si>
  <si>
    <t>Transtornos do Nervo Trigêmeo</t>
  </si>
  <si>
    <t>G51</t>
  </si>
  <si>
    <t>Transtornos do Nervo Facial</t>
  </si>
  <si>
    <t>G52</t>
  </si>
  <si>
    <t>Transtornos de Outros Nervos Cranianos</t>
  </si>
  <si>
    <t>G53</t>
  </si>
  <si>
    <t>Transtornos Dos Nervos Cranianos em Doenças Classificadas em Outra Parte</t>
  </si>
  <si>
    <t>G54</t>
  </si>
  <si>
    <t>Transtornos Das Raízes e Dos Plexos Nervosos</t>
  </si>
  <si>
    <t>G55</t>
  </si>
  <si>
    <t>Compressões Das Raízes e Dos Plexos Nervosos em Doenças Classificadas em Outra Parte</t>
  </si>
  <si>
    <t>G56</t>
  </si>
  <si>
    <t>Mononeuropatias Dos Membros Superiores</t>
  </si>
  <si>
    <t>G57</t>
  </si>
  <si>
    <t>Mononeuropatias Dos Membros Inferiores</t>
  </si>
  <si>
    <t>G58</t>
  </si>
  <si>
    <t>Outras Mononeuropatias</t>
  </si>
  <si>
    <t>G59</t>
  </si>
  <si>
    <t>Mononeuropatias em Doenças Classificadas em Outra Parte</t>
  </si>
  <si>
    <t>G60</t>
  </si>
  <si>
    <t>Neuropatia Hereditária e Idiopática</t>
  </si>
  <si>
    <t>G61</t>
  </si>
  <si>
    <t>Polineuropatia Inflamatória</t>
  </si>
  <si>
    <t>G62</t>
  </si>
  <si>
    <t>Outras Polineuropatias</t>
  </si>
  <si>
    <t>G63</t>
  </si>
  <si>
    <t>Polineuropatia em Doenças Classificadas em Outra Parte</t>
  </si>
  <si>
    <t>G64</t>
  </si>
  <si>
    <t>Outros Transtornos do Sistema Nervoso Periférico</t>
  </si>
  <si>
    <t>G70</t>
  </si>
  <si>
    <t>Miastenia Gravis e Outros Transtornos Neuromusculares</t>
  </si>
  <si>
    <t>G71</t>
  </si>
  <si>
    <t>Transtornos Primários Dos Músculos</t>
  </si>
  <si>
    <t>G72</t>
  </si>
  <si>
    <t>Outras Miopatias</t>
  </si>
  <si>
    <t>G73</t>
  </si>
  <si>
    <t>Transtornos da Junção Mioneural e Dos Músculos em Doenças Classificadas em Outra Parte</t>
  </si>
  <si>
    <t>G80</t>
  </si>
  <si>
    <t>Paralisia Cerebral</t>
  </si>
  <si>
    <t>G81</t>
  </si>
  <si>
    <t>Hemiplegia</t>
  </si>
  <si>
    <t>G82</t>
  </si>
  <si>
    <t>Paraplegia e Tetraplegia</t>
  </si>
  <si>
    <t>G83</t>
  </si>
  <si>
    <t>Outras Síndromes Paralíticas</t>
  </si>
  <si>
    <t>G90</t>
  </si>
  <si>
    <t>Transtornos do Sistema Nervoso Autônomo</t>
  </si>
  <si>
    <t>G91</t>
  </si>
  <si>
    <t>Hidrocefalia</t>
  </si>
  <si>
    <t>G92</t>
  </si>
  <si>
    <t>Encefalopatia Tóxica</t>
  </si>
  <si>
    <t>G93</t>
  </si>
  <si>
    <t>Outros Transtornos do Encéfalo</t>
  </si>
  <si>
    <t>G94</t>
  </si>
  <si>
    <t>Outros Transtornos do Encéfalo em Doenças Classificadas em Outra Parte</t>
  </si>
  <si>
    <t>G95</t>
  </si>
  <si>
    <t>Outras Doenças da Medula Espinal</t>
  </si>
  <si>
    <t>G96</t>
  </si>
  <si>
    <t>Outros Transtornos do Sistema Nervoso Central</t>
  </si>
  <si>
    <t>G97</t>
  </si>
  <si>
    <t>Transtornos Pós - procedimento do Sistema Nervoso Não Classificados em Outra Parte</t>
  </si>
  <si>
    <t>G98</t>
  </si>
  <si>
    <t>Outros Transtornos do Sistema Nervoso Não Classificados em Outra Parte</t>
  </si>
  <si>
    <t>G99</t>
  </si>
  <si>
    <t>Outros Transtornos do Sistema Nervoso em Doenças Classificadas em Outra Parte</t>
  </si>
  <si>
    <t>H00</t>
  </si>
  <si>
    <t>Hordéolo e Calázio</t>
  </si>
  <si>
    <t>H01</t>
  </si>
  <si>
    <t>Outras Inflamações da Pálpebra</t>
  </si>
  <si>
    <t>H02</t>
  </si>
  <si>
    <t>Outros Transtornos da Pálpebra</t>
  </si>
  <si>
    <t>H03</t>
  </si>
  <si>
    <t>Transtornos da Pálpebra em Doenças Classificadas em Outras Partes</t>
  </si>
  <si>
    <t>H04</t>
  </si>
  <si>
    <t>Transtornos do Aparelho Lacrimal</t>
  </si>
  <si>
    <t>H05</t>
  </si>
  <si>
    <t>Transtornos da Órbita</t>
  </si>
  <si>
    <t>H06</t>
  </si>
  <si>
    <t>Transtornos do Aparelho Lacrimal e da Órbita em Doenças Classificadas em Outra Parte</t>
  </si>
  <si>
    <t>H10</t>
  </si>
  <si>
    <t>Conjuntivite</t>
  </si>
  <si>
    <t>H11</t>
  </si>
  <si>
    <t>Outros Transtornos da Conjuntiva</t>
  </si>
  <si>
    <t>H13</t>
  </si>
  <si>
    <t>Transtornos da Conjuntiva em Doenças Classificadas em Outra Parte</t>
  </si>
  <si>
    <t>H15</t>
  </si>
  <si>
    <t>Transtornos da Esclerótica</t>
  </si>
  <si>
    <t>H16</t>
  </si>
  <si>
    <t>Ceratite</t>
  </si>
  <si>
    <t>H17</t>
  </si>
  <si>
    <t>Cicatrizes e Opacidades da Córnea</t>
  </si>
  <si>
    <t>H18</t>
  </si>
  <si>
    <t>Outros Transtornos da Córnea</t>
  </si>
  <si>
    <t>H19</t>
  </si>
  <si>
    <t>Transtorno da Esclerótica e da Córnea em Doenças Classificadas em Outra Parte</t>
  </si>
  <si>
    <t>H20</t>
  </si>
  <si>
    <t>Iridociclite</t>
  </si>
  <si>
    <t>H21</t>
  </si>
  <si>
    <t>Outros Transtornos da Íris e do Corpo Ciliar</t>
  </si>
  <si>
    <t>H22</t>
  </si>
  <si>
    <t>Transtornos da Íris e do Corpo Ciliar em Doenças Classificadas em Outra Parte</t>
  </si>
  <si>
    <t>H25</t>
  </si>
  <si>
    <t>Catarata Senil</t>
  </si>
  <si>
    <t>H26</t>
  </si>
  <si>
    <t>Outras Cataratas</t>
  </si>
  <si>
    <t>H27</t>
  </si>
  <si>
    <t>Outros Transtornos do Cristalino</t>
  </si>
  <si>
    <t>H28</t>
  </si>
  <si>
    <t>Catarata e Outros Transtornos do Cristalino em Doenças Classificadas em Outra Parte</t>
  </si>
  <si>
    <t>H30</t>
  </si>
  <si>
    <t>Inflamação Coriorretiniana</t>
  </si>
  <si>
    <t>H31</t>
  </si>
  <si>
    <t>Outros Transtornos da Coróide</t>
  </si>
  <si>
    <t>H32</t>
  </si>
  <si>
    <t>Transtornos Coriorretinianos em Doenças Classificadas em Outra Parte</t>
  </si>
  <si>
    <t>H33</t>
  </si>
  <si>
    <t>Descolamentos e Defeitos da Retina</t>
  </si>
  <si>
    <t>H34</t>
  </si>
  <si>
    <t>Oclusões Vasculares da Retina</t>
  </si>
  <si>
    <t>H35</t>
  </si>
  <si>
    <t>Outros Transtornos da Retina</t>
  </si>
  <si>
    <t>H36</t>
  </si>
  <si>
    <t>Transtornos da Retina em Doenças Classificadas em Outra Parte</t>
  </si>
  <si>
    <t>H40</t>
  </si>
  <si>
    <t>Glaucoma</t>
  </si>
  <si>
    <t>H42</t>
  </si>
  <si>
    <t>Glaucoma em Doenças Classificadas em Outra Parte</t>
  </si>
  <si>
    <t>H43</t>
  </si>
  <si>
    <t>Transtornos do Humor Vítreo</t>
  </si>
  <si>
    <t>H44</t>
  </si>
  <si>
    <t>Transtornos do Globo Ocular</t>
  </si>
  <si>
    <t>H45</t>
  </si>
  <si>
    <t>Transtornos do Humor Vítreo e do Globo Ocular em Doenças Classificadas em Outra Parte</t>
  </si>
  <si>
    <t>H46</t>
  </si>
  <si>
    <t>Neurite Óptica</t>
  </si>
  <si>
    <t>H47</t>
  </si>
  <si>
    <t>Outros Transtornos do Nervo Óptico e Das Vias Ópticas</t>
  </si>
  <si>
    <t>H48</t>
  </si>
  <si>
    <t>Transtornos do Nervo Óptico (segundo Par) e Das Vias Ópticas em Doenças Classificadas em Outra Parte</t>
  </si>
  <si>
    <t>H49</t>
  </si>
  <si>
    <t>Estrabismo Paralítico</t>
  </si>
  <si>
    <t>H50</t>
  </si>
  <si>
    <t>Outros Estrabismos</t>
  </si>
  <si>
    <t>H51</t>
  </si>
  <si>
    <t>Outros Transtornos do Movimento Binocular</t>
  </si>
  <si>
    <t>H52</t>
  </si>
  <si>
    <t>Transtornos da Refração e da Acomodação</t>
  </si>
  <si>
    <t>H53</t>
  </si>
  <si>
    <t>Distúrbios Visuais</t>
  </si>
  <si>
    <t>H54</t>
  </si>
  <si>
    <t>Cegueira e Visão Subnormal</t>
  </si>
  <si>
    <t>H55</t>
  </si>
  <si>
    <t>Nistagmo e Outros Movimentos Irregulares do Olho</t>
  </si>
  <si>
    <t>H57</t>
  </si>
  <si>
    <t>Outros Transtornos do Olho e Anexos</t>
  </si>
  <si>
    <t>H58</t>
  </si>
  <si>
    <t>Outros Transtornos do Olho e Anexos em Doenças Classificadas em Outra Parte</t>
  </si>
  <si>
    <t>H59</t>
  </si>
  <si>
    <t>Transtornos do Olho e Anexos Pós - procedimento Não Classificados em Outra Parte</t>
  </si>
  <si>
    <t>H60</t>
  </si>
  <si>
    <t>Otite Externa</t>
  </si>
  <si>
    <t>H61</t>
  </si>
  <si>
    <t>Outros Transtornos do Ouvido Externo</t>
  </si>
  <si>
    <t>H62</t>
  </si>
  <si>
    <t>Transtornos do Ouvido Externo em Doenças Classificadas em Outra Parte</t>
  </si>
  <si>
    <t>H65</t>
  </si>
  <si>
    <t>Otite Média Não - supurativa</t>
  </si>
  <si>
    <t>H66</t>
  </si>
  <si>
    <t>Otite Média Supurativa e as Não Especificadas</t>
  </si>
  <si>
    <t>H67</t>
  </si>
  <si>
    <t>Otite Média em Doenças Classificadas em Outra Parte</t>
  </si>
  <si>
    <t>H68</t>
  </si>
  <si>
    <t>Salpingite e Obstrução da Trompa de Eustáquio</t>
  </si>
  <si>
    <t>H69</t>
  </si>
  <si>
    <t>Outros Transtornos da Trompa de Eustáquio</t>
  </si>
  <si>
    <t>H70</t>
  </si>
  <si>
    <t>Mastoidite e Afecções Correlatas</t>
  </si>
  <si>
    <t>H71</t>
  </si>
  <si>
    <t>Colesteatoma do Ouvido Médio</t>
  </si>
  <si>
    <t>H72</t>
  </si>
  <si>
    <t>Perfuração da Membrana do Tímpano</t>
  </si>
  <si>
    <t>H73</t>
  </si>
  <si>
    <t>Outros Transtornos da Membrana do Tímpano</t>
  </si>
  <si>
    <t>H74</t>
  </si>
  <si>
    <t>Outros Transtornos do Ouvido Médio e da Mastóide</t>
  </si>
  <si>
    <t>H75</t>
  </si>
  <si>
    <t>Outros Transtornos do Ouvido Médio e da Mastóide em Doenças Classificadas em Outra Parte</t>
  </si>
  <si>
    <t>H80</t>
  </si>
  <si>
    <t>Otosclerose</t>
  </si>
  <si>
    <t>H81</t>
  </si>
  <si>
    <t>Transtornos da Função Vestibular</t>
  </si>
  <si>
    <t>H82</t>
  </si>
  <si>
    <t>Síndromes Vertiginosas em Doenças Classificadas em Outra Parte</t>
  </si>
  <si>
    <t>H83</t>
  </si>
  <si>
    <t>Outros Transtornos do Ouvido Interno</t>
  </si>
  <si>
    <t>H90</t>
  </si>
  <si>
    <t>Perda de Audição Por Transtorno de Condução Eou Neuro - sensorial</t>
  </si>
  <si>
    <t>H91</t>
  </si>
  <si>
    <t>Outras Perdas de Audição</t>
  </si>
  <si>
    <t>H92</t>
  </si>
  <si>
    <t>Otalgia e Secreção Auditiva</t>
  </si>
  <si>
    <t>H93</t>
  </si>
  <si>
    <t>Outros Transtornos do Ouvido Não Classificados em Outra Parte</t>
  </si>
  <si>
    <t>H94</t>
  </si>
  <si>
    <t>Outros Transtornos do Ouvido em Doenças Classificadas em Outra Parte</t>
  </si>
  <si>
    <t>H95</t>
  </si>
  <si>
    <t>Transtornos do Ouvido e da Apófise Mastóide Pós - procedimentos, Não Classificados em Outra Parte</t>
  </si>
  <si>
    <t>I00</t>
  </si>
  <si>
    <t>Febre Reumática Sem Menção de Comprometimento do Coração</t>
  </si>
  <si>
    <t>I01</t>
  </si>
  <si>
    <t>Febre Reumática Com Comprometimento do Coração</t>
  </si>
  <si>
    <t>I02</t>
  </si>
  <si>
    <t>Coréia Reumática</t>
  </si>
  <si>
    <t>I05</t>
  </si>
  <si>
    <t>Doenças Reumáticas da Valva Mitral</t>
  </si>
  <si>
    <t>I06</t>
  </si>
  <si>
    <t>Doenças Reumáticas da Valva Aórtica</t>
  </si>
  <si>
    <t>I07</t>
  </si>
  <si>
    <t>Doenças Reumáticas da Valva Tricúspide</t>
  </si>
  <si>
    <t>I08</t>
  </si>
  <si>
    <t>Doenças de Múltiplas Valvas</t>
  </si>
  <si>
    <t>I09</t>
  </si>
  <si>
    <t>Outras Doenças Reumáticas do Coração</t>
  </si>
  <si>
    <t>I10</t>
  </si>
  <si>
    <t>Hipertensão Essencial (primária)</t>
  </si>
  <si>
    <t>I11</t>
  </si>
  <si>
    <t>Doença Cardíaca Hipertensiva</t>
  </si>
  <si>
    <t>I12</t>
  </si>
  <si>
    <t>Doença Renal Hipertensiva</t>
  </si>
  <si>
    <t>I13</t>
  </si>
  <si>
    <t>Doença Cardíaca e Renal Hipertensiva</t>
  </si>
  <si>
    <t>I15</t>
  </si>
  <si>
    <t>Hipertensão Secundária</t>
  </si>
  <si>
    <t>I20</t>
  </si>
  <si>
    <t>Angina Pectoris</t>
  </si>
  <si>
    <t>I21</t>
  </si>
  <si>
    <t>Infarto Agudo do Miocárdio</t>
  </si>
  <si>
    <t>I22</t>
  </si>
  <si>
    <t>Infarto do Miocárdio Recorrente</t>
  </si>
  <si>
    <t>I23</t>
  </si>
  <si>
    <t>Algumas Complicações Atuais Subseqüentes ao Infarto Agudo do Miocárdio</t>
  </si>
  <si>
    <t>I24</t>
  </si>
  <si>
    <t>Outras Doenças Isquêmicas Agudas do Coração</t>
  </si>
  <si>
    <t>I25</t>
  </si>
  <si>
    <t>Doença Isquêmica Crônica do Coração</t>
  </si>
  <si>
    <t>I26</t>
  </si>
  <si>
    <t>Embolia Pulmonar</t>
  </si>
  <si>
    <t>I27</t>
  </si>
  <si>
    <t>Outras Formas de Doença Cardíaca Pulmonar</t>
  </si>
  <si>
    <t>I28</t>
  </si>
  <si>
    <t>Outras Doenças Dos Vasos Pulmonares</t>
  </si>
  <si>
    <t>I30</t>
  </si>
  <si>
    <t>Pericardite Aguda</t>
  </si>
  <si>
    <t>I31</t>
  </si>
  <si>
    <t>Outras Doenças do Pericárdio</t>
  </si>
  <si>
    <t>I32</t>
  </si>
  <si>
    <t>Pericardite em Doenças Classificadas em Outra Parte</t>
  </si>
  <si>
    <t>I33</t>
  </si>
  <si>
    <t>Endocardite Aguda e Subaguda</t>
  </si>
  <si>
    <t>I34</t>
  </si>
  <si>
    <t>Transtornos Não - reumáticos da Valva Mitral</t>
  </si>
  <si>
    <t>I35</t>
  </si>
  <si>
    <t>Transtornos Não - reumáticos da Valva Aórtica</t>
  </si>
  <si>
    <t>I36</t>
  </si>
  <si>
    <t>Transtornos Não - reumáticos da Valva Tricúspide</t>
  </si>
  <si>
    <t>I37</t>
  </si>
  <si>
    <t>Transtornos da Valva Pulmonar</t>
  </si>
  <si>
    <t>I38</t>
  </si>
  <si>
    <t>Endocardite de Valva Não Especificada</t>
  </si>
  <si>
    <t>I39</t>
  </si>
  <si>
    <t>Endocardite e Transtornos Valvulares Cardíacos em Doenças Classificadas em Outra Parte</t>
  </si>
  <si>
    <t>I40</t>
  </si>
  <si>
    <t>Miocardite Aguda</t>
  </si>
  <si>
    <t>I41</t>
  </si>
  <si>
    <t>Miocardite em Doenças Classificadas em Outra Parte</t>
  </si>
  <si>
    <t>I42</t>
  </si>
  <si>
    <t>Cardiomiopatias</t>
  </si>
  <si>
    <t>I43</t>
  </si>
  <si>
    <t>Cardiomiopatia em Doenças Classificadas em Outra Parte</t>
  </si>
  <si>
    <t>I44</t>
  </si>
  <si>
    <t>Bloqueio Atrioventricular e do Ramo Esquerdo</t>
  </si>
  <si>
    <t>I45</t>
  </si>
  <si>
    <t>Outros Transtornos de Condução</t>
  </si>
  <si>
    <t>I46</t>
  </si>
  <si>
    <t>Parada Cardíaca</t>
  </si>
  <si>
    <t>I47</t>
  </si>
  <si>
    <t>Taquicardia Paroxística</t>
  </si>
  <si>
    <t>I48</t>
  </si>
  <si>
    <t>Flutter e Fibrilação Atrial</t>
  </si>
  <si>
    <t>I49</t>
  </si>
  <si>
    <t>Outras Arritmias Cardíacas</t>
  </si>
  <si>
    <t>I50</t>
  </si>
  <si>
    <t>Insuficiência Cardíaca</t>
  </si>
  <si>
    <t>I51</t>
  </si>
  <si>
    <t>Complicações de Cardiopatias e Doenças Cardíacas Mal Definidas</t>
  </si>
  <si>
    <t>I52</t>
  </si>
  <si>
    <t>Outras Afecções Cardíacas em Doenças Classificadas em Outra Parte</t>
  </si>
  <si>
    <t>I60</t>
  </si>
  <si>
    <t>Hemorragia Subaracnóide</t>
  </si>
  <si>
    <t>I61</t>
  </si>
  <si>
    <t>Hemorragia Intracerebral</t>
  </si>
  <si>
    <t>I62</t>
  </si>
  <si>
    <t>Outras Hemorragias Intracranianas Não - traumáticas</t>
  </si>
  <si>
    <t>I63</t>
  </si>
  <si>
    <t>Infarto Cerebral</t>
  </si>
  <si>
    <t>I64</t>
  </si>
  <si>
    <t>Acidente Vascular Cerebral, Não Especificado Como Hemorrágico ou Isquêmico</t>
  </si>
  <si>
    <t>I65</t>
  </si>
  <si>
    <t>Oclusão e Estenose de Artérias Pré - cerebrais Que Não Resultam em Infarto Cerebral</t>
  </si>
  <si>
    <t>I66</t>
  </si>
  <si>
    <t>Oclusão e Estenose de Artérias Cerebrais Que Não Resultam em Infarto Cerebral</t>
  </si>
  <si>
    <t>I67</t>
  </si>
  <si>
    <t>Outras Doenças Cerebrovasculares</t>
  </si>
  <si>
    <t>I68</t>
  </si>
  <si>
    <t>Transtornos Cerebrovasculares em Doenças Classificadas em Outra Parte</t>
  </si>
  <si>
    <t>I69</t>
  </si>
  <si>
    <t>Seqüelas de Doenças Cerebrovasculares</t>
  </si>
  <si>
    <t>I70</t>
  </si>
  <si>
    <t>Aterosclerose</t>
  </si>
  <si>
    <t>I71</t>
  </si>
  <si>
    <t>Aneurisma e Dissecção da Aorta</t>
  </si>
  <si>
    <t>I72</t>
  </si>
  <si>
    <t>Outros Aneurismas</t>
  </si>
  <si>
    <t>I73</t>
  </si>
  <si>
    <t>Outras Doenças Vasculares Periféricas</t>
  </si>
  <si>
    <t>I74</t>
  </si>
  <si>
    <t>Embolia e Trombose Arteriais</t>
  </si>
  <si>
    <t>I77</t>
  </si>
  <si>
    <t>Outras Afecções Das Artérias e Arteríolas</t>
  </si>
  <si>
    <t>I78</t>
  </si>
  <si>
    <t>Doenças Dos Capilares</t>
  </si>
  <si>
    <t>I79</t>
  </si>
  <si>
    <t>Transtornos Das Artérias, Das Arteríolas e Dos Capilares em Doenças Classificadas em Outra Parte</t>
  </si>
  <si>
    <t>I80</t>
  </si>
  <si>
    <t>Flebite e Tromboflebite</t>
  </si>
  <si>
    <t>I81</t>
  </si>
  <si>
    <t>Trombose da Veia Porta</t>
  </si>
  <si>
    <t>I82</t>
  </si>
  <si>
    <t>Outra Embolia e Trombose Venosas</t>
  </si>
  <si>
    <t>I83</t>
  </si>
  <si>
    <t>Varizes Dos Membros Inferiores</t>
  </si>
  <si>
    <t>I84</t>
  </si>
  <si>
    <t>Hemorróidas</t>
  </si>
  <si>
    <t>I85</t>
  </si>
  <si>
    <t>Varizes Esofagianas</t>
  </si>
  <si>
    <t>I86</t>
  </si>
  <si>
    <t>Varizes de Outras Localizações</t>
  </si>
  <si>
    <t>I87</t>
  </si>
  <si>
    <t>Outros Transtornos Das Veias</t>
  </si>
  <si>
    <t>I88</t>
  </si>
  <si>
    <t>Linfadenite Inespecífica</t>
  </si>
  <si>
    <t>I89</t>
  </si>
  <si>
    <t>Outros Transtornos Não - infecciosos Dos Vasos Linfáticos e Dos Gânglios Linfáticos</t>
  </si>
  <si>
    <t>I95</t>
  </si>
  <si>
    <t>Hipotensão</t>
  </si>
  <si>
    <t>I97</t>
  </si>
  <si>
    <t>Transtornos do Aparelho Circulatório, Subseqüentes a Procedimentos Não Classificados em Outra Parte</t>
  </si>
  <si>
    <t>I98</t>
  </si>
  <si>
    <t>Outros Transtornos do Aparelho Circulatório em Doenças Classificadas em Outra Parte</t>
  </si>
  <si>
    <t>I99</t>
  </si>
  <si>
    <t>Outros Transtornos do Aparelho Circulatório e os Não Especificados</t>
  </si>
  <si>
    <t>J00</t>
  </si>
  <si>
    <t>Nasofaringite Aguda (resfriado Comum)</t>
  </si>
  <si>
    <t>J01</t>
  </si>
  <si>
    <t>Sinusite Aguda</t>
  </si>
  <si>
    <t>J02</t>
  </si>
  <si>
    <t>Faringite Aguda</t>
  </si>
  <si>
    <t>J03</t>
  </si>
  <si>
    <t>Amigdalite Aguda</t>
  </si>
  <si>
    <t>J04</t>
  </si>
  <si>
    <t>Laringite e Traqueíte Agudas</t>
  </si>
  <si>
    <t>J05</t>
  </si>
  <si>
    <t>Laringite Obstrutiva Aguda (crupe) e Epiglotite</t>
  </si>
  <si>
    <t>J06</t>
  </si>
  <si>
    <t>Infecções Agudas Das Vias Aéreas Superiores de Localizações Múltiplas e Não Especificadas</t>
  </si>
  <si>
    <t>J09</t>
  </si>
  <si>
    <t>Influenza (gripe) Devida a Vírus Identificado da Gripe Aviária</t>
  </si>
  <si>
    <t>J10</t>
  </si>
  <si>
    <t>Influenza Devida a Outro Vírus da Influenza (gripe) Identificado</t>
  </si>
  <si>
    <t>J11</t>
  </si>
  <si>
    <t>Influenza (gripe) Devida a Vírus Não Identificado</t>
  </si>
  <si>
    <t>J12</t>
  </si>
  <si>
    <t>Pneumonia Viral Não Classificada em Outra Parte</t>
  </si>
  <si>
    <t>J13</t>
  </si>
  <si>
    <t>Pneumonia Devida a Streptococcus Pneumoniae</t>
  </si>
  <si>
    <t>J14</t>
  </si>
  <si>
    <t>Pneumonia Devida a Haemophilus Infuenzae</t>
  </si>
  <si>
    <t>J15</t>
  </si>
  <si>
    <t>Pneumonia Bacteriana Não Classificada em Outra Parte</t>
  </si>
  <si>
    <t>J16</t>
  </si>
  <si>
    <t>Pneumonia Devida a Outros Microorganismos Infecciosos Especificados Não Classificados em Outra Parte</t>
  </si>
  <si>
    <t>J17</t>
  </si>
  <si>
    <t>Pneumonia em Doenças Classificadas em Outra Parte</t>
  </si>
  <si>
    <t>J18</t>
  </si>
  <si>
    <t>Pneumonia Por Microorganismo Não Especificada</t>
  </si>
  <si>
    <t>J20</t>
  </si>
  <si>
    <t>Bronquite Aguda</t>
  </si>
  <si>
    <t>J21</t>
  </si>
  <si>
    <t>Bronquiolite Aguda</t>
  </si>
  <si>
    <t>J22</t>
  </si>
  <si>
    <t>Infecções Agudas Não Especificada Das Vias Aéreas Inferiores</t>
  </si>
  <si>
    <t>J30</t>
  </si>
  <si>
    <t>Rinite Alérgica e Vasomotora</t>
  </si>
  <si>
    <t>J31</t>
  </si>
  <si>
    <t>Rinite, Nasofaringite e Faringite Crônicas</t>
  </si>
  <si>
    <t>J32</t>
  </si>
  <si>
    <t>Sinusite Crônica</t>
  </si>
  <si>
    <t>J33</t>
  </si>
  <si>
    <t>Pólipo Nasal</t>
  </si>
  <si>
    <t>J34</t>
  </si>
  <si>
    <t>Outros Transtornos do Nariz e Dos Seios Paranasais</t>
  </si>
  <si>
    <t>J35</t>
  </si>
  <si>
    <t>Doenças Crônicas Das Amígdalas e Das Adenóides</t>
  </si>
  <si>
    <t>J36</t>
  </si>
  <si>
    <t>Abscesso Periamigdaliano</t>
  </si>
  <si>
    <t>J37</t>
  </si>
  <si>
    <t>Laringite e Laringotraqueíte Crônicas</t>
  </si>
  <si>
    <t>J38</t>
  </si>
  <si>
    <t>Doenças Das Cordas Vocais e da Laringe Não Classificadas em Outra Parte</t>
  </si>
  <si>
    <t>J39</t>
  </si>
  <si>
    <t>Outras Doenças Das Vias Aéreas Superiores</t>
  </si>
  <si>
    <t>J40</t>
  </si>
  <si>
    <t>Bronquite Não Especificada Como Aguda ou Crônica</t>
  </si>
  <si>
    <t>J41</t>
  </si>
  <si>
    <t>Bronquite Crônica Simples e a Mucopurulenta</t>
  </si>
  <si>
    <t>J42</t>
  </si>
  <si>
    <t>Bronquite Crônica Não Especificada</t>
  </si>
  <si>
    <t>J43</t>
  </si>
  <si>
    <t>Enfisema</t>
  </si>
  <si>
    <t>J44</t>
  </si>
  <si>
    <t>Outras Doenças Pulmonares Obstrutivas Crônicas</t>
  </si>
  <si>
    <t>J45</t>
  </si>
  <si>
    <t>Asma</t>
  </si>
  <si>
    <t>J46</t>
  </si>
  <si>
    <t>Estado de Mal Asmático</t>
  </si>
  <si>
    <t>J47</t>
  </si>
  <si>
    <t>Bronquectasia</t>
  </si>
  <si>
    <t>J60</t>
  </si>
  <si>
    <t>Pneumoconiose Dos Mineiros de Carvão</t>
  </si>
  <si>
    <t>J61</t>
  </si>
  <si>
    <t>Pneumoconiose Devida a Amianto (asbesto) e Outras Fibras Minerais</t>
  </si>
  <si>
    <t>J62</t>
  </si>
  <si>
    <t>Pneumoconiose Devida a Poeira Que Contenham Sílica</t>
  </si>
  <si>
    <t>J63</t>
  </si>
  <si>
    <t>Pneumoconiose Devida a Outras Poeiras Inorgânicas</t>
  </si>
  <si>
    <t>J64</t>
  </si>
  <si>
    <t>Pneumoconiose Não Especificada</t>
  </si>
  <si>
    <t>J65</t>
  </si>
  <si>
    <t>Pneumoconiose Associada Com Tuberculose</t>
  </si>
  <si>
    <t>J66</t>
  </si>
  <si>
    <t>Doenças Das Vias Aéreas Devida a Poeiras Orgânicas Específicas</t>
  </si>
  <si>
    <t>J67</t>
  </si>
  <si>
    <t>Pneumonite de Hipersensibilidade Devida a Poeiras Orgânicas</t>
  </si>
  <si>
    <t>J68</t>
  </si>
  <si>
    <t>Afecções Respiratórias Devidas a Inalação de Produtos Químicos, Gases, Fumaças e Vapores</t>
  </si>
  <si>
    <t>J69</t>
  </si>
  <si>
    <t>Pneumonite Devida a Sólidos e Líquidos</t>
  </si>
  <si>
    <t>J70</t>
  </si>
  <si>
    <t>Afecções Respiratórias Devida a Outros Agentes Externos</t>
  </si>
  <si>
    <t>J80</t>
  </si>
  <si>
    <t>Síndrome do Desconforto Respiratório do Adulto</t>
  </si>
  <si>
    <t>J81</t>
  </si>
  <si>
    <t>Edema Pulmonar, Não Especificado de Outra Forma</t>
  </si>
  <si>
    <t>J82</t>
  </si>
  <si>
    <t>Eosinofilia Pulmonar, Não Classificada em Outra Parte</t>
  </si>
  <si>
    <t>J84</t>
  </si>
  <si>
    <t>Outras Doenças Pulmonares Intersticiais</t>
  </si>
  <si>
    <t>J85</t>
  </si>
  <si>
    <t>Abscesso do Pulmão e do Mediastino</t>
  </si>
  <si>
    <t>J86</t>
  </si>
  <si>
    <t>Piotórax</t>
  </si>
  <si>
    <t>J90</t>
  </si>
  <si>
    <t>Derrame Pleural Não Classificado em Outra Parte</t>
  </si>
  <si>
    <t>J91</t>
  </si>
  <si>
    <t>Derrame Pleural em Afecções Classificadas em Outra Parte</t>
  </si>
  <si>
    <t>J92</t>
  </si>
  <si>
    <t>Placas Pleurais</t>
  </si>
  <si>
    <t>J93</t>
  </si>
  <si>
    <t>Pneumotórax</t>
  </si>
  <si>
    <t>J94</t>
  </si>
  <si>
    <t>Outras Afecções Pleurais</t>
  </si>
  <si>
    <t>J95</t>
  </si>
  <si>
    <t>Afecções Respiratórias Pós - procedimentos Não Classificadas em Outra Parte</t>
  </si>
  <si>
    <t>J96</t>
  </si>
  <si>
    <t>Insuficiência Respiratória Não Classificada de Outra Parte</t>
  </si>
  <si>
    <t>J98</t>
  </si>
  <si>
    <t>Outros Transtornos Respiratórios</t>
  </si>
  <si>
    <t>J99</t>
  </si>
  <si>
    <t>Transtornos Respiratórios em Doenças Classificadas em Outra Parte</t>
  </si>
  <si>
    <t>K00</t>
  </si>
  <si>
    <t>Distúrbios do Desenvolvimento e da Erupção Dos Dentes</t>
  </si>
  <si>
    <t>K01</t>
  </si>
  <si>
    <t>Dentes Inclusos e Impactados</t>
  </si>
  <si>
    <t>K02</t>
  </si>
  <si>
    <t>Cárie Dentária</t>
  </si>
  <si>
    <t>K03</t>
  </si>
  <si>
    <t>Outras Doenças Dos Tecidos Dentários Duros</t>
  </si>
  <si>
    <t>K04</t>
  </si>
  <si>
    <t>Doenças da Polpa e Dos Tecidos Periapicais</t>
  </si>
  <si>
    <t>K05</t>
  </si>
  <si>
    <t>Gengivite e Doenças Periodontais</t>
  </si>
  <si>
    <t>K06</t>
  </si>
  <si>
    <t>Outros Transtornos da Gengiva e do Rebordo Alveolar Sem Dentes</t>
  </si>
  <si>
    <t>K07</t>
  </si>
  <si>
    <t>Anomalias Dentofaciais (inclusive a Maloclusão)</t>
  </si>
  <si>
    <t>K08</t>
  </si>
  <si>
    <t>Outros Transtornos Dos Dentes e de Suas Estruturas de Sustentação</t>
  </si>
  <si>
    <t>K09</t>
  </si>
  <si>
    <t>Cistos da Região Bucal Não Classificados em Outra Parte</t>
  </si>
  <si>
    <t>K10</t>
  </si>
  <si>
    <t>Outras Doenças Dos Maxilares</t>
  </si>
  <si>
    <t>K11</t>
  </si>
  <si>
    <t>Doenças Das Glândulas Salivares</t>
  </si>
  <si>
    <t>K12</t>
  </si>
  <si>
    <t>Estomatite e Lesões Correlatas</t>
  </si>
  <si>
    <t>K13</t>
  </si>
  <si>
    <t>Outras Doenças do Lábio e da Mucosa Oral</t>
  </si>
  <si>
    <t>K14</t>
  </si>
  <si>
    <t>Doenças da Língua</t>
  </si>
  <si>
    <t>K20</t>
  </si>
  <si>
    <t>Esofagite</t>
  </si>
  <si>
    <t>K21</t>
  </si>
  <si>
    <t>Doença de Refluxo Gastroesofágico</t>
  </si>
  <si>
    <t>K22</t>
  </si>
  <si>
    <t>Outras Doenças do Esôfago</t>
  </si>
  <si>
    <t>K23</t>
  </si>
  <si>
    <t>Transtornos do Esôfago em Doenças Classificadas em Outra Parte</t>
  </si>
  <si>
    <t>K25</t>
  </si>
  <si>
    <t>Úlcera Gástrica</t>
  </si>
  <si>
    <t>K26</t>
  </si>
  <si>
    <t>Úlcera Duodenal</t>
  </si>
  <si>
    <t>K27</t>
  </si>
  <si>
    <t>Úlcera Péptica de Localização Não Especificada</t>
  </si>
  <si>
    <t>K28</t>
  </si>
  <si>
    <t>Úlcera Gastrojejunal</t>
  </si>
  <si>
    <t>K29</t>
  </si>
  <si>
    <t>Gastrite e Duodenite</t>
  </si>
  <si>
    <t>K30</t>
  </si>
  <si>
    <t>Dispepsia</t>
  </si>
  <si>
    <t>K31</t>
  </si>
  <si>
    <t>Outras Doenças do Estômago e do Duodeno</t>
  </si>
  <si>
    <t>K35</t>
  </si>
  <si>
    <t>Apendicite Aguda</t>
  </si>
  <si>
    <t>K36</t>
  </si>
  <si>
    <t>Outras Formas de Apendicite</t>
  </si>
  <si>
    <t>K37</t>
  </si>
  <si>
    <t>Apendicite, Sem Outras Especificações</t>
  </si>
  <si>
    <t>K38</t>
  </si>
  <si>
    <t>Outras Doenças do Apêndice</t>
  </si>
  <si>
    <t>K40</t>
  </si>
  <si>
    <t>Hérnia Inguinal</t>
  </si>
  <si>
    <t>K41</t>
  </si>
  <si>
    <t>Hérnia Femoral</t>
  </si>
  <si>
    <t>K42</t>
  </si>
  <si>
    <t>Hérnia Umbilical</t>
  </si>
  <si>
    <t>K43</t>
  </si>
  <si>
    <t>Hérnia Ventral</t>
  </si>
  <si>
    <t>K44</t>
  </si>
  <si>
    <t>Hérnia Diafragmática</t>
  </si>
  <si>
    <t>K45</t>
  </si>
  <si>
    <t>Outras Hérnias Abdominais</t>
  </si>
  <si>
    <t>K46</t>
  </si>
  <si>
    <t>Hérnia Abdominal Não Especificada</t>
  </si>
  <si>
    <t>K50</t>
  </si>
  <si>
    <t>Doença de Crohn (enterite Regional)</t>
  </si>
  <si>
    <t>K51</t>
  </si>
  <si>
    <t>Colite Ulcerativa</t>
  </si>
  <si>
    <t>K52</t>
  </si>
  <si>
    <t>Outras Gastroenterites e Colites Não - infecciosas</t>
  </si>
  <si>
    <t>K55</t>
  </si>
  <si>
    <t>Transtornos Vasculares do Intestino</t>
  </si>
  <si>
    <t>K56</t>
  </si>
  <si>
    <t>Íleo Paralítico e Obstrução Intestinal Sem Hérnia</t>
  </si>
  <si>
    <t>K57</t>
  </si>
  <si>
    <t>Doença Diverticular do Intestino</t>
  </si>
  <si>
    <t>K58</t>
  </si>
  <si>
    <t>Síndrome do Cólon Irritável</t>
  </si>
  <si>
    <t>K59</t>
  </si>
  <si>
    <t>Outros Transtornos Funcionais do Intestino</t>
  </si>
  <si>
    <t>K60</t>
  </si>
  <si>
    <t>Fissura e Fístula Das Regiões Anal e Retal</t>
  </si>
  <si>
    <t>K61</t>
  </si>
  <si>
    <t>Abscesso Das Regiões Anal e Retal</t>
  </si>
  <si>
    <t>K62</t>
  </si>
  <si>
    <t>Outras Doenças do Reto e do Ânus</t>
  </si>
  <si>
    <t>K63</t>
  </si>
  <si>
    <t>Outras Doenças do Intestino</t>
  </si>
  <si>
    <t>K65</t>
  </si>
  <si>
    <t>Peritonite</t>
  </si>
  <si>
    <t>K66</t>
  </si>
  <si>
    <t>Outros Transtornos do Peritônio</t>
  </si>
  <si>
    <t>K67</t>
  </si>
  <si>
    <t>Comprometimento do Peritônio, em Doenças Infecciosas Classificadas em Outra Parte</t>
  </si>
  <si>
    <t>K70</t>
  </si>
  <si>
    <t>Doença Alcoólica do Fígado</t>
  </si>
  <si>
    <t>K71</t>
  </si>
  <si>
    <t>Doença Hepática Tóxica</t>
  </si>
  <si>
    <t>K72</t>
  </si>
  <si>
    <t>Insuficiência Hepática Não Classificada em Outra Parte</t>
  </si>
  <si>
    <t>K73</t>
  </si>
  <si>
    <t>Hepatite Crônica Não Classificada em Outra Parte</t>
  </si>
  <si>
    <t>K74</t>
  </si>
  <si>
    <t>Fibrose e Cirrose Hepáticas</t>
  </si>
  <si>
    <t>K75</t>
  </si>
  <si>
    <t>Outras Doenças Inflamatórias do Fígado</t>
  </si>
  <si>
    <t>K76</t>
  </si>
  <si>
    <t>Outras Doenças do Fígado</t>
  </si>
  <si>
    <t>K77</t>
  </si>
  <si>
    <t>Transtornos do Fígado em Doenças Classificadas em Outra Parte</t>
  </si>
  <si>
    <t>K80</t>
  </si>
  <si>
    <t>Colelitíase</t>
  </si>
  <si>
    <t>K81</t>
  </si>
  <si>
    <t>Colecistite</t>
  </si>
  <si>
    <t>K82</t>
  </si>
  <si>
    <t>Outras Doenças da Vesícula Biliar</t>
  </si>
  <si>
    <t>K83</t>
  </si>
  <si>
    <t>Outras Doenças Das Vias Biliares</t>
  </si>
  <si>
    <t>K85</t>
  </si>
  <si>
    <t>Pancreatite Aguda</t>
  </si>
  <si>
    <t>K86</t>
  </si>
  <si>
    <t>Outras Doenças do Pâncreas</t>
  </si>
  <si>
    <t>K87</t>
  </si>
  <si>
    <t>Transtornos da Vesícula Biliar, Das Vias Biliares e do Pâncreas em Doenças Classificadas em Outra Parte</t>
  </si>
  <si>
    <t>K90</t>
  </si>
  <si>
    <t>Má - absorção Intestinal</t>
  </si>
  <si>
    <t>K91</t>
  </si>
  <si>
    <t>Transtornos do Aparelho Digestivo Pós - procedimentos, Não Classificados em Outra Parte</t>
  </si>
  <si>
    <t>K92</t>
  </si>
  <si>
    <t>Outras Doenças do Aparelho Digestivo</t>
  </si>
  <si>
    <t>K93</t>
  </si>
  <si>
    <t>Transtornos de Outros Órgãos Digestivos em Doenças Classificadas em Outra Parte</t>
  </si>
  <si>
    <t>L00</t>
  </si>
  <si>
    <t>Síndrome da Pele Escaldada Estafilocócica do Recém - nascido</t>
  </si>
  <si>
    <t>L01</t>
  </si>
  <si>
    <t>Impetigo</t>
  </si>
  <si>
    <t>L02</t>
  </si>
  <si>
    <t>Abscesso Cutâneo, Furúnculo e Antraz</t>
  </si>
  <si>
    <t>L03</t>
  </si>
  <si>
    <t>Celulite (Flegmão)</t>
  </si>
  <si>
    <t>L04</t>
  </si>
  <si>
    <t>Linfadenite Aguda</t>
  </si>
  <si>
    <t>L05</t>
  </si>
  <si>
    <t>Cisto Pilonidal</t>
  </si>
  <si>
    <t>L08</t>
  </si>
  <si>
    <t>Outras Infecções Localizadas da Pele e do Tecido Subcutâneo</t>
  </si>
  <si>
    <t>L10</t>
  </si>
  <si>
    <t>Pênfigo</t>
  </si>
  <si>
    <t>L11</t>
  </si>
  <si>
    <t>Outras Afecções Acantolíticas</t>
  </si>
  <si>
    <t>L12</t>
  </si>
  <si>
    <t>Penfigóide</t>
  </si>
  <si>
    <t>L13</t>
  </si>
  <si>
    <t>Outras Afecções Bolhosas</t>
  </si>
  <si>
    <t>L14</t>
  </si>
  <si>
    <t>Afecções Bolhosas em Doenças Classificadas em Outra Parte</t>
  </si>
  <si>
    <t>L20</t>
  </si>
  <si>
    <t>Dermatite Atópica</t>
  </si>
  <si>
    <t>L21</t>
  </si>
  <si>
    <t>Dermatite Seborréica</t>
  </si>
  <si>
    <t>L22</t>
  </si>
  <si>
    <t>Dermatite Das Fraldas</t>
  </si>
  <si>
    <t>L23</t>
  </si>
  <si>
    <t>Dermatites Alérgicas de Contato</t>
  </si>
  <si>
    <t>L24</t>
  </si>
  <si>
    <t>Dermatites de Contato Por Irritantes</t>
  </si>
  <si>
    <t>L25</t>
  </si>
  <si>
    <t>Dermatite de Contato Não Especificada</t>
  </si>
  <si>
    <t>L26</t>
  </si>
  <si>
    <t>Dermatite Esfoliativa</t>
  </si>
  <si>
    <t>L27</t>
  </si>
  <si>
    <t>Dermatite Devida a Substâncias de Uso Interno</t>
  </si>
  <si>
    <t>L28</t>
  </si>
  <si>
    <t>Líquen Simples Crônico e Prurigo</t>
  </si>
  <si>
    <t>L29</t>
  </si>
  <si>
    <t>Prurido</t>
  </si>
  <si>
    <t>L30</t>
  </si>
  <si>
    <t>Outras Dermatites</t>
  </si>
  <si>
    <t>L40</t>
  </si>
  <si>
    <t>Psoríase</t>
  </si>
  <si>
    <t>L41</t>
  </si>
  <si>
    <t>Parapsoríase</t>
  </si>
  <si>
    <t>L42</t>
  </si>
  <si>
    <t>Pitiríase Rósea</t>
  </si>
  <si>
    <t>L43</t>
  </si>
  <si>
    <t>Líquen Plano</t>
  </si>
  <si>
    <t>L44</t>
  </si>
  <si>
    <t>Outras Afecções Pápulo - descamativas</t>
  </si>
  <si>
    <t>L45</t>
  </si>
  <si>
    <t>Afecções Pápulo - descamativas em Doenças Classificadas em Outra Parte</t>
  </si>
  <si>
    <t>L50</t>
  </si>
  <si>
    <t>Urticária</t>
  </si>
  <si>
    <t>L51</t>
  </si>
  <si>
    <t>Eritema Polimorfo (eritema Multiforme)</t>
  </si>
  <si>
    <t>L52</t>
  </si>
  <si>
    <t>Eritema Nodoso</t>
  </si>
  <si>
    <t>L53</t>
  </si>
  <si>
    <t>Outras Afecções Eritematosas</t>
  </si>
  <si>
    <t>L54</t>
  </si>
  <si>
    <t>Eritema em Doenças Classificadas em Outra Parte</t>
  </si>
  <si>
    <t>L55</t>
  </si>
  <si>
    <t>Queimadura Solar</t>
  </si>
  <si>
    <t>L56</t>
  </si>
  <si>
    <t>Outras Alterações Agudas da Pele Devidas a Radiação Ultravioleta</t>
  </si>
  <si>
    <t>L57</t>
  </si>
  <si>
    <t>Alterações da Pele Devidas à Exposição Crônica à Radiação Não Ionizante</t>
  </si>
  <si>
    <t>L58</t>
  </si>
  <si>
    <t>Radiodermatite</t>
  </si>
  <si>
    <t>L59</t>
  </si>
  <si>
    <t>Outras Afecções da Pele e do Tecido Subcutâneo Relacionadas Com a Radiação</t>
  </si>
  <si>
    <t>L60</t>
  </si>
  <si>
    <t>Afecções Das Unhas</t>
  </si>
  <si>
    <t>L62</t>
  </si>
  <si>
    <t>Afecções Das Unhas em Doenças Classificadas em Outra Parte</t>
  </si>
  <si>
    <t>L63</t>
  </si>
  <si>
    <t>Alopécia Areata</t>
  </si>
  <si>
    <t>L64</t>
  </si>
  <si>
    <t>Alopécia Androgênica</t>
  </si>
  <si>
    <t>L65</t>
  </si>
  <si>
    <t>Outras Formas Não Cicatriciais da Perda de Cabelos ou Pêlos</t>
  </si>
  <si>
    <t>L66</t>
  </si>
  <si>
    <t>Alopécia Cicatricial (perda de Cabelos ou Pêlos, Cicatricial)</t>
  </si>
  <si>
    <t>L67</t>
  </si>
  <si>
    <t>Anormalidades da Cor e do Pedículo Dos Cabelos e Dos Pêlos</t>
  </si>
  <si>
    <t>L68</t>
  </si>
  <si>
    <t>Hipertricose</t>
  </si>
  <si>
    <t>L70</t>
  </si>
  <si>
    <t>Acne</t>
  </si>
  <si>
    <t>L71</t>
  </si>
  <si>
    <t>Rosácea</t>
  </si>
  <si>
    <t>L72</t>
  </si>
  <si>
    <t>Cistos Foliculares da Pele e do Tecido Subcutâneo</t>
  </si>
  <si>
    <t>L73</t>
  </si>
  <si>
    <t>Outras Afecções Foliculares</t>
  </si>
  <si>
    <t>L74</t>
  </si>
  <si>
    <t>Afecções Das Glândulas Sudoríparas Écrinas</t>
  </si>
  <si>
    <t>L75</t>
  </si>
  <si>
    <t>Afecções Das Glândulas Sudoríparas Apócrinas</t>
  </si>
  <si>
    <t>L80</t>
  </si>
  <si>
    <t>Vitiligo</t>
  </si>
  <si>
    <t>L81</t>
  </si>
  <si>
    <t>Outros Transtornos da Pigmentação</t>
  </si>
  <si>
    <t>L82</t>
  </si>
  <si>
    <t>Ceratose Seborréica</t>
  </si>
  <si>
    <t>L83</t>
  </si>
  <si>
    <t>Acantose Nigricans</t>
  </si>
  <si>
    <t>L84</t>
  </si>
  <si>
    <t>Calos e Calosidades</t>
  </si>
  <si>
    <t>L85</t>
  </si>
  <si>
    <t>Outras Formas de Espessamento Epidérmico</t>
  </si>
  <si>
    <t>L86</t>
  </si>
  <si>
    <t>Ceratodermia em Doenças Classificadas em Outra Parte</t>
  </si>
  <si>
    <t>L87</t>
  </si>
  <si>
    <t>Transtornos da Eliminação Transepidérmica</t>
  </si>
  <si>
    <t>L88</t>
  </si>
  <si>
    <t>Piodermite Gangrenosa</t>
  </si>
  <si>
    <t>L89</t>
  </si>
  <si>
    <t>Úlcera de Decúbito</t>
  </si>
  <si>
    <t>L90</t>
  </si>
  <si>
    <t>Afecções Atróficas da Pele</t>
  </si>
  <si>
    <t>L91</t>
  </si>
  <si>
    <t>Afecções Hipertróficas da Pele</t>
  </si>
  <si>
    <t>L92</t>
  </si>
  <si>
    <t>Afecções Granulomatosas da Pele e do Tecido Subcutâneo</t>
  </si>
  <si>
    <t>L93</t>
  </si>
  <si>
    <t>Lúpus Eritematoso</t>
  </si>
  <si>
    <t>L94</t>
  </si>
  <si>
    <t>Outras Afecções Localizadas do Tecido Conjuntivo</t>
  </si>
  <si>
    <t>L95</t>
  </si>
  <si>
    <t>Vasculite Limitada a Pele Não Classificadas em Outra Parte</t>
  </si>
  <si>
    <t>L97</t>
  </si>
  <si>
    <t>Úlcera Dos Membros Inferiores Não Classificada em Outra Parte</t>
  </si>
  <si>
    <t>L98</t>
  </si>
  <si>
    <t>Outras Afecções da Pele e do Tecido Subcutâneo Não Classificadas em Outra Parte</t>
  </si>
  <si>
    <t>L99</t>
  </si>
  <si>
    <t>Outras Afecções da Pele e do Tecido Subcutâneo em Doenças Classificadas em Outra Parte</t>
  </si>
  <si>
    <t>M00</t>
  </si>
  <si>
    <t>Artrite Piogênica</t>
  </si>
  <si>
    <t>M01</t>
  </si>
  <si>
    <t>Infecções Diretas da Articulação em Doenças Infecciosas e Parasitárias Classificadas em Outra Parte</t>
  </si>
  <si>
    <t>M02</t>
  </si>
  <si>
    <t>Artropatias Reacionais</t>
  </si>
  <si>
    <t>M03</t>
  </si>
  <si>
    <t>Artropatias Pós - infecciosas e Reacionais em Doenças Infecciosas Classificadas em Outra Parte</t>
  </si>
  <si>
    <t>M05</t>
  </si>
  <si>
    <t>Artrite Reumatóide Soro - positiva</t>
  </si>
  <si>
    <t>M06</t>
  </si>
  <si>
    <t>Outras Artrites Reumatóides</t>
  </si>
  <si>
    <t>M07</t>
  </si>
  <si>
    <t>Artropatias Psoriásicas e Enteropáticas</t>
  </si>
  <si>
    <t>M08</t>
  </si>
  <si>
    <t>Artrite Juvenil</t>
  </si>
  <si>
    <t>M09</t>
  </si>
  <si>
    <t>Artrite Juvenil em Doenças Classificadas em Outra Parte</t>
  </si>
  <si>
    <t>M10</t>
  </si>
  <si>
    <t>Gota</t>
  </si>
  <si>
    <t>M11</t>
  </si>
  <si>
    <t>Outras Artropatias Por Deposição de Cristais</t>
  </si>
  <si>
    <t>M12</t>
  </si>
  <si>
    <t>Outras Artropatias Especificadas</t>
  </si>
  <si>
    <t>M13</t>
  </si>
  <si>
    <t>Outras Artrites</t>
  </si>
  <si>
    <t>M14</t>
  </si>
  <si>
    <t>Artropatias em Outras Doenças Classificadas em Outra Parte</t>
  </si>
  <si>
    <t>M15</t>
  </si>
  <si>
    <t>Poliartrose</t>
  </si>
  <si>
    <t>M16</t>
  </si>
  <si>
    <t>Coxartrose (artrose do Quadril)</t>
  </si>
  <si>
    <t>M17</t>
  </si>
  <si>
    <t>Gonartrose (artrose do Joelho)</t>
  </si>
  <si>
    <t>M18</t>
  </si>
  <si>
    <t>Artrose da Primeira Articulação Carpometacarpiana</t>
  </si>
  <si>
    <t>M19</t>
  </si>
  <si>
    <t>Outras Artroses</t>
  </si>
  <si>
    <t>M20</t>
  </si>
  <si>
    <t>Deformidades Adquiridas Dos Dedos Das Mãos e Dos Pés</t>
  </si>
  <si>
    <t>M21</t>
  </si>
  <si>
    <t>Outras Deformidades Adquiridas Dos Membros</t>
  </si>
  <si>
    <t>M22</t>
  </si>
  <si>
    <t>Transtornos da Rótula (patela)</t>
  </si>
  <si>
    <t>M23</t>
  </si>
  <si>
    <t>Transtornos Internos Dos Joelhos</t>
  </si>
  <si>
    <t>M24</t>
  </si>
  <si>
    <t>Outros Transtornos Articulares Específicos</t>
  </si>
  <si>
    <t>M25</t>
  </si>
  <si>
    <t>Outros Transtornos Articulares Não Classificados em Outra Parte</t>
  </si>
  <si>
    <t>M30</t>
  </si>
  <si>
    <t>Poliarterite Nodosa e Afecções Correlatas</t>
  </si>
  <si>
    <t>M31</t>
  </si>
  <si>
    <t>Outras Vasculopatias Necrotizantes</t>
  </si>
  <si>
    <t>M32</t>
  </si>
  <si>
    <t>Lúpus Eritematoso Disseminado (sistêmico)</t>
  </si>
  <si>
    <t>M33</t>
  </si>
  <si>
    <t>Dermatopoliomiosite</t>
  </si>
  <si>
    <t>M34</t>
  </si>
  <si>
    <t>Esclerose Sistêmica</t>
  </si>
  <si>
    <t>M35</t>
  </si>
  <si>
    <t>Outras Afecções Sistêmicas do Tecido Conjuntivo</t>
  </si>
  <si>
    <t>M36</t>
  </si>
  <si>
    <t>Doenças Sistêmicas do Tecido Conjuntivo em Doenças Classificadas em Outra Parte</t>
  </si>
  <si>
    <t>M40</t>
  </si>
  <si>
    <t>Cifose e Lordose</t>
  </si>
  <si>
    <t>M41</t>
  </si>
  <si>
    <t>Escoliose</t>
  </si>
  <si>
    <t>M42</t>
  </si>
  <si>
    <t>Osteocondrose da Coluna Vertebral</t>
  </si>
  <si>
    <t>M43</t>
  </si>
  <si>
    <t>Outras Dorsopatias Deformantes</t>
  </si>
  <si>
    <t>M45</t>
  </si>
  <si>
    <t>Espondilite Ancilosante</t>
  </si>
  <si>
    <t>M46</t>
  </si>
  <si>
    <t>Outras Espondilopatias Inflamatórias</t>
  </si>
  <si>
    <t>M47</t>
  </si>
  <si>
    <t>Espondilose</t>
  </si>
  <si>
    <t>M48</t>
  </si>
  <si>
    <t>Outras Espondilopatias</t>
  </si>
  <si>
    <t>M49</t>
  </si>
  <si>
    <t>Espondilopatias em Doenças Classificadas em Outra Parte</t>
  </si>
  <si>
    <t>M50</t>
  </si>
  <si>
    <t>Transtornos Dos Discos Cervicais</t>
  </si>
  <si>
    <t>M51</t>
  </si>
  <si>
    <t>Outros Transtornos de Discos Intervertebrais</t>
  </si>
  <si>
    <t>M53</t>
  </si>
  <si>
    <t>Outras Dorsopatias Não Classificadas em Outra Parte</t>
  </si>
  <si>
    <t>M54</t>
  </si>
  <si>
    <t>Dorsalgia</t>
  </si>
  <si>
    <t>M60</t>
  </si>
  <si>
    <t>Miosite</t>
  </si>
  <si>
    <t>M61</t>
  </si>
  <si>
    <t>Calcificação e Ossificação do Músculo</t>
  </si>
  <si>
    <t>M62</t>
  </si>
  <si>
    <t>Outros Transtornos Musculares</t>
  </si>
  <si>
    <t>M63</t>
  </si>
  <si>
    <t>Transtornos de Músculo em Doenças Classificadas em Outra Parte</t>
  </si>
  <si>
    <t>M65</t>
  </si>
  <si>
    <t>Sinovite e Tenossinovite</t>
  </si>
  <si>
    <t>M66</t>
  </si>
  <si>
    <t>Ruptura Espontânea de Sinóvia e de Tendão</t>
  </si>
  <si>
    <t>M67</t>
  </si>
  <si>
    <t>Outros Transtornos Das Sinóvias e Dos Tendões</t>
  </si>
  <si>
    <t>M68</t>
  </si>
  <si>
    <t>Transtorno de Sinóvias e de Tendões em Doenças Classificadas em Outra Parte</t>
  </si>
  <si>
    <t>M70</t>
  </si>
  <si>
    <t>Transtornos Dos Tecidos Moles Relacionados Com o Uso, Uso Excessivo e Pressão</t>
  </si>
  <si>
    <t>M71</t>
  </si>
  <si>
    <t>Outras Bursopatias</t>
  </si>
  <si>
    <t>M72</t>
  </si>
  <si>
    <t>Transtornos Fibroblásticos</t>
  </si>
  <si>
    <t>M73</t>
  </si>
  <si>
    <t>Transtornos Dos Tecidos Moles em Doenças Classificadas em Outra Parte</t>
  </si>
  <si>
    <t>M75</t>
  </si>
  <si>
    <t>Lesões do Ombro</t>
  </si>
  <si>
    <t>M76</t>
  </si>
  <si>
    <t>Entesopatias Dos Membros Inferiores, Excluindo pé</t>
  </si>
  <si>
    <t>M77</t>
  </si>
  <si>
    <t>Outras Entesopatias</t>
  </si>
  <si>
    <t>M79</t>
  </si>
  <si>
    <t>Outros Transtornos Dos Tecidos Moles, Não Classificados em Outra Parte</t>
  </si>
  <si>
    <t>M80</t>
  </si>
  <si>
    <t>Osteoporose Com Fratura Patológica</t>
  </si>
  <si>
    <t>M81</t>
  </si>
  <si>
    <t>Osteoporose Sem Fratura Patológica</t>
  </si>
  <si>
    <t>M82</t>
  </si>
  <si>
    <t>Osteoporose em Doenças Classificadas em Outra Parte</t>
  </si>
  <si>
    <t>M83</t>
  </si>
  <si>
    <t>Osteomalácia do Adulto</t>
  </si>
  <si>
    <t>M84</t>
  </si>
  <si>
    <t>Transtornos da Continuidade do Osso</t>
  </si>
  <si>
    <t>M85</t>
  </si>
  <si>
    <t>Outros Transtornos da Densidade e da Estrutura Ósseas</t>
  </si>
  <si>
    <t>M86</t>
  </si>
  <si>
    <t>Osteomielite</t>
  </si>
  <si>
    <t>M87</t>
  </si>
  <si>
    <t>Osteonecrose</t>
  </si>
  <si>
    <t>M88</t>
  </si>
  <si>
    <t>Doença de Paget do Osso (osteíte Deformante)</t>
  </si>
  <si>
    <t>M89</t>
  </si>
  <si>
    <t>Outros Transtornos Ósseos</t>
  </si>
  <si>
    <t>M90</t>
  </si>
  <si>
    <t>Osteopatias em Doenças Classificadas em Outra Parte</t>
  </si>
  <si>
    <t>M91</t>
  </si>
  <si>
    <t>Osteocondrose Juvenil do Quadril e da Pelve</t>
  </si>
  <si>
    <t>M92</t>
  </si>
  <si>
    <t>Outras Osteocondroses Juvenis</t>
  </si>
  <si>
    <t>M93</t>
  </si>
  <si>
    <t>Outras Osteocondropatias</t>
  </si>
  <si>
    <t>M94</t>
  </si>
  <si>
    <t>Outros Transtornos Das Cartilagens</t>
  </si>
  <si>
    <t>M95</t>
  </si>
  <si>
    <t>Outras Deformidades Adquiridas do Sistema Osteomuscular e do Tecido Conjuntivo</t>
  </si>
  <si>
    <t>M96</t>
  </si>
  <si>
    <t>Transtornos Osteomusculares Pós - procedimentos Não Classificados em Outra Parte</t>
  </si>
  <si>
    <t>M99</t>
  </si>
  <si>
    <t>Lesões Biomecânicas Não Classificadas em Outra Parte</t>
  </si>
  <si>
    <t>N00</t>
  </si>
  <si>
    <t>Síndrome Nefrítica Aguda</t>
  </si>
  <si>
    <t>N01</t>
  </si>
  <si>
    <t>Síndrome Nefrítica Rapidamente Progressiva</t>
  </si>
  <si>
    <t>N02</t>
  </si>
  <si>
    <t>Hematúria Recidivante e Persistente</t>
  </si>
  <si>
    <t>N03</t>
  </si>
  <si>
    <t>Síndrome Nefrítica Crônica</t>
  </si>
  <si>
    <t>N04</t>
  </si>
  <si>
    <t>Síndrome Nefrótica</t>
  </si>
  <si>
    <t>N05</t>
  </si>
  <si>
    <t>Síndrome Nefrítica Não Especificada</t>
  </si>
  <si>
    <t>N06</t>
  </si>
  <si>
    <t>Proteinúria Isolada Com Lesão Morfológica Especificada</t>
  </si>
  <si>
    <t>N07</t>
  </si>
  <si>
    <t>Nefropatia Hereditária Não Classificada em Outra Parte</t>
  </si>
  <si>
    <t>N08</t>
  </si>
  <si>
    <t>Transtornos Glomerulares em Doenças Classificadas em Outra Parte</t>
  </si>
  <si>
    <t>N10</t>
  </si>
  <si>
    <t>Nefrite Túbulo - intersticial Aguda</t>
  </si>
  <si>
    <t>N11</t>
  </si>
  <si>
    <t>Nefrite Túbulo - intersticial Crônica</t>
  </si>
  <si>
    <t>N12</t>
  </si>
  <si>
    <t>Nefrite Túbulo - intersticial Não Especificada se Aguda ou Crônica</t>
  </si>
  <si>
    <t>N13</t>
  </si>
  <si>
    <t>Uropatia Obstrutiva e Por Refluxo</t>
  </si>
  <si>
    <t>N14</t>
  </si>
  <si>
    <t>Afecções Tubulares e Túbulo - intersticiais Induzidas Por Drogas ou Metais Pesados</t>
  </si>
  <si>
    <t>N15</t>
  </si>
  <si>
    <t>Outras Doenças Renais Túbulo - intersticiais</t>
  </si>
  <si>
    <t>N16</t>
  </si>
  <si>
    <t>Transtornos Renais Túbulo - intersticiais em Doenças Classificadas em Outra Parte</t>
  </si>
  <si>
    <t>N17</t>
  </si>
  <si>
    <t>Insuficiência Renal Aguda</t>
  </si>
  <si>
    <t>N18</t>
  </si>
  <si>
    <t>Insuficiência Renal Crônica</t>
  </si>
  <si>
    <t>N19</t>
  </si>
  <si>
    <t>Insuficiência Renal Não Especificada</t>
  </si>
  <si>
    <t>N20</t>
  </si>
  <si>
    <t>Calculose do Rim e do Ureter</t>
  </si>
  <si>
    <t>N21</t>
  </si>
  <si>
    <t>Calculose do Trato Urinário Inferior</t>
  </si>
  <si>
    <t>N22</t>
  </si>
  <si>
    <t>Calculose do Trato Urinário Inferior em Doenças Classificadas em Outra Parte</t>
  </si>
  <si>
    <t>N23</t>
  </si>
  <si>
    <t>Cólica Nefrética Não Especificada</t>
  </si>
  <si>
    <t>N25</t>
  </si>
  <si>
    <t>Transtornos Resultantes de Função Renal Tubular Alterada</t>
  </si>
  <si>
    <t>N26</t>
  </si>
  <si>
    <t>Rim Contraído, Não Especificado</t>
  </si>
  <si>
    <t>N27</t>
  </si>
  <si>
    <t>Hipoplasia Renal de Causa Desconhecida</t>
  </si>
  <si>
    <t>N28</t>
  </si>
  <si>
    <t>Outros Transtornos do Rim e do Ureter Não Classificado em Outra Parte</t>
  </si>
  <si>
    <t>N29</t>
  </si>
  <si>
    <t>Outros Transtornos do Rim e do Ureter em Doenças Classificadas em Outra Parte</t>
  </si>
  <si>
    <t>N30</t>
  </si>
  <si>
    <t>Cistite</t>
  </si>
  <si>
    <t>N31</t>
  </si>
  <si>
    <t>Disfunções Neuromusculares da Bexiga Não Classificados em Outra Parte</t>
  </si>
  <si>
    <t>N32</t>
  </si>
  <si>
    <t>Outros Transtornos da Bexiga</t>
  </si>
  <si>
    <t>N33</t>
  </si>
  <si>
    <t>Transtornos da Bexiga em Doenças Classificadas em Outra Parte</t>
  </si>
  <si>
    <t>N34</t>
  </si>
  <si>
    <t>Uretrite e Síndrome Uretral</t>
  </si>
  <si>
    <t>N35</t>
  </si>
  <si>
    <t>Estenose da Uretra</t>
  </si>
  <si>
    <t>N36</t>
  </si>
  <si>
    <t>Outros Transtornos da Uretra</t>
  </si>
  <si>
    <t>N37</t>
  </si>
  <si>
    <t>Transtornos da Uretra em Doenças Classificadas em Outra Parte</t>
  </si>
  <si>
    <t>N39</t>
  </si>
  <si>
    <t>Outros Transtornos do Trato Urinário</t>
  </si>
  <si>
    <t>N40</t>
  </si>
  <si>
    <t>Hiperplasia da Próstata</t>
  </si>
  <si>
    <t>N41</t>
  </si>
  <si>
    <t>Doenças Inflamatórias da Próstata</t>
  </si>
  <si>
    <t>N42</t>
  </si>
  <si>
    <t>Outras Afecções da Próstata</t>
  </si>
  <si>
    <t>N43</t>
  </si>
  <si>
    <t>Hidrocele e Espermatocele</t>
  </si>
  <si>
    <t>N44</t>
  </si>
  <si>
    <t>Torção do Testículo</t>
  </si>
  <si>
    <t>N45</t>
  </si>
  <si>
    <t>Orquite e Epididimite</t>
  </si>
  <si>
    <t>N46</t>
  </si>
  <si>
    <t>Infertilidade Masculina</t>
  </si>
  <si>
    <t>N47</t>
  </si>
  <si>
    <t>Hipertrofia do Prepúcio, Fimose e Parafimose</t>
  </si>
  <si>
    <t>N48</t>
  </si>
  <si>
    <t>Outros Transtornos do Pênis</t>
  </si>
  <si>
    <t>N49</t>
  </si>
  <si>
    <t>Transtornos Inflamatórios de Órgãos Genitais Masculinos, Não Classificados em Outra Parte</t>
  </si>
  <si>
    <t>N50</t>
  </si>
  <si>
    <t>Outros Transtornos Dos Órgãos Genitais Masculinos</t>
  </si>
  <si>
    <t>N51</t>
  </si>
  <si>
    <t>Transtornos Dos Órgãos Genitais Masculinos em Doenças Classificadas em Outra Parte</t>
  </si>
  <si>
    <t>N60</t>
  </si>
  <si>
    <t>Displasias Mamárias Benignas</t>
  </si>
  <si>
    <t>N61</t>
  </si>
  <si>
    <t>Transtornos Inflamatórios da Mama</t>
  </si>
  <si>
    <t>N62</t>
  </si>
  <si>
    <t>Hipertrofia da Mama</t>
  </si>
  <si>
    <t>N63</t>
  </si>
  <si>
    <t>Nódulo Mamário Não Especificado</t>
  </si>
  <si>
    <t>N64</t>
  </si>
  <si>
    <t>Outras Doenças da Mama</t>
  </si>
  <si>
    <t>N70</t>
  </si>
  <si>
    <t>Salpingite e Ooforite</t>
  </si>
  <si>
    <t>N71</t>
  </si>
  <si>
    <t>Doença Inflamatória do Útero, Exceto o Colo</t>
  </si>
  <si>
    <t>N72</t>
  </si>
  <si>
    <t>Doença Inflamatória do Colo do Útero</t>
  </si>
  <si>
    <t>N73</t>
  </si>
  <si>
    <t>Outras Doenças Inflamatórias Pélvicas Femininas</t>
  </si>
  <si>
    <t>N74</t>
  </si>
  <si>
    <t>Transtornos Inflamatórios da Pelve Feminina em Doenças Classificadas em Outra Parte</t>
  </si>
  <si>
    <t>N75</t>
  </si>
  <si>
    <t>Doenças da Glândula de Bartholin</t>
  </si>
  <si>
    <t>N76</t>
  </si>
  <si>
    <t>Outras Afecções Inflamatórias da Vagina e da Vulva</t>
  </si>
  <si>
    <t>N77</t>
  </si>
  <si>
    <t>Ulceração e Inflamação Vulvovaginais em Doenças Classificadas em Outra Parte</t>
  </si>
  <si>
    <t>N80</t>
  </si>
  <si>
    <t>Endometriose</t>
  </si>
  <si>
    <t>N81</t>
  </si>
  <si>
    <t>Prolapso Genital Feminino</t>
  </si>
  <si>
    <t>N82</t>
  </si>
  <si>
    <t>Fístulas do Trato Genital Feminino</t>
  </si>
  <si>
    <t>N83</t>
  </si>
  <si>
    <t>Transtornos Não - inflamatórios do Ovário, da Trompa de Falópio e do Ligamento Largo</t>
  </si>
  <si>
    <t>N84</t>
  </si>
  <si>
    <t>Pólipo do Trato Genital Feminino</t>
  </si>
  <si>
    <t>N85</t>
  </si>
  <si>
    <t>Outros Transtornos Não - inflamatórios do Útero, Exceto do Colo do Útero</t>
  </si>
  <si>
    <t>N86</t>
  </si>
  <si>
    <t>Erosão e Ectrópio do Colo do Útero</t>
  </si>
  <si>
    <t>N87</t>
  </si>
  <si>
    <t>Displasia do Colo do Útero</t>
  </si>
  <si>
    <t>N88</t>
  </si>
  <si>
    <t>Outros Transtornos Não - inflamatórios do Colo do Útero</t>
  </si>
  <si>
    <t>N89</t>
  </si>
  <si>
    <t>Outros Transtornos Não - inflamatórios da Vagina</t>
  </si>
  <si>
    <t>N90</t>
  </si>
  <si>
    <t>Outros Transtornos Não - inflamatórios da Vulva e do Períneo</t>
  </si>
  <si>
    <t>N91</t>
  </si>
  <si>
    <t>Menstruação Ausente, Escassa e Pouco Freqüente</t>
  </si>
  <si>
    <t>N92</t>
  </si>
  <si>
    <t>Menstruação Excessiva, Freqüente e Irregular</t>
  </si>
  <si>
    <t>N93</t>
  </si>
  <si>
    <t>Outros Sangramentos Anormais do Útero e da Vagina</t>
  </si>
  <si>
    <t>N94</t>
  </si>
  <si>
    <t>Dor e Outras Afecções Associadas Com os Órgãos Genitais Femininos e Com o Ciclo Menstrual</t>
  </si>
  <si>
    <t>N95</t>
  </si>
  <si>
    <t>Transtornos da Menopausa e da Perimenopausa</t>
  </si>
  <si>
    <t>N96</t>
  </si>
  <si>
    <t>Abortamento Habitual</t>
  </si>
  <si>
    <t>N97</t>
  </si>
  <si>
    <t>Infertilidade Feminina</t>
  </si>
  <si>
    <t>N98</t>
  </si>
  <si>
    <t>Complicações Associadas à Fecundação Artificial</t>
  </si>
  <si>
    <t>N99</t>
  </si>
  <si>
    <t>Transtornos do Trato Geniturinário Pós - procedimentos Não Classificados em Outra Parte</t>
  </si>
  <si>
    <t>O00</t>
  </si>
  <si>
    <t>Gravidez Ectópica</t>
  </si>
  <si>
    <t>O01</t>
  </si>
  <si>
    <t>Mola Hidatiforme</t>
  </si>
  <si>
    <t>O02</t>
  </si>
  <si>
    <t>Outros Produtos Anormais da Concepção</t>
  </si>
  <si>
    <t>O03</t>
  </si>
  <si>
    <t>Aborto Espontâneo</t>
  </si>
  <si>
    <t>O04</t>
  </si>
  <si>
    <t>Aborto Por Razões Médicas e Legais</t>
  </si>
  <si>
    <t>O05</t>
  </si>
  <si>
    <t>Outros Tipos de Aborto</t>
  </si>
  <si>
    <t>O06</t>
  </si>
  <si>
    <t>Aborto Não Especificado</t>
  </si>
  <si>
    <t>O07</t>
  </si>
  <si>
    <t>Falha de Tentativa de Aborto</t>
  </si>
  <si>
    <t>O08</t>
  </si>
  <si>
    <t>Complicações Conseqüentes a Aborto e Gravidez Ectópica ou Molar</t>
  </si>
  <si>
    <t>O10</t>
  </si>
  <si>
    <t>Hipertensão Pré - existente Complicando a Gravidez, o Parto e o Puerpério</t>
  </si>
  <si>
    <t>O11</t>
  </si>
  <si>
    <t>Distúrbio Hipertensivo Pré - existente Com Proteinúria Superposta</t>
  </si>
  <si>
    <t>O12</t>
  </si>
  <si>
    <t>Edema e Proteinúria Gestacionais (induzidos Pela Gravidez), Sem Hipertensão</t>
  </si>
  <si>
    <t>O13</t>
  </si>
  <si>
    <t>Hipertensão Gestacional (induzida Pela Gravidez) Sem Proteinúria Significativa</t>
  </si>
  <si>
    <t>O14</t>
  </si>
  <si>
    <t>Hipertensão Gestacional (induzida Pela Gravidez) Com Proteinúria Significativa</t>
  </si>
  <si>
    <t>O15</t>
  </si>
  <si>
    <t>Eclâmpsia</t>
  </si>
  <si>
    <t>O16</t>
  </si>
  <si>
    <t>Hipertensão Materna Não Especificada</t>
  </si>
  <si>
    <t>O20</t>
  </si>
  <si>
    <t>Hemorragia do Início da Gravidez</t>
  </si>
  <si>
    <t>O21</t>
  </si>
  <si>
    <t>Vômitos Excessivos na Gravidez</t>
  </si>
  <si>
    <t>O22</t>
  </si>
  <si>
    <t>Complicações Venosas na Gravidez</t>
  </si>
  <si>
    <t>O23</t>
  </si>
  <si>
    <t>Infecções do Trato Geniturinário na Gravidez</t>
  </si>
  <si>
    <t>O24</t>
  </si>
  <si>
    <t>Diabetes Mellitus na Gravidez</t>
  </si>
  <si>
    <t>O25</t>
  </si>
  <si>
    <t>Desnutrição na Gravidez</t>
  </si>
  <si>
    <t>O26</t>
  </si>
  <si>
    <t>Assistência Materna Por Outras Complicações Ligadas Predominantemente à Gravidez</t>
  </si>
  <si>
    <t>O28</t>
  </si>
  <si>
    <t>"Achados Anormais do Rastreamento (""screening"") Antenatal da Mãe"</t>
  </si>
  <si>
    <t>O29</t>
  </si>
  <si>
    <t>Complicações de Anestesia Administrada Durante a Gravidez</t>
  </si>
  <si>
    <t>O30</t>
  </si>
  <si>
    <t>Gestação Múltipla</t>
  </si>
  <si>
    <t>O31</t>
  </si>
  <si>
    <t>Complicações Específicas de Gestação Múltipla</t>
  </si>
  <si>
    <t>O32</t>
  </si>
  <si>
    <t>Assistência Prestada à Mãe Por Motivo de Apresentação Anormal, Conhecida ou Suspeitada, do Feto</t>
  </si>
  <si>
    <t>O33</t>
  </si>
  <si>
    <t>Assistência Prestada à Mãe Por Uma Desproporção Conhecida ou Suspeita</t>
  </si>
  <si>
    <t>O34</t>
  </si>
  <si>
    <t>Assistência Prestada à Mãe Por Anormalidade, Conhecida ou Suspeita, Dos Órgãos Pélvicos Maternos</t>
  </si>
  <si>
    <t>O35</t>
  </si>
  <si>
    <t>Assistência Prestada à Mãe Por Anormalidade e Lesão Fetais, Conhecidas ou Suspeitadas</t>
  </si>
  <si>
    <t>O36</t>
  </si>
  <si>
    <t>Assistência Prestada à Mãe Por Outros Problemas Fetais Conhecidos ou Suspeitados</t>
  </si>
  <si>
    <t>O40</t>
  </si>
  <si>
    <t>Polihidrâmnio</t>
  </si>
  <si>
    <t>O41</t>
  </si>
  <si>
    <t>Outros Transtornos Das Membranas e do Líquido Amniótico</t>
  </si>
  <si>
    <t>O42</t>
  </si>
  <si>
    <t>Ruptura Prematura de Membranas</t>
  </si>
  <si>
    <t>O43</t>
  </si>
  <si>
    <t>Transtornos da Placenta</t>
  </si>
  <si>
    <t>O44</t>
  </si>
  <si>
    <t>Placenta Prévia</t>
  </si>
  <si>
    <t>O45</t>
  </si>
  <si>
    <t>Descolamento Prematuro da Placenta (abruptio Placentae)</t>
  </si>
  <si>
    <t>O46</t>
  </si>
  <si>
    <t>Hemorragia Anteparto Não Classificada em Outra Parte</t>
  </si>
  <si>
    <t>O47</t>
  </si>
  <si>
    <t>Falso Trabalho de Parto</t>
  </si>
  <si>
    <t>O48</t>
  </si>
  <si>
    <t>Gravidez Prolongada</t>
  </si>
  <si>
    <t>O60</t>
  </si>
  <si>
    <t>Trabalho de Parto Pré - termo</t>
  </si>
  <si>
    <t>O61</t>
  </si>
  <si>
    <t>Falha na Indução do Trabalho de Parto</t>
  </si>
  <si>
    <t>O62</t>
  </si>
  <si>
    <t>Anormalidades da Contração Uterina</t>
  </si>
  <si>
    <t>O63</t>
  </si>
  <si>
    <t>Trabalho de Parto Prolongado</t>
  </si>
  <si>
    <t>O64</t>
  </si>
  <si>
    <t>Obstrução do Trabalho de Parto Devida à Má - posição ou Má - apresentação do Feto</t>
  </si>
  <si>
    <t>O65</t>
  </si>
  <si>
    <t>Obstrução do Trabalho de Parto Devida a Anormalidade Pélvica da Mãe</t>
  </si>
  <si>
    <t>O66</t>
  </si>
  <si>
    <t>Outras Formas de Obstrução do Trabalho de Parto</t>
  </si>
  <si>
    <t>O67</t>
  </si>
  <si>
    <t>Trabalho de Parto e Parto Complicados Por Hemorragia Intraparto Não Classificados em Outra Parte</t>
  </si>
  <si>
    <t>O68</t>
  </si>
  <si>
    <t>Trabalho de Parto e Parto Complicados Por Sofrimento Fetal</t>
  </si>
  <si>
    <t>O69</t>
  </si>
  <si>
    <t>Trabalho de Parto e Parto Complicados Por Anormalidade do Cordão Umbilical</t>
  </si>
  <si>
    <t>O70</t>
  </si>
  <si>
    <t>Laceração do Períneo Durante o Parto</t>
  </si>
  <si>
    <t>O71</t>
  </si>
  <si>
    <t>Outros Traumatismos Obstétricos</t>
  </si>
  <si>
    <t>O72</t>
  </si>
  <si>
    <t>Hemorragia Pós - parto</t>
  </si>
  <si>
    <t>O73</t>
  </si>
  <si>
    <t>Retenção da Placenta e Das Membranas, Sem Hemorragias</t>
  </si>
  <si>
    <t>O74</t>
  </si>
  <si>
    <t>Complicações de Anestesia Durante o Trabalho de Parto e o Parto</t>
  </si>
  <si>
    <t>O75</t>
  </si>
  <si>
    <t>Outras Complicações do Trabalho de Parto e do Parto Não Classificadas em Outra Parte</t>
  </si>
  <si>
    <t>O80</t>
  </si>
  <si>
    <t>Parto Único Espontâneo</t>
  </si>
  <si>
    <t>O81</t>
  </si>
  <si>
    <t>Parto Único Por Fórceps ou Vácuo - extrator</t>
  </si>
  <si>
    <t>O82</t>
  </si>
  <si>
    <t>Parto Único Por Cesariana</t>
  </si>
  <si>
    <t>O83</t>
  </si>
  <si>
    <t>Outros Tipos de Parto Único Assistido</t>
  </si>
  <si>
    <t>O84</t>
  </si>
  <si>
    <t>Parto Múltiplo</t>
  </si>
  <si>
    <t>O85</t>
  </si>
  <si>
    <t>Infecção Puerperal</t>
  </si>
  <si>
    <t>O86</t>
  </si>
  <si>
    <t>Outras Infecções Puerperais</t>
  </si>
  <si>
    <t>O87</t>
  </si>
  <si>
    <t>Complicações Venosas no Puerpério</t>
  </si>
  <si>
    <t>O88</t>
  </si>
  <si>
    <t>Embolia de Origem Obstétrica</t>
  </si>
  <si>
    <t>O89</t>
  </si>
  <si>
    <t>Complicações da Anestesia Administrada Durante o Puerpério</t>
  </si>
  <si>
    <t>O90</t>
  </si>
  <si>
    <t>Complicações do Puerpério Não Classificadas em Outra Parte</t>
  </si>
  <si>
    <t>O91</t>
  </si>
  <si>
    <t>Infecções Mamárias Associadas ao Parto</t>
  </si>
  <si>
    <t>O92</t>
  </si>
  <si>
    <t>Outras Afecções da Mama e da Lactação Associadas ao Parto</t>
  </si>
  <si>
    <t>O94</t>
  </si>
  <si>
    <t>Seqüelas de Complicações da Gravidez, Parto e Puerpério</t>
  </si>
  <si>
    <t>O95</t>
  </si>
  <si>
    <t>Morte Obstétrica de Causa Não Especificada</t>
  </si>
  <si>
    <t>O96</t>
  </si>
  <si>
    <t>Morte, Por Qualquer Causa Obstétrica, Que Ocorre Mais de 42 Dias, Mas Menos de 1 Ano, Após o Parto</t>
  </si>
  <si>
    <t>O97</t>
  </si>
  <si>
    <t>Morte Por Seqüelas de Causas Obstétricas Diretas</t>
  </si>
  <si>
    <t>O98</t>
  </si>
  <si>
    <t>Doenças Infecciosas e Parasitárias Maternas Classificáveis em Outra Parte Mas Que Compliquem a Gravidez, o Parto e o Puerpério</t>
  </si>
  <si>
    <t>O99</t>
  </si>
  <si>
    <t>Outras Doenças da Mãe, Classificadas em Outra Parte, Mas Que Complicam a Gravidez o Parto e o Puerpério</t>
  </si>
  <si>
    <t>P00</t>
  </si>
  <si>
    <t>Feto e Recém - nascido Afetados Por Afecções Maternas, Não Obrigatoriamente Relacionadas Com a Gravidez Atual</t>
  </si>
  <si>
    <t>P01</t>
  </si>
  <si>
    <t>Feto e Recém - nascido Afetados Por Complicações Maternas da Gravidez</t>
  </si>
  <si>
    <t>P02</t>
  </si>
  <si>
    <t>Feto e Recém - nascido Afetados Por Complicações da Placenta, do Cordão Umbilical e Das Membranas</t>
  </si>
  <si>
    <t>P03</t>
  </si>
  <si>
    <t>Feto e Recém - nascido Afetados Por Outras Complicações do Trabalho de Parto e do Parto</t>
  </si>
  <si>
    <t>P04</t>
  </si>
  <si>
    <t>Feto e Recém - nascido Afetados Por Influências Nocivas Transmitidas ao Feto Via Placenta ou Leite Materno</t>
  </si>
  <si>
    <t>P05</t>
  </si>
  <si>
    <t>Crescimento Fetal Retardado e Desnutrição Fetal</t>
  </si>
  <si>
    <t>P07</t>
  </si>
  <si>
    <t>Transtornos Relacionados Com a Gestação de Curta Duração e Peso Baixo ao Nascer Não Classificados em Outra Parte</t>
  </si>
  <si>
    <t>P08</t>
  </si>
  <si>
    <t>Transtornos Relacionados Com a Gestação Prolongada e Peso Elevado ao Nascer</t>
  </si>
  <si>
    <t>P10</t>
  </si>
  <si>
    <t>Laceração Intracraniana e Hemorragia Devidas a Traumatismo de Parto</t>
  </si>
  <si>
    <t>P11</t>
  </si>
  <si>
    <t>Outros Traumatismos de Parto do Sistema Nervoso Central</t>
  </si>
  <si>
    <t>P12</t>
  </si>
  <si>
    <t>Lesão do Couro Cabeludo Devida a Traumatismo de Parto</t>
  </si>
  <si>
    <t>P13</t>
  </si>
  <si>
    <t>Lesões do Esqueleto Devidas a Traumatismo de Parto</t>
  </si>
  <si>
    <t>P14</t>
  </si>
  <si>
    <t>Lesões ao Nascer do Sistema Nervoso Periférico</t>
  </si>
  <si>
    <t>P15</t>
  </si>
  <si>
    <t>Outros Traumatismos de Parto</t>
  </si>
  <si>
    <t>P20</t>
  </si>
  <si>
    <t>Hipóxia Intra - uterina</t>
  </si>
  <si>
    <t>P21</t>
  </si>
  <si>
    <t>Asfixia ao Nascer</t>
  </si>
  <si>
    <t>P22</t>
  </si>
  <si>
    <t>Desconforto (angústia) Respiratório(a) do Recém - nascido</t>
  </si>
  <si>
    <t>P23</t>
  </si>
  <si>
    <t>Pneumonia Congênita</t>
  </si>
  <si>
    <t>P24</t>
  </si>
  <si>
    <t>Síndrome de Aspiração Neonatal</t>
  </si>
  <si>
    <t>P25</t>
  </si>
  <si>
    <t>Enfisema Intersticial e Afecções Correlatas Originadas no Período Perinatal</t>
  </si>
  <si>
    <t>P26</t>
  </si>
  <si>
    <t>Hemorragia Pulmonar Originada no Período Perinatal</t>
  </si>
  <si>
    <t>P27</t>
  </si>
  <si>
    <t>Doença Respiratória Crônica Originada no Período Perinatal</t>
  </si>
  <si>
    <t>P28</t>
  </si>
  <si>
    <t>Outras Afecções Respiratórias Originadas no Período Perinatal</t>
  </si>
  <si>
    <t>P29</t>
  </si>
  <si>
    <t>Transtornos Cardiovasculares Originados no Período Perinatal</t>
  </si>
  <si>
    <t>P35</t>
  </si>
  <si>
    <t>Doenças Virais Congênitas</t>
  </si>
  <si>
    <t>P36</t>
  </si>
  <si>
    <t>Septicemia Bacteriana do Recém - nascido</t>
  </si>
  <si>
    <t>P37</t>
  </si>
  <si>
    <t>Outras Doenças Infecciosas e Parasitárias Congênitas</t>
  </si>
  <si>
    <t>P38</t>
  </si>
  <si>
    <t>Onfalite do Recém - nascido Com ou Sem Hemorragia Leve</t>
  </si>
  <si>
    <t>P39</t>
  </si>
  <si>
    <t>Outras Infecções Específicas do Período Perinatal</t>
  </si>
  <si>
    <t>P50</t>
  </si>
  <si>
    <t>Perda Sangüínea Fetal</t>
  </si>
  <si>
    <t>P51</t>
  </si>
  <si>
    <t>Hemorragia Umbilical do Recém - nascido</t>
  </si>
  <si>
    <t>P52</t>
  </si>
  <si>
    <t>Hemorragia Intracraniana Não - traumática do Feto e do Recém - nascido</t>
  </si>
  <si>
    <t>P53</t>
  </si>
  <si>
    <t>Doença Hemorrágica do Feto e do Recém - nascido</t>
  </si>
  <si>
    <t>P54</t>
  </si>
  <si>
    <t>Outras Hemorragias Neonatais</t>
  </si>
  <si>
    <t>P55</t>
  </si>
  <si>
    <t>Doença Hemolítica do Feto e do Recém - nascido</t>
  </si>
  <si>
    <t>P56</t>
  </si>
  <si>
    <t>Hidropsia Fetal Devida a Doença Hemolítica</t>
  </si>
  <si>
    <t>P57</t>
  </si>
  <si>
    <t>Kernicterus</t>
  </si>
  <si>
    <t>P58</t>
  </si>
  <si>
    <t>Icterícia Neonatal Devida a Outras Hemólises Excessivas</t>
  </si>
  <si>
    <t>P59</t>
  </si>
  <si>
    <t>Icterícia Neonatal Devida a Outras Causas e às Não Especificadas</t>
  </si>
  <si>
    <t>P60</t>
  </si>
  <si>
    <t>Coagulação Intravascular Disseminada do Feto e do Recém - nascido</t>
  </si>
  <si>
    <t>P61</t>
  </si>
  <si>
    <t>Outros Transtornos Hematológicos Perinatais</t>
  </si>
  <si>
    <t>P70</t>
  </si>
  <si>
    <t>Transtornos Transitórios do Metabolismo Dos Carboidratos Específicos do Feto e do Recém - nascido</t>
  </si>
  <si>
    <t>P71</t>
  </si>
  <si>
    <t>Transtornos Transitórios do Metabolismo do Cálcio e do Magnésio do Período Neonatal</t>
  </si>
  <si>
    <t>P72</t>
  </si>
  <si>
    <t>Outros Transtornos Endócrinos Transitórios do Período Neonatal</t>
  </si>
  <si>
    <t>P74</t>
  </si>
  <si>
    <t>Outros Distúrbios Eletrolíticos e Metabólicos Transitórios do Período Neonatal</t>
  </si>
  <si>
    <t>P75</t>
  </si>
  <si>
    <t>Íleo Meconial</t>
  </si>
  <si>
    <t>P76</t>
  </si>
  <si>
    <t>Outras Obstruções Intestinais do Recém - nascido</t>
  </si>
  <si>
    <t>P77</t>
  </si>
  <si>
    <t>Enterocolite Necrotizante do Feto e do Recém - nascido</t>
  </si>
  <si>
    <t>P78</t>
  </si>
  <si>
    <t>Outros Transtornos do Aparelho Digestivo do Período Perinatal</t>
  </si>
  <si>
    <t>P80</t>
  </si>
  <si>
    <t>Hipotermia do Recém - nascido</t>
  </si>
  <si>
    <t>P81</t>
  </si>
  <si>
    <t>Outros Distúrbios da Regulação Térmica do Recém - nascido</t>
  </si>
  <si>
    <t>P83</t>
  </si>
  <si>
    <t>Outras Afecções Comprometendo o Tegumento Específicas do Feto e do Recém - nascido</t>
  </si>
  <si>
    <t>P90</t>
  </si>
  <si>
    <t>Convulsões do Recém - nascido</t>
  </si>
  <si>
    <t>P91</t>
  </si>
  <si>
    <t>Outros Distúrbios da Função Cerebral do Recém - nascido</t>
  </si>
  <si>
    <t>P92</t>
  </si>
  <si>
    <t>Problemas de Alimentação do Recém - nascido</t>
  </si>
  <si>
    <t>P93</t>
  </si>
  <si>
    <t>Reações e Intoxicações Devidas a Drogas Administradas ao Feto e ao Recém - nascido</t>
  </si>
  <si>
    <t>P94</t>
  </si>
  <si>
    <t>Transtornos do Tônus Muscular do Recém - nascido</t>
  </si>
  <si>
    <t>P95</t>
  </si>
  <si>
    <t>Morte Fetal de Causa Não Especificada</t>
  </si>
  <si>
    <t>P96</t>
  </si>
  <si>
    <t>Outras Afecções Originadas no Período Perinatal</t>
  </si>
  <si>
    <t>Q00</t>
  </si>
  <si>
    <t>Anencefalia e Malformações Similares</t>
  </si>
  <si>
    <t>Q01</t>
  </si>
  <si>
    <t>Encefalocele</t>
  </si>
  <si>
    <t>Q02</t>
  </si>
  <si>
    <t>Microcefalia</t>
  </si>
  <si>
    <t>Q03</t>
  </si>
  <si>
    <t>Hidrocefalia Congênita</t>
  </si>
  <si>
    <t>Q04</t>
  </si>
  <si>
    <t>Outras Malformações Congênitas do Cérebro</t>
  </si>
  <si>
    <t>Q05</t>
  </si>
  <si>
    <t>Espinha Bífida</t>
  </si>
  <si>
    <t>Q06</t>
  </si>
  <si>
    <t>Outras Malformações Congênitas da Medula Espinhal</t>
  </si>
  <si>
    <t>Q07</t>
  </si>
  <si>
    <t>Outras Malformações Congênitas do Sistema Nervoso</t>
  </si>
  <si>
    <t>Q10</t>
  </si>
  <si>
    <t>Malformações Congênitas Das Pálpebras, do Aparelho Lacrimal e da Órbita</t>
  </si>
  <si>
    <t>Q11</t>
  </si>
  <si>
    <t>Anoftalmia, Microftalmia e Macroftalmia</t>
  </si>
  <si>
    <t>Q12</t>
  </si>
  <si>
    <t>Malformações Congênitas do Cristalino</t>
  </si>
  <si>
    <t>Q13</t>
  </si>
  <si>
    <t>Malformações Congênitas da Câmara Anterior do Olho</t>
  </si>
  <si>
    <t>Q14</t>
  </si>
  <si>
    <t>Malformações Congênitas da Câmara Posterior do Olho</t>
  </si>
  <si>
    <t>Q15</t>
  </si>
  <si>
    <t>Outras Malformações Congênitas do Olho</t>
  </si>
  <si>
    <t>Q16</t>
  </si>
  <si>
    <t>Malformações Congênitas do Ouvido Causando Comprometimento da Audição</t>
  </si>
  <si>
    <t>Q17</t>
  </si>
  <si>
    <t>Outras Malformações Congênitas da Orelha</t>
  </si>
  <si>
    <t>Q18</t>
  </si>
  <si>
    <t>Outras Malformações Congênitas da Face e do Pescoço</t>
  </si>
  <si>
    <t>Q20</t>
  </si>
  <si>
    <t>Malformações Congênitas Das Câmaras e Das Comunicações Cardíacas</t>
  </si>
  <si>
    <t>Q21</t>
  </si>
  <si>
    <t>Malformações Congênitas Dos Septos Cardíacos</t>
  </si>
  <si>
    <t>Q22</t>
  </si>
  <si>
    <t>Malformações Congênitas Das Valvas Pulmonar e Tricúspide</t>
  </si>
  <si>
    <t>Q23</t>
  </si>
  <si>
    <t>Malformações Congênitas Das Valvas Aórtica e Mitral</t>
  </si>
  <si>
    <t>Q24</t>
  </si>
  <si>
    <t>Outras Malformações Congênitas do Coração</t>
  </si>
  <si>
    <t>Q25</t>
  </si>
  <si>
    <t>Malformações Congênitas Das Grandes Artérias</t>
  </si>
  <si>
    <t>Q26</t>
  </si>
  <si>
    <t>Malformações Congênitas Das Grandes Veias</t>
  </si>
  <si>
    <t>Q27</t>
  </si>
  <si>
    <t>Outras Malformações Congênitas do Sistema Vascular Periférico</t>
  </si>
  <si>
    <t>Q28</t>
  </si>
  <si>
    <t>Outras Malformações Congênitas do Aparelho Circulatório</t>
  </si>
  <si>
    <t>Q30</t>
  </si>
  <si>
    <t>Malformação Congênita do Nariz</t>
  </si>
  <si>
    <t>Q31</t>
  </si>
  <si>
    <t>Malformações Congênitas da Laringe</t>
  </si>
  <si>
    <t>Q32</t>
  </si>
  <si>
    <t>Malformações Congênitas da Traquéia e Dos Brônquios</t>
  </si>
  <si>
    <t>Q33</t>
  </si>
  <si>
    <t>Malformações Congênitas do Pulmão</t>
  </si>
  <si>
    <t>Q34</t>
  </si>
  <si>
    <t>Outras Malformações Congênitas do Aparelho Respiratório</t>
  </si>
  <si>
    <t>Q35</t>
  </si>
  <si>
    <t>Fenda Palatina</t>
  </si>
  <si>
    <t>Q36</t>
  </si>
  <si>
    <t>Fenda Labial</t>
  </si>
  <si>
    <t>Q37</t>
  </si>
  <si>
    <t>Fenda Labial Com Fenda Palatina</t>
  </si>
  <si>
    <t>Q38</t>
  </si>
  <si>
    <t>Outras Malformações Congênitas da Língua, da Boca e da Faringe</t>
  </si>
  <si>
    <t>Q39</t>
  </si>
  <si>
    <t>Malformações Congênitas do Esôfago</t>
  </si>
  <si>
    <t>Q40</t>
  </si>
  <si>
    <t>Outras Malformações Congênitas do Trato Digestivo Superior</t>
  </si>
  <si>
    <t>Q41</t>
  </si>
  <si>
    <t>Ausência, Atresia e Estenose Congênita do Intestino Delgado</t>
  </si>
  <si>
    <t>Q42</t>
  </si>
  <si>
    <t>Ausência, Atresia e Estenose Congênita do Cólon</t>
  </si>
  <si>
    <t>Q43</t>
  </si>
  <si>
    <t>Outras Malformações Congênitas do Intestino</t>
  </si>
  <si>
    <t>Q44</t>
  </si>
  <si>
    <t>Malformações Congênitas da Vesícula Biliar, Das Vias Biliares e do Fígado</t>
  </si>
  <si>
    <t>Q45</t>
  </si>
  <si>
    <t>Outras Malformações Congênitas do Aparelho Digestivo</t>
  </si>
  <si>
    <t>Q50</t>
  </si>
  <si>
    <t>Malformações Congênitas Dos Ovários, Das Trompas de Falópio e Dos Ligamentos Largos</t>
  </si>
  <si>
    <t>Q51</t>
  </si>
  <si>
    <t>Malformações Congênitas do Útero e do Colo do Útero</t>
  </si>
  <si>
    <t>Q52</t>
  </si>
  <si>
    <t>Outras Malformações Congênitas Dos Órgãos Genitais Femininos</t>
  </si>
  <si>
    <t>Q53</t>
  </si>
  <si>
    <t>Testículo Não - descido</t>
  </si>
  <si>
    <t>Q54</t>
  </si>
  <si>
    <t>Hipospádias</t>
  </si>
  <si>
    <t>Q55</t>
  </si>
  <si>
    <t>Outras Malformações Congênitas Dos Órgãos Genitais Masculinos</t>
  </si>
  <si>
    <t>Q56</t>
  </si>
  <si>
    <t>Sexo Indeterminado e Pseudo - hermafroditismo</t>
  </si>
  <si>
    <t>Q60</t>
  </si>
  <si>
    <t>Agenesia Renal e Outros Defeitos de Redução do Rim</t>
  </si>
  <si>
    <t>Q61</t>
  </si>
  <si>
    <t>Doenças Císticas do Rim</t>
  </si>
  <si>
    <t>Q62</t>
  </si>
  <si>
    <t>Anomalias Congênitas Obstrutivas da Pelve Renal e Malformações Congênitas do Ureter</t>
  </si>
  <si>
    <t>Q63</t>
  </si>
  <si>
    <t>Outras Malformações Congênitas do Rim</t>
  </si>
  <si>
    <t>Q64</t>
  </si>
  <si>
    <t>Outras Malformações Congênitas do Aparelho Urinário</t>
  </si>
  <si>
    <t>Q65</t>
  </si>
  <si>
    <t>Malformações Congênitas do Quadril</t>
  </si>
  <si>
    <t>Q66</t>
  </si>
  <si>
    <t>Deformidades Congênitas do pé</t>
  </si>
  <si>
    <t>Q67</t>
  </si>
  <si>
    <t>Deformidades Osteomusculares Congênitas da Cabeça, da Face, da Coluna e do Tórax</t>
  </si>
  <si>
    <t>Q68</t>
  </si>
  <si>
    <t>Outras Deformidades Osteomusculares Congênitas</t>
  </si>
  <si>
    <t>Q69</t>
  </si>
  <si>
    <t>Polidactilia</t>
  </si>
  <si>
    <t>Q70</t>
  </si>
  <si>
    <t>Sindactilia</t>
  </si>
  <si>
    <t>Q71</t>
  </si>
  <si>
    <t>Defeitos, Por Redução, do Membro Superior</t>
  </si>
  <si>
    <t>Q72</t>
  </si>
  <si>
    <t>Defeitos, Por Redução, do Membro Inferior</t>
  </si>
  <si>
    <t>Q73</t>
  </si>
  <si>
    <t>Defeitos Por Redução de Membro Não Especificado</t>
  </si>
  <si>
    <t>Q74</t>
  </si>
  <si>
    <t>Outras Malformações Congênitas Dos Membros</t>
  </si>
  <si>
    <t>Q75</t>
  </si>
  <si>
    <t>Outras Malformações Congênitas Dos Ossos do Crânio e da Face</t>
  </si>
  <si>
    <t>Q76</t>
  </si>
  <si>
    <t>Malformações Congênitas da Coluna Vertebral e Dos Ossos do Tórax</t>
  </si>
  <si>
    <t>Q77</t>
  </si>
  <si>
    <t>Osteocondrodisplasia Com Anomalias de Crescimento Dos Ossos Longos e da Coluna Vertebral</t>
  </si>
  <si>
    <t>Q78</t>
  </si>
  <si>
    <t>Outras Osteocondrodisplasias</t>
  </si>
  <si>
    <t>Q79</t>
  </si>
  <si>
    <t>Malformações Congênitas do Sistema Osteomuscular Não Classificadas em Outra Parte</t>
  </si>
  <si>
    <t>Q80</t>
  </si>
  <si>
    <t>Ictiose Congênita</t>
  </si>
  <si>
    <t>Q81</t>
  </si>
  <si>
    <t>Epidermólise Bolhosa</t>
  </si>
  <si>
    <t>Q82</t>
  </si>
  <si>
    <t>Outras Malformações Congênitas da Pele</t>
  </si>
  <si>
    <t>Q83</t>
  </si>
  <si>
    <t>Malformações Congênitas da Mama</t>
  </si>
  <si>
    <t>Q84</t>
  </si>
  <si>
    <t>Outras Malformações Congênitas do Tegumento</t>
  </si>
  <si>
    <t>Q85</t>
  </si>
  <si>
    <t>Facomatoses Não Classificadas em Outra Parte</t>
  </si>
  <si>
    <t>Q86</t>
  </si>
  <si>
    <t>Síndromes Com Malformações Congênitas Devidas a Causas Exógenas Conhecidas, Não Classificadas em Outra Parte</t>
  </si>
  <si>
    <t>Q87</t>
  </si>
  <si>
    <t>Outras Síndromes Com Malformações Congênitas Que Acometem Múltiplos Sistemas</t>
  </si>
  <si>
    <t>Q89</t>
  </si>
  <si>
    <t>Outras Malformações Congênitas Não Classificadas em Outra Parte</t>
  </si>
  <si>
    <t>Q90</t>
  </si>
  <si>
    <t>Síndrome de Down</t>
  </si>
  <si>
    <t>Q91</t>
  </si>
  <si>
    <t>Síndrome de Edwards e Síndrome de Patau</t>
  </si>
  <si>
    <t>Q92</t>
  </si>
  <si>
    <t>Outras Trissomias e Trissomias Parciais Dos Autossomos, Não Classificadas em Outra Parte</t>
  </si>
  <si>
    <t>Q93</t>
  </si>
  <si>
    <t>Monossomias e Deleções Dos Autossomos, Não Classificadas em Outra Parte</t>
  </si>
  <si>
    <t>Q95</t>
  </si>
  <si>
    <t>Rearranjos Equilibrados e Marcadores Estruturais, Não Classificados em Outra Parte</t>
  </si>
  <si>
    <t>Q96</t>
  </si>
  <si>
    <t>Síndrome de Turner</t>
  </si>
  <si>
    <t>Q97</t>
  </si>
  <si>
    <t>Outras Anomalias Dos Cromossomos Sexuais, Fenótipo Feminino, Não Classificadas em Outra Parte</t>
  </si>
  <si>
    <t>Q98</t>
  </si>
  <si>
    <t>Outras Anomalias Dos Cromossomos Sexuais, Fenótipo Masculino, Não Classificadas em Outra Parte</t>
  </si>
  <si>
    <t>Q99</t>
  </si>
  <si>
    <t>Outras Anomalias Dos Cromossomos, Não Classificadas em Outra Parte</t>
  </si>
  <si>
    <t>R00</t>
  </si>
  <si>
    <t>Anormalidades do Batimento Cardíaco</t>
  </si>
  <si>
    <t>R01</t>
  </si>
  <si>
    <t>Sopros e Outros Ruídos Cardíacos</t>
  </si>
  <si>
    <t>R02</t>
  </si>
  <si>
    <t>Gangrena Não Classificada em Outra Parte</t>
  </si>
  <si>
    <t>R03</t>
  </si>
  <si>
    <t>Valor Anormal da Pressão Arterial Sem Diagnóstico</t>
  </si>
  <si>
    <t>R04</t>
  </si>
  <si>
    <t>Hemorragia Das Vias Respiratórias</t>
  </si>
  <si>
    <t>R05</t>
  </si>
  <si>
    <t>Tosse</t>
  </si>
  <si>
    <t>R06</t>
  </si>
  <si>
    <t>Anormalidades da Respiração</t>
  </si>
  <si>
    <t>R07</t>
  </si>
  <si>
    <t>Dor de Garganta e no Peito</t>
  </si>
  <si>
    <t>R09</t>
  </si>
  <si>
    <t>Outros Sintomas e Sinais Relativos Aos Aparelhos Circulatório e Respiratório</t>
  </si>
  <si>
    <t>R10</t>
  </si>
  <si>
    <t>Dor Abdominal e Pélvica</t>
  </si>
  <si>
    <t>R11</t>
  </si>
  <si>
    <t>Náusea e Vômitos</t>
  </si>
  <si>
    <t>R12</t>
  </si>
  <si>
    <t>Pirose</t>
  </si>
  <si>
    <t>R13</t>
  </si>
  <si>
    <t>Disfagia</t>
  </si>
  <si>
    <t>R14</t>
  </si>
  <si>
    <t>Flatulência e Afecções Correlatas</t>
  </si>
  <si>
    <t>R15</t>
  </si>
  <si>
    <t>Incontinência Fecal</t>
  </si>
  <si>
    <t>R16</t>
  </si>
  <si>
    <t>Hepatomegalia e Esplenomegalia Não Classificadas em Outra Parte</t>
  </si>
  <si>
    <t>R17</t>
  </si>
  <si>
    <t>Icterícia Não Especificada</t>
  </si>
  <si>
    <t>R18</t>
  </si>
  <si>
    <t>Ascite</t>
  </si>
  <si>
    <t>R19</t>
  </si>
  <si>
    <t>Outros Sintomas e Sinais Relativos ao Aparelho Digestivo e ao Abdome</t>
  </si>
  <si>
    <t>R20</t>
  </si>
  <si>
    <t>Distúrbios da Sensibilidade Cutânea</t>
  </si>
  <si>
    <t>R21</t>
  </si>
  <si>
    <t>Eritema e Outras Erupções Cutâneas Não Especificadas</t>
  </si>
  <si>
    <t>R22</t>
  </si>
  <si>
    <t>Tumefação, Massa ou Tumoração Localizadas da Pele e do Tecido Subcutâneo</t>
  </si>
  <si>
    <t>R23</t>
  </si>
  <si>
    <t>Outras Alterações Cutâneas</t>
  </si>
  <si>
    <t>R25</t>
  </si>
  <si>
    <t>Movimentos Involuntários Anormais</t>
  </si>
  <si>
    <t>R26</t>
  </si>
  <si>
    <t>Anormalidades da Marcha e da Mobilidade</t>
  </si>
  <si>
    <t>R27</t>
  </si>
  <si>
    <t>Outros Distúrbios da Coordenação</t>
  </si>
  <si>
    <t>R29</t>
  </si>
  <si>
    <t>Outros Sintomas e Sinais Relativos Aos Sistemas Nervoso e Osteomuscular</t>
  </si>
  <si>
    <t>R30</t>
  </si>
  <si>
    <t>Dor Associada à Micção</t>
  </si>
  <si>
    <t>R31</t>
  </si>
  <si>
    <t>Hematúria Não Especificada</t>
  </si>
  <si>
    <t>R32</t>
  </si>
  <si>
    <t>Incontinência Urinária Não Especificada</t>
  </si>
  <si>
    <t>R33</t>
  </si>
  <si>
    <t>Retenção Urinária</t>
  </si>
  <si>
    <t>R34</t>
  </si>
  <si>
    <t>Anúria e Oligúria</t>
  </si>
  <si>
    <t>R35</t>
  </si>
  <si>
    <t>Poliúria</t>
  </si>
  <si>
    <t>R36</t>
  </si>
  <si>
    <t>Secreção Uretral</t>
  </si>
  <si>
    <t>R39</t>
  </si>
  <si>
    <t>Outros Sintomas e Sinais Relativos ao Aparelho Urinário</t>
  </si>
  <si>
    <t>R40</t>
  </si>
  <si>
    <t>Sonolência, Estupor e Coma</t>
  </si>
  <si>
    <t>R41</t>
  </si>
  <si>
    <t>Outros Sintomas e Sinais Relativos à Função Cognitiva e à Consciência</t>
  </si>
  <si>
    <t>R42</t>
  </si>
  <si>
    <t>Tontura e Instabilidade</t>
  </si>
  <si>
    <t>R43</t>
  </si>
  <si>
    <t>Distúrbios do Olfato e do Paladar</t>
  </si>
  <si>
    <t>R44</t>
  </si>
  <si>
    <t>Outros Sintomas e Sinais Relativos às Sensações e às Percepções Gerais</t>
  </si>
  <si>
    <t>R45</t>
  </si>
  <si>
    <t>Sintomas e Sinais Relativos ao Estado Emocional</t>
  </si>
  <si>
    <t>R46</t>
  </si>
  <si>
    <t>Sintomas e Sinais Relativos à Aparência e ao Comportamento</t>
  </si>
  <si>
    <t>R47</t>
  </si>
  <si>
    <t>Distúrbios da Fala Não Classificados em Outra Parte</t>
  </si>
  <si>
    <t>R48</t>
  </si>
  <si>
    <t>Dislexia e Outras Disfunções Simbólicas, Não Classificadas em Outra Parte</t>
  </si>
  <si>
    <t>R49</t>
  </si>
  <si>
    <t>Distúrbios da Voz</t>
  </si>
  <si>
    <t>R50</t>
  </si>
  <si>
    <t>Febre de Origem Desconhecida e de Outras Origens</t>
  </si>
  <si>
    <t>R51</t>
  </si>
  <si>
    <t>Cefaléia</t>
  </si>
  <si>
    <t>R52</t>
  </si>
  <si>
    <t>Dor Não Classificada em Outra Parte</t>
  </si>
  <si>
    <t>R53</t>
  </si>
  <si>
    <t>Mal Estar, Fadiga</t>
  </si>
  <si>
    <t>R54</t>
  </si>
  <si>
    <t>Senilidade</t>
  </si>
  <si>
    <t>R55</t>
  </si>
  <si>
    <t>Síncope e Colapso</t>
  </si>
  <si>
    <t>R56</t>
  </si>
  <si>
    <t>Convulsões, Não Classificadas em Outra Parte</t>
  </si>
  <si>
    <t>R57</t>
  </si>
  <si>
    <t>Choque Não Classificado em Outra Parte</t>
  </si>
  <si>
    <t>R58</t>
  </si>
  <si>
    <t>Hemorragia Não Classificada em Outra Parte</t>
  </si>
  <si>
    <t>R59</t>
  </si>
  <si>
    <t>Aumento de Volume Dos Gânglios Linfáticos</t>
  </si>
  <si>
    <t>R60</t>
  </si>
  <si>
    <t>Edema Não Classificado em Outra Parte</t>
  </si>
  <si>
    <t>R61</t>
  </si>
  <si>
    <t>Hiperidrose</t>
  </si>
  <si>
    <t>R62</t>
  </si>
  <si>
    <t>Retardo do Desenvolvimento Fisiológico Normal</t>
  </si>
  <si>
    <t>R63</t>
  </si>
  <si>
    <t>Sintomas e Sinais Relativos à Ingestão de Alimentos e Líquidos</t>
  </si>
  <si>
    <t>R64</t>
  </si>
  <si>
    <t>Caquexia</t>
  </si>
  <si>
    <t>R68</t>
  </si>
  <si>
    <t>Outros Sintomas e Sinais Gerais</t>
  </si>
  <si>
    <t>R69</t>
  </si>
  <si>
    <t>Causas Desconhecidas e Não Especificadas de Morbidade</t>
  </si>
  <si>
    <t>R70</t>
  </si>
  <si>
    <t>Velocidade de Hemossedimentação Elevada e Outras Anormalidades da Viscosidade Plasmática</t>
  </si>
  <si>
    <t>R71</t>
  </si>
  <si>
    <t>Anormalidade Das Hemácias</t>
  </si>
  <si>
    <t>R72</t>
  </si>
  <si>
    <t>Anormalidade Dos Leucócitos Não Classificada em Outra Parte</t>
  </si>
  <si>
    <t>R73</t>
  </si>
  <si>
    <t>Aumento da Glicemia</t>
  </si>
  <si>
    <t>R74</t>
  </si>
  <si>
    <t>Anormalidades Dos Níveis de Enzimas Séricas</t>
  </si>
  <si>
    <t>R75</t>
  </si>
  <si>
    <t>Evidência Laboratorial do Vírus da Imunodeficiência Humana (HIV)</t>
  </si>
  <si>
    <t>R76</t>
  </si>
  <si>
    <t>Outros Achados Imunológicos Anormais no Soro</t>
  </si>
  <si>
    <t>R77</t>
  </si>
  <si>
    <t>Outras Anormalidades Das Proteínas Plasmáticas</t>
  </si>
  <si>
    <t>R78</t>
  </si>
  <si>
    <t>Presença de Drogas e de Outras Substâncias Normalmente Não Encontradas no Sangue</t>
  </si>
  <si>
    <t>R79</t>
  </si>
  <si>
    <t>Outros Achados Anormais de Exames Químicos do Sangue</t>
  </si>
  <si>
    <t>R80</t>
  </si>
  <si>
    <t>Proteinúria Isolada</t>
  </si>
  <si>
    <t>R81</t>
  </si>
  <si>
    <t>Glicosúria</t>
  </si>
  <si>
    <t>R82</t>
  </si>
  <si>
    <t>Outros Achados Anormais na Urina</t>
  </si>
  <si>
    <t>R83</t>
  </si>
  <si>
    <t>Achados Anormais no Líquido Cefalorraquidiano</t>
  </si>
  <si>
    <t>R84</t>
  </si>
  <si>
    <t>Achados Anormais de Material Proveniente Dos Órgãos Respiratórios e do Tórax</t>
  </si>
  <si>
    <t>R85</t>
  </si>
  <si>
    <t>Achados Anormais de Material Proveniente Dos Órgãos Digestivos e da Cavidade Abdominal</t>
  </si>
  <si>
    <t>R86</t>
  </si>
  <si>
    <t>Achados Anormais de Material Proveniente Dos Órgãos Genitais Masculinos</t>
  </si>
  <si>
    <t>R87</t>
  </si>
  <si>
    <t>Achados Anormais de Material Proveniente Dos Órgãos Genitais Femininos</t>
  </si>
  <si>
    <t>R89</t>
  </si>
  <si>
    <t>Achados Anormais de Material Proveniente de Outros Órgãos, Aparelhos, Sistemas e Tecidos</t>
  </si>
  <si>
    <t>R90</t>
  </si>
  <si>
    <t>Resultados Anormais de Exames Para Diagnóstico Por Imagem do Sistema Nervoso Central</t>
  </si>
  <si>
    <t>R91</t>
  </si>
  <si>
    <t>Achados Anormais, de Exames Para Diagnóstico Por Imagem, do Pulmão</t>
  </si>
  <si>
    <t>R92</t>
  </si>
  <si>
    <t>Achados Anormais, de Exames Para Diagnóstico Por Imagem, da Mama</t>
  </si>
  <si>
    <t>R93</t>
  </si>
  <si>
    <t>Achados Anormais de Exames Para Diagnóstico Por Imagem de Outras Estruturas do Corpo</t>
  </si>
  <si>
    <t>R94</t>
  </si>
  <si>
    <t>Resultados Anormais de Estudos de Função</t>
  </si>
  <si>
    <t>R95</t>
  </si>
  <si>
    <t>Síndrome da Morte Súbita na Infância</t>
  </si>
  <si>
    <t>R96</t>
  </si>
  <si>
    <t>Outras Mortes Súbitas de Causa Desconhecida</t>
  </si>
  <si>
    <t>R98</t>
  </si>
  <si>
    <t>Morte Sem Assistência</t>
  </si>
  <si>
    <t>R99</t>
  </si>
  <si>
    <t>Outras Causas Mal Definidas e as Não Especificadas de Mortalidade</t>
  </si>
  <si>
    <t>S00</t>
  </si>
  <si>
    <t>Traumatismo Superficial da Cabeça</t>
  </si>
  <si>
    <t>S01</t>
  </si>
  <si>
    <t>Ferimento da Cabeça</t>
  </si>
  <si>
    <t>S02</t>
  </si>
  <si>
    <t>Fratura do Crânio e Dos Ossos da Face</t>
  </si>
  <si>
    <t>S03</t>
  </si>
  <si>
    <t>Luxação, Entorse ou Distensão Das Articulações e Dos Ligamentos da Cabeça</t>
  </si>
  <si>
    <t>S04</t>
  </si>
  <si>
    <t>Traumatismo Dos Nervos Cranianos</t>
  </si>
  <si>
    <t>S05</t>
  </si>
  <si>
    <t>Traumatismo do Olho e da Órbita Ocular</t>
  </si>
  <si>
    <t>S06</t>
  </si>
  <si>
    <t>Traumatismo Intracraniano</t>
  </si>
  <si>
    <t>S07</t>
  </si>
  <si>
    <t>Lesões Por Esmagamento da Cabeça</t>
  </si>
  <si>
    <t>S08</t>
  </si>
  <si>
    <t>Amputação Traumática de Parte da Cabeça</t>
  </si>
  <si>
    <t>S09</t>
  </si>
  <si>
    <t>Outros Traumatismos da Cabeça e os Não Especificados</t>
  </si>
  <si>
    <t>S10</t>
  </si>
  <si>
    <t>Traumatismo Superficial do Pescoço</t>
  </si>
  <si>
    <t>S11</t>
  </si>
  <si>
    <t>Ferimento do Pescoço</t>
  </si>
  <si>
    <t>S12</t>
  </si>
  <si>
    <t>Fratura do Pescoço</t>
  </si>
  <si>
    <t>S13</t>
  </si>
  <si>
    <t>Luxação, Entorse ou Distensão Das Articulações e Dos Ligamentos do Pescoço</t>
  </si>
  <si>
    <t>S14</t>
  </si>
  <si>
    <t>Traumatismo de Nervos e da Medula Espinhal ao Nível Cervical</t>
  </si>
  <si>
    <t>S15</t>
  </si>
  <si>
    <t>Traumatismo Dos Vasos Sangüíneos ao Nível do Pescoço</t>
  </si>
  <si>
    <t>S16</t>
  </si>
  <si>
    <t>Traumatismo de Tendões e de Músculos do Pescoço</t>
  </si>
  <si>
    <t>S17</t>
  </si>
  <si>
    <t>Lesões Por Esmagamento do Pescoço</t>
  </si>
  <si>
    <t>S18</t>
  </si>
  <si>
    <t>Amputação Traumática ao Nível do Pescoço</t>
  </si>
  <si>
    <t>S19</t>
  </si>
  <si>
    <t>Outros Traumatismos do Pescoço e os Não Especificados</t>
  </si>
  <si>
    <t>S20</t>
  </si>
  <si>
    <t>Traumatismo Superficial do Tórax</t>
  </si>
  <si>
    <t>S21</t>
  </si>
  <si>
    <t>Ferimento do Tórax</t>
  </si>
  <si>
    <t>S22</t>
  </si>
  <si>
    <t>Fratura de Costela(s), Esterno e Coluna Torácica</t>
  </si>
  <si>
    <t>S23</t>
  </si>
  <si>
    <t>Luxação, Entorse e Distensão de Articulações e Dos Ligamentos do Tórax</t>
  </si>
  <si>
    <t>S24</t>
  </si>
  <si>
    <t>Traumatismos de Nervos e da Medula Espinhal ao Nível do Tórax</t>
  </si>
  <si>
    <t>S25</t>
  </si>
  <si>
    <t>Traumatismo de Vasos Sangüíneos do Tórax</t>
  </si>
  <si>
    <t>S26</t>
  </si>
  <si>
    <t>Traumatismo do Coração</t>
  </si>
  <si>
    <t>S27</t>
  </si>
  <si>
    <t>Traumatismo de Outros Órgãos Intratorácicos e Dos Não Especificados</t>
  </si>
  <si>
    <t>S28</t>
  </si>
  <si>
    <t>Lesão Por Esmagamento do Tórax e Amputação Traumática de Parte do Tórax</t>
  </si>
  <si>
    <t>S29</t>
  </si>
  <si>
    <t>Outros Traumatismos do Tórax e os Não Especificados</t>
  </si>
  <si>
    <t>S30</t>
  </si>
  <si>
    <t>Traumatismo Superficial do Abdome, do Dorso e da Pelve</t>
  </si>
  <si>
    <t>S31</t>
  </si>
  <si>
    <t>Ferimento do Abdome, do Dorso e da Pelve</t>
  </si>
  <si>
    <t>S32</t>
  </si>
  <si>
    <t>Fratura da Coluna Lombar e da Pelve</t>
  </si>
  <si>
    <t>S33</t>
  </si>
  <si>
    <t>Luxação, Entorse ou Distensão Das Articulações e Dos Ligamentos da Coluna Lombar e da Pelve</t>
  </si>
  <si>
    <t>S34</t>
  </si>
  <si>
    <t>Traumatismo Dos Nervos e da Medula Lombar ao Nível do Abdome, do Dorso e da Pelve</t>
  </si>
  <si>
    <t>S35</t>
  </si>
  <si>
    <t>Traumatismo de Vasos Sangüíneos ao Nível do Abdome, do Dorso e da Pelve</t>
  </si>
  <si>
    <t>S36</t>
  </si>
  <si>
    <t>Traumatismo de Órgãos Intra - abdominais</t>
  </si>
  <si>
    <t>S37</t>
  </si>
  <si>
    <t>Traumatismo do Aparelho Urinário e de Órgãos Pélvicos</t>
  </si>
  <si>
    <t>S38</t>
  </si>
  <si>
    <t>Lesão Por Esmagamento e Amputação Traumática de Parte do Abdome, do Dorso e da Pelve</t>
  </si>
  <si>
    <t>S39</t>
  </si>
  <si>
    <t>Outros Traumatismos e os Não Especificados do Abdome, do Dorso e da Pelve</t>
  </si>
  <si>
    <t>S40</t>
  </si>
  <si>
    <t>Traumatismo Superficial do Ombro e do Braço</t>
  </si>
  <si>
    <t>S41</t>
  </si>
  <si>
    <t>Ferimento do Ombro e do Braço</t>
  </si>
  <si>
    <t>S42</t>
  </si>
  <si>
    <t>Fratura do Ombro e do Braço</t>
  </si>
  <si>
    <t>S43</t>
  </si>
  <si>
    <t>Luxação, Entorse e Distensão Das Articulações e Dos Ligamentos da Cintura Escapular</t>
  </si>
  <si>
    <t>S44</t>
  </si>
  <si>
    <t>Traumatismo de Nervos ao Nível do Ombro e do Braço</t>
  </si>
  <si>
    <t>S45</t>
  </si>
  <si>
    <t>Traumatismo Dos Vasos Sangüíneos ao Nível do Ombro e do Braço</t>
  </si>
  <si>
    <t>S46</t>
  </si>
  <si>
    <t>Traumatismo de Tendão e Músculo ao Nível do Ombro e do Braço</t>
  </si>
  <si>
    <t>S47</t>
  </si>
  <si>
    <t>Lesão Por Esmagamento do Ombro e do Braço</t>
  </si>
  <si>
    <t>S48</t>
  </si>
  <si>
    <t>Amputação Traumática do Ombro e do Braço</t>
  </si>
  <si>
    <t>S49</t>
  </si>
  <si>
    <t>Outros Traumatismos e os Não Especificados do Ombro e do Braço</t>
  </si>
  <si>
    <t>S50</t>
  </si>
  <si>
    <t>Traumatismo Superficial do Cotovelo e do Antebraço</t>
  </si>
  <si>
    <t>S51</t>
  </si>
  <si>
    <t>Ferimento do Antebraço</t>
  </si>
  <si>
    <t>S52</t>
  </si>
  <si>
    <t>Fratura do Antebraço</t>
  </si>
  <si>
    <t>S53</t>
  </si>
  <si>
    <t>Luxação, Entorse e Distensão Das Articulações e Dos Ligamentos do Cotovelo</t>
  </si>
  <si>
    <t>S54</t>
  </si>
  <si>
    <t>Traumatismo de Nervos ao Nível do Antebraço</t>
  </si>
  <si>
    <t>S55</t>
  </si>
  <si>
    <t>Traumatismo de Vasos Sangüíneos ao Nível do Antebraço</t>
  </si>
  <si>
    <t>S56</t>
  </si>
  <si>
    <t>Traumatismo do Músculo e Tendão ao Nível do Antebraço</t>
  </si>
  <si>
    <t>S57</t>
  </si>
  <si>
    <t>Lesão Por Esmagamento do Antebraço</t>
  </si>
  <si>
    <t>S58</t>
  </si>
  <si>
    <t>Amputação Traumática do Cotovelo e do Antebraço</t>
  </si>
  <si>
    <t>S59</t>
  </si>
  <si>
    <t>Outros Traumatismos do Antebraço e os Não Especificados</t>
  </si>
  <si>
    <t>S60</t>
  </si>
  <si>
    <t>Traumatismo Superficial do Punho e da Mão</t>
  </si>
  <si>
    <t>S61</t>
  </si>
  <si>
    <t>Ferimento do Punho e da Mão</t>
  </si>
  <si>
    <t>S62</t>
  </si>
  <si>
    <t>Fratura ao Nível do Punho e da Mão</t>
  </si>
  <si>
    <t>S63</t>
  </si>
  <si>
    <t>Luxação, Entorse e Distensão Das Articulações e Dos Ligamentos ao Nível do Punho e da Mão</t>
  </si>
  <si>
    <t>S64</t>
  </si>
  <si>
    <t>Traumatismo de Nervos ao Nível do Punho e da Mão</t>
  </si>
  <si>
    <t>S65</t>
  </si>
  <si>
    <t>Traumatismo de Vasos Sangüíneos ao Nível do Punho e da Mão</t>
  </si>
  <si>
    <t>S66</t>
  </si>
  <si>
    <t>Traumatismo de Músculo e Tendão ao Nível do Punho e da Mão</t>
  </si>
  <si>
    <t>S67</t>
  </si>
  <si>
    <t>Lesão Por Esmagamento do Punho e da Mão</t>
  </si>
  <si>
    <t>S68</t>
  </si>
  <si>
    <t>Amputação Traumática ao Nível do Punho e da Mão</t>
  </si>
  <si>
    <t>S69</t>
  </si>
  <si>
    <t>Outros Traumatismos e os Não Especificados do Punho e da Mão</t>
  </si>
  <si>
    <t>S70</t>
  </si>
  <si>
    <t>Traumatismo Superficial do Quadril e da Coxa</t>
  </si>
  <si>
    <t>S71</t>
  </si>
  <si>
    <t>Ferimento do Quadril e da Coxa</t>
  </si>
  <si>
    <t>S72</t>
  </si>
  <si>
    <t>Fratura do Fêmur</t>
  </si>
  <si>
    <t>S73</t>
  </si>
  <si>
    <t>Luxação, Entorse e Distensão da Articulação e Dos Ligamentos do Quadril</t>
  </si>
  <si>
    <t>S74</t>
  </si>
  <si>
    <t>Traumatismo de Nervos ao Nível do Quadril e da Coxa</t>
  </si>
  <si>
    <t>S75</t>
  </si>
  <si>
    <t>Traumatismo de Vasos Sangüíneos ao Nível do Quadril e da Coxa</t>
  </si>
  <si>
    <t>S76</t>
  </si>
  <si>
    <t>Traumatismo de Músculo e de Tendão ao Nível do Quadril e da Coxa</t>
  </si>
  <si>
    <t>S77</t>
  </si>
  <si>
    <t>Lesão Por Esmagamento do Quadril e da Coxa</t>
  </si>
  <si>
    <t>S78</t>
  </si>
  <si>
    <t>Amputação Traumática do Quadril e da Coxa</t>
  </si>
  <si>
    <t>S79</t>
  </si>
  <si>
    <t>Outros Traumatismos e os Não Especificados do Quadril e da Coxa</t>
  </si>
  <si>
    <t>S80</t>
  </si>
  <si>
    <t>Traumatismo Superficial da Perna</t>
  </si>
  <si>
    <t>S81</t>
  </si>
  <si>
    <t>Ferimento da Perna</t>
  </si>
  <si>
    <t>S82</t>
  </si>
  <si>
    <t>Fratura da Perna, Incluindo Tornozelo</t>
  </si>
  <si>
    <t>S83</t>
  </si>
  <si>
    <t>Luxação, Entorse e Distensão Das Articulações e Dos Ligamentos do Joelho</t>
  </si>
  <si>
    <t>S84</t>
  </si>
  <si>
    <t>Traumatismo de Nervos Periféricos da Perna</t>
  </si>
  <si>
    <t>S85</t>
  </si>
  <si>
    <t>Traumatismo de Vasos Sangüíneos da Perna</t>
  </si>
  <si>
    <t>S86</t>
  </si>
  <si>
    <t>Traumatismos de Músculo e de Tendão ao Nível da Perna</t>
  </si>
  <si>
    <t>S87</t>
  </si>
  <si>
    <t>Traumatismo Por Esmagamento da Perna</t>
  </si>
  <si>
    <t>S88</t>
  </si>
  <si>
    <t>Amputação Traumática da Perna</t>
  </si>
  <si>
    <t>S89</t>
  </si>
  <si>
    <t>Outros Traumatismos e os Não Especificados da Perna</t>
  </si>
  <si>
    <t>S90</t>
  </si>
  <si>
    <t>Traumatismo Superficial do Tornozelo e do pé</t>
  </si>
  <si>
    <t>S91</t>
  </si>
  <si>
    <t>Ferimentos do Tornozelo e do pé</t>
  </si>
  <si>
    <t>S92</t>
  </si>
  <si>
    <t>Fratura do pé (exceto do Tornozelo)</t>
  </si>
  <si>
    <t>S93</t>
  </si>
  <si>
    <t>Luxação, Entorse e Distensão Das Articulações e Dos Ligamentos ao Nível do Tornozelo e do pé</t>
  </si>
  <si>
    <t>S94</t>
  </si>
  <si>
    <t>Traumatismo Dos Nervos ao Nível do Tornozelo e do pé</t>
  </si>
  <si>
    <t>S95</t>
  </si>
  <si>
    <t>Traumatismo de Vasos Sangüíneos ao Nível do Tornozelo e do pé</t>
  </si>
  <si>
    <t>S96</t>
  </si>
  <si>
    <t>Traumatismos do Músculo e Tendão ao Nível do Tornozelo e do pé</t>
  </si>
  <si>
    <t>S97</t>
  </si>
  <si>
    <t>Lesão Por Esmagamento do Tornozelo e do pé</t>
  </si>
  <si>
    <t>S98</t>
  </si>
  <si>
    <t>Amputação Traumática do Tornozelo e do pé</t>
  </si>
  <si>
    <t>S99</t>
  </si>
  <si>
    <t>Outros Traumatismos e os Não Especificados do Tornozelo e do pé</t>
  </si>
  <si>
    <t>T00</t>
  </si>
  <si>
    <t>Traumatismos Superficiais Envolvendo Múltiplas Regiões do Corpo</t>
  </si>
  <si>
    <t>T01</t>
  </si>
  <si>
    <t>Ferimentos Envolvendo Múltiplas Regiões do Corpo</t>
  </si>
  <si>
    <t>T02</t>
  </si>
  <si>
    <t>Fraturas Envolvendo Múltiplas Regiões do Corpo</t>
  </si>
  <si>
    <t>T03</t>
  </si>
  <si>
    <t>Luxações, Entorses e Distensões Envolvendo Regiões Múltiplas do Corpo</t>
  </si>
  <si>
    <t>T04</t>
  </si>
  <si>
    <t>Traumatismos Por Esmagamento Envolvendo Múltiplas Regiões do Corpo</t>
  </si>
  <si>
    <t>T05</t>
  </si>
  <si>
    <t>Amputações Traumáticas Envolvendo Múltiplas Regiões do Corpo</t>
  </si>
  <si>
    <t>T06</t>
  </si>
  <si>
    <t>Outros Traumatismos Envolvendo Regiões Múltiplas do Corpo, Não Classificados em Outra Parte</t>
  </si>
  <si>
    <t>T07</t>
  </si>
  <si>
    <t>Traumatismos Múltiplos Não Especificados</t>
  </si>
  <si>
    <t>T08</t>
  </si>
  <si>
    <t>Fratura da Coluna, Nível Não Especificado</t>
  </si>
  <si>
    <t>T09</t>
  </si>
  <si>
    <t>Outros Traumatismos de Coluna e Tronco, Nível Não Especificado</t>
  </si>
  <si>
    <t>T10</t>
  </si>
  <si>
    <t>Fratura do Membro Superior, Nível Não Especificado</t>
  </si>
  <si>
    <t>T11</t>
  </si>
  <si>
    <t>Outros Traumatismos de Membro Superior, Nível Não Especificado</t>
  </si>
  <si>
    <t>T12</t>
  </si>
  <si>
    <t>Fratura do Membro Inferior, Nível Não Especificado</t>
  </si>
  <si>
    <t>T13</t>
  </si>
  <si>
    <t>Outros Traumatismos de Membro Inferior, Nível Não Especificado</t>
  </si>
  <si>
    <t>T14</t>
  </si>
  <si>
    <t>Traumatismo de Região Não Especificada do Corpo</t>
  </si>
  <si>
    <t>T15</t>
  </si>
  <si>
    <t>Corpo Estranho na Parte Externa do Olho</t>
  </si>
  <si>
    <t>T16</t>
  </si>
  <si>
    <t>Corpo Estranho no Ouvido</t>
  </si>
  <si>
    <t>T17</t>
  </si>
  <si>
    <t>Corpo Estranho no Trato Respiratório</t>
  </si>
  <si>
    <t>T18</t>
  </si>
  <si>
    <t>Corpo Estranho no Aparelho Digestivo</t>
  </si>
  <si>
    <t>T19</t>
  </si>
  <si>
    <t>Corpo Estranho no Trato Geniturinário</t>
  </si>
  <si>
    <t>T20</t>
  </si>
  <si>
    <t>Queimadura e Corrosão da Cabeça e Pescoço</t>
  </si>
  <si>
    <t>T21</t>
  </si>
  <si>
    <t>Queimadura e Corrosão do Tronco</t>
  </si>
  <si>
    <t>T22</t>
  </si>
  <si>
    <t>Queimadura e Corrosão do Ombro e Membro Superior, Exceto Punho e Mão</t>
  </si>
  <si>
    <t>T23</t>
  </si>
  <si>
    <t>Queimadura e Corrosão do Punho e da Mão</t>
  </si>
  <si>
    <t>T24</t>
  </si>
  <si>
    <t>Queimadura e Corrosão do Quadril e Membro Inferior, Exceto Tornozelo e do pé</t>
  </si>
  <si>
    <t>T25</t>
  </si>
  <si>
    <t>Queimadura e Corrosão do Tornozelo e do pé</t>
  </si>
  <si>
    <t>T26</t>
  </si>
  <si>
    <t>Queimadura e Corrosão Limitadas ao Olho e Seus Anexos</t>
  </si>
  <si>
    <t>T27</t>
  </si>
  <si>
    <t>Queimadura e Corrosão do Trato Respiratório</t>
  </si>
  <si>
    <t>T28</t>
  </si>
  <si>
    <t>Queimadura e Corrosão de Outros Órgãos Internos</t>
  </si>
  <si>
    <t>T29</t>
  </si>
  <si>
    <t>Queimaduras e Corrosões de Múltiplas Regiões do Corpo</t>
  </si>
  <si>
    <t>T30</t>
  </si>
  <si>
    <t>Queimadura e Corrosão, Parte Não Especificada do Corpo</t>
  </si>
  <si>
    <t>T31</t>
  </si>
  <si>
    <t>Queimaduras Classificadas Segundo a Extensão da Superfície Corporal Atingida</t>
  </si>
  <si>
    <t>T32</t>
  </si>
  <si>
    <t>Corrosões Classificadas Segundo a Extensão da Superfície Corporal Atingida</t>
  </si>
  <si>
    <t>T33</t>
  </si>
  <si>
    <t>Geladura Superficial</t>
  </si>
  <si>
    <t>T34</t>
  </si>
  <si>
    <t>Geladura Com Necrose de Tecidos</t>
  </si>
  <si>
    <t>T35</t>
  </si>
  <si>
    <t>Geladura de Múltiplas Partes do Corpo e Das Não Especificadas</t>
  </si>
  <si>
    <t>T36</t>
  </si>
  <si>
    <t>Intoxicação Por Antibióticos Sistêmicos</t>
  </si>
  <si>
    <t>T37</t>
  </si>
  <si>
    <t>Intoxicação Por Outras Substâncias Antiinfecciosas ou Antiparasitárias Sistêmicas</t>
  </si>
  <si>
    <t>T38</t>
  </si>
  <si>
    <t>Intoxicação Por Hormônios, Seus Substitutos Sintéticos e Seus Antagonistas Não Classificados em Outra Parte</t>
  </si>
  <si>
    <t>T39</t>
  </si>
  <si>
    <t>Intoxicação Por Analgésicos, Antipiréticos e Anti - reumáticos Não - opiáceos</t>
  </si>
  <si>
    <t>T40</t>
  </si>
  <si>
    <t>Intoxicação Por Narcóticos e Psicodislépticos (alucinógenos)</t>
  </si>
  <si>
    <t>T41</t>
  </si>
  <si>
    <t>Intoxicação Por Anestésicos e Gases Terapêuticos</t>
  </si>
  <si>
    <t>T42</t>
  </si>
  <si>
    <t>Intoxicação Por Antiepilépticos, Sedativos - hipnóticos e Antiparkinsonianos</t>
  </si>
  <si>
    <t>T43</t>
  </si>
  <si>
    <t>Intoxicação Por Drogas Psicotrópicas Não Classificadas em Outra Parte</t>
  </si>
  <si>
    <t>T44</t>
  </si>
  <si>
    <t>Intoxicação Por Drogas Que Afetam Principalmente o Sistema Nervoso Autônomo</t>
  </si>
  <si>
    <t>T45</t>
  </si>
  <si>
    <t>Intoxicação Por Substâncias de Ação Essencialmente Sistêmica e Substâncias Hematológicas, Não Classificadas em Outra Parte</t>
  </si>
  <si>
    <t>T46</t>
  </si>
  <si>
    <t>Intoxicação Por Substâncias Que Atuam Primariamente Sobre o Aparelho Circulatório</t>
  </si>
  <si>
    <t>T47</t>
  </si>
  <si>
    <t>Intoxicação Por Substâncias Que Atuam Primariamente Sobre o Aparelho Gastrointestinal</t>
  </si>
  <si>
    <t>T48</t>
  </si>
  <si>
    <t>Intoxicação Por Substâncias Que Atuam Primariamente Sobre os Músculos Lisos e Esqueléticos e Sobre o Aparelho Respiratório</t>
  </si>
  <si>
    <t>T49</t>
  </si>
  <si>
    <t>Intoxicação Por Substâncias de Uso Tópico Que Atuam Primariamente Sobre a Pele e as Mucosas e Por Medicamentos Utilizados em Oftalmologia, Otorrinolaringologia e Odontologia</t>
  </si>
  <si>
    <t>T50</t>
  </si>
  <si>
    <t>Intoxicação Por Diuréticos e Outras Drogas, Medicamentos e Substâncias Biológicas e as Não Especificadas</t>
  </si>
  <si>
    <t>T51</t>
  </si>
  <si>
    <t>Efeito Tóxico do Álcool</t>
  </si>
  <si>
    <t>T52</t>
  </si>
  <si>
    <t>Efeito Tóxico de Solventes Orgânicos</t>
  </si>
  <si>
    <t>T53</t>
  </si>
  <si>
    <t>Efeito Tóxico de Derivados Halogênicos de Hidrocarbonetos Alifáticos e Aromáticos</t>
  </si>
  <si>
    <t>T54</t>
  </si>
  <si>
    <t>Efeito Tóxico de Corrosivos</t>
  </si>
  <si>
    <t>T55</t>
  </si>
  <si>
    <t>Efeito Tóxico de Sabões e Detergentes</t>
  </si>
  <si>
    <t>T56</t>
  </si>
  <si>
    <t>Efeito Tóxico de Metais</t>
  </si>
  <si>
    <t>T57</t>
  </si>
  <si>
    <t>Efeito Tóxico de Outras Substâncias Inorgânicas</t>
  </si>
  <si>
    <t>T58</t>
  </si>
  <si>
    <t>Efeito Tóxico do Monóxido de Carbono</t>
  </si>
  <si>
    <t>T59</t>
  </si>
  <si>
    <t>Efeito Tóxico de Outros Gases, Fumaças e Vapores</t>
  </si>
  <si>
    <t>T60</t>
  </si>
  <si>
    <t>Efeito Tóxico de Pesticidas</t>
  </si>
  <si>
    <t>T61</t>
  </si>
  <si>
    <t>Efeito Tóxico de Substâncias Nocivas Consumidas Como Fruto do Mar</t>
  </si>
  <si>
    <t>T62</t>
  </si>
  <si>
    <t>Efeito Tóxico de Outras Substâncias Nocivas Ingeridas Como Alimento</t>
  </si>
  <si>
    <t>T63</t>
  </si>
  <si>
    <t>Efeito Tóxico de Contato Com Animais Venenosos</t>
  </si>
  <si>
    <t>T64</t>
  </si>
  <si>
    <t>Efeito Tóxico da Aflatoxina e de Outras Micotoxinas Contaminantes de Alimentos</t>
  </si>
  <si>
    <t>T65</t>
  </si>
  <si>
    <t>Efeito Tóxico de Outras Substâncias e as Não Especificadas</t>
  </si>
  <si>
    <t>T66</t>
  </si>
  <si>
    <t>Efeitos Não Especificados de Radiação</t>
  </si>
  <si>
    <t>T67</t>
  </si>
  <si>
    <t>Efeitos do Calor e da Luz</t>
  </si>
  <si>
    <t>T68</t>
  </si>
  <si>
    <t>Hipotermia</t>
  </si>
  <si>
    <t>T69</t>
  </si>
  <si>
    <t>Outros Efeitos da Temperatura Reduzida</t>
  </si>
  <si>
    <t>T70</t>
  </si>
  <si>
    <t>Efeitos da Pressão Atmosférica e da Pressão da Água</t>
  </si>
  <si>
    <t>T71</t>
  </si>
  <si>
    <t>Asfixia</t>
  </si>
  <si>
    <t>T73</t>
  </si>
  <si>
    <t>Efeitos de Outras Privações</t>
  </si>
  <si>
    <t>T74</t>
  </si>
  <si>
    <t>Síndromes de Maus Tratos</t>
  </si>
  <si>
    <t>T75</t>
  </si>
  <si>
    <t>Efeitos de Outras Causas Externas</t>
  </si>
  <si>
    <t>T78</t>
  </si>
  <si>
    <t>Efeitos Adversos Não Classificados em Outra Parte</t>
  </si>
  <si>
    <t>T79</t>
  </si>
  <si>
    <t>Algumas Complicações Precoces Dos Traumatismos Não Classificadas em Outra Parte</t>
  </si>
  <si>
    <t>T80</t>
  </si>
  <si>
    <t>Complicações Conseqüentes à Infusão, Transfusão ou Injeção Terapêutica</t>
  </si>
  <si>
    <t>T81</t>
  </si>
  <si>
    <t>Complicações de Procedimentos Não Classificadas em Outra Parte</t>
  </si>
  <si>
    <t>T82</t>
  </si>
  <si>
    <t>Complicações de Dispositivos Protéticos, Implantes e Enxertos Cardíacos e Vasculares</t>
  </si>
  <si>
    <t>T83</t>
  </si>
  <si>
    <t>Complicações de Dispositivos Protéticos, Implantes e Enxertos Geniturinários Internos</t>
  </si>
  <si>
    <t>T84</t>
  </si>
  <si>
    <t>Complicações de Dispositivos Protéticos, Implantes e Enxertos Ortopédicos Internos</t>
  </si>
  <si>
    <t>T85</t>
  </si>
  <si>
    <t>Complicações de Outros Dispositivos Protéticos, Implantes e Enxertos Internos</t>
  </si>
  <si>
    <t>T86</t>
  </si>
  <si>
    <t>Falha e Rejeição de Órgãos e Tecidos Transplantados</t>
  </si>
  <si>
    <t>T87</t>
  </si>
  <si>
    <t>Complicações Próprias de Reimplante e Amputação</t>
  </si>
  <si>
    <t>T88</t>
  </si>
  <si>
    <t>Outras Complicações de Cuidados Médicos e Cirúrgicos Não Classificadas em Outra Parte</t>
  </si>
  <si>
    <t>T90</t>
  </si>
  <si>
    <t>Seqüelas de Traumatismo da Cabeça</t>
  </si>
  <si>
    <t>T91</t>
  </si>
  <si>
    <t>Seqüelas de Traumatismos do Pescoço e do Tronco</t>
  </si>
  <si>
    <t>T92</t>
  </si>
  <si>
    <t>Seqüelas de Traumatismos do Membro Superior</t>
  </si>
  <si>
    <t>T93</t>
  </si>
  <si>
    <t>Seqüelas de Traumatismos do Membro Inferior</t>
  </si>
  <si>
    <t>T94</t>
  </si>
  <si>
    <t>Seqüelas de Traumatismos Envolvendo Múltiplas Regiões do Corpo e as Não Especificadas</t>
  </si>
  <si>
    <t>T95</t>
  </si>
  <si>
    <t>Seqüelas de Queimaduras, Corrosões e Geladuras</t>
  </si>
  <si>
    <t>T96</t>
  </si>
  <si>
    <t>Seqüelas de Intoxicação Por Drogas, Medicamentos e Substâncias Biológicas</t>
  </si>
  <si>
    <t>T97</t>
  </si>
  <si>
    <t>Seqüelas de Efeitos Tóxicos de Substâncias de Origem Predominantemente Não - medicinal</t>
  </si>
  <si>
    <t>T98</t>
  </si>
  <si>
    <t>Seqüelas de Outros Efeitos de Causas Externas e Dos Não Especificados</t>
  </si>
  <si>
    <t>U04</t>
  </si>
  <si>
    <t>Síndrome Respiratória Aguda Grave (severe Acute Respiratory Syndrome SARS)</t>
  </si>
  <si>
    <t>U80</t>
  </si>
  <si>
    <t>Agente Resistente à Penicilina e Antibióticos Relacionados</t>
  </si>
  <si>
    <t>U81</t>
  </si>
  <si>
    <t>Agente Resistente à Vancomicina e Antibióticos Relacionados</t>
  </si>
  <si>
    <t>U88</t>
  </si>
  <si>
    <t>Agente Resistente a Múltiplos Antibióticos</t>
  </si>
  <si>
    <t>U89</t>
  </si>
  <si>
    <t>Agente Resistente a Outros Antibióticos e a Antibióticos Não Especificados</t>
  </si>
  <si>
    <t>U99</t>
  </si>
  <si>
    <t>CID 10ª Revisão Não Disponível</t>
  </si>
  <si>
    <t>V01</t>
  </si>
  <si>
    <t>Pedestre Traumatizado em Colisão Com um Veículo a Pedal</t>
  </si>
  <si>
    <t>V02</t>
  </si>
  <si>
    <t>Pedestre Traumatizado em Colisão Com um Veículo a Motor de Duas ou Três Rodas</t>
  </si>
  <si>
    <t>V03</t>
  </si>
  <si>
    <t>"Pedestre Traumatizado em Colisão Com um Automóvel (carro), ""pick Up"" ou Caminhonete"</t>
  </si>
  <si>
    <t>V04</t>
  </si>
  <si>
    <t>Pedestre Traumatizado em Colisão Com um Veículo de Transporte Pesado ou Com um Ônibus</t>
  </si>
  <si>
    <t>V05</t>
  </si>
  <si>
    <t>Pedestre Traumatizado em Colisão Com Trem (comboio) ou um Veículo Ferroviário</t>
  </si>
  <si>
    <t>V06</t>
  </si>
  <si>
    <t>Pedestre Traumatizado em Colisão Com Outro Veículo Não - motorizado</t>
  </si>
  <si>
    <t>V09</t>
  </si>
  <si>
    <t>Pedestre Traumatizado em Outros Acidentes de Transporte e em Acidentes de Transporte Não Especificados</t>
  </si>
  <si>
    <t>V10</t>
  </si>
  <si>
    <t>Ciclista Traumatizado em Colisão Com um Pedestre ou um Animal</t>
  </si>
  <si>
    <t>V11</t>
  </si>
  <si>
    <t>Ciclista Traumatizado em Colisão Com Outro Veículo a Pedal</t>
  </si>
  <si>
    <t>V12</t>
  </si>
  <si>
    <t>Ciclista Traumatizado em Colisão Com um Veículo a Motor de Duas ou Três Rodas</t>
  </si>
  <si>
    <t>V13</t>
  </si>
  <si>
    <t>"Ciclista Traumatizado em Colisão Com um Automóvel, ""pick Up"" ou Caminhonete"</t>
  </si>
  <si>
    <t>V14</t>
  </si>
  <si>
    <t>Ciclista Traumatizado em Colisão Com um Veículo de Transporte Pesado ou um Ônibus</t>
  </si>
  <si>
    <t>V15</t>
  </si>
  <si>
    <t>Ciclista Traumatizado em Colisão Com um Trem ou um Veículo Ferroviário</t>
  </si>
  <si>
    <t>V16</t>
  </si>
  <si>
    <t>Ciclista Traumatizado em Colisão Com Outro Veículo Não - motorizado</t>
  </si>
  <si>
    <t>V17</t>
  </si>
  <si>
    <t>Ciclista Traumatizado em Colisão Com um Objeto Fixo ou Parado</t>
  </si>
  <si>
    <t>V18</t>
  </si>
  <si>
    <t>Ciclista Traumatizado em um Acidente de Transporte Sem Colisão</t>
  </si>
  <si>
    <t>V19</t>
  </si>
  <si>
    <t>Ciclista Traumatizado em Outros Acidentes de Transporte e em Acidentes de Transporte Não Especificados</t>
  </si>
  <si>
    <t>V20</t>
  </si>
  <si>
    <t>Motociclista Traumatizado em Colisão Com um Pedestre ou um Animal</t>
  </si>
  <si>
    <t>V21</t>
  </si>
  <si>
    <t>Motociclista Traumatizado em Colisão Com um Veículo a Pedal</t>
  </si>
  <si>
    <t>V22</t>
  </si>
  <si>
    <t>Motociclista Traumatizado em Colisão Com um Veículo a Motor de Duas ou Três Rodas</t>
  </si>
  <si>
    <t>V23</t>
  </si>
  <si>
    <t>"Motociclista Traumatizado em Colisão Com um Automóvel (carro), ""pick Up"" ou Caminhonete"</t>
  </si>
  <si>
    <t>V24</t>
  </si>
  <si>
    <t>Motociclista Traumatizado em Colisão Com um Veículo de Transporte Pesado ou um Ônibus</t>
  </si>
  <si>
    <t>V25</t>
  </si>
  <si>
    <t>Motociclista Traumatizado em Colisão Com um Trem ou um Veículo Ferroviário</t>
  </si>
  <si>
    <t>V26</t>
  </si>
  <si>
    <t>Motociclista Traumatizado em Colisão Com Outro Veículo Não - motorizado</t>
  </si>
  <si>
    <t>V27</t>
  </si>
  <si>
    <t>Motociclista Traumatizado em Colisão Com um Objeto Fixo ou Parado</t>
  </si>
  <si>
    <t>V28</t>
  </si>
  <si>
    <t>Motociclista Traumatizado em um Acidente de Transporte Sem Colisão</t>
  </si>
  <si>
    <t>V29</t>
  </si>
  <si>
    <t>Motociclista Traumatizado em Outros Acidentes de Transporte e em Acidentes de Transporte Não Especificados</t>
  </si>
  <si>
    <t>V30</t>
  </si>
  <si>
    <t>Ocupante de um Triciclo Motorizado Traumatizado em Colisão Com um Pedestre ou um Animal</t>
  </si>
  <si>
    <t>V31</t>
  </si>
  <si>
    <t>Ocupante de um Triciclo Motorizado Traumatizado em Colisão Com um Veículo a Pedal</t>
  </si>
  <si>
    <t>V32</t>
  </si>
  <si>
    <t>Ocupante de um Triciclo Motorizado Traumatizado em Colisão Com Outro Veículo a Motor de Duas ou Três Rodas</t>
  </si>
  <si>
    <t>V33</t>
  </si>
  <si>
    <t>"Ocupante de um Triciclo Motorizado Traumatizado em Colisão Com um Automóvel, ""pick Up"" ou Caminhonete"</t>
  </si>
  <si>
    <t>V34</t>
  </si>
  <si>
    <t>Ocupante de um Triciclo Motorizado Traumatizado em Colisão Com um Veículo de Transporte Pesado ou um Ônibus</t>
  </si>
  <si>
    <t>V35</t>
  </si>
  <si>
    <t>Ocupante de um Triciclo Motorizado Traumatizado em Colisão Com um Trem (comboio) ou um Veículo Ferroviário</t>
  </si>
  <si>
    <t>V36</t>
  </si>
  <si>
    <t>Ocupante de um Triciclo Motorizado Traumatizado em Colisão Com Outro Veículo Não - motorizado</t>
  </si>
  <si>
    <t>V37</t>
  </si>
  <si>
    <t>Ocupante de um Triciclo Motorizado Traumatizado em Colisão Com um Objeto Fixo ou Parado</t>
  </si>
  <si>
    <t>V38</t>
  </si>
  <si>
    <t>Ocupante de um Triciclo Motorizado Traumatizado em um Acidente de Transporte Sem Colisão</t>
  </si>
  <si>
    <t>V39</t>
  </si>
  <si>
    <t>Ocupante de um Triciclo Motorizado Traumatizado em Outros Acidentes de Transporte e em Acidentes de Transporte Não Especificados</t>
  </si>
  <si>
    <t>V40</t>
  </si>
  <si>
    <t>Ocupante de um Automóvel (carro) Traumatizado em Colisão Com um Pedestre ou um Animal</t>
  </si>
  <si>
    <t>V41</t>
  </si>
  <si>
    <t>Ocupante de um Automóvel (carro) Traumatizado em Colisão Com um Veículo a Pedal</t>
  </si>
  <si>
    <t>V42</t>
  </si>
  <si>
    <t>Ocupante de um Automóvel (carro) Traumatizado em Colisão Com Outro Veículo a Motor de Duas ou Três Rodas</t>
  </si>
  <si>
    <t>V43</t>
  </si>
  <si>
    <t>"Ocupante de um Automóvel (carro) Traumatizado em Colisão Com um Automóvel (carro), ""pick Up"" ou Caminhonete"</t>
  </si>
  <si>
    <t>V44</t>
  </si>
  <si>
    <t>Ocupante de um Automóvel (carro) Traumatizado em Colisão Com um Veículo de Transporte Pesado ou um Ônibus</t>
  </si>
  <si>
    <t>V45</t>
  </si>
  <si>
    <t>Ocupante de um Automóvel (carro) Traumatizado em Colisão Com um Trem (comboio) ou um Veículo Ferroviário</t>
  </si>
  <si>
    <t>V46</t>
  </si>
  <si>
    <t>Ocupante de um Automóvel (carro) Traumatizado em Colisão Com Outro Veículo Não - motorizado</t>
  </si>
  <si>
    <t>V47</t>
  </si>
  <si>
    <t>Ocupante de um Automóvel (carro) Traumatizado em Colisão Com um Objeto Fixo ou Parado</t>
  </si>
  <si>
    <t>V48</t>
  </si>
  <si>
    <t>Ocupante de um Automóvel (carro) Traumatizado em um Acidente de Transporte Sem Colisão</t>
  </si>
  <si>
    <t>V49</t>
  </si>
  <si>
    <t>Ocupante de um Automóvel (carro) Traumatizado em Outro Acidentes de Transporte e em Acidentes de Transporte Não Especificados</t>
  </si>
  <si>
    <t>V50</t>
  </si>
  <si>
    <t>Ocupante de Uma Caminhonete Traumatizado em Colisão Com um Pedestre ou um Animal</t>
  </si>
  <si>
    <t>V51</t>
  </si>
  <si>
    <t>Ocupante de Uma Caminhonete Traumatizado em Colisão Com um Veículo a Pedal</t>
  </si>
  <si>
    <t>V52</t>
  </si>
  <si>
    <t>Ocupante de Uma Caminhonete Traumatizado em Colisão Com Veículo a Motor de Duas ou Três Rodas</t>
  </si>
  <si>
    <t>V53</t>
  </si>
  <si>
    <t>Ocupante de Uma Caminhonete Traumatizado em Colisão Com um Automóvel (carro) ou Uma Caminhonete</t>
  </si>
  <si>
    <t>V54</t>
  </si>
  <si>
    <t>Ocupante de Uma Caminhonete Traumatizado em Colisão Com um Veículo de Transporte Pesado ou um Ônibus</t>
  </si>
  <si>
    <t>V55</t>
  </si>
  <si>
    <t>Ocupante de Uma Caminhonete Traumatizado em Colisão Com um Trem (comboio) ou Veículo Ferroviário</t>
  </si>
  <si>
    <t>V56</t>
  </si>
  <si>
    <t>Ocupante de Uma Caminhonete Traumatizado em Colisão Com Outro Veículo Não - motorizado</t>
  </si>
  <si>
    <t>V57</t>
  </si>
  <si>
    <t>Ocupante de Uma Caminhonete Traumatizado em Colisão Com um Objeto Fixo ou Parado</t>
  </si>
  <si>
    <t>V58</t>
  </si>
  <si>
    <t>Ocupante de Uma Caminhonete Traumatizado em um Acidente de Transporte Sem Colisão</t>
  </si>
  <si>
    <t>V59</t>
  </si>
  <si>
    <t>Ocupante de Uma Caminhonete Traumatizado em Outros Acidentes de Transporte e em Acidentes de Transporte Não Especificados</t>
  </si>
  <si>
    <t>V60</t>
  </si>
  <si>
    <t>Ocupante de um Veículo de Transporte Pesado Traumatizado em Colisão Com um Pedestre ou um Animal</t>
  </si>
  <si>
    <t>V61</t>
  </si>
  <si>
    <t>Ocupante de um Veículo de Transporte Pesado Traumatizado em Colisão Com um Veículo a Pedal</t>
  </si>
  <si>
    <t>V62</t>
  </si>
  <si>
    <t>Ocupante de um Veículo de Transporte Pesado Traumatizado em Colisão Com um Veículo a Motor de Duas ou Três Rodas</t>
  </si>
  <si>
    <t>V63</t>
  </si>
  <si>
    <t>Ocupante de um Veículo de Transporte Pesado Traumatizado em Colisão Com um Automóvel (carro) ou Uma Caminhonete</t>
  </si>
  <si>
    <t>V64</t>
  </si>
  <si>
    <t>Ocupante de um Veículo de Transporte Pesado Traumatizado em Colisão Com um Outro Veículo de Transporte Pesado ou um Ônibus</t>
  </si>
  <si>
    <t>V65</t>
  </si>
  <si>
    <t>Ocupante de um Veículo de Transporte Pesado Traumatizado em Colisão Com um Trem (comboio) ou um Veículo Ferroviário</t>
  </si>
  <si>
    <t>V66</t>
  </si>
  <si>
    <t>Ocupante de um Veículo de Transporte Pesado Traumatizado em Colisão Com um Outro Veículo Não - motorizado</t>
  </si>
  <si>
    <t>V67</t>
  </si>
  <si>
    <t>Ocupante de um Veículo de Transporte Pesado Traumatizado em Colisão Com um Objeto Fixo ou Parado</t>
  </si>
  <si>
    <t>V68</t>
  </si>
  <si>
    <t>Ocupante de um Veículo de Transporte Pesado Traumatizado em um Acidente de Transporte Sem Colisão</t>
  </si>
  <si>
    <t>V69</t>
  </si>
  <si>
    <t>Ocupante de um Veículo de Transporte Pesado Traumatizado em Outros Acidentes de Transporte Não Especificados</t>
  </si>
  <si>
    <t>V70</t>
  </si>
  <si>
    <t>Ocupante de um Ônibus Traumatizado em Colisão Com um Pedestre ou um Animal</t>
  </si>
  <si>
    <t>V71</t>
  </si>
  <si>
    <t>Ocupante de um Ônibus Traumatizado em Colisão Com um Veículo a Pedal</t>
  </si>
  <si>
    <t>V72</t>
  </si>
  <si>
    <t>Ocupante de um Ônibus Traumatizado em Colisão Com um Outro Veículo a Motor de Duas ou Três Rodas</t>
  </si>
  <si>
    <t>V73</t>
  </si>
  <si>
    <t>Ocupante de um Ônibus Traumatizado em Colisão Com um Automóvel (carro) ou Uma Caminhonete</t>
  </si>
  <si>
    <t>V74</t>
  </si>
  <si>
    <t>Ocupante de um Ônibus Traumatizado em Colisão Com um Veículo de Transporte Pesado ou um Ônibus</t>
  </si>
  <si>
    <t>V75</t>
  </si>
  <si>
    <t>Ocupante de um Ônibus Traumatizado em Colisão Com um Trem (comboio) ou um Veículo Ferroviário</t>
  </si>
  <si>
    <t>V76</t>
  </si>
  <si>
    <t>Ocupante de um Ônibus Traumatizado em Colisão Com Outro Veículo Não - motorizado</t>
  </si>
  <si>
    <t>V77</t>
  </si>
  <si>
    <t>Ocupante de um Ônibus Traumatizado em Colisão Com um Objeto Fixo ou Parado</t>
  </si>
  <si>
    <t>V78</t>
  </si>
  <si>
    <t>Ocupante de um Ônibus Traumatizado em um Acidente de Transporte Sem Colisão</t>
  </si>
  <si>
    <t>V79</t>
  </si>
  <si>
    <t>Ocupante de um Ônibus Traumatizado em Outros Acidentes de Transporte e em Acidentes de Transporte Não Especificados</t>
  </si>
  <si>
    <t>V80</t>
  </si>
  <si>
    <t>Pessoa Montada em Animal ou Ocupante de um Veículo a Tração Animal Traumatizado em um Acidente de Transporte</t>
  </si>
  <si>
    <t>V81</t>
  </si>
  <si>
    <t>Ocupante de um Trem (comboio) ou um Veículo Ferroviário Traumatizado em um Acidente de Transporte</t>
  </si>
  <si>
    <t>V82</t>
  </si>
  <si>
    <t>Ocupante de um Bonde (carro Elétrico) Traumatizado em um Acidente de Transporte</t>
  </si>
  <si>
    <t>V83</t>
  </si>
  <si>
    <t>Ocupante de um Veículo Especial a Motor Usado Principalmente em Áreas Industriais Traumatizado em um Acidente de Transporte</t>
  </si>
  <si>
    <t>V84</t>
  </si>
  <si>
    <t>Ocupante de um Veículo Especial a Motor de Uso Essencialmente Agrícola Traumatizado em um Acidente de Transporte</t>
  </si>
  <si>
    <t>V85</t>
  </si>
  <si>
    <t>Ocupante de um Veículo a Motor Especial de Construções Traumatizado em um Acidente de Transporte</t>
  </si>
  <si>
    <t>V86</t>
  </si>
  <si>
    <t>Ocupante de um Veículo Especial Para Qualquer Terreno ou de Outro Veículo a Motor Projetado Essencialmente Para Uso Não em Via Pública, Traumatizado em um Acidente de Transporte</t>
  </si>
  <si>
    <t>V87</t>
  </si>
  <si>
    <t>Acidente de Trânsito de Tipo Especificado, Mas Sendo Desconhecido o Modo de Transporte da Vítima</t>
  </si>
  <si>
    <t>V88</t>
  </si>
  <si>
    <t>Acidente Não - de - trânsito de Tipo Especificado, Mas Sendo Desconhecido o Modo de Transporte da Vítima</t>
  </si>
  <si>
    <t>V89</t>
  </si>
  <si>
    <t>Acidente Com um Veículo a Motor ou Não - motorizado, Tipo(s) de Veículo(s) Não Especificado(s)</t>
  </si>
  <si>
    <t>V90</t>
  </si>
  <si>
    <t>Acidente Com Embarcação Causando Afogamento e Submersão</t>
  </si>
  <si>
    <t>V91</t>
  </si>
  <si>
    <t>Acidente Com Embarcação Causando Outro Tipo de Traumatismo</t>
  </si>
  <si>
    <t>V92</t>
  </si>
  <si>
    <t>Afogamento e Submersão Relacionados Com Transporte Por Água Sem Acidente Com a Embarcação</t>
  </si>
  <si>
    <t>V93</t>
  </si>
  <si>
    <t>Acidente a Bordo de Uma Embarcação, Sem Acidente da Embarcação e Não Causando Afogamento ou Submersão</t>
  </si>
  <si>
    <t>V94</t>
  </si>
  <si>
    <t>Outros Acidentes de Transporte Por Água e os Não Especificados</t>
  </si>
  <si>
    <t>V95</t>
  </si>
  <si>
    <t>Acidente de Aeronave a Motor Causando Traumatismo ao Ocupante</t>
  </si>
  <si>
    <t>V96</t>
  </si>
  <si>
    <t>Acidente de Uma Aeronave Sem Motor Causando Traumatismo a Ocupante</t>
  </si>
  <si>
    <t>V97</t>
  </si>
  <si>
    <t>Outros Acidentes Especificados de Transporte Aéreo</t>
  </si>
  <si>
    <t>V98</t>
  </si>
  <si>
    <t>Outros Acidentes de Transporte Especificados</t>
  </si>
  <si>
    <t>V99</t>
  </si>
  <si>
    <t>Acidente de Transporte Não Especificado</t>
  </si>
  <si>
    <t>W00</t>
  </si>
  <si>
    <t>Queda no Mesmo Nível Envolvendo Gelo e Neve</t>
  </si>
  <si>
    <t>W01</t>
  </si>
  <si>
    <t>Queda no Mesmo Nível Por Escorregão, Tropeção ou Passos em Falsos (traspés)</t>
  </si>
  <si>
    <t>W02</t>
  </si>
  <si>
    <t>Queda Envolvendo Patins de Rodas ou Para Gelo, Esqui ou Pranchas de Rodas</t>
  </si>
  <si>
    <t>W03</t>
  </si>
  <si>
    <t>Outras Quedas no Mesmo Nível Por Colisão Com ou Empurrão Por Outra Pessoa</t>
  </si>
  <si>
    <t>W04</t>
  </si>
  <si>
    <t>Queda, Enquanto Estava Sendo Carregado ou Apoiado Por Outra(s) Pessoa(s)</t>
  </si>
  <si>
    <t>W05</t>
  </si>
  <si>
    <t>Queda Envolvendo Uma Cadeira de Rodas</t>
  </si>
  <si>
    <t>W06</t>
  </si>
  <si>
    <t>Queda de um Leito</t>
  </si>
  <si>
    <t>W07</t>
  </si>
  <si>
    <t>Queda de Uma Cadeira</t>
  </si>
  <si>
    <t>W08</t>
  </si>
  <si>
    <t>Queda de Outro Tipo de Mobília</t>
  </si>
  <si>
    <t>W09</t>
  </si>
  <si>
    <t>"Queda Envolvendo Equipamento de ""playground"""</t>
  </si>
  <si>
    <t>W10</t>
  </si>
  <si>
    <t>Queda em ou de Escadas ou Degraus</t>
  </si>
  <si>
    <t>W11</t>
  </si>
  <si>
    <t>Queda em ou de Escadas de Mão</t>
  </si>
  <si>
    <t>W12</t>
  </si>
  <si>
    <t>Queda em ou de um Andaime</t>
  </si>
  <si>
    <t>W13</t>
  </si>
  <si>
    <t>Queda de ou Para Fora de Edifícios ou Outras Estruturas</t>
  </si>
  <si>
    <t>W14</t>
  </si>
  <si>
    <t>Queda de Árvore</t>
  </si>
  <si>
    <t>W15</t>
  </si>
  <si>
    <t>Queda de Penhasco</t>
  </si>
  <si>
    <t>W16</t>
  </si>
  <si>
    <t>Mergulho ou Pulo na Água Causando Outro Traumatismo Que Não Afogamento ou Submersão</t>
  </si>
  <si>
    <t>W17</t>
  </si>
  <si>
    <t>Outras Quedas de um Nível a Outro</t>
  </si>
  <si>
    <t>W18</t>
  </si>
  <si>
    <t>Outras Quedas no Mesmo Nível</t>
  </si>
  <si>
    <t>W19</t>
  </si>
  <si>
    <t>Queda Sem Especificação</t>
  </si>
  <si>
    <t>W20</t>
  </si>
  <si>
    <t>Impacto Causado Por Objeto Lançado, Projetado ou em Queda</t>
  </si>
  <si>
    <t>W21</t>
  </si>
  <si>
    <t>Impacto Acidental Ativo ou Passivo Causado Por Equipamento Esportivo</t>
  </si>
  <si>
    <t>W22</t>
  </si>
  <si>
    <t>Impacto Acidental Ativo ou Passivo Causado Por Outros Objetos</t>
  </si>
  <si>
    <t>W23</t>
  </si>
  <si>
    <t>Apertado, Colhido, Comprimido ou Esmagado Dentro de ou Entre Objetos</t>
  </si>
  <si>
    <t>W24</t>
  </si>
  <si>
    <t>Contato Com Elevadores e Instrumentos de Transmissão, Não Classificados em Outra Parte</t>
  </si>
  <si>
    <t>W25</t>
  </si>
  <si>
    <t>Contato Com Vidro Cortante</t>
  </si>
  <si>
    <t>W26</t>
  </si>
  <si>
    <t>Contato Com Faca, Espada e Punhal</t>
  </si>
  <si>
    <t>W27</t>
  </si>
  <si>
    <t>Contato Com Ferramentas Manuais Sem Motor</t>
  </si>
  <si>
    <t>W28</t>
  </si>
  <si>
    <t>Contato Com Segadeira Motorizada Para Cortar ou Aparar a Grama</t>
  </si>
  <si>
    <t>W29</t>
  </si>
  <si>
    <t>Contato Com Outros Utensílios Manuais e Aparelhos Domésticos Equipados Com Motor</t>
  </si>
  <si>
    <t>W30</t>
  </si>
  <si>
    <t>Contato Com Maquinaria Agrícola</t>
  </si>
  <si>
    <t>W31</t>
  </si>
  <si>
    <t>Contato Com Outras Máquinas e Com as Não Especificadas</t>
  </si>
  <si>
    <t>W32</t>
  </si>
  <si>
    <t>Projétil de Revólver</t>
  </si>
  <si>
    <t>W33</t>
  </si>
  <si>
    <t>Rifle, Espingarda e Armas de Fogo de Maior Tamanho</t>
  </si>
  <si>
    <t>W34</t>
  </si>
  <si>
    <t>Projéteis de Outras Armas de Fogo e Das Não Especificadas</t>
  </si>
  <si>
    <t>W35</t>
  </si>
  <si>
    <t>Explosão ou Ruptura de Caldeira</t>
  </si>
  <si>
    <t>W36</t>
  </si>
  <si>
    <t>Explosão ou Ruptura de Cilindro de Gás</t>
  </si>
  <si>
    <t>W37</t>
  </si>
  <si>
    <t>Explosão ou Ruptura de Pneumático, Tubulação ou Mangueira, Pressurizados</t>
  </si>
  <si>
    <t>W38</t>
  </si>
  <si>
    <t>Explosão ou Ruptura de Outros Aparelhos Pressurizados Especificados</t>
  </si>
  <si>
    <t>W39</t>
  </si>
  <si>
    <t>Queima de Fogos de Artifício</t>
  </si>
  <si>
    <t>W40</t>
  </si>
  <si>
    <t>Explosão de Outros Materiais</t>
  </si>
  <si>
    <t>W41</t>
  </si>
  <si>
    <t>Exposição a um Jato de Alta Pressão</t>
  </si>
  <si>
    <t>W42</t>
  </si>
  <si>
    <t>Exposição ao Ruído</t>
  </si>
  <si>
    <t>W43</t>
  </si>
  <si>
    <t>Exposição à Vibração</t>
  </si>
  <si>
    <t>W44</t>
  </si>
  <si>
    <t>Penetração de Corpo Estranho no ou Através de Olho ou Orifício Natural</t>
  </si>
  <si>
    <t>W45</t>
  </si>
  <si>
    <t>Penetração de Corpo ou Objeto Estranho Através da Pele</t>
  </si>
  <si>
    <t>W46</t>
  </si>
  <si>
    <t>Contato Com Agulha Hipodérmica</t>
  </si>
  <si>
    <t>W49</t>
  </si>
  <si>
    <t>Exposição a Outras Forças Mecânicas Inanimadas e às Não Especificadas</t>
  </si>
  <si>
    <t>W50</t>
  </si>
  <si>
    <t>Golpe, Pancada, Pontapé, Mordedura ou Escoriação Infligidos Por Outra Pessoa</t>
  </si>
  <si>
    <t>W51</t>
  </si>
  <si>
    <t>Colisão Entre Duas Pessoas</t>
  </si>
  <si>
    <t>W52</t>
  </si>
  <si>
    <t>Esmagado, Empurrado ou Pisoteado Por Multidão ou Debandada em Massa de Pessoas</t>
  </si>
  <si>
    <t>W53</t>
  </si>
  <si>
    <t>Mordedura de Rato</t>
  </si>
  <si>
    <t>W54</t>
  </si>
  <si>
    <t>Mordedura ou Golpe Provocado Por Cão</t>
  </si>
  <si>
    <t>W55</t>
  </si>
  <si>
    <t>Mordedura ou Golpe Provocado Por Outros Animais Mamíferos</t>
  </si>
  <si>
    <t>W56</t>
  </si>
  <si>
    <t>Contato Com Animais Marinhos</t>
  </si>
  <si>
    <t>W57</t>
  </si>
  <si>
    <t>Mordeduras e Picadas de Inseto e de Outros Artrópodes, Não - venenosos</t>
  </si>
  <si>
    <t>W58</t>
  </si>
  <si>
    <t>Mordedura ou Golpe Provocado Por Crocodilo ou Aligátor</t>
  </si>
  <si>
    <t>W59</t>
  </si>
  <si>
    <t>Mordedura ou Esmagamento Provocado Por Outros Répteis</t>
  </si>
  <si>
    <t>W60</t>
  </si>
  <si>
    <t>Contato Com Espinhos de Plantas ou Com Folhas Aguçadas</t>
  </si>
  <si>
    <t>W64</t>
  </si>
  <si>
    <t>Exposição a Outras Forças Mecânicas Animadas e às Não Especificadas</t>
  </si>
  <si>
    <t>W65</t>
  </si>
  <si>
    <t>Afogamento e Submersão Durante Banho em Banheira</t>
  </si>
  <si>
    <t>W66</t>
  </si>
  <si>
    <t>Afogamento e Submersão Consecutiva a Queda Dentro de Uma Banheira</t>
  </si>
  <si>
    <t>W67</t>
  </si>
  <si>
    <t>Afogamento e Submersão em Piscina</t>
  </si>
  <si>
    <t>W68</t>
  </si>
  <si>
    <t>Afogamento e Submersão Conseqüente a Queda Dentro de Uma Piscina</t>
  </si>
  <si>
    <t>W69</t>
  </si>
  <si>
    <t>Afogamento e Submersão em Águas Naturais</t>
  </si>
  <si>
    <t>W70</t>
  </si>
  <si>
    <t>Afogamento e Submersão Conseqüentes a Queda Dentro de Águas Naturais</t>
  </si>
  <si>
    <t>W73</t>
  </si>
  <si>
    <t>Outros Afogamentos e Submersão Especificados</t>
  </si>
  <si>
    <t>W74</t>
  </si>
  <si>
    <t>Afogamento e Submersão Não Especificados</t>
  </si>
  <si>
    <t>W75</t>
  </si>
  <si>
    <t>Sufocação e Estrangulamento Acidental na Cama</t>
  </si>
  <si>
    <t>W76</t>
  </si>
  <si>
    <t>Outro Enforcamento e Estrangulamento Acidental</t>
  </si>
  <si>
    <t>W77</t>
  </si>
  <si>
    <t>Risco a Respiração Devido a Desmoronamento, Queda de Terra e de Outras Substâncias</t>
  </si>
  <si>
    <t>W78</t>
  </si>
  <si>
    <t>Inalação do Conteúdo Gástrico</t>
  </si>
  <si>
    <t>W79</t>
  </si>
  <si>
    <t>Inalação e Ingestão de Alimentos Causando Obstrução do Trato Respiratório</t>
  </si>
  <si>
    <t>W80</t>
  </si>
  <si>
    <t>Inalação e Ingestão de Outros Objetos Causando Obstrução do Trato Respiratório</t>
  </si>
  <si>
    <t>W81</t>
  </si>
  <si>
    <t>Confinado ou Aprisionado em um Ambiente Pobre em Oxigênio</t>
  </si>
  <si>
    <t>W83</t>
  </si>
  <si>
    <t>Outros Riscos Especificados à Respiração</t>
  </si>
  <si>
    <t>W84</t>
  </si>
  <si>
    <t>Riscos Não Especificados à Respiração</t>
  </si>
  <si>
    <t>W85</t>
  </si>
  <si>
    <t>Exposição a Linhas de Transmissão de Corrente Elétrica</t>
  </si>
  <si>
    <t>W86</t>
  </si>
  <si>
    <t>Exposição a Outra Corrente Elétrica Especificada</t>
  </si>
  <si>
    <t>W87</t>
  </si>
  <si>
    <t>Exposição a Corrente Elétrica Não Especificada</t>
  </si>
  <si>
    <t>W88</t>
  </si>
  <si>
    <t>Exposição a Radiação Ionizante</t>
  </si>
  <si>
    <t>W89</t>
  </si>
  <si>
    <t>Exposição a Fontes Luminosas Artificiais Visíveis ou à Luz Ultravioleta</t>
  </si>
  <si>
    <t>W90</t>
  </si>
  <si>
    <t>Exposição a Outros Tipos de Radiação Não - ionizante</t>
  </si>
  <si>
    <t>W91</t>
  </si>
  <si>
    <t>Exposição a Tipo Não Especificado de Radiação</t>
  </si>
  <si>
    <t>W92</t>
  </si>
  <si>
    <t>Exposição a um Calor Excessivo de Origem Artificial</t>
  </si>
  <si>
    <t>W93</t>
  </si>
  <si>
    <t>Exposição a um Frio Excessivo de Origem Artificial</t>
  </si>
  <si>
    <t>W94</t>
  </si>
  <si>
    <t>Exposição a Alta, Baixa e a Variações da Pressão Atmosférica</t>
  </si>
  <si>
    <t>W99</t>
  </si>
  <si>
    <t>Exposição a Outros Fatores Ambientais Artificiais e Aos Não Especificados</t>
  </si>
  <si>
    <t>X00</t>
  </si>
  <si>
    <t>Exposição a Fogo Não - controlado em um Edifício ou Outro Tipo de Construção</t>
  </si>
  <si>
    <t>X01</t>
  </si>
  <si>
    <t>Exposição a Fogo Não - controlado Fora de um Edifício ou de Outro Tipo de Construção</t>
  </si>
  <si>
    <t>X02</t>
  </si>
  <si>
    <t>Exposição a Fogo Controlado em um Edifício ou Outro Tipo de Construção</t>
  </si>
  <si>
    <t>X03</t>
  </si>
  <si>
    <t>Exposição a Fogo Controlado Fora de um Edifício ou de Outro Tipo de Construção</t>
  </si>
  <si>
    <t>X04</t>
  </si>
  <si>
    <t>Exposição a Combustão de Substância Muito Inflamável</t>
  </si>
  <si>
    <t>X05</t>
  </si>
  <si>
    <t>Exposição a Combustão de Roupa de Dormir</t>
  </si>
  <si>
    <t>X06</t>
  </si>
  <si>
    <t>Exposição a Combustão de Outro Tipo de Roupa ou de Acessórios</t>
  </si>
  <si>
    <t>X08</t>
  </si>
  <si>
    <t>Exposição a Outro Tipo Especificado de Fumaça, Fogo ou Chamas</t>
  </si>
  <si>
    <t>X09</t>
  </si>
  <si>
    <t>Exposição a Tipo Não Especificado de Fumaça, Fogo ou Chamas</t>
  </si>
  <si>
    <t>X10</t>
  </si>
  <si>
    <t>Contato Com Bebidas, Alimentos, Gordura e Óleo de Cozinha Quentes</t>
  </si>
  <si>
    <t>X11</t>
  </si>
  <si>
    <t>Contato Com Água Corrente Quente de Torneira</t>
  </si>
  <si>
    <t>X12</t>
  </si>
  <si>
    <t>Contato Com Outros Líquidos Quentes</t>
  </si>
  <si>
    <t>X13</t>
  </si>
  <si>
    <t>Contato Com Vapor D''água e Com Vapores Quentes</t>
  </si>
  <si>
    <t>X14</t>
  </si>
  <si>
    <t>Contato Com ar e Gases Quentes</t>
  </si>
  <si>
    <t>X15</t>
  </si>
  <si>
    <t>Contato Com Aparelhos Domésticos Quentes</t>
  </si>
  <si>
    <t>X16</t>
  </si>
  <si>
    <t>Contato Com Aquecedores, Radiadores e Tubulação</t>
  </si>
  <si>
    <t>X17</t>
  </si>
  <si>
    <t>Contato Com Motores, Máquinas e Ferramentas Quentes</t>
  </si>
  <si>
    <t>X18</t>
  </si>
  <si>
    <t>Contato Com Outros Metais Quentes</t>
  </si>
  <si>
    <t>X19</t>
  </si>
  <si>
    <t>Contato Com Outras Fontes de Calor ou Com Substâncias Quentes Não Especificados</t>
  </si>
  <si>
    <t>X20</t>
  </si>
  <si>
    <t>Contato Com Serpentes e Lagartos Venenosos</t>
  </si>
  <si>
    <t>X21</t>
  </si>
  <si>
    <t>Contato Com Aranhas Venenosas</t>
  </si>
  <si>
    <t>X22</t>
  </si>
  <si>
    <t>Contato Com Escorpiões</t>
  </si>
  <si>
    <t>X23</t>
  </si>
  <si>
    <t>Contato Com Abelhas, Vespas e Vespões</t>
  </si>
  <si>
    <t>X24</t>
  </si>
  <si>
    <t>Contato Com Centopéias e Miriápodes Venenosas (tropicais)</t>
  </si>
  <si>
    <t>X25</t>
  </si>
  <si>
    <t>Contato Com Outros Artrópodes Venenosos</t>
  </si>
  <si>
    <t>X26</t>
  </si>
  <si>
    <t>Contato Com Animais e Plantas Marinhos Venenosos</t>
  </si>
  <si>
    <t>X27</t>
  </si>
  <si>
    <t>Contato Com Outros Animais Venenosos Especificados</t>
  </si>
  <si>
    <t>X28</t>
  </si>
  <si>
    <t>Contato Com Outras Plantas Venenosas Especificadas</t>
  </si>
  <si>
    <t>X29</t>
  </si>
  <si>
    <t>Contato Com Animais ou Plantas Venenosos, Sem Especificação</t>
  </si>
  <si>
    <t>X30</t>
  </si>
  <si>
    <t>Exposição a Calor Natural Excessivo</t>
  </si>
  <si>
    <t>X31</t>
  </si>
  <si>
    <t>Exposição a Frio Natural Excessivo</t>
  </si>
  <si>
    <t>X32</t>
  </si>
  <si>
    <t>Exposição à Luz Solar</t>
  </si>
  <si>
    <t>X33</t>
  </si>
  <si>
    <t>Vítima de Raio</t>
  </si>
  <si>
    <t>X34</t>
  </si>
  <si>
    <t>Vítima de Terremoto</t>
  </si>
  <si>
    <t>X35</t>
  </si>
  <si>
    <t>Vítima de Erupção Vulcânica</t>
  </si>
  <si>
    <t>X36</t>
  </si>
  <si>
    <t>Vítima de Avalanche, Desabamento de Terra e Outros Movimentos da Superfície Terrestre</t>
  </si>
  <si>
    <t>X37</t>
  </si>
  <si>
    <t>Vítima de Tempestade Cataclísmica</t>
  </si>
  <si>
    <t>X38</t>
  </si>
  <si>
    <t>Vítima de Inundação</t>
  </si>
  <si>
    <t>X39</t>
  </si>
  <si>
    <t>Exposição a Outras Forças da Natureza e às Não Especificadas</t>
  </si>
  <si>
    <t>X40</t>
  </si>
  <si>
    <t>Envenenamento (intoxicação) Acidental Por e Exposição a Analgésicos, Antipiréticos e Anti - reumáticos, Não - opiáceos</t>
  </si>
  <si>
    <t>X41</t>
  </si>
  <si>
    <t>Envenenamento (intoxicação) Acidental Por e Exposição a Anticonvulsivantes (antiepilépticos), Sedativos, Hipnóticos, Antiparkinsonianos e Psicotrópicos Não Classificadas em Outra Parte</t>
  </si>
  <si>
    <t>X42</t>
  </si>
  <si>
    <t>Envenenamento (intoxicação) Acidental Por e Exposição a Narcóticos e Psicodislépticos (alucinógenos) Não Classificados em Outra Parte</t>
  </si>
  <si>
    <t>X43</t>
  </si>
  <si>
    <t>Envenenamento (intoxicação) Acidental Por e Exposição a Outras Substâncias Farmacológicas de Ação Sobre o Sistema Nervoso Autônomo</t>
  </si>
  <si>
    <t>X44</t>
  </si>
  <si>
    <t>Envenenamento (intoxicação) Acidental Por e Exposição a Outras Drogas, Medicamentos e Substâncias Biológicas Não Especificadas</t>
  </si>
  <si>
    <t>X45</t>
  </si>
  <si>
    <t>Envenenamento (intoxicação) Acidental Por e Exposição ao Álcool</t>
  </si>
  <si>
    <t>X46</t>
  </si>
  <si>
    <t>Envenenamento (intoxicação) Acidental Por e Exposição a Solventes Orgânicos e Hidrocarbonetos Halogenados e Seus Vapores</t>
  </si>
  <si>
    <t>X47</t>
  </si>
  <si>
    <t>Intoxicação Acidental Por e Exposição a Outros Gases e Vapores</t>
  </si>
  <si>
    <t>X48</t>
  </si>
  <si>
    <t>Envenenamento (intoxicação) Acidental Por e Exposição a Pesticidas</t>
  </si>
  <si>
    <t>X49</t>
  </si>
  <si>
    <t>Envenenamento (intoxicação) Acidental Por e Exposição a Outras Substâncias Químicas Nocivas e às Não Especificadas</t>
  </si>
  <si>
    <t>X50</t>
  </si>
  <si>
    <t>Excesso de Exercícios e Movimentos Vigorosos ou Repetitivos</t>
  </si>
  <si>
    <t>X51</t>
  </si>
  <si>
    <t>Viagem e Movimento</t>
  </si>
  <si>
    <t>X52</t>
  </si>
  <si>
    <t>Estadia Prolongada em Ambiente Agravitacional</t>
  </si>
  <si>
    <t>X53</t>
  </si>
  <si>
    <t>Falta de Alimento</t>
  </si>
  <si>
    <t>X54</t>
  </si>
  <si>
    <t>Falta de Água</t>
  </si>
  <si>
    <t>X57</t>
  </si>
  <si>
    <t>Privação Não Especificada</t>
  </si>
  <si>
    <t>X58</t>
  </si>
  <si>
    <t>Exposição a Outros Fatores Especificados</t>
  </si>
  <si>
    <t>X59</t>
  </si>
  <si>
    <t>Exposição a Fatores Não Especificados</t>
  </si>
  <si>
    <t>X60</t>
  </si>
  <si>
    <t>Auto - intoxicação Por e Exposição, Intencional, a Analgésicos, Antipiréticos e Anti - reumáticos, Não - opiáceos</t>
  </si>
  <si>
    <t>X61</t>
  </si>
  <si>
    <t>Auto - intoxicação Por e Exposição, Intencional, a Drogas Anticonvulsivantes (antiepilépticos) Sedativos, Hipnóticos, Antiparkinsonianos e Psicotrópicos Não Classificados em Outra Parte</t>
  </si>
  <si>
    <t>X62</t>
  </si>
  <si>
    <t>Auto - intoxicação Por e Exposição, Intencional, a Narcóticos e Psicodislépticos (alucinógenos) Não Classificados em Outra Parte</t>
  </si>
  <si>
    <t>X63</t>
  </si>
  <si>
    <t>Auto - intoxicação Por e Exposição, Intencional, a Outras Substâncias Farmacológicas de Ação Sobre o Sistema Nervoso Autônomo</t>
  </si>
  <si>
    <t>X64</t>
  </si>
  <si>
    <t>Auto - intoxicação Por e Exposição, Intencional, a Outras Drogas, Medicamentos e Substâncias Biológicas e às Não Especificadas</t>
  </si>
  <si>
    <t>X65</t>
  </si>
  <si>
    <t>Auto - intoxicação Voluntária Por Álcool</t>
  </si>
  <si>
    <t>X66</t>
  </si>
  <si>
    <t>Auto - intoxicação Intencional Por Solventes Orgânicos, Hidrocarbonetos Halogenados e Seus Vapores</t>
  </si>
  <si>
    <t>X67</t>
  </si>
  <si>
    <t>Auto - intoxicação Intencional Por Outros Gases e Vapores</t>
  </si>
  <si>
    <t>X68</t>
  </si>
  <si>
    <t>Auto - intoxicação Por e Exposição, Intencional, a Pesticidas</t>
  </si>
  <si>
    <t>X69</t>
  </si>
  <si>
    <t>Auto - intoxicação Por e Exposição, Intencional, a Outros Produtos Químicos e Substâncias Nocivas Não Especificadas</t>
  </si>
  <si>
    <t>X70</t>
  </si>
  <si>
    <t>Lesão Autoprovocada Intencionalmente Por Enforcamento, Estrangulamento e Sufocação</t>
  </si>
  <si>
    <t>X71</t>
  </si>
  <si>
    <t>Lesão Autoprovocada Intencionalmente Por Afogamento e Submersão</t>
  </si>
  <si>
    <t>X72</t>
  </si>
  <si>
    <t>Lesão Autoprovocada Intencionalmente Por Disparo de Arma de Fogo de Mão</t>
  </si>
  <si>
    <t>X73</t>
  </si>
  <si>
    <t>Lesão Autoprovocada Intencionalmente Por Disparo de Espingarda, Carabina, ou Arma de Fogo de Maior Calibre</t>
  </si>
  <si>
    <t>X74</t>
  </si>
  <si>
    <t>Lesão Autoprovocada Intencionalmente Por Disparo de Outra Arma de Fogo e de Arma de Fogo Não Especificada</t>
  </si>
  <si>
    <t>X75</t>
  </si>
  <si>
    <t>Lesão Autoprovocada Intencionalmente Por Dispositivos Explosivos</t>
  </si>
  <si>
    <t>X76</t>
  </si>
  <si>
    <t>Lesão Autoprovocada Intencionalmente Pela Fumaça, Pelo Fogo e Por Chamas</t>
  </si>
  <si>
    <t>X77</t>
  </si>
  <si>
    <t>Lesão Autoprovocada Intencionalmente Por Vapor de Água, Gases ou Objetos Quentes</t>
  </si>
  <si>
    <t>X78</t>
  </si>
  <si>
    <t>Lesão Autoprovocada Intencionalmente Por Objeto Cortante ou Penetrante</t>
  </si>
  <si>
    <t>X79</t>
  </si>
  <si>
    <t>Lesão Autoprovocada Intencionalmente Por Objeto Contundente</t>
  </si>
  <si>
    <t>X80</t>
  </si>
  <si>
    <t>Lesão Autoprovocada Intencionalmente Por Precipitação de um Lugar Elevado</t>
  </si>
  <si>
    <t>X81</t>
  </si>
  <si>
    <t>Lesão Autoprovocada Intencionalmente Por Precipitação ou Permanência Diante de um Objeto em Movimento</t>
  </si>
  <si>
    <t>X82</t>
  </si>
  <si>
    <t>Lesão Autoprovocada Intencionalmente Por Impacto de um Veículo a Motor</t>
  </si>
  <si>
    <t>X83</t>
  </si>
  <si>
    <t>Lesão Autoprovocada Intencionalmente Por Outros Meios Especificados</t>
  </si>
  <si>
    <t>X84</t>
  </si>
  <si>
    <t>Lesão Autoprovocada Intencionalmente Por Meios Não Especificados</t>
  </si>
  <si>
    <t>X85</t>
  </si>
  <si>
    <t>Agressão Por Meio de Drogas, Medicamentos e Substâncias Biológicas</t>
  </si>
  <si>
    <t>X86</t>
  </si>
  <si>
    <t>Agressão Por Meio de Substâncias Corrosivas</t>
  </si>
  <si>
    <t>X87</t>
  </si>
  <si>
    <t>Agressão Por Pesticidas</t>
  </si>
  <si>
    <t>X88</t>
  </si>
  <si>
    <t>Agressão Por Meio de Gases e Vapores</t>
  </si>
  <si>
    <t>X89</t>
  </si>
  <si>
    <t>Agressão Por Meio de Outros Produtos Químicos e Substâncias Nocivas Especificados</t>
  </si>
  <si>
    <t>X90</t>
  </si>
  <si>
    <t>Agressão Por Meio de Produtos Químicos e Substâncias Nocivas Não Especificados</t>
  </si>
  <si>
    <t>X91</t>
  </si>
  <si>
    <t>Agressão Por Meio de Enforcamento, Estrangulamento e Sufocação</t>
  </si>
  <si>
    <t>X92</t>
  </si>
  <si>
    <t>Agressão Por Meio de Afogamento e Submersão</t>
  </si>
  <si>
    <t>X93</t>
  </si>
  <si>
    <t>Agressão Por Meio de Disparo de Arma de Fogo de Mão</t>
  </si>
  <si>
    <t>X94</t>
  </si>
  <si>
    <t>Agressão Por Meio de Disparo de Espingarda, Carabina ou Arma de Fogo de Maior Calibre</t>
  </si>
  <si>
    <t>X95</t>
  </si>
  <si>
    <t>Agressão Por Meio de Disparo de Outra Arma de Fogo ou de Arma Não Especificada</t>
  </si>
  <si>
    <t>X96</t>
  </si>
  <si>
    <t>Agressão Por Meio de Material Explosivo</t>
  </si>
  <si>
    <t>X97</t>
  </si>
  <si>
    <t>Agressão Por Meio de Fumaça, Fogo e Chamas</t>
  </si>
  <si>
    <t>X98</t>
  </si>
  <si>
    <t>Agressão Por Meio de Vapor de Água, Gases ou Objetos Quentes</t>
  </si>
  <si>
    <t>X99</t>
  </si>
  <si>
    <t>Agressão Por Meio de Objeto Cortante ou Penetrante</t>
  </si>
  <si>
    <t>Y00</t>
  </si>
  <si>
    <t>Agressão Por Meio de um Objeto Contundente</t>
  </si>
  <si>
    <t>Y01</t>
  </si>
  <si>
    <t>Agressão Por Meio de Projeção de um Lugar Elevado</t>
  </si>
  <si>
    <t>Y02</t>
  </si>
  <si>
    <t>Agressão Por Meio de Projeção ou Colocação da Vítima Diante de um Objeto em Movimento</t>
  </si>
  <si>
    <t>Y03</t>
  </si>
  <si>
    <t>Agressão Por Meio de Impacto de um Veículo a Motor</t>
  </si>
  <si>
    <t>Y04</t>
  </si>
  <si>
    <t>Agressão Por Meio de Força Corporal</t>
  </si>
  <si>
    <t>Y05</t>
  </si>
  <si>
    <t>Agressão Sexual Por Meio de Força Física</t>
  </si>
  <si>
    <t>Y06</t>
  </si>
  <si>
    <t>Negligência e Abandono</t>
  </si>
  <si>
    <t>Y07</t>
  </si>
  <si>
    <t>Outras Síndromes de Maus Tratos</t>
  </si>
  <si>
    <t>Y08</t>
  </si>
  <si>
    <t>Agressão Por Outros Meios Especificados</t>
  </si>
  <si>
    <t>Y09</t>
  </si>
  <si>
    <t>Agressão Por Meios Não Especificados</t>
  </si>
  <si>
    <t>Y10</t>
  </si>
  <si>
    <t>Envenenamento (intoxicação) Por e Exposição a Analgésicos, Antipiréticos e Anti - reumáticos Não - opiáceos, Intenção Não Determinada</t>
  </si>
  <si>
    <t>Y11</t>
  </si>
  <si>
    <t>Envenenamento (intoxicação) Por e Exposição a Anticonvulsivantes (antiepilépticos), Sedativos, Hipnóticos, Antiparkinsonianos e Psicotrópicos Não Classificados em Outra Parte, Intenção Não Determinada</t>
  </si>
  <si>
    <t>Y12</t>
  </si>
  <si>
    <t>Envenenamento (intoxicação) Por e Exposição a Narcóticos e a Psicodislépticos (alucinógenos) Não Classificados em Outra Parte, Intenção Não Determinada</t>
  </si>
  <si>
    <t>Y13</t>
  </si>
  <si>
    <t>Envenenamento (intoxicação) Por e Exposição a Outras Substâncias Farmacológicas de Ação Sobre o Sistema Nervoso Autônomo, Intenção Não Determinada</t>
  </si>
  <si>
    <t>Y14</t>
  </si>
  <si>
    <t>Envenenamento (intoxicação) Por e Exposição a Outras Drogas, Medicamentos e Substâncias Biológicas e as Não Especificadas, Intenção Não Determinada</t>
  </si>
  <si>
    <t>Y15</t>
  </si>
  <si>
    <t>Envenenamento (intoxicação) Por e Exposição ao Álcool, Intenção Não Determinada</t>
  </si>
  <si>
    <t>Y16</t>
  </si>
  <si>
    <t>Envenenamento (intoxicação) Por e Exposição a Solventes Orgânicos e Hidrocarbonetos Halogenados e Seus Vapores, Intenção Não Determinada</t>
  </si>
  <si>
    <t>Y17</t>
  </si>
  <si>
    <t>Envenenamento (intoxicação) Por e Exposição a Outros Gases e Vapores, Intenção Não Determinada</t>
  </si>
  <si>
    <t>Y18</t>
  </si>
  <si>
    <t>Envenenamento (intoxicação) Por e Exposição a Pesticidas, Intenção Não Determinada</t>
  </si>
  <si>
    <t>Y19</t>
  </si>
  <si>
    <t>Envenenamento (intoxicação) Por e Exposição a Outros Produtos Químicos e Substâncias Nocivas e Aos Não Especificados, Intenção Não Determinada</t>
  </si>
  <si>
    <t>Y20</t>
  </si>
  <si>
    <t>Enforcamento, Estrangulamento e Sufocação, Intenção Não Determinada</t>
  </si>
  <si>
    <t>Y21</t>
  </si>
  <si>
    <t>Afogamento e Submersão, Intenção Não Determinada</t>
  </si>
  <si>
    <t>Y22</t>
  </si>
  <si>
    <t>Disparo de Pistola, Intenção Não Determinada</t>
  </si>
  <si>
    <t>Y23</t>
  </si>
  <si>
    <t>Disparo de Fuzil, Carabina e Arma de Fogo de Maior Calibre, Intenção Não Determinada</t>
  </si>
  <si>
    <t>Y24</t>
  </si>
  <si>
    <t>Disparo de Outra Arma de Fogo e de Arma de Fogo Não Especificada, Intenção Não Determinada</t>
  </si>
  <si>
    <t>Y25</t>
  </si>
  <si>
    <t>Contato Com Material Explosivo, Intenção Não Determinada</t>
  </si>
  <si>
    <t>Y26</t>
  </si>
  <si>
    <t>Exposição a Fumaça, Fogo e Chamas, Intenção Não Determinada</t>
  </si>
  <si>
    <t>Y27</t>
  </si>
  <si>
    <t>Exposição a Vapor de Água, Gases ou Objetos Quentes, Intenção Não Determinada</t>
  </si>
  <si>
    <t>Y28</t>
  </si>
  <si>
    <t>Contato Com Objeto Cortante ou Penetrante, Intenção Não Determinada</t>
  </si>
  <si>
    <t>Y29</t>
  </si>
  <si>
    <t>Contato Com Objeto Contundente, Intenção Não Determinada</t>
  </si>
  <si>
    <t>Y30</t>
  </si>
  <si>
    <t>Queda, Salto ou Empurrado de um Lugar Elevado, Intenção Não Determinada</t>
  </si>
  <si>
    <t>Y31</t>
  </si>
  <si>
    <t>Queda, Permanência ou Corrida Diante de um Objeto em Movimento, Intenção Não Determinada</t>
  </si>
  <si>
    <t>Y32</t>
  </si>
  <si>
    <t>Impacto de um Veículo a Motor, Intenção Não Determinada</t>
  </si>
  <si>
    <t>Y33</t>
  </si>
  <si>
    <t>Outros Fatos ou Eventos Especificados, Intenção Não Determinada</t>
  </si>
  <si>
    <t>Y34</t>
  </si>
  <si>
    <t>Fatos ou Eventos Não Especificados e Intenção Não Determinada</t>
  </si>
  <si>
    <t>Y35</t>
  </si>
  <si>
    <t>Intervenção Legal</t>
  </si>
  <si>
    <t>Y36</t>
  </si>
  <si>
    <t>Operações de Guerra</t>
  </si>
  <si>
    <t>Y40</t>
  </si>
  <si>
    <t>Efeitos Adversos de Antibióticos Sistêmicos</t>
  </si>
  <si>
    <t>Y41</t>
  </si>
  <si>
    <t>Efeitos Adversos de Outros Antiinfecciosos e Antiparasitários Sistêmicos</t>
  </si>
  <si>
    <t>Y42</t>
  </si>
  <si>
    <t>Efeitos Adversos de Hormônios e Seus Substitutos Sintéticos e Antagonistas, Não Classificados em Outra Parte</t>
  </si>
  <si>
    <t>Y43</t>
  </si>
  <si>
    <t>Efeitos Adversos de Substâncias de Ação Primariamente Sistêmica</t>
  </si>
  <si>
    <t>Y44</t>
  </si>
  <si>
    <t>Efeitos Adversos de Substâncias Farmacológicas Que Atuam Primariamente Sobre os Constituintes do Sangue</t>
  </si>
  <si>
    <t>Y45</t>
  </si>
  <si>
    <t>Efeitos Adversos de Substâncias Analgésicas, Antipiréticas e Antiinflamatórias</t>
  </si>
  <si>
    <t>Y46</t>
  </si>
  <si>
    <t>Efeitos Adversos de Drogas Anticonvulsivantes (antiepilépticas) e Antiparkinsonianas</t>
  </si>
  <si>
    <t>Y47</t>
  </si>
  <si>
    <t>Efeitos Adversos de Sedativos, Hipnóticos e Tranquilizantes (ansiolíticos)</t>
  </si>
  <si>
    <t>Y48</t>
  </si>
  <si>
    <t>Efeitos Adversos de Anestésicos e Gases Terapêuticos</t>
  </si>
  <si>
    <t>Y49</t>
  </si>
  <si>
    <t>Efeitos Adversos de Substâncias Psicotrópicas, Não Classificadas em Outra Parte</t>
  </si>
  <si>
    <t>Y50</t>
  </si>
  <si>
    <t>Efeitos Adversos de Estimulantes do Sistema Nervoso Central, Não Classificados em Outra Parte</t>
  </si>
  <si>
    <t>Y51</t>
  </si>
  <si>
    <t>Efeitos Adversos de Drogas Que Atuam Primariamente Sobre o Sistema Nervoso Autônomo</t>
  </si>
  <si>
    <t>Y52</t>
  </si>
  <si>
    <t>Efeitos Adversos de Substâncias Que Atuam Primariamente Sobre o Aparelho Cardiovascular</t>
  </si>
  <si>
    <t>Y53</t>
  </si>
  <si>
    <t>Efeitos Adversos de Substâncias Que Atuam Primariamente Sobre o Aparelho Gastrointestinal</t>
  </si>
  <si>
    <t>Y54</t>
  </si>
  <si>
    <t>Efeitos Adversos de Substâncias Que Atuam Primariamente Sobre o Metabolismo da Água, Dos Sais Minerais e do Ácido Úrico</t>
  </si>
  <si>
    <t>Y55</t>
  </si>
  <si>
    <t>Efeitos Adversos de Substâncias Que Atuam Primariamente Sobre os Músculos Lisos e Esqueléticos e Sobre o Aparelho Respiratório</t>
  </si>
  <si>
    <t>Y56</t>
  </si>
  <si>
    <t>Efeitos Adversos de Substâncias de Uso Tópico Que Atuam Primariamente Sobre a Pele e as Membranas Mucosas e Drogas de Uso Oftalmológico, Otorrinolaringológico e Dentário</t>
  </si>
  <si>
    <t>Y57</t>
  </si>
  <si>
    <t>Efeitos Adversos de Outras Drogas e Medicamentos e as Não Especificadas</t>
  </si>
  <si>
    <t>Y58</t>
  </si>
  <si>
    <t>Efeitos Adversos de Vacinas Bacterianas</t>
  </si>
  <si>
    <t>Y59</t>
  </si>
  <si>
    <t>Efeitos Adversos de Outras Vacinas e Substâncias Biológicas e as Não Especificadas</t>
  </si>
  <si>
    <t>Y60</t>
  </si>
  <si>
    <t>Corte, Punção, Perfuração ou Hemorragia Acidentais Durante a Prestação de Cuidados Médicos ou Cirúrgicos</t>
  </si>
  <si>
    <t>Y61</t>
  </si>
  <si>
    <t>Objeto Estranho Deixado Acidentalmente no Corpo Durante a Prestação de Cuidados Cirúrgicos e Médicos</t>
  </si>
  <si>
    <t>Y62</t>
  </si>
  <si>
    <t>Assepsia Insuficiente Durante a Prestação de Cuidados Cirúrgicos e Médicos</t>
  </si>
  <si>
    <t>Y63</t>
  </si>
  <si>
    <t>Erros de Dosagem Durante a Prestação de Cuidados Médicos e Cirúrgicos</t>
  </si>
  <si>
    <t>Y64</t>
  </si>
  <si>
    <t>Medicamentos ou Substâncias Biológicas Contaminados</t>
  </si>
  <si>
    <t>Y65</t>
  </si>
  <si>
    <t>Outros Acidentes Durante a Prestação de Cuidados Médicos e Cirúrgicos</t>
  </si>
  <si>
    <t>Y66</t>
  </si>
  <si>
    <t>Não Administração de Cuidado Médico e Cirúrgico</t>
  </si>
  <si>
    <t>Y69</t>
  </si>
  <si>
    <t>Acidente Não Especificado Durante a Prestação de Cuidado Médico e Cirúrgico</t>
  </si>
  <si>
    <t>Y70</t>
  </si>
  <si>
    <t>Dispositivos (aparelhos) de Anestesiologia, Associados a Incidentes Adversos</t>
  </si>
  <si>
    <t>Y71</t>
  </si>
  <si>
    <t>Dispositivos (aparelhos) Cardiovasculares, Associados a Incidentes Adversos</t>
  </si>
  <si>
    <t>Y72</t>
  </si>
  <si>
    <t>Dispositivos (aparelhos) Utilizados em Otorrinolaringologia, Associados a Incidentes Adversos</t>
  </si>
  <si>
    <t>Y73</t>
  </si>
  <si>
    <t>Dispositivos (aparelhos) Usados em Gastroenterologia e em Urologia, Associados a Incidentes Adversos</t>
  </si>
  <si>
    <t>Y74</t>
  </si>
  <si>
    <t>Dispositivos (aparelhos) Gerais de Uso Hospitalar ou Pessoal, Associados a Incidentes Adversos</t>
  </si>
  <si>
    <t>Y75</t>
  </si>
  <si>
    <t>Dispositivos (aparelhos) Utilizados em Neurologia, Associados a Incidentes Adversos</t>
  </si>
  <si>
    <t>Y76</t>
  </si>
  <si>
    <t>Dispositivos (aparelhos) Utilizados em Obstetrícia e em Ginecologia, Associados a Incidentes Adversos</t>
  </si>
  <si>
    <t>Y77</t>
  </si>
  <si>
    <t>Dispositivos (aparelhos) Utilizados em Oftalmologia, Associados a Incidentes Adversos</t>
  </si>
  <si>
    <t>Y78</t>
  </si>
  <si>
    <t>Dispositivos (aparelhos) Utilizados em Radiologia, Associados a Incidentes Adversos</t>
  </si>
  <si>
    <t>Y79</t>
  </si>
  <si>
    <t>Dispositivos (aparelhos) Ortopédicos, Associado a Incidentes Adversos</t>
  </si>
  <si>
    <t>Y80</t>
  </si>
  <si>
    <t>Dispositivos (aparelhos) Utilizados em Medicina Física (fisiatria), Associado a Incidentes Adversos</t>
  </si>
  <si>
    <t>Y81</t>
  </si>
  <si>
    <t>Dispositivos (aparelhos) Utilizados em Cirurgia Geral ou Cirurgia Plástica, Associados a Incidente Adversos</t>
  </si>
  <si>
    <t>Y82</t>
  </si>
  <si>
    <t>Outros Dispositivos (aparelhos) Associados a Incidentes Adversos e os Não Especificados</t>
  </si>
  <si>
    <t>Y83</t>
  </si>
  <si>
    <t>Reação Anormal em Paciente ou Complicação Tardia, Causadas Por Intervenção Cirúrgica e Por Outros Atos Cirúrgicos, Sem Menção de Acidente Durante a Intervenção</t>
  </si>
  <si>
    <t>Y84</t>
  </si>
  <si>
    <t>Reação Anormal em Paciente ou Complicação Tardia, Causadas Por Outros Procedimentos Médicos, Sem Menção de Acidente Durante o Procedimento</t>
  </si>
  <si>
    <t>Y85</t>
  </si>
  <si>
    <t>Seqüelas de Acidentes de Transporte</t>
  </si>
  <si>
    <t>Y86</t>
  </si>
  <si>
    <t>Seqüelas de Outros Acidentes</t>
  </si>
  <si>
    <t>Y87</t>
  </si>
  <si>
    <t>Seqüelas de Uma Lesão Autoprovocada Intencionalmente, de Agressão ou de um Fato Cuja Intenção é Indeterminada</t>
  </si>
  <si>
    <t>Y88</t>
  </si>
  <si>
    <t>Seqüelas de Cuidado Médico ou Cirúrgico Considerados Como Uma Causa Externa</t>
  </si>
  <si>
    <t>Y89</t>
  </si>
  <si>
    <t>Seqüelas de Outras Causas Externas</t>
  </si>
  <si>
    <t>Y90</t>
  </si>
  <si>
    <t>Evidência de Alcoolismo Determinada Por Taxas de Alcoolemia</t>
  </si>
  <si>
    <t>Y91</t>
  </si>
  <si>
    <t>Evidência de Alcoolismo Determinada Pelo Nível da Intoxicação</t>
  </si>
  <si>
    <t>Y95</t>
  </si>
  <si>
    <t>Circunstância Relativa as Condições Nosocomiais (hospitalares)</t>
  </si>
  <si>
    <t>Y96</t>
  </si>
  <si>
    <t>Circunstância Relativa às Condições de Trabalho</t>
  </si>
  <si>
    <t>Y97</t>
  </si>
  <si>
    <t>Circunstâncias Relativas a Condições de Poluição Ambiental</t>
  </si>
  <si>
    <t>Y98</t>
  </si>
  <si>
    <t>Circunstâncias Relativas a Condições do Modo de Vida</t>
  </si>
  <si>
    <t>Z00</t>
  </si>
  <si>
    <t>Exame Geral e Investigação de Pessoas Sem Queixas ou Diagnóstico Relatado</t>
  </si>
  <si>
    <t>Z01</t>
  </si>
  <si>
    <t>Outros Exames e Investigações Especiais de Pessoas Sem Queixa ou Diagnóstico Relatado</t>
  </si>
  <si>
    <t>Z02</t>
  </si>
  <si>
    <t>Exame Médico e Consulta Com Finalidades Administrativas</t>
  </si>
  <si>
    <t>Z03</t>
  </si>
  <si>
    <t>Observação e Avaliação Médica Por Doenças e Afecções Suspeitas</t>
  </si>
  <si>
    <t>Z04</t>
  </si>
  <si>
    <t>Exame e Observação Por Outras Razões</t>
  </si>
  <si>
    <t>Z08</t>
  </si>
  <si>
    <t>Exame de Seguimento Após Tratamento Por Neoplasia Maligna</t>
  </si>
  <si>
    <t>Z09</t>
  </si>
  <si>
    <t>Exame de Seguimento Após Tratamento de Outras Afecções Que Não Neoplasias Malignas</t>
  </si>
  <si>
    <t>Z10</t>
  </si>
  <si>
    <t>"Exame Geral de Rotina (""check Up"") de Uma Subpopulação Definida"</t>
  </si>
  <si>
    <t>Z11</t>
  </si>
  <si>
    <t>"Exame Especial de Rastreamento (""screening"") de Doenças Infecciosas e Parasitárias"</t>
  </si>
  <si>
    <t>Z12</t>
  </si>
  <si>
    <t>"Exame Especial de Rastreamento (""screening"") de Neoplasias"</t>
  </si>
  <si>
    <t>Z13</t>
  </si>
  <si>
    <t>"Exame Especial de Rastreamento (""screening"") de Outros Transtornos e Doenças"</t>
  </si>
  <si>
    <t>Z20</t>
  </si>
  <si>
    <t>Contato Com e Exposição a Doenças Transmissíveis</t>
  </si>
  <si>
    <t>Z21</t>
  </si>
  <si>
    <t>Estado de Infecção Assintomática Pelo Vírus da Imunodeficiência Humana (HIV)</t>
  </si>
  <si>
    <t>Z22</t>
  </si>
  <si>
    <t>Portador de Doença Infecciosa</t>
  </si>
  <si>
    <t>Z23</t>
  </si>
  <si>
    <t>Necessidade de Imunização Contra Uma Única Doença Bacteriana</t>
  </si>
  <si>
    <t>Z24</t>
  </si>
  <si>
    <t>Necessidade de Imunização Contra Algumas Doenças Virais Únicas</t>
  </si>
  <si>
    <t>Z25</t>
  </si>
  <si>
    <t>Necessidade de Imunização Contra Outras Doenças Virais Únicas</t>
  </si>
  <si>
    <t>Z26</t>
  </si>
  <si>
    <t>Necessidade de Imunização Contra Outras Doenças Infecciosas Únicas</t>
  </si>
  <si>
    <t>Z27</t>
  </si>
  <si>
    <t>Necessidade de Imunização Associada Contra Combinações de Doenças Infecciosas</t>
  </si>
  <si>
    <t>Z28</t>
  </si>
  <si>
    <t>Imunização Não Realizada</t>
  </si>
  <si>
    <t>Z29</t>
  </si>
  <si>
    <t>Necessidade de Outras Medidas Profiláticas</t>
  </si>
  <si>
    <t>Z30</t>
  </si>
  <si>
    <t>Anticoncepção</t>
  </si>
  <si>
    <t>Z31</t>
  </si>
  <si>
    <t>Medidas de Procriação</t>
  </si>
  <si>
    <t>Z32</t>
  </si>
  <si>
    <t>Exame ou Teste de Gravidez</t>
  </si>
  <si>
    <t>Z33</t>
  </si>
  <si>
    <t>Gravidez Como Achado Casual</t>
  </si>
  <si>
    <t>Z34</t>
  </si>
  <si>
    <t>Supervisão de Gravidez Normal</t>
  </si>
  <si>
    <t>Z35</t>
  </si>
  <si>
    <t>Supervisão de Gravidez de Alto Risco</t>
  </si>
  <si>
    <t>Z36</t>
  </si>
  <si>
    <t>"Rastreamento (""screening"") Pré - natal"</t>
  </si>
  <si>
    <t>Z37</t>
  </si>
  <si>
    <t>Resultado do Parto</t>
  </si>
  <si>
    <t>Z38</t>
  </si>
  <si>
    <t>Nascidos Vivos (nado - vivos) Segundo o Local de Nascimento</t>
  </si>
  <si>
    <t>Z39</t>
  </si>
  <si>
    <t>Assistência e Exame Pós - natal</t>
  </si>
  <si>
    <t>Z40</t>
  </si>
  <si>
    <t>Cirurgia Profilática</t>
  </si>
  <si>
    <t>Z41</t>
  </si>
  <si>
    <t>Procedimentos Para Outros Propósitos Exceto Cuidados de Saúde</t>
  </si>
  <si>
    <t>Z42</t>
  </si>
  <si>
    <t>Seguimento Envolvendo Cirurgia Plástica</t>
  </si>
  <si>
    <t>Z43</t>
  </si>
  <si>
    <t>Atenção a Orifícios Artificiais</t>
  </si>
  <si>
    <t>Z44</t>
  </si>
  <si>
    <t>Colocação e Ajustamento de Aparelhos de Prótese Externa</t>
  </si>
  <si>
    <t>Z45</t>
  </si>
  <si>
    <t>Ajustamento e Manuseio de Dispositivo Implantado</t>
  </si>
  <si>
    <t>Z46</t>
  </si>
  <si>
    <t>Colocação e Ajustamento de Outros Aparelhos</t>
  </si>
  <si>
    <t>Z47</t>
  </si>
  <si>
    <t>Outros Cuidados de Seguimento Ortopédico</t>
  </si>
  <si>
    <t>Z48</t>
  </si>
  <si>
    <t>Outro Seguimento Cirúrgico</t>
  </si>
  <si>
    <t>Z49</t>
  </si>
  <si>
    <t>Cuidados Envolvendo Diálise</t>
  </si>
  <si>
    <t>Z50</t>
  </si>
  <si>
    <t>Cuidados Envolvendo o Uso de Procedimentos de Reabilitação</t>
  </si>
  <si>
    <t>Z51</t>
  </si>
  <si>
    <t>Outros Cuidados Médicos</t>
  </si>
  <si>
    <t>Z52</t>
  </si>
  <si>
    <t>Doadores de Órgãos e Tecidos</t>
  </si>
  <si>
    <t>Z53</t>
  </si>
  <si>
    <t>Pessoas em Contato Com Serviços de Saúde Para Procedimentos Específicos Não Realizados</t>
  </si>
  <si>
    <t>Z54</t>
  </si>
  <si>
    <t>Convalescença</t>
  </si>
  <si>
    <t>Z55</t>
  </si>
  <si>
    <t>Problemas Relacionados Com a Educação e Com a Alfabetização</t>
  </si>
  <si>
    <t>Z56</t>
  </si>
  <si>
    <t>Problemas Relacionados Com o Emprego e Com o Desemprego</t>
  </si>
  <si>
    <t>Z57</t>
  </si>
  <si>
    <t>Exposição Ocupacional a Fatores de Risco</t>
  </si>
  <si>
    <t>Z58</t>
  </si>
  <si>
    <t>Problemas Relacionados Com o Ambiente Físico</t>
  </si>
  <si>
    <t>Z59</t>
  </si>
  <si>
    <t>Problemas Relacionados Com a Habitação e Com as Condições Econômicas</t>
  </si>
  <si>
    <t>Z60</t>
  </si>
  <si>
    <t>Problemas Relacionados Com o Meio Social</t>
  </si>
  <si>
    <t>Z61</t>
  </si>
  <si>
    <t>Problemas Relacionados Com Eventos Negativos de Vida na Infância</t>
  </si>
  <si>
    <t>Z62</t>
  </si>
  <si>
    <t>Outros Problemas Relacionados Com a Educação da Criança</t>
  </si>
  <si>
    <t>Z63</t>
  </si>
  <si>
    <t>Outros Problemas Relacionados Com o Grupo Primário de Apoio, Inclusive Com a Situação Familiar</t>
  </si>
  <si>
    <t>Z64</t>
  </si>
  <si>
    <t>Problemas Relacionados Com Algumas Outras Circunstâncias Psicossociais</t>
  </si>
  <si>
    <t>Z65</t>
  </si>
  <si>
    <t>Problemas Relacionados Com Outras Circunstâncias Psicossociais</t>
  </si>
  <si>
    <t>Z70</t>
  </si>
  <si>
    <t>Aconselhamento Relativo às Atitudes, Comportamento e Orientação em Matéria de Sexualidade</t>
  </si>
  <si>
    <t>Z71</t>
  </si>
  <si>
    <t>Pessoas em Contato Com os Serviços de Saúde Para Outros Aconselhamentos e Conselho Médico, Não Classificados em Outra Parte</t>
  </si>
  <si>
    <t>Z72</t>
  </si>
  <si>
    <t>Problemas Relacionados Com o Estilo de Vida</t>
  </si>
  <si>
    <t>Z73</t>
  </si>
  <si>
    <t>Problemas Relacionados Com a Organização de Seu Modo de Vida</t>
  </si>
  <si>
    <t>Z74</t>
  </si>
  <si>
    <t>Problemas Relacionados Com a Dependência de Uma Pessoa Que Oferece Cuidados de Saúde</t>
  </si>
  <si>
    <t>Z75</t>
  </si>
  <si>
    <t>Problemas Relacionados Com as Facilidades Médicas e Outros Cuidados de Saúde</t>
  </si>
  <si>
    <t>Z76</t>
  </si>
  <si>
    <t>Pessoas em Contato Com os Serviços de Saúde em Outras Circunstâncias</t>
  </si>
  <si>
    <t>Z80</t>
  </si>
  <si>
    <t>História Familiar de Neoplasia Maligna</t>
  </si>
  <si>
    <t>Z81</t>
  </si>
  <si>
    <t>História Familiar de Transtornos Mentais e Comportamentais</t>
  </si>
  <si>
    <t>Z82</t>
  </si>
  <si>
    <t>História Familiar de Algumas Incapacidades e Doenças Crônicas Que Conduzem a Incapacitação</t>
  </si>
  <si>
    <t>Z83</t>
  </si>
  <si>
    <t>História Familiar de Outros Transtornos Específicos</t>
  </si>
  <si>
    <t>Z84</t>
  </si>
  <si>
    <t>História Familiar de Outras Afecções</t>
  </si>
  <si>
    <t>Z85</t>
  </si>
  <si>
    <t>História Pessoal de Neoplasia Maligna</t>
  </si>
  <si>
    <t>Z86</t>
  </si>
  <si>
    <t>História Pessoal de Algumas Outras Doenças</t>
  </si>
  <si>
    <t>Z87</t>
  </si>
  <si>
    <t>História Pessoal de Outras Doenças e Afecções</t>
  </si>
  <si>
    <t>Z88</t>
  </si>
  <si>
    <t>História Pessoal de Alergia a Drogas, Medicamentos e a Substâncias Biológicas</t>
  </si>
  <si>
    <t>Z89</t>
  </si>
  <si>
    <t>Ausência Adquirida de Membros</t>
  </si>
  <si>
    <t>Z90</t>
  </si>
  <si>
    <t>Ausência Adquirida de Órgãos Não Classificados em Outra Parte</t>
  </si>
  <si>
    <t>Z91</t>
  </si>
  <si>
    <t>História Pessoal de Fatores de Risco, Não Classificados em Outra Parte</t>
  </si>
  <si>
    <t>Z92</t>
  </si>
  <si>
    <t>História Pessoal de Tratamento Médico</t>
  </si>
  <si>
    <t>Z93</t>
  </si>
  <si>
    <t>Orifícios Artificiais</t>
  </si>
  <si>
    <t>Z94</t>
  </si>
  <si>
    <t>Órgãos e Tecidos Transplantados</t>
  </si>
  <si>
    <t>Z95</t>
  </si>
  <si>
    <t>Presença de Implantes e Enxertos Cardíacos e Vasculares</t>
  </si>
  <si>
    <t>Z96</t>
  </si>
  <si>
    <t>Presença de Outros Implantes Funcionais</t>
  </si>
  <si>
    <t>Z97</t>
  </si>
  <si>
    <t>Presença de Outros Dispositivos Protéticos</t>
  </si>
  <si>
    <t>Z98</t>
  </si>
  <si>
    <t>Outros Estados Pós - cirúrgicos</t>
  </si>
  <si>
    <t>Z99</t>
  </si>
  <si>
    <t>Dependência de Máquinas e Dispositivos Capacitantes, Não Classificados em Outra Parte</t>
  </si>
  <si>
    <t>Código Int. Doença (CID)</t>
  </si>
  <si>
    <t>Registro Funcionário</t>
  </si>
  <si>
    <t>Nome Funcionário</t>
  </si>
  <si>
    <t>Rótulos de Linha</t>
  </si>
  <si>
    <t>Menu</t>
  </si>
  <si>
    <t>01. Ocorrências</t>
  </si>
  <si>
    <t>Nº Ocorrência</t>
  </si>
  <si>
    <t>Status</t>
  </si>
  <si>
    <t>02. Análises</t>
  </si>
  <si>
    <t>Problema de Saúde</t>
  </si>
  <si>
    <t>Férias</t>
  </si>
  <si>
    <t>Luto</t>
  </si>
  <si>
    <t>Ano</t>
  </si>
  <si>
    <t>Mês</t>
  </si>
  <si>
    <t>Outros</t>
  </si>
  <si>
    <t>Data Atual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</si>
  <si>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</si>
  <si>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</si>
  <si>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</si>
  <si>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</si>
  <si>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</si>
  <si>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</si>
  <si>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</si>
  <si>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</si>
  <si>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</si>
  <si>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</si>
  <si>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</si>
  <si>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</si>
  <si>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Dias Ausente</t>
  </si>
  <si>
    <t>Qtde</t>
  </si>
  <si>
    <t>Total Geral</t>
  </si>
  <si>
    <t>Total Ocorrências</t>
  </si>
  <si>
    <t>Aux.</t>
  </si>
  <si>
    <t>Foco1 TG</t>
  </si>
  <si>
    <t>04. Cadastros</t>
  </si>
  <si>
    <t>03. Consultas</t>
  </si>
  <si>
    <t>Dia</t>
  </si>
  <si>
    <t>Análise Geral - Ocorrências</t>
  </si>
  <si>
    <t>Análise Funcionário - Ocorrências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</si>
</sst>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0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color theme="1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10"/>
      <color theme="1"/>
      <name val="Trebuchet MS"/>
      <family val="2"/>
      <scheme val="minor"/>
    </font>
    <font>
      <sz val="10"/>
      <color theme="1"/>
      <name val="Bookman Old Style"/>
      <family val="1"/>
      <scheme val="major"/>
    </font>
    <font>
      <b/>
      <sz val="18"/>
      <color theme="0" tint="-0.14999847407452621"/>
      <name val="Arial"/>
      <family val="2"/>
    </font>
    <font>
      <sz val="8"/>
      <name val="Trebuchet MS"/>
      <family val="2"/>
      <scheme val="minor"/>
    </font>
    <font>
      <sz val="10"/>
      <color theme="1"/>
      <name val="Trebuchet MS"/>
      <family val="2"/>
      <scheme val="minor"/>
    </font>
    <font>
      <b/>
      <sz val="10"/>
      <color theme="1"/>
      <name val="Trebuchet MS"/>
      <family val="2"/>
      <scheme val="minor"/>
    </font>
    <font>
      <b/>
      <sz val="10"/>
      <color theme="5"/>
      <name val="Trebuchet MS"/>
      <family val="2"/>
      <scheme val="minor"/>
    </font>
    <font>
      <sz val="10"/>
      <color theme="1"/>
      <name val="Trebuchet MS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double">
        <color auto="1"/>
      </bottom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2" fillId="0" borderId="0"/>
    <xf numFmtId="0" fontId="1" fillId="0" borderId="0"/>
    <xf numFmtId="9" fontId="3" fillId="0" borderId="0" applyFont="0" applyFill="0" applyBorder="0" applyAlignment="0" applyProtection="0"/>
  </cellStyleXfs>
  <cellXfs count="58">
    <xf numFmtId="0" fontId="0" fillId="0" borderId="0" xfId="0">
      <alignment vertical="center"/>
    </xf>
    <xf numFmtId="0" fontId="3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2" fillId="2" borderId="0" xfId="2" applyFill="1"/>
    <xf numFmtId="0" fontId="2" fillId="4" borderId="0" xfId="2" applyFill="1"/>
    <xf numFmtId="0" fontId="2" fillId="5" borderId="0" xfId="2" applyFill="1"/>
    <xf numFmtId="0" fontId="2" fillId="4" borderId="2" xfId="2" applyFill="1" applyBorder="1"/>
    <xf numFmtId="0" fontId="2" fillId="4" borderId="3" xfId="2" applyFill="1" applyBorder="1"/>
    <xf numFmtId="0" fontId="2" fillId="4" borderId="4" xfId="2" applyFill="1" applyBorder="1"/>
    <xf numFmtId="0" fontId="0" fillId="0" borderId="0" xfId="0" applyFont="1" applyFill="1" applyBorder="1" applyAlignment="1">
      <alignment horizontal="left" vertical="center"/>
    </xf>
    <xf numFmtId="0" fontId="0" fillId="0" borderId="5" xfId="0" pivotButton="1" applyBorder="1">
      <alignment vertical="center"/>
    </xf>
    <xf numFmtId="0" fontId="0" fillId="0" borderId="6" xfId="0" applyBorder="1" applyAlignment="1">
      <alignment horizontal="left" vertical="center"/>
    </xf>
    <xf numFmtId="0" fontId="4" fillId="0" borderId="0" xfId="0" applyFont="1">
      <alignment vertical="center"/>
    </xf>
    <xf numFmtId="0" fontId="0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8" fillId="3" borderId="0" xfId="2" applyFont="1" applyFill="1" applyAlignment="1">
      <alignment vertical="center"/>
    </xf>
    <xf numFmtId="0" fontId="8" fillId="3" borderId="1" xfId="2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NumberFormat="1" applyFont="1" applyFill="1" applyBorder="1" applyAlignment="1">
      <alignment horizontal="left" vertical="center" inden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4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8" xfId="4" applyFont="1" applyBorder="1" applyAlignment="1">
      <alignment horizontal="center" vertical="center"/>
    </xf>
    <xf numFmtId="9" fontId="0" fillId="0" borderId="9" xfId="4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0" xfId="0" applyFill="1">
      <alignment vertical="center"/>
    </xf>
    <xf numFmtId="0" fontId="11" fillId="0" borderId="7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center" vertical="center"/>
    </xf>
    <xf numFmtId="49" fontId="13" fillId="0" borderId="0" xfId="0" applyNumberFormat="1" applyFont="1" applyFill="1" applyBorder="1" applyAlignment="1">
      <alignment horizontal="left" vertical="center" indent="1"/>
    </xf>
    <xf numFmtId="0" fontId="13" fillId="0" borderId="0" xfId="0" applyNumberFormat="1" applyFont="1" applyFill="1" applyAlignment="1">
      <alignment vertical="center"/>
    </xf>
    <xf numFmtId="49" fontId="13" fillId="0" borderId="0" xfId="0" applyNumberFormat="1" applyFont="1" applyFill="1" applyAlignment="1">
      <alignment horizontal="left" vertical="center"/>
    </xf>
    <xf numFmtId="0" fontId="13" fillId="0" borderId="0" xfId="0" applyFont="1" applyFill="1" applyBorder="1" applyAlignment="1">
      <alignment horizontal="left" vertical="center" indent="1"/>
    </xf>
    <xf numFmtId="0" fontId="13" fillId="0" borderId="0" xfId="0" applyNumberFormat="1" applyFont="1" applyFill="1" applyBorder="1" applyAlignment="1">
      <alignment horizontal="center" vertical="center"/>
    </xf>
    <xf numFmtId="14" fontId="13" fillId="0" borderId="0" xfId="0" applyNumberFormat="1" applyFont="1" applyFill="1" applyBorder="1" applyAlignment="1">
      <alignment horizontal="center" vertical="center"/>
    </xf>
  </cellXfs>
  <cellStyles count="5">
    <cellStyle name="Normal" xfId="0" builtinId="0" customBuiltin="1"/>
    <cellStyle name="Normal 2" xfId="2" xr:uid="{4E77E4F0-6791-4538-8903-420854ABD939}"/>
    <cellStyle name="Normal 3" xfId="3" xr:uid="{13D2AB07-E05F-4481-9AB4-F32DB9FBF5CE}"/>
    <cellStyle name="Porcentagem" xfId="4" builtinId="5"/>
    <cellStyle name="Título" xfId="1" builtinId="15" customBuiltin="1"/>
  </cellStyles>
  <dxfs count="62"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30" formatCode="@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164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164" formatCode="m/d/yyyy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164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vertical/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3" tint="0.39994506668294322"/>
        </vertical>
        <horizontal/>
      </border>
    </dxf>
    <dxf>
      <font>
        <b/>
        <i val="0"/>
        <sz val="12"/>
        <color theme="1" tint="0.24994659260841701"/>
        <name val="Bookman Old Style"/>
        <family val="2"/>
        <scheme val="major"/>
      </font>
      <border diagonalUp="0" diagonalDown="0">
        <left/>
        <right/>
        <top/>
        <bottom/>
        <vertical/>
        <horizontal/>
      </border>
    </dxf>
    <dxf>
      <font>
        <b val="0"/>
        <i val="0"/>
        <sz val="1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</dxfs>
  <tableStyles count="3" defaultTableStyle="TableStyleMedium2" defaultPivotStyle="PivotStyleLight16">
    <tableStyle name="Leave Report" table="0" count="13" xr9:uid="{00000000-0011-0000-FFFF-FFFF00000000}">
      <tableStyleElement type="wholeTable" dxfId="61"/>
      <tableStyleElement type="headerRow" dxfId="60"/>
      <tableStyleElement type="totalRow" dxfId="59"/>
      <tableStyleElement type="firstRowStripe" dxfId="58"/>
      <tableStyleElement type="firstColumnStripe" dxfId="57"/>
      <tableStyleElement type="firstSubtotalColumn" dxfId="56"/>
      <tableStyleElement type="firstSubtotalRow" dxfId="55"/>
      <tableStyleElement type="secondSubtotalRow" dxfId="54"/>
      <tableStyleElement type="firstRowSubheading" dxfId="53"/>
      <tableStyleElement type="secondRowSubheading" dxfId="52"/>
      <tableStyleElement type="thirdRowSubheading" dxfId="51"/>
      <tableStyleElement type="pageFieldLabels" dxfId="50"/>
      <tableStyleElement type="pageFieldValues" dxfId="49"/>
    </tableStyle>
    <tableStyle name="MENU 2 2" pivot="0" table="0" count="10" xr9:uid="{670981D6-6763-4106-B080-897DE2037266}">
      <tableStyleElement type="wholeTable" dxfId="48"/>
      <tableStyleElement type="headerRow" dxfId="47"/>
    </tableStyle>
    <tableStyle name="Table Style 1" pivot="0" count="5" xr9:uid="{00000000-0011-0000-FFFF-FFFF01000000}">
      <tableStyleElement type="wholeTable" dxfId="46"/>
      <tableStyleElement type="headerRow" dxfId="45"/>
      <tableStyleElement type="firstColumn" dxfId="44"/>
      <tableStyleElement type="firstRowStripe" dxfId="43"/>
      <tableStyleElement type="firstHeaderCell" dxfId="42"/>
    </tableStyle>
  </tableStyles>
  <colors>
    <mruColors>
      <color rgb="FF262626"/>
      <color rgb="FFFBE4E1"/>
      <color rgb="FF7F7F7F"/>
      <color rgb="FFADADAD"/>
      <color rgb="FFEEC780"/>
      <color rgb="FFE6E6E6"/>
      <color rgb="FF8BBEDD"/>
    </mruColors>
  </colors>
  <extLst>
    <ext xmlns:x14="http://schemas.microsoft.com/office/spreadsheetml/2009/9/main" uri="{46F421CA-312F-682f-3DD2-61675219B42D}">
      <x14:dxfs count="8">
        <dxf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>
              <bgColor theme="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6795556505021"/>
          </font>
          <fill>
            <patternFill>
              <bgColor theme="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6795556505021"/>
          </font>
          <fill>
            <patternFill patternType="solid"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3743705557422"/>
          </font>
          <fill>
            <patternFill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6795556505021"/>
          </font>
          <fill>
            <patternFill patternType="solid"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ENU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276751"/>
        <c:axId val="150972975"/>
      </c:barChart>
      <c:catAx>
        <c:axId val="190727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72975"/>
        <c:crosses val="autoZero"/>
        <c:auto val="1"/>
        <c:lblAlgn val="ctr"/>
        <c:lblOffset val="100"/>
        <c:noMultiLvlLbl val="0"/>
      </c:catAx>
      <c:valAx>
        <c:axId val="150972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727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'Análise Dashboard'!$C$17</c:f>
              <c:strCache>
                <c:ptCount val="1"/>
                <c:pt idx="0">
                  <c:v>2019</c:v>
                </c:pt>
              </c:strCache>
            </c:strRef>
          </c:tx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Dashboard'!$D$17:$O$17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AD8-4D88-AFF8-F331B4C5C7A7}"/>
            </c:ext>
          </c:extLst>
        </c:ser>
        <c:ser>
          <c:idx val="1"/>
          <c:order val="1"/>
          <c:tx>
            <c:strRef>
              <c:f>'Análise Dashboard'!$C$10</c:f>
              <c:strCache>
                <c:ptCount val="1"/>
                <c:pt idx="0">
                  <c:v>2018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Dashboard'!$D$10:$O$10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AD8-4D88-AFF8-F331B4C5C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25200"/>
        <c:axId val="578705792"/>
      </c:lineChart>
      <c:catAx>
        <c:axId val="10912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705792"/>
        <c:crosses val="autoZero"/>
        <c:auto val="1"/>
        <c:lblAlgn val="ctr"/>
        <c:lblOffset val="100"/>
        <c:noMultiLvlLbl val="0"/>
      </c:catAx>
      <c:valAx>
        <c:axId val="578705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1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10699701355265"/>
          <c:y val="9.0218377554545953E-2"/>
          <c:w val="0.52758971035051294"/>
          <c:h val="0.8195632448909080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Dashboard'!$U$8:$U$11</c:f>
              <c:strCache>
                <c:ptCount val="4"/>
                <c:pt idx="0">
                  <c:v>Outros</c:v>
                </c:pt>
                <c:pt idx="1">
                  <c:v>Luto</c:v>
                </c:pt>
                <c:pt idx="2">
                  <c:v>Férias</c:v>
                </c:pt>
                <c:pt idx="3">
                  <c:v>Problema de Saúde</c:v>
                </c:pt>
              </c:strCache>
            </c:strRef>
          </c:cat>
          <c:val>
            <c:numRef>
              <c:f>'Análise Dashboard'!$V$8:$V$11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9-409C-A15F-C3B8E2EDC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056495"/>
        <c:axId val="1224387343"/>
      </c:barChart>
      <c:catAx>
        <c:axId val="620564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387343"/>
        <c:crosses val="autoZero"/>
        <c:auto val="1"/>
        <c:lblAlgn val="ctr"/>
        <c:lblOffset val="100"/>
        <c:noMultiLvlLbl val="0"/>
      </c:catAx>
      <c:valAx>
        <c:axId val="122438734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20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Dashboard'!$D$11:$O$11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F-4CD3-938F-D4957DAC2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16496239"/>
        <c:axId val="1230461023"/>
      </c:barChart>
      <c:barChart>
        <c:barDir val="col"/>
        <c:grouping val="clustered"/>
        <c:varyColors val="0"/>
        <c:ser>
          <c:idx val="2"/>
          <c:order val="1"/>
          <c:tx>
            <c:v>Foco Maior</c:v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8100000" scaled="1"/>
              <a:tileRect/>
            </a:gradFill>
            <a:ln w="15875">
              <a:noFill/>
            </a:ln>
            <a:effectLst/>
          </c:spPr>
          <c:invertIfNegative val="0"/>
          <c:val>
            <c:numRef>
              <c:f>'Análise Dashboard'!$D$12:$O$12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9F-4CD3-938F-D4957DAC2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10999103"/>
        <c:axId val="1230527999"/>
        <c:extLst/>
      </c:barChart>
      <c:catAx>
        <c:axId val="121649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0461023"/>
        <c:crosses val="autoZero"/>
        <c:auto val="1"/>
        <c:lblAlgn val="ctr"/>
        <c:lblOffset val="100"/>
        <c:noMultiLvlLbl val="0"/>
      </c:catAx>
      <c:valAx>
        <c:axId val="12304610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496239"/>
        <c:crosses val="autoZero"/>
        <c:crossBetween val="between"/>
      </c:valAx>
      <c:valAx>
        <c:axId val="1230527999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1110999103"/>
        <c:crosses val="max"/>
        <c:crossBetween val="between"/>
      </c:valAx>
      <c:catAx>
        <c:axId val="1110999103"/>
        <c:scaling>
          <c:orientation val="minMax"/>
        </c:scaling>
        <c:delete val="1"/>
        <c:axPos val="b"/>
        <c:majorTickMark val="out"/>
        <c:minorTickMark val="none"/>
        <c:tickLblPos val="nextTo"/>
        <c:crossAx val="1230527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Dashboard'!$D$16:$O$16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Dashboard'!$D$17:$O$17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E-4EA1-835C-65826DE95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11839"/>
        <c:axId val="1105425775"/>
      </c:lineChart>
      <c:catAx>
        <c:axId val="121651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5425775"/>
        <c:crosses val="autoZero"/>
        <c:auto val="1"/>
        <c:lblAlgn val="ctr"/>
        <c:lblOffset val="100"/>
        <c:noMultiLvlLbl val="0"/>
      </c:catAx>
      <c:valAx>
        <c:axId val="11054257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51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276751"/>
        <c:axId val="150972975"/>
      </c:barChart>
      <c:catAx>
        <c:axId val="190727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72975"/>
        <c:crosses val="autoZero"/>
        <c:auto val="1"/>
        <c:lblAlgn val="ctr"/>
        <c:lblOffset val="100"/>
        <c:noMultiLvlLbl val="0"/>
      </c:catAx>
      <c:valAx>
        <c:axId val="150972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727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'Análise Dashboard'!$C$36</c:f>
              <c:strCache>
                <c:ptCount val="1"/>
                <c:pt idx="0">
                  <c:v>2019</c:v>
                </c:pt>
              </c:strCache>
            </c:strRef>
          </c:tx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'Análise Dashboard'!$D$27:$O$27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Dashboard'!$D$36:$O$36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069-4FCD-8A18-372C19880C1A}"/>
            </c:ext>
          </c:extLst>
        </c:ser>
        <c:ser>
          <c:idx val="1"/>
          <c:order val="1"/>
          <c:tx>
            <c:strRef>
              <c:f>'Análise Dashboard'!$C$29</c:f>
              <c:strCache>
                <c:ptCount val="1"/>
                <c:pt idx="0">
                  <c:v>2018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'Análise Dashboard'!$D$27:$O$27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Dashboard'!$D$29:$O$29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069-4FCD-8A18-372C19880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25200"/>
        <c:axId val="578705792"/>
      </c:lineChart>
      <c:catAx>
        <c:axId val="10912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705792"/>
        <c:crosses val="autoZero"/>
        <c:auto val="1"/>
        <c:lblAlgn val="ctr"/>
        <c:lblOffset val="100"/>
        <c:noMultiLvlLbl val="0"/>
      </c:catAx>
      <c:valAx>
        <c:axId val="578705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1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D-44C5-98A1-0ABE4744737E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CD-44C5-98A1-0ABE47447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2-4235-91AB-7FE063F653D7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2-4235-91AB-7FE063F65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2-43A0-9F13-127AC8A12975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2-43A0-9F13-127AC8A12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D0-4CBD-AF37-218216A8D205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D0-4CBD-AF37-218216A8D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10699701355265"/>
          <c:y val="9.0218377554545953E-2"/>
          <c:w val="0.52758971035051294"/>
          <c:h val="0.8195632448909080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Dashboard'!$U$27:$U$30</c:f>
              <c:strCache>
                <c:ptCount val="4"/>
                <c:pt idx="0">
                  <c:v>Outros</c:v>
                </c:pt>
                <c:pt idx="1">
                  <c:v>Luto</c:v>
                </c:pt>
                <c:pt idx="2">
                  <c:v>Férias</c:v>
                </c:pt>
                <c:pt idx="3">
                  <c:v>Problema de Saúde</c:v>
                </c:pt>
              </c:strCache>
            </c:strRef>
          </c:cat>
          <c:val>
            <c:numRef>
              <c:f>'Análise Dashboard'!$V$27:$V$30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E-418A-9B8D-4DF072C6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056495"/>
        <c:axId val="1224387343"/>
      </c:barChart>
      <c:catAx>
        <c:axId val="620564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387343"/>
        <c:crosses val="autoZero"/>
        <c:auto val="1"/>
        <c:lblAlgn val="ctr"/>
        <c:lblOffset val="100"/>
        <c:noMultiLvlLbl val="0"/>
      </c:catAx>
      <c:valAx>
        <c:axId val="122438734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20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Dashboard'!$D$30:$O$30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2-47E9-B70F-E2A38DB5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16496239"/>
        <c:axId val="1230461023"/>
      </c:barChart>
      <c:barChart>
        <c:barDir val="col"/>
        <c:grouping val="clustered"/>
        <c:varyColors val="0"/>
        <c:ser>
          <c:idx val="2"/>
          <c:order val="1"/>
          <c:tx>
            <c:v>Foco Maior</c:v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8100000" scaled="1"/>
              <a:tileRect/>
            </a:gradFill>
            <a:ln w="15875">
              <a:noFill/>
            </a:ln>
            <a:effectLst/>
          </c:spPr>
          <c:invertIfNegative val="0"/>
          <c:val>
            <c:numRef>
              <c:f>'Análise Dashboard'!$D$31:$O$31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2-47E9-B70F-E2A38DB5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10999103"/>
        <c:axId val="1230527999"/>
        <c:extLst/>
      </c:barChart>
      <c:catAx>
        <c:axId val="121649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0461023"/>
        <c:crosses val="autoZero"/>
        <c:auto val="1"/>
        <c:lblAlgn val="ctr"/>
        <c:lblOffset val="100"/>
        <c:noMultiLvlLbl val="0"/>
      </c:catAx>
      <c:valAx>
        <c:axId val="12304610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496239"/>
        <c:crosses val="autoZero"/>
        <c:crossBetween val="between"/>
      </c:valAx>
      <c:valAx>
        <c:axId val="1230527999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1110999103"/>
        <c:crosses val="max"/>
        <c:crossBetween val="between"/>
      </c:valAx>
      <c:catAx>
        <c:axId val="1110999103"/>
        <c:scaling>
          <c:orientation val="minMax"/>
        </c:scaling>
        <c:delete val="1"/>
        <c:axPos val="b"/>
        <c:majorTickMark val="out"/>
        <c:minorTickMark val="none"/>
        <c:tickLblPos val="nextTo"/>
        <c:crossAx val="1230527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Dashboard'!$D$35:$O$35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Dashboard'!$D$36:$O$36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3-437E-AA5C-21089A85E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11839"/>
        <c:axId val="1105425775"/>
      </c:lineChart>
      <c:catAx>
        <c:axId val="121651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5425775"/>
        <c:crosses val="autoZero"/>
        <c:auto val="1"/>
        <c:lblAlgn val="ctr"/>
        <c:lblOffset val="100"/>
        <c:noMultiLvlLbl val="0"/>
      </c:catAx>
      <c:valAx>
        <c:axId val="11054257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51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api.whatsapp.com/send?phone=5564992532643&amp;text=Link%20-%20Gest%C3%A3o%20de%20Equipe" TargetMode="External"/><Relationship Id="rId7" Type="http://schemas.openxmlformats.org/officeDocument/2006/relationships/hyperlink" Target="mailto:mekylei@msn.com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facebook.com/mekylei.belchior" TargetMode="External"/><Relationship Id="rId6" Type="http://schemas.openxmlformats.org/officeDocument/2006/relationships/image" Target="../media/image4.png"/><Relationship Id="rId5" Type="http://schemas.openxmlformats.org/officeDocument/2006/relationships/hyperlink" Target="https://www.linkedin.com/in/mekylei-belchior-89794889/" TargetMode="External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chart" Target="../charts/chart4.xml"/><Relationship Id="rId18" Type="http://schemas.openxmlformats.org/officeDocument/2006/relationships/chart" Target="../charts/chart8.xml"/><Relationship Id="rId3" Type="http://schemas.openxmlformats.org/officeDocument/2006/relationships/chart" Target="../charts/chart2.xml"/><Relationship Id="rId7" Type="http://schemas.openxmlformats.org/officeDocument/2006/relationships/image" Target="../media/image12.svg"/><Relationship Id="rId12" Type="http://schemas.openxmlformats.org/officeDocument/2006/relationships/chart" Target="../charts/chart3.xml"/><Relationship Id="rId17" Type="http://schemas.openxmlformats.org/officeDocument/2006/relationships/chart" Target="../charts/chart7.xml"/><Relationship Id="rId2" Type="http://schemas.openxmlformats.org/officeDocument/2006/relationships/image" Target="../media/image8.png"/><Relationship Id="rId16" Type="http://schemas.openxmlformats.org/officeDocument/2006/relationships/image" Target="../media/image17.emf"/><Relationship Id="rId20" Type="http://schemas.openxmlformats.org/officeDocument/2006/relationships/image" Target="../media/image18.png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11" Type="http://schemas.openxmlformats.org/officeDocument/2006/relationships/image" Target="../media/image16.svg"/><Relationship Id="rId5" Type="http://schemas.openxmlformats.org/officeDocument/2006/relationships/image" Target="../media/image10.svg"/><Relationship Id="rId15" Type="http://schemas.openxmlformats.org/officeDocument/2006/relationships/chart" Target="../charts/chart6.xml"/><Relationship Id="rId10" Type="http://schemas.openxmlformats.org/officeDocument/2006/relationships/image" Target="../media/image15.png"/><Relationship Id="rId19" Type="http://schemas.openxmlformats.org/officeDocument/2006/relationships/chart" Target="../charts/chart9.xml"/><Relationship Id="rId4" Type="http://schemas.openxmlformats.org/officeDocument/2006/relationships/image" Target="../media/image9.png"/><Relationship Id="rId9" Type="http://schemas.openxmlformats.org/officeDocument/2006/relationships/image" Target="../media/image14.svg"/><Relationship Id="rId1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11.xml"/><Relationship Id="rId21" Type="http://schemas.openxmlformats.org/officeDocument/2006/relationships/image" Target="../media/image21.png"/><Relationship Id="rId7" Type="http://schemas.openxmlformats.org/officeDocument/2006/relationships/image" Target="../media/image12.svg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image" Target="../media/image8.png"/><Relationship Id="rId16" Type="http://schemas.openxmlformats.org/officeDocument/2006/relationships/chart" Target="../charts/chart16.xml"/><Relationship Id="rId20" Type="http://schemas.openxmlformats.org/officeDocument/2006/relationships/image" Target="../media/image17.emf"/><Relationship Id="rId1" Type="http://schemas.openxmlformats.org/officeDocument/2006/relationships/chart" Target="../charts/chart10.xml"/><Relationship Id="rId6" Type="http://schemas.openxmlformats.org/officeDocument/2006/relationships/image" Target="../media/image11.png"/><Relationship Id="rId11" Type="http://schemas.openxmlformats.org/officeDocument/2006/relationships/image" Target="../media/image16.svg"/><Relationship Id="rId5" Type="http://schemas.openxmlformats.org/officeDocument/2006/relationships/image" Target="../media/image10.svg"/><Relationship Id="rId15" Type="http://schemas.openxmlformats.org/officeDocument/2006/relationships/chart" Target="../charts/chart15.xml"/><Relationship Id="rId10" Type="http://schemas.openxmlformats.org/officeDocument/2006/relationships/image" Target="../media/image15.png"/><Relationship Id="rId19" Type="http://schemas.openxmlformats.org/officeDocument/2006/relationships/image" Target="../media/image18.png"/><Relationship Id="rId4" Type="http://schemas.openxmlformats.org/officeDocument/2006/relationships/image" Target="../media/image9.png"/><Relationship Id="rId9" Type="http://schemas.openxmlformats.org/officeDocument/2006/relationships/image" Target="../media/image14.svg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13</xdr:row>
      <xdr:rowOff>104775</xdr:rowOff>
    </xdr:from>
    <xdr:to>
      <xdr:col>7</xdr:col>
      <xdr:colOff>476250</xdr:colOff>
      <xdr:row>16</xdr:row>
      <xdr:rowOff>66675</xdr:rowOff>
    </xdr:to>
    <xdr:sp macro="" textlink="">
      <xdr:nvSpPr>
        <xdr:cNvPr id="13" name="PerguntarSair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38450" y="2686050"/>
          <a:ext cx="1428750" cy="590550"/>
        </a:xfrm>
        <a:prstGeom prst="wedgeRoundRectCallout">
          <a:avLst>
            <a:gd name="adj1" fmla="val -70833"/>
            <a:gd name="adj2" fmla="val -58468"/>
            <a:gd name="adj3" fmla="val 16667"/>
          </a:avLst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66674</xdr:colOff>
      <xdr:row>1</xdr:row>
      <xdr:rowOff>66676</xdr:rowOff>
    </xdr:from>
    <xdr:to>
      <xdr:col>8</xdr:col>
      <xdr:colOff>190499</xdr:colOff>
      <xdr:row>3</xdr:row>
      <xdr:rowOff>161926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0024" y="114301"/>
          <a:ext cx="4391025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j-lt"/>
            </a:rPr>
            <a:t>CONTROLE DE</a:t>
          </a:r>
          <a:r>
            <a:rPr lang="pt-BR" sz="2000" b="1" baseline="0"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pt-BR" sz="2000" b="1" baseline="0"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ookman Old Style" panose="02050604050505020204" pitchFamily="18" charset="0"/>
            </a:rPr>
            <a:t>OCORRÊNCIAS</a:t>
          </a:r>
          <a:endParaRPr lang="pt-BR" sz="2000" b="1"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20</xdr:col>
      <xdr:colOff>444034</xdr:colOff>
      <xdr:row>31</xdr:row>
      <xdr:rowOff>57498</xdr:rowOff>
    </xdr:from>
    <xdr:to>
      <xdr:col>21</xdr:col>
      <xdr:colOff>148759</xdr:colOff>
      <xdr:row>32</xdr:row>
      <xdr:rowOff>149942</xdr:rowOff>
    </xdr:to>
    <xdr:pic>
      <xdr:nvPicPr>
        <xdr:cNvPr id="4" name="Imagem 3">
          <a:hlinkClick xmlns:r="http://schemas.openxmlformats.org/officeDocument/2006/relationships" r:id="rId1" tooltip="Página Facebook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334" y="4010373"/>
          <a:ext cx="314325" cy="311519"/>
        </a:xfrm>
        <a:prstGeom prst="rect">
          <a:avLst/>
        </a:prstGeom>
      </xdr:spPr>
    </xdr:pic>
    <xdr:clientData/>
  </xdr:twoCellAnchor>
  <xdr:twoCellAnchor editAs="oneCell">
    <xdr:from>
      <xdr:col>20</xdr:col>
      <xdr:colOff>21293</xdr:colOff>
      <xdr:row>31</xdr:row>
      <xdr:rowOff>45514</xdr:rowOff>
    </xdr:from>
    <xdr:to>
      <xdr:col>20</xdr:col>
      <xdr:colOff>364193</xdr:colOff>
      <xdr:row>32</xdr:row>
      <xdr:rowOff>161925</xdr:rowOff>
    </xdr:to>
    <xdr:pic>
      <xdr:nvPicPr>
        <xdr:cNvPr id="5" name="Imagem 4">
          <a:hlinkClick xmlns:r="http://schemas.openxmlformats.org/officeDocument/2006/relationships" r:id="rId3" tooltip="(64) 9.9253-264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4593" y="3998389"/>
          <a:ext cx="342900" cy="335486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31</xdr:row>
      <xdr:rowOff>65620</xdr:rowOff>
    </xdr:from>
    <xdr:to>
      <xdr:col>21</xdr:col>
      <xdr:colOff>548264</xdr:colOff>
      <xdr:row>32</xdr:row>
      <xdr:rowOff>141820</xdr:rowOff>
    </xdr:to>
    <xdr:pic>
      <xdr:nvPicPr>
        <xdr:cNvPr id="6" name="Imagem 5">
          <a:hlinkClick xmlns:r="http://schemas.openxmlformats.org/officeDocument/2006/relationships" r:id="rId5" tooltip="Página LinkedIn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0" y="4018495"/>
          <a:ext cx="319664" cy="295275"/>
        </a:xfrm>
        <a:prstGeom prst="rect">
          <a:avLst/>
        </a:prstGeom>
      </xdr:spPr>
    </xdr:pic>
    <xdr:clientData/>
  </xdr:twoCellAnchor>
  <xdr:twoCellAnchor editAs="oneCell">
    <xdr:from>
      <xdr:col>19</xdr:col>
      <xdr:colOff>229998</xdr:colOff>
      <xdr:row>31</xdr:row>
      <xdr:rowOff>52730</xdr:rowOff>
    </xdr:from>
    <xdr:to>
      <xdr:col>19</xdr:col>
      <xdr:colOff>551052</xdr:colOff>
      <xdr:row>32</xdr:row>
      <xdr:rowOff>154709</xdr:rowOff>
    </xdr:to>
    <xdr:pic>
      <xdr:nvPicPr>
        <xdr:cNvPr id="7" name="Imagem 6">
          <a:hlinkClick xmlns:r="http://schemas.openxmlformats.org/officeDocument/2006/relationships" r:id="rId7" tooltip="E-mail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83698" y="4005605"/>
          <a:ext cx="321054" cy="321054"/>
        </a:xfrm>
        <a:prstGeom prst="rect">
          <a:avLst/>
        </a:prstGeom>
      </xdr:spPr>
    </xdr:pic>
    <xdr:clientData/>
  </xdr:twoCellAnchor>
  <xdr:twoCellAnchor>
    <xdr:from>
      <xdr:col>17</xdr:col>
      <xdr:colOff>409576</xdr:colOff>
      <xdr:row>31</xdr:row>
      <xdr:rowOff>88107</xdr:rowOff>
    </xdr:from>
    <xdr:to>
      <xdr:col>19</xdr:col>
      <xdr:colOff>38100</xdr:colOff>
      <xdr:row>32</xdr:row>
      <xdr:rowOff>126207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296526" y="6365082"/>
          <a:ext cx="84772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000" b="1">
              <a:solidFill>
                <a:schemeClr val="bg1">
                  <a:lumMod val="5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Contato:</a:t>
          </a:r>
        </a:p>
      </xdr:txBody>
    </xdr:sp>
    <xdr:clientData/>
  </xdr:twoCellAnchor>
  <xdr:twoCellAnchor>
    <xdr:from>
      <xdr:col>1</xdr:col>
      <xdr:colOff>66675</xdr:colOff>
      <xdr:row>31</xdr:row>
      <xdr:rowOff>88107</xdr:rowOff>
    </xdr:from>
    <xdr:to>
      <xdr:col>7</xdr:col>
      <xdr:colOff>152400</xdr:colOff>
      <xdr:row>32</xdr:row>
      <xdr:rowOff>126207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00025" y="6365082"/>
          <a:ext cx="37433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bg1">
                  <a:lumMod val="5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Desenvolvido por: Mekylei Frank Soares Belchior</a:t>
          </a:r>
        </a:p>
      </xdr:txBody>
    </xdr:sp>
    <xdr:clientData/>
  </xdr:twoCellAnchor>
  <xdr:twoCellAnchor>
    <xdr:from>
      <xdr:col>10</xdr:col>
      <xdr:colOff>133350</xdr:colOff>
      <xdr:row>31</xdr:row>
      <xdr:rowOff>92869</xdr:rowOff>
    </xdr:from>
    <xdr:to>
      <xdr:col>11</xdr:col>
      <xdr:colOff>561975</xdr:colOff>
      <xdr:row>32</xdr:row>
      <xdr:rowOff>121444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753100" y="6369844"/>
          <a:ext cx="10382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chemeClr val="bg1">
                  <a:lumMod val="5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2019</a:t>
          </a:r>
          <a:endParaRPr lang="pt-BR" sz="1200" b="1">
            <a:solidFill>
              <a:schemeClr val="bg1">
                <a:lumMod val="50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152400</xdr:colOff>
      <xdr:row>4</xdr:row>
      <xdr:rowOff>95250</xdr:rowOff>
    </xdr:from>
    <xdr:to>
      <xdr:col>5</xdr:col>
      <xdr:colOff>66675</xdr:colOff>
      <xdr:row>13</xdr:row>
      <xdr:rowOff>38100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>
          <a:grpSpLocks/>
        </xdr:cNvGrpSpPr>
      </xdr:nvGrpSpPr>
      <xdr:grpSpPr>
        <a:xfrm>
          <a:off x="285750" y="781050"/>
          <a:ext cx="2352675" cy="1838325"/>
          <a:chOff x="285750" y="756601"/>
          <a:chExt cx="1828800" cy="262477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6" name="MENU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5750" y="857250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ENU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5750" y="851542"/>
                <a:ext cx="2352675" cy="176783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495425" y="756601"/>
            <a:ext cx="542925" cy="53833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 fLocksWithSheet="0"/>
  </xdr:twoCellAnchor>
  <xdr:twoCellAnchor editAs="oneCell">
    <xdr:from>
      <xdr:col>20</xdr:col>
      <xdr:colOff>58278</xdr:colOff>
      <xdr:row>22</xdr:row>
      <xdr:rowOff>118687</xdr:rowOff>
    </xdr:from>
    <xdr:to>
      <xdr:col>21</xdr:col>
      <xdr:colOff>475122</xdr:colOff>
      <xdr:row>29</xdr:row>
      <xdr:rowOff>167064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6403" y="4585912"/>
          <a:ext cx="1026444" cy="1515227"/>
        </a:xfrm>
        <a:prstGeom prst="rect">
          <a:avLst/>
        </a:prstGeom>
      </xdr:spPr>
    </xdr:pic>
    <xdr:clientData/>
  </xdr:twoCellAnchor>
  <xdr:twoCellAnchor editAs="absolute">
    <xdr:from>
      <xdr:col>4</xdr:col>
      <xdr:colOff>585594</xdr:colOff>
      <xdr:row>19</xdr:row>
      <xdr:rowOff>27366</xdr:rowOff>
    </xdr:from>
    <xdr:to>
      <xdr:col>18</xdr:col>
      <xdr:colOff>185931</xdr:colOff>
      <xdr:row>23</xdr:row>
      <xdr:rowOff>69963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547744" y="3865941"/>
          <a:ext cx="8134737" cy="88079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  <a:latin typeface="Bookman Old Style" panose="02050604050505020204" pitchFamily="18" charset="0"/>
            </a:rPr>
            <a:t>GESTÃO</a:t>
          </a:r>
          <a:r>
            <a:rPr lang="pt-BR" sz="5400" b="1" cap="none" spc="0" baseline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  <a:latin typeface="Bookman Old Style" panose="02050604050505020204" pitchFamily="18" charset="0"/>
            </a:rPr>
            <a:t> DE EQUIPE</a:t>
          </a:r>
          <a:endParaRPr lang="pt-BR" sz="5400" b="1" cap="none" spc="0">
            <a:ln/>
            <a:pattFill prst="dkUpDiag">
              <a:fgClr>
                <a:schemeClr val="bg1">
                  <a:lumMod val="50000"/>
                </a:schemeClr>
              </a:fgClr>
              <a:bgClr>
                <a:schemeClr val="tx1">
                  <a:lumMod val="75000"/>
                  <a:lumOff val="25000"/>
                </a:schemeClr>
              </a:bgClr>
            </a:pattFill>
            <a:effectLst>
              <a:outerShdw blurRad="60007" dist="310007" dir="7680000" sy="30000" kx="1300200" algn="ctr" rotWithShape="0">
                <a:prstClr val="black">
                  <a:alpha val="32000"/>
                </a:prstClr>
              </a:outerShdw>
            </a:effectLst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12</xdr:col>
      <xdr:colOff>116228</xdr:colOff>
      <xdr:row>8</xdr:row>
      <xdr:rowOff>38541</xdr:rowOff>
    </xdr:from>
    <xdr:to>
      <xdr:col>17</xdr:col>
      <xdr:colOff>342900</xdr:colOff>
      <xdr:row>20</xdr:row>
      <xdr:rowOff>28133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178" y="1572066"/>
          <a:ext cx="3274672" cy="2504192"/>
        </a:xfrm>
        <a:prstGeom prst="rect">
          <a:avLst/>
        </a:prstGeom>
      </xdr:spPr>
    </xdr:pic>
    <xdr:clientData/>
  </xdr:twoCellAnchor>
  <xdr:twoCellAnchor>
    <xdr:from>
      <xdr:col>1</xdr:col>
      <xdr:colOff>266700</xdr:colOff>
      <xdr:row>11</xdr:row>
      <xdr:rowOff>190500</xdr:rowOff>
    </xdr:from>
    <xdr:to>
      <xdr:col>2</xdr:col>
      <xdr:colOff>180975</xdr:colOff>
      <xdr:row>12</xdr:row>
      <xdr:rowOff>171750</xdr:rowOff>
    </xdr:to>
    <xdr:sp macro="[0]!pSalvarAlteraco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0050" y="2352675"/>
          <a:ext cx="523875" cy="190800"/>
        </a:xfrm>
        <a:prstGeom prst="roundRect">
          <a:avLst>
            <a:gd name="adj" fmla="val 50000"/>
          </a:avLst>
        </a:prstGeom>
        <a:solidFill>
          <a:srgbClr val="26262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Salvar</a:t>
          </a:r>
        </a:p>
      </xdr:txBody>
    </xdr:sp>
    <xdr:clientData/>
  </xdr:twoCellAnchor>
  <xdr:twoCellAnchor>
    <xdr:from>
      <xdr:col>4</xdr:col>
      <xdr:colOff>47625</xdr:colOff>
      <xdr:row>11</xdr:row>
      <xdr:rowOff>200026</xdr:rowOff>
    </xdr:from>
    <xdr:to>
      <xdr:col>4</xdr:col>
      <xdr:colOff>571500</xdr:colOff>
      <xdr:row>12</xdr:row>
      <xdr:rowOff>180976</xdr:rowOff>
    </xdr:to>
    <xdr:sp macro="[0]!pPerguntarSai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09775" y="2362201"/>
          <a:ext cx="523875" cy="190500"/>
        </a:xfrm>
        <a:prstGeom prst="roundRect">
          <a:avLst>
            <a:gd name="adj" fmla="val 50000"/>
          </a:avLst>
        </a:prstGeom>
        <a:solidFill>
          <a:srgbClr val="26262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Sair</a:t>
          </a:r>
        </a:p>
      </xdr:txBody>
    </xdr:sp>
    <xdr:clientData/>
  </xdr:twoCellAnchor>
  <xdr:twoCellAnchor>
    <xdr:from>
      <xdr:col>20</xdr:col>
      <xdr:colOff>390525</xdr:colOff>
      <xdr:row>2</xdr:row>
      <xdr:rowOff>200025</xdr:rowOff>
    </xdr:from>
    <xdr:to>
      <xdr:col>21</xdr:col>
      <xdr:colOff>590550</xdr:colOff>
      <xdr:row>3</xdr:row>
      <xdr:rowOff>171450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106275" y="457200"/>
          <a:ext cx="8096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>
              <a:solidFill>
                <a:schemeClr val="bg1">
                  <a:lumMod val="95000"/>
                </a:schemeClr>
              </a:solidFill>
            </a:rPr>
            <a:t>Versão: 1.01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11</xdr:row>
          <xdr:rowOff>200025</xdr:rowOff>
        </xdr:from>
        <xdr:to>
          <xdr:col>3</xdr:col>
          <xdr:colOff>57150</xdr:colOff>
          <xdr:row>12</xdr:row>
          <xdr:rowOff>161925</xdr:rowOff>
        </xdr:to>
        <xdr:sp macro="" textlink="">
          <xdr:nvSpPr>
            <xdr:cNvPr id="1026" name="lbSal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376238</xdr:colOff>
      <xdr:row>14</xdr:row>
      <xdr:rowOff>159544</xdr:rowOff>
    </xdr:from>
    <xdr:to>
      <xdr:col>6</xdr:col>
      <xdr:colOff>290513</xdr:colOff>
      <xdr:row>15</xdr:row>
      <xdr:rowOff>140494</xdr:rowOff>
    </xdr:to>
    <xdr:sp macro="[0]!pPerguntarSalvar" textlink="">
      <xdr:nvSpPr>
        <xdr:cNvPr id="21" name="ConfirmarSair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947988" y="2950369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Sim</a:t>
          </a:r>
        </a:p>
      </xdr:txBody>
    </xdr:sp>
    <xdr:clientData/>
  </xdr:twoCellAnchor>
  <xdr:twoCellAnchor>
    <xdr:from>
      <xdr:col>6</xdr:col>
      <xdr:colOff>452438</xdr:colOff>
      <xdr:row>14</xdr:row>
      <xdr:rowOff>154782</xdr:rowOff>
    </xdr:from>
    <xdr:to>
      <xdr:col>7</xdr:col>
      <xdr:colOff>366713</xdr:colOff>
      <xdr:row>15</xdr:row>
      <xdr:rowOff>135732</xdr:rowOff>
    </xdr:to>
    <xdr:sp macro="[0]!pCancelarSair" textlink="">
      <xdr:nvSpPr>
        <xdr:cNvPr id="22" name="CancelarSair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633788" y="2945607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Não</a:t>
          </a:r>
        </a:p>
      </xdr:txBody>
    </xdr:sp>
    <xdr:clientData/>
  </xdr:twoCellAnchor>
  <xdr:twoCellAnchor>
    <xdr:from>
      <xdr:col>5</xdr:col>
      <xdr:colOff>333729</xdr:colOff>
      <xdr:row>13</xdr:row>
      <xdr:rowOff>128588</xdr:rowOff>
    </xdr:from>
    <xdr:to>
      <xdr:col>7</xdr:col>
      <xdr:colOff>471487</xdr:colOff>
      <xdr:row>14</xdr:row>
      <xdr:rowOff>138113</xdr:rowOff>
    </xdr:to>
    <xdr:sp macro="" textlink="">
      <xdr:nvSpPr>
        <xdr:cNvPr id="12" name="TextoPergunta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905479" y="2709863"/>
          <a:ext cx="1356958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/>
            <a:t>Deseja realmente sair?</a:t>
          </a:r>
        </a:p>
      </xdr:txBody>
    </xdr:sp>
    <xdr:clientData/>
  </xdr:twoCellAnchor>
  <xdr:twoCellAnchor>
    <xdr:from>
      <xdr:col>5</xdr:col>
      <xdr:colOff>333729</xdr:colOff>
      <xdr:row>13</xdr:row>
      <xdr:rowOff>128588</xdr:rowOff>
    </xdr:from>
    <xdr:to>
      <xdr:col>7</xdr:col>
      <xdr:colOff>471487</xdr:colOff>
      <xdr:row>14</xdr:row>
      <xdr:rowOff>138113</xdr:rowOff>
    </xdr:to>
    <xdr:sp macro="" textlink="">
      <xdr:nvSpPr>
        <xdr:cNvPr id="24" name="TextoPerguntaSalvar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905479" y="2709863"/>
          <a:ext cx="1356958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/>
            <a:t>Salvar</a:t>
          </a:r>
          <a:r>
            <a:rPr lang="pt-BR" sz="900" baseline="0"/>
            <a:t> alterações</a:t>
          </a:r>
          <a:r>
            <a:rPr lang="pt-BR" sz="900"/>
            <a:t>?</a:t>
          </a:r>
        </a:p>
      </xdr:txBody>
    </xdr:sp>
    <xdr:clientData/>
  </xdr:twoCellAnchor>
  <xdr:twoCellAnchor>
    <xdr:from>
      <xdr:col>5</xdr:col>
      <xdr:colOff>376238</xdr:colOff>
      <xdr:row>14</xdr:row>
      <xdr:rowOff>159544</xdr:rowOff>
    </xdr:from>
    <xdr:to>
      <xdr:col>6</xdr:col>
      <xdr:colOff>290513</xdr:colOff>
      <xdr:row>15</xdr:row>
      <xdr:rowOff>140494</xdr:rowOff>
    </xdr:to>
    <xdr:sp macro="[0]!pSalvarAlteracoesSair" textlink="">
      <xdr:nvSpPr>
        <xdr:cNvPr id="25" name="ConfirmarSalvar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947988" y="2950369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Sim</a:t>
          </a:r>
        </a:p>
      </xdr:txBody>
    </xdr:sp>
    <xdr:clientData/>
  </xdr:twoCellAnchor>
  <xdr:twoCellAnchor>
    <xdr:from>
      <xdr:col>6</xdr:col>
      <xdr:colOff>452438</xdr:colOff>
      <xdr:row>14</xdr:row>
      <xdr:rowOff>154782</xdr:rowOff>
    </xdr:from>
    <xdr:to>
      <xdr:col>7</xdr:col>
      <xdr:colOff>366713</xdr:colOff>
      <xdr:row>15</xdr:row>
      <xdr:rowOff>135732</xdr:rowOff>
    </xdr:to>
    <xdr:sp macro="[0]!pFechar" textlink="">
      <xdr:nvSpPr>
        <xdr:cNvPr id="29" name="CancelarSalva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33788" y="2945607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Não</a:t>
          </a:r>
        </a:p>
      </xdr:txBody>
    </xdr:sp>
    <xdr:clientData/>
  </xdr:twoCellAnchor>
  <xdr:twoCellAnchor>
    <xdr:from>
      <xdr:col>5</xdr:col>
      <xdr:colOff>409574</xdr:colOff>
      <xdr:row>14</xdr:row>
      <xdr:rowOff>90488</xdr:rowOff>
    </xdr:from>
    <xdr:to>
      <xdr:col>7</xdr:col>
      <xdr:colOff>361950</xdr:colOff>
      <xdr:row>15</xdr:row>
      <xdr:rowOff>71738</xdr:rowOff>
    </xdr:to>
    <xdr:sp macro="" textlink="">
      <xdr:nvSpPr>
        <xdr:cNvPr id="33" name="ConfirmarSalvo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981324" y="2881313"/>
          <a:ext cx="1171576" cy="190800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Alterações</a:t>
          </a:r>
          <a:r>
            <a:rPr lang="pt-BR" sz="700" b="1" baseline="0">
              <a:solidFill>
                <a:schemeClr val="bg2"/>
              </a:solidFill>
            </a:rPr>
            <a:t> salvas!</a:t>
          </a:r>
          <a:endParaRPr lang="pt-BR" sz="700" b="1">
            <a:solidFill>
              <a:schemeClr val="bg2"/>
            </a:solidFill>
          </a:endParaRPr>
        </a:p>
      </xdr:txBody>
    </xdr:sp>
    <xdr:clientData/>
  </xdr:twoCellAnchor>
  <xdr:twoCellAnchor>
    <xdr:from>
      <xdr:col>5</xdr:col>
      <xdr:colOff>409574</xdr:colOff>
      <xdr:row>14</xdr:row>
      <xdr:rowOff>90488</xdr:rowOff>
    </xdr:from>
    <xdr:to>
      <xdr:col>7</xdr:col>
      <xdr:colOff>361950</xdr:colOff>
      <xdr:row>15</xdr:row>
      <xdr:rowOff>71738</xdr:rowOff>
    </xdr:to>
    <xdr:sp macro="" textlink="">
      <xdr:nvSpPr>
        <xdr:cNvPr id="34" name="ConfirmarTchau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981324" y="2881313"/>
          <a:ext cx="1171576" cy="190800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Tchau!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76189</xdr:colOff>
      <xdr:row>0</xdr:row>
      <xdr:rowOff>66675</xdr:rowOff>
    </xdr:from>
    <xdr:to>
      <xdr:col>19</xdr:col>
      <xdr:colOff>19050</xdr:colOff>
      <xdr:row>35</xdr:row>
      <xdr:rowOff>19050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5389" y="66675"/>
          <a:ext cx="9696461" cy="6619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9525</xdr:colOff>
      <xdr:row>0</xdr:row>
      <xdr:rowOff>85725</xdr:rowOff>
    </xdr:from>
    <xdr:ext cx="7219798" cy="747512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28725" y="85725"/>
          <a:ext cx="7219798" cy="7475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DASHBOARD </a:t>
          </a:r>
          <a:r>
            <a:rPr lang="pt-BR" sz="4400" b="1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OCORRÊNCIAS</a:t>
          </a:r>
        </a:p>
      </xdr:txBody>
    </xdr:sp>
    <xdr:clientData/>
  </xdr:oneCellAnchor>
  <xdr:oneCellAnchor>
    <xdr:from>
      <xdr:col>19</xdr:col>
      <xdr:colOff>63552</xdr:colOff>
      <xdr:row>0</xdr:row>
      <xdr:rowOff>47625</xdr:rowOff>
    </xdr:from>
    <xdr:ext cx="464743" cy="211405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036352" y="47625"/>
          <a:ext cx="464743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Voltar</a:t>
          </a:r>
        </a:p>
      </xdr:txBody>
    </xdr:sp>
    <xdr:clientData fPrintsWithSheet="0"/>
  </xdr:oneCellAnchor>
  <xdr:twoCellAnchor>
    <xdr:from>
      <xdr:col>12</xdr:col>
      <xdr:colOff>485775</xdr:colOff>
      <xdr:row>24</xdr:row>
      <xdr:rowOff>161925</xdr:rowOff>
    </xdr:from>
    <xdr:to>
      <xdr:col>18</xdr:col>
      <xdr:colOff>447675</xdr:colOff>
      <xdr:row>34</xdr:row>
      <xdr:rowOff>61912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228112</xdr:colOff>
      <xdr:row>1</xdr:row>
      <xdr:rowOff>47137</xdr:rowOff>
    </xdr:from>
    <xdr:to>
      <xdr:col>19</xdr:col>
      <xdr:colOff>418979</xdr:colOff>
      <xdr:row>2</xdr:row>
      <xdr:rowOff>47504</xdr:rowOff>
    </xdr:to>
    <xdr:pic macro="[0]!pVoltarAnalise"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0912" y="237637"/>
          <a:ext cx="190867" cy="190867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133348</xdr:colOff>
      <xdr:row>6</xdr:row>
      <xdr:rowOff>9525</xdr:rowOff>
    </xdr:from>
    <xdr:to>
      <xdr:col>18</xdr:col>
      <xdr:colOff>552449</xdr:colOff>
      <xdr:row>17</xdr:row>
      <xdr:rowOff>9526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52548" y="1152525"/>
          <a:ext cx="9563101" cy="209550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152401</xdr:colOff>
      <xdr:row>17</xdr:row>
      <xdr:rowOff>152400</xdr:rowOff>
    </xdr:from>
    <xdr:to>
      <xdr:col>18</xdr:col>
      <xdr:colOff>552450</xdr:colOff>
      <xdr:row>24</xdr:row>
      <xdr:rowOff>38100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371601" y="3390900"/>
          <a:ext cx="9544049" cy="12192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190500</xdr:colOff>
      <xdr:row>11</xdr:row>
      <xdr:rowOff>95251</xdr:rowOff>
    </xdr:from>
    <xdr:to>
      <xdr:col>4</xdr:col>
      <xdr:colOff>161925</xdr:colOff>
      <xdr:row>12</xdr:row>
      <xdr:rowOff>133350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409700" y="2190751"/>
          <a:ext cx="581025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SAÚDE</a:t>
          </a:r>
        </a:p>
      </xdr:txBody>
    </xdr:sp>
    <xdr:clientData/>
  </xdr:twoCellAnchor>
  <xdr:twoCellAnchor>
    <xdr:from>
      <xdr:col>13</xdr:col>
      <xdr:colOff>371475</xdr:colOff>
      <xdr:row>24</xdr:row>
      <xdr:rowOff>171451</xdr:rowOff>
    </xdr:from>
    <xdr:to>
      <xdr:col>18</xdr:col>
      <xdr:colOff>542925</xdr:colOff>
      <xdr:row>34</xdr:row>
      <xdr:rowOff>114301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686675" y="4743451"/>
          <a:ext cx="3219450" cy="184785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161926</xdr:colOff>
      <xdr:row>24</xdr:row>
      <xdr:rowOff>180974</xdr:rowOff>
    </xdr:from>
    <xdr:to>
      <xdr:col>13</xdr:col>
      <xdr:colOff>219075</xdr:colOff>
      <xdr:row>34</xdr:row>
      <xdr:rowOff>114299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381126" y="4752974"/>
          <a:ext cx="6153149" cy="18383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17</xdr:row>
      <xdr:rowOff>133351</xdr:rowOff>
    </xdr:from>
    <xdr:to>
      <xdr:col>18</xdr:col>
      <xdr:colOff>495300</xdr:colOff>
      <xdr:row>24</xdr:row>
      <xdr:rowOff>66675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298436</xdr:colOff>
      <xdr:row>9</xdr:row>
      <xdr:rowOff>4694</xdr:rowOff>
    </xdr:from>
    <xdr:to>
      <xdr:col>4</xdr:col>
      <xdr:colOff>92088</xdr:colOff>
      <xdr:row>11</xdr:row>
      <xdr:rowOff>26946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17636" y="1719194"/>
          <a:ext cx="403252" cy="40325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253301</xdr:colOff>
      <xdr:row>9</xdr:row>
      <xdr:rowOff>8186</xdr:rowOff>
    </xdr:from>
    <xdr:to>
      <xdr:col>8</xdr:col>
      <xdr:colOff>46058</xdr:colOff>
      <xdr:row>11</xdr:row>
      <xdr:rowOff>23454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10901" y="1722686"/>
          <a:ext cx="402357" cy="396268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210227</xdr:colOff>
      <xdr:row>13</xdr:row>
      <xdr:rowOff>17566</xdr:rowOff>
    </xdr:from>
    <xdr:to>
      <xdr:col>4</xdr:col>
      <xdr:colOff>40186</xdr:colOff>
      <xdr:row>15</xdr:row>
      <xdr:rowOff>52175</xdr:rowOff>
    </xdr:to>
    <xdr:pic>
      <xdr:nvPicPr>
        <xdr:cNvPr id="20" name="Grá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29427" y="2494066"/>
          <a:ext cx="439559" cy="4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252605</xdr:colOff>
      <xdr:row>13</xdr:row>
      <xdr:rowOff>77925</xdr:rowOff>
    </xdr:from>
    <xdr:to>
      <xdr:col>8</xdr:col>
      <xdr:colOff>52195</xdr:colOff>
      <xdr:row>15</xdr:row>
      <xdr:rowOff>106115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910205" y="2554425"/>
          <a:ext cx="409190" cy="4091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171448</xdr:colOff>
      <xdr:row>15</xdr:row>
      <xdr:rowOff>114299</xdr:rowOff>
    </xdr:from>
    <xdr:to>
      <xdr:col>4</xdr:col>
      <xdr:colOff>152400</xdr:colOff>
      <xdr:row>16</xdr:row>
      <xdr:rowOff>171450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390648" y="2971799"/>
          <a:ext cx="590552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FÉRIAS</a:t>
          </a:r>
        </a:p>
      </xdr:txBody>
    </xdr:sp>
    <xdr:clientData/>
  </xdr:twoCellAnchor>
  <xdr:twoCellAnchor>
    <xdr:from>
      <xdr:col>7</xdr:col>
      <xdr:colOff>209548</xdr:colOff>
      <xdr:row>11</xdr:row>
      <xdr:rowOff>66674</xdr:rowOff>
    </xdr:from>
    <xdr:to>
      <xdr:col>9</xdr:col>
      <xdr:colOff>352424</xdr:colOff>
      <xdr:row>13</xdr:row>
      <xdr:rowOff>66674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67148" y="216217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LUTO</a:t>
          </a:r>
        </a:p>
      </xdr:txBody>
    </xdr:sp>
    <xdr:clientData/>
  </xdr:twoCellAnchor>
  <xdr:twoCellAnchor>
    <xdr:from>
      <xdr:col>7</xdr:col>
      <xdr:colOff>133348</xdr:colOff>
      <xdr:row>15</xdr:row>
      <xdr:rowOff>123824</xdr:rowOff>
    </xdr:from>
    <xdr:to>
      <xdr:col>9</xdr:col>
      <xdr:colOff>276224</xdr:colOff>
      <xdr:row>17</xdr:row>
      <xdr:rowOff>123824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3790948" y="298132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OUTROS</a:t>
          </a:r>
        </a:p>
      </xdr:txBody>
    </xdr:sp>
    <xdr:clientData/>
  </xdr:twoCellAnchor>
  <xdr:twoCellAnchor>
    <xdr:from>
      <xdr:col>4</xdr:col>
      <xdr:colOff>9524</xdr:colOff>
      <xdr:row>11</xdr:row>
      <xdr:rowOff>28575</xdr:rowOff>
    </xdr:from>
    <xdr:to>
      <xdr:col>6</xdr:col>
      <xdr:colOff>180976</xdr:colOff>
      <xdr:row>13</xdr:row>
      <xdr:rowOff>28575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47624</xdr:colOff>
      <xdr:row>11</xdr:row>
      <xdr:rowOff>95250</xdr:rowOff>
    </xdr:from>
    <xdr:to>
      <xdr:col>7</xdr:col>
      <xdr:colOff>9525</xdr:colOff>
      <xdr:row>12</xdr:row>
      <xdr:rowOff>152399</xdr:rowOff>
    </xdr:to>
    <xdr:sp macro="" textlink="'Análise Dashboard'!W3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095624" y="2190750"/>
          <a:ext cx="5715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610D1D-71CE-4406-9457-8EABC6CF4B1F}" type="TxLink">
            <a:rPr lang="en-US" sz="900" b="1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590549</xdr:colOff>
      <xdr:row>15</xdr:row>
      <xdr:rowOff>38100</xdr:rowOff>
    </xdr:from>
    <xdr:to>
      <xdr:col>6</xdr:col>
      <xdr:colOff>152401</xdr:colOff>
      <xdr:row>17</xdr:row>
      <xdr:rowOff>38100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28574</xdr:colOff>
      <xdr:row>15</xdr:row>
      <xdr:rowOff>104775</xdr:rowOff>
    </xdr:from>
    <xdr:to>
      <xdr:col>7</xdr:col>
      <xdr:colOff>9525</xdr:colOff>
      <xdr:row>16</xdr:row>
      <xdr:rowOff>161924</xdr:rowOff>
    </xdr:to>
    <xdr:sp macro="" textlink="'Análise Dashboard'!W4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076574" y="2962275"/>
          <a:ext cx="59055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C5A628A-DB07-4E64-AF54-379857715863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11</xdr:row>
      <xdr:rowOff>19050</xdr:rowOff>
    </xdr:from>
    <xdr:to>
      <xdr:col>10</xdr:col>
      <xdr:colOff>238126</xdr:colOff>
      <xdr:row>13</xdr:row>
      <xdr:rowOff>19050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104774</xdr:colOff>
      <xdr:row>11</xdr:row>
      <xdr:rowOff>85725</xdr:rowOff>
    </xdr:from>
    <xdr:to>
      <xdr:col>11</xdr:col>
      <xdr:colOff>142875</xdr:colOff>
      <xdr:row>12</xdr:row>
      <xdr:rowOff>142874</xdr:rowOff>
    </xdr:to>
    <xdr:sp macro="" textlink="'Análise Dashboard'!W5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5591174" y="2181225"/>
          <a:ext cx="6477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61B1FD-9419-4AC0-A21D-D99C6BD2C6C5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15</xdr:row>
      <xdr:rowOff>57150</xdr:rowOff>
    </xdr:from>
    <xdr:to>
      <xdr:col>10</xdr:col>
      <xdr:colOff>238126</xdr:colOff>
      <xdr:row>17</xdr:row>
      <xdr:rowOff>57150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104774</xdr:colOff>
      <xdr:row>15</xdr:row>
      <xdr:rowOff>123825</xdr:rowOff>
    </xdr:from>
    <xdr:to>
      <xdr:col>11</xdr:col>
      <xdr:colOff>171450</xdr:colOff>
      <xdr:row>16</xdr:row>
      <xdr:rowOff>180974</xdr:rowOff>
    </xdr:to>
    <xdr:sp macro="" textlink="'Análise Dashboard'!W6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5591174" y="2981325"/>
          <a:ext cx="676276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224778-E131-4C17-AB52-573197BE6D2D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</xdr:row>
          <xdr:rowOff>85725</xdr:rowOff>
        </xdr:from>
        <xdr:to>
          <xdr:col>8</xdr:col>
          <xdr:colOff>400050</xdr:colOff>
          <xdr:row>23</xdr:row>
          <xdr:rowOff>104775</xdr:rowOff>
        </xdr:to>
        <xdr:pic>
          <xdr:nvPicPr>
            <xdr:cNvPr id="40" name="Imagem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nálise Dashboard'!$Y$2:$AB$6" spid="_x0000_s753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1428750" y="3514725"/>
              <a:ext cx="3238500" cy="971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16</xdr:col>
      <xdr:colOff>446673</xdr:colOff>
      <xdr:row>9</xdr:row>
      <xdr:rowOff>170448</xdr:rowOff>
    </xdr:from>
    <xdr:to>
      <xdr:col>18</xdr:col>
      <xdr:colOff>372478</xdr:colOff>
      <xdr:row>15</xdr:row>
      <xdr:rowOff>172453</xdr:rowOff>
    </xdr:to>
    <xdr:sp macro="" textlink="'Análise Dashboard'!V1">
      <xdr:nvSpPr>
        <xdr:cNvPr id="6" name="E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590673" y="1884948"/>
          <a:ext cx="1145005" cy="1145005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6330AE-C673-4ED3-A36B-AFA5D4EDEF02}" type="TxLink">
            <a:rPr lang="en-US" sz="1600" b="0" i="0" u="none" strike="noStrike">
              <a:solidFill>
                <a:schemeClr val="bg1"/>
              </a:solidFill>
              <a:latin typeface="Trebuchet MS"/>
            </a:rPr>
            <a:pPr algn="ctr"/>
            <a:t>0</a:t>
          </a:fld>
          <a:endParaRPr lang="pt-BR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522773</xdr:colOff>
      <xdr:row>6</xdr:row>
      <xdr:rowOff>65574</xdr:rowOff>
    </xdr:from>
    <xdr:to>
      <xdr:col>8</xdr:col>
      <xdr:colOff>504825</xdr:colOff>
      <xdr:row>7</xdr:row>
      <xdr:rowOff>95250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2961173" y="1208574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PERCENTUAL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246548</xdr:colOff>
      <xdr:row>11</xdr:row>
      <xdr:rowOff>56049</xdr:rowOff>
    </xdr:from>
    <xdr:to>
      <xdr:col>12</xdr:col>
      <xdr:colOff>581025</xdr:colOff>
      <xdr:row>12</xdr:row>
      <xdr:rowOff>76201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6342548" y="2151549"/>
          <a:ext cx="944077" cy="210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95978</xdr:colOff>
      <xdr:row>9</xdr:row>
      <xdr:rowOff>73492</xdr:rowOff>
    </xdr:from>
    <xdr:to>
      <xdr:col>16</xdr:col>
      <xdr:colOff>361949</xdr:colOff>
      <xdr:row>17</xdr:row>
      <xdr:rowOff>97957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514348</xdr:colOff>
      <xdr:row>6</xdr:row>
      <xdr:rowOff>57150</xdr:rowOff>
    </xdr:from>
    <xdr:to>
      <xdr:col>15</xdr:col>
      <xdr:colOff>496400</xdr:colOff>
      <xdr:row>7</xdr:row>
      <xdr:rowOff>86826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7219948" y="1200150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QUANTIDADE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457199</xdr:colOff>
      <xdr:row>6</xdr:row>
      <xdr:rowOff>57150</xdr:rowOff>
    </xdr:from>
    <xdr:to>
      <xdr:col>18</xdr:col>
      <xdr:colOff>381001</xdr:colOff>
      <xdr:row>7</xdr:row>
      <xdr:rowOff>86825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9601199" y="1200150"/>
          <a:ext cx="1143002" cy="220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GERAL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323852</xdr:colOff>
      <xdr:row>27</xdr:row>
      <xdr:rowOff>133349</xdr:rowOff>
    </xdr:from>
    <xdr:to>
      <xdr:col>18</xdr:col>
      <xdr:colOff>600075</xdr:colOff>
      <xdr:row>34</xdr:row>
      <xdr:rowOff>114300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85726</xdr:colOff>
      <xdr:row>24</xdr:row>
      <xdr:rowOff>180973</xdr:rowOff>
    </xdr:from>
    <xdr:to>
      <xdr:col>18</xdr:col>
      <xdr:colOff>438150</xdr:colOff>
      <xdr:row>26</xdr:row>
      <xdr:rowOff>28574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8010526" y="4752973"/>
          <a:ext cx="2790824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GERAL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OCORRÊNCIA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 POR MÊS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257175</xdr:colOff>
      <xdr:row>26</xdr:row>
      <xdr:rowOff>76200</xdr:rowOff>
    </xdr:from>
    <xdr:to>
      <xdr:col>13</xdr:col>
      <xdr:colOff>200025</xdr:colOff>
      <xdr:row>34</xdr:row>
      <xdr:rowOff>90486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76201</xdr:colOff>
      <xdr:row>24</xdr:row>
      <xdr:rowOff>190499</xdr:rowOff>
    </xdr:from>
    <xdr:to>
      <xdr:col>10</xdr:col>
      <xdr:colOff>428625</xdr:colOff>
      <xdr:row>26</xdr:row>
      <xdr:rowOff>38100</xdr:rowOff>
    </xdr:to>
    <xdr:sp macro="" textlink="'Análise Dashboard'!D15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3124201" y="4762499"/>
          <a:ext cx="2790824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4CCC999-69A6-437B-A8DC-400420D7764A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OCORRÊNCIAS 2019</a:t>
          </a:fld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89493</xdr:colOff>
      <xdr:row>1</xdr:row>
      <xdr:rowOff>51393</xdr:rowOff>
    </xdr:from>
    <xdr:to>
      <xdr:col>20</xdr:col>
      <xdr:colOff>269918</xdr:colOff>
      <xdr:row>2</xdr:row>
      <xdr:rowOff>41318</xdr:rowOff>
    </xdr:to>
    <xdr:pic macro="[0]!pImprimirDashboard"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893" y="241893"/>
          <a:ext cx="180425" cy="180425"/>
        </a:xfrm>
        <a:prstGeom prst="rect">
          <a:avLst/>
        </a:prstGeom>
      </xdr:spPr>
    </xdr:pic>
    <xdr:clientData fPrintsWithSheet="0"/>
  </xdr:twoCellAnchor>
  <xdr:oneCellAnchor>
    <xdr:from>
      <xdr:col>19</xdr:col>
      <xdr:colOff>592862</xdr:colOff>
      <xdr:row>0</xdr:row>
      <xdr:rowOff>47625</xdr:rowOff>
    </xdr:from>
    <xdr:ext cx="358624" cy="211405"/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1565662" y="47625"/>
          <a:ext cx="358624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PDF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209550</xdr:colOff>
      <xdr:row>3</xdr:row>
      <xdr:rowOff>180975</xdr:rowOff>
    </xdr:from>
    <xdr:to>
      <xdr:col>18</xdr:col>
      <xdr:colOff>552450</xdr:colOff>
      <xdr:row>5</xdr:row>
      <xdr:rowOff>104775</xdr:rowOff>
    </xdr:to>
    <xdr:sp macro="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8743950" y="752475"/>
          <a:ext cx="2171700" cy="3048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76189</xdr:colOff>
      <xdr:row>0</xdr:row>
      <xdr:rowOff>66675</xdr:rowOff>
    </xdr:from>
    <xdr:to>
      <xdr:col>19</xdr:col>
      <xdr:colOff>19050</xdr:colOff>
      <xdr:row>35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5389" y="66675"/>
          <a:ext cx="9696461" cy="6619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9525</xdr:colOff>
      <xdr:row>0</xdr:row>
      <xdr:rowOff>85725</xdr:rowOff>
    </xdr:from>
    <xdr:ext cx="7219798" cy="747512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28725" y="85725"/>
          <a:ext cx="7219798" cy="7475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DASHBOARD </a:t>
          </a:r>
          <a:r>
            <a:rPr lang="pt-BR" sz="4400" b="1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OCORRÊNCIAS</a:t>
          </a:r>
        </a:p>
      </xdr:txBody>
    </xdr:sp>
    <xdr:clientData/>
  </xdr:oneCellAnchor>
  <xdr:oneCellAnchor>
    <xdr:from>
      <xdr:col>19</xdr:col>
      <xdr:colOff>63552</xdr:colOff>
      <xdr:row>0</xdr:row>
      <xdr:rowOff>47625</xdr:rowOff>
    </xdr:from>
    <xdr:ext cx="464743" cy="211405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036352" y="47625"/>
          <a:ext cx="464743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Voltar</a:t>
          </a:r>
        </a:p>
      </xdr:txBody>
    </xdr:sp>
    <xdr:clientData fPrintsWithSheet="0"/>
  </xdr:oneCellAnchor>
  <xdr:twoCellAnchor>
    <xdr:from>
      <xdr:col>12</xdr:col>
      <xdr:colOff>485775</xdr:colOff>
      <xdr:row>24</xdr:row>
      <xdr:rowOff>161925</xdr:rowOff>
    </xdr:from>
    <xdr:to>
      <xdr:col>18</xdr:col>
      <xdr:colOff>447675</xdr:colOff>
      <xdr:row>34</xdr:row>
      <xdr:rowOff>61912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228112</xdr:colOff>
      <xdr:row>1</xdr:row>
      <xdr:rowOff>47137</xdr:rowOff>
    </xdr:from>
    <xdr:to>
      <xdr:col>19</xdr:col>
      <xdr:colOff>418979</xdr:colOff>
      <xdr:row>2</xdr:row>
      <xdr:rowOff>47504</xdr:rowOff>
    </xdr:to>
    <xdr:pic macro="[0]!pVoltarAnalise"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0912" y="237637"/>
          <a:ext cx="190867" cy="190867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133348</xdr:colOff>
      <xdr:row>6</xdr:row>
      <xdr:rowOff>9525</xdr:rowOff>
    </xdr:from>
    <xdr:to>
      <xdr:col>18</xdr:col>
      <xdr:colOff>552449</xdr:colOff>
      <xdr:row>17</xdr:row>
      <xdr:rowOff>9526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352548" y="1152525"/>
          <a:ext cx="9563101" cy="209550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152401</xdr:colOff>
      <xdr:row>17</xdr:row>
      <xdr:rowOff>152400</xdr:rowOff>
    </xdr:from>
    <xdr:to>
      <xdr:col>18</xdr:col>
      <xdr:colOff>552450</xdr:colOff>
      <xdr:row>24</xdr:row>
      <xdr:rowOff>38100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371601" y="3390900"/>
          <a:ext cx="9544049" cy="12192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190500</xdr:colOff>
      <xdr:row>11</xdr:row>
      <xdr:rowOff>95251</xdr:rowOff>
    </xdr:from>
    <xdr:to>
      <xdr:col>4</xdr:col>
      <xdr:colOff>161925</xdr:colOff>
      <xdr:row>12</xdr:row>
      <xdr:rowOff>133350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409700" y="2190751"/>
          <a:ext cx="581025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SAÚDE</a:t>
          </a:r>
        </a:p>
      </xdr:txBody>
    </xdr:sp>
    <xdr:clientData/>
  </xdr:twoCellAnchor>
  <xdr:twoCellAnchor>
    <xdr:from>
      <xdr:col>13</xdr:col>
      <xdr:colOff>371475</xdr:colOff>
      <xdr:row>24</xdr:row>
      <xdr:rowOff>171451</xdr:rowOff>
    </xdr:from>
    <xdr:to>
      <xdr:col>18</xdr:col>
      <xdr:colOff>542925</xdr:colOff>
      <xdr:row>34</xdr:row>
      <xdr:rowOff>114301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686675" y="4743451"/>
          <a:ext cx="3219450" cy="184785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161926</xdr:colOff>
      <xdr:row>24</xdr:row>
      <xdr:rowOff>180974</xdr:rowOff>
    </xdr:from>
    <xdr:to>
      <xdr:col>13</xdr:col>
      <xdr:colOff>219075</xdr:colOff>
      <xdr:row>34</xdr:row>
      <xdr:rowOff>114299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381126" y="4752974"/>
          <a:ext cx="6153149" cy="18383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17</xdr:row>
      <xdr:rowOff>133351</xdr:rowOff>
    </xdr:from>
    <xdr:to>
      <xdr:col>18</xdr:col>
      <xdr:colOff>495300</xdr:colOff>
      <xdr:row>24</xdr:row>
      <xdr:rowOff>66675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298436</xdr:colOff>
      <xdr:row>9</xdr:row>
      <xdr:rowOff>4694</xdr:rowOff>
    </xdr:from>
    <xdr:to>
      <xdr:col>4</xdr:col>
      <xdr:colOff>92088</xdr:colOff>
      <xdr:row>11</xdr:row>
      <xdr:rowOff>26946</xdr:rowOff>
    </xdr:to>
    <xdr:pic>
      <xdr:nvPic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17636" y="1719194"/>
          <a:ext cx="403252" cy="40325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253301</xdr:colOff>
      <xdr:row>9</xdr:row>
      <xdr:rowOff>8186</xdr:rowOff>
    </xdr:from>
    <xdr:to>
      <xdr:col>8</xdr:col>
      <xdr:colOff>46058</xdr:colOff>
      <xdr:row>11</xdr:row>
      <xdr:rowOff>23454</xdr:rowOff>
    </xdr:to>
    <xdr:pic>
      <xdr:nvPic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10901" y="1722686"/>
          <a:ext cx="402357" cy="396268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210227</xdr:colOff>
      <xdr:row>13</xdr:row>
      <xdr:rowOff>17566</xdr:rowOff>
    </xdr:from>
    <xdr:to>
      <xdr:col>4</xdr:col>
      <xdr:colOff>40186</xdr:colOff>
      <xdr:row>15</xdr:row>
      <xdr:rowOff>52175</xdr:rowOff>
    </xdr:to>
    <xdr:pic>
      <xdr:nvPic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29427" y="2494066"/>
          <a:ext cx="439559" cy="4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252605</xdr:colOff>
      <xdr:row>13</xdr:row>
      <xdr:rowOff>77925</xdr:rowOff>
    </xdr:from>
    <xdr:to>
      <xdr:col>8</xdr:col>
      <xdr:colOff>52195</xdr:colOff>
      <xdr:row>15</xdr:row>
      <xdr:rowOff>106115</xdr:rowOff>
    </xdr:to>
    <xdr:pic>
      <xdr:nvPic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910205" y="2554425"/>
          <a:ext cx="409190" cy="4091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171448</xdr:colOff>
      <xdr:row>15</xdr:row>
      <xdr:rowOff>114299</xdr:rowOff>
    </xdr:from>
    <xdr:to>
      <xdr:col>4</xdr:col>
      <xdr:colOff>152400</xdr:colOff>
      <xdr:row>16</xdr:row>
      <xdr:rowOff>171450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390648" y="2971799"/>
          <a:ext cx="590552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FÉRIAS</a:t>
          </a:r>
        </a:p>
      </xdr:txBody>
    </xdr:sp>
    <xdr:clientData/>
  </xdr:twoCellAnchor>
  <xdr:twoCellAnchor>
    <xdr:from>
      <xdr:col>7</xdr:col>
      <xdr:colOff>209548</xdr:colOff>
      <xdr:row>11</xdr:row>
      <xdr:rowOff>66674</xdr:rowOff>
    </xdr:from>
    <xdr:to>
      <xdr:col>9</xdr:col>
      <xdr:colOff>352424</xdr:colOff>
      <xdr:row>13</xdr:row>
      <xdr:rowOff>66674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867148" y="216217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LUTO</a:t>
          </a:r>
        </a:p>
      </xdr:txBody>
    </xdr:sp>
    <xdr:clientData/>
  </xdr:twoCellAnchor>
  <xdr:twoCellAnchor>
    <xdr:from>
      <xdr:col>7</xdr:col>
      <xdr:colOff>133348</xdr:colOff>
      <xdr:row>15</xdr:row>
      <xdr:rowOff>123824</xdr:rowOff>
    </xdr:from>
    <xdr:to>
      <xdr:col>9</xdr:col>
      <xdr:colOff>276224</xdr:colOff>
      <xdr:row>17</xdr:row>
      <xdr:rowOff>123824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3790948" y="298132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OUTROS</a:t>
          </a:r>
        </a:p>
      </xdr:txBody>
    </xdr:sp>
    <xdr:clientData/>
  </xdr:twoCellAnchor>
  <xdr:twoCellAnchor>
    <xdr:from>
      <xdr:col>4</xdr:col>
      <xdr:colOff>9524</xdr:colOff>
      <xdr:row>11</xdr:row>
      <xdr:rowOff>28575</xdr:rowOff>
    </xdr:from>
    <xdr:to>
      <xdr:col>6</xdr:col>
      <xdr:colOff>180976</xdr:colOff>
      <xdr:row>13</xdr:row>
      <xdr:rowOff>28575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47624</xdr:colOff>
      <xdr:row>11</xdr:row>
      <xdr:rowOff>95250</xdr:rowOff>
    </xdr:from>
    <xdr:to>
      <xdr:col>7</xdr:col>
      <xdr:colOff>10424</xdr:colOff>
      <xdr:row>12</xdr:row>
      <xdr:rowOff>152399</xdr:rowOff>
    </xdr:to>
    <xdr:sp macro="" textlink="'Análise Dashboard'!W22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095624" y="2190750"/>
          <a:ext cx="5724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6CD1E12-B1CA-44BF-86C6-553557ACCC05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590549</xdr:colOff>
      <xdr:row>15</xdr:row>
      <xdr:rowOff>38100</xdr:rowOff>
    </xdr:from>
    <xdr:to>
      <xdr:col>6</xdr:col>
      <xdr:colOff>152401</xdr:colOff>
      <xdr:row>17</xdr:row>
      <xdr:rowOff>38100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28574</xdr:colOff>
      <xdr:row>15</xdr:row>
      <xdr:rowOff>104775</xdr:rowOff>
    </xdr:from>
    <xdr:to>
      <xdr:col>7</xdr:col>
      <xdr:colOff>9525</xdr:colOff>
      <xdr:row>16</xdr:row>
      <xdr:rowOff>161924</xdr:rowOff>
    </xdr:to>
    <xdr:sp macro="" textlink="'Análise Dashboard'!W23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076574" y="2962275"/>
          <a:ext cx="59055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354B267-92E7-45E9-9110-A024A5417FDC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11</xdr:row>
      <xdr:rowOff>19050</xdr:rowOff>
    </xdr:from>
    <xdr:to>
      <xdr:col>10</xdr:col>
      <xdr:colOff>238126</xdr:colOff>
      <xdr:row>13</xdr:row>
      <xdr:rowOff>19050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104774</xdr:colOff>
      <xdr:row>11</xdr:row>
      <xdr:rowOff>85725</xdr:rowOff>
    </xdr:from>
    <xdr:to>
      <xdr:col>11</xdr:col>
      <xdr:colOff>142875</xdr:colOff>
      <xdr:row>12</xdr:row>
      <xdr:rowOff>142874</xdr:rowOff>
    </xdr:to>
    <xdr:sp macro="" textlink="'Análise Dashboard'!W24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5591174" y="2181225"/>
          <a:ext cx="6477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7E254A-0D09-4BC5-9912-BD6E24459601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15</xdr:row>
      <xdr:rowOff>57150</xdr:rowOff>
    </xdr:from>
    <xdr:to>
      <xdr:col>10</xdr:col>
      <xdr:colOff>238126</xdr:colOff>
      <xdr:row>17</xdr:row>
      <xdr:rowOff>57150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104774</xdr:colOff>
      <xdr:row>15</xdr:row>
      <xdr:rowOff>123825</xdr:rowOff>
    </xdr:from>
    <xdr:to>
      <xdr:col>11</xdr:col>
      <xdr:colOff>171450</xdr:colOff>
      <xdr:row>16</xdr:row>
      <xdr:rowOff>180974</xdr:rowOff>
    </xdr:to>
    <xdr:sp macro="" textlink="'Análise Dashboard'!W25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5591174" y="2981325"/>
          <a:ext cx="676276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469146-1052-4F5A-B744-BA5779663563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446673</xdr:colOff>
      <xdr:row>9</xdr:row>
      <xdr:rowOff>170448</xdr:rowOff>
    </xdr:from>
    <xdr:to>
      <xdr:col>18</xdr:col>
      <xdr:colOff>372478</xdr:colOff>
      <xdr:row>15</xdr:row>
      <xdr:rowOff>172453</xdr:rowOff>
    </xdr:to>
    <xdr:sp macro="" textlink="'Análise Dashboard'!V20">
      <xdr:nvSpPr>
        <xdr:cNvPr id="29" name="Elips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9590673" y="1884948"/>
          <a:ext cx="1145005" cy="1145005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3EDC755-D8BB-42B0-A4E8-292D79A6F0F3}" type="TxLink">
            <a:rPr lang="en-US" sz="1600" b="0" i="0" u="none" strike="noStrike">
              <a:solidFill>
                <a:schemeClr val="bg1"/>
              </a:solidFill>
              <a:latin typeface="Trebuchet MS"/>
            </a:rPr>
            <a:pPr algn="ctr"/>
            <a:t>0</a:t>
          </a:fld>
          <a:endParaRPr lang="pt-BR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522773</xdr:colOff>
      <xdr:row>6</xdr:row>
      <xdr:rowOff>65574</xdr:rowOff>
    </xdr:from>
    <xdr:to>
      <xdr:col>8</xdr:col>
      <xdr:colOff>504825</xdr:colOff>
      <xdr:row>7</xdr:row>
      <xdr:rowOff>95250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2961173" y="1208574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PERCENTUAL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246548</xdr:colOff>
      <xdr:row>11</xdr:row>
      <xdr:rowOff>56049</xdr:rowOff>
    </xdr:from>
    <xdr:to>
      <xdr:col>12</xdr:col>
      <xdr:colOff>581025</xdr:colOff>
      <xdr:row>12</xdr:row>
      <xdr:rowOff>76201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342548" y="2151549"/>
          <a:ext cx="944077" cy="210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95978</xdr:colOff>
      <xdr:row>9</xdr:row>
      <xdr:rowOff>73492</xdr:rowOff>
    </xdr:from>
    <xdr:to>
      <xdr:col>16</xdr:col>
      <xdr:colOff>361949</xdr:colOff>
      <xdr:row>17</xdr:row>
      <xdr:rowOff>97957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514348</xdr:colOff>
      <xdr:row>6</xdr:row>
      <xdr:rowOff>57150</xdr:rowOff>
    </xdr:from>
    <xdr:to>
      <xdr:col>15</xdr:col>
      <xdr:colOff>496400</xdr:colOff>
      <xdr:row>7</xdr:row>
      <xdr:rowOff>86826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7219948" y="1200150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QUANTIDADE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238125</xdr:colOff>
      <xdr:row>6</xdr:row>
      <xdr:rowOff>66675</xdr:rowOff>
    </xdr:from>
    <xdr:to>
      <xdr:col>18</xdr:col>
      <xdr:colOff>514351</xdr:colOff>
      <xdr:row>7</xdr:row>
      <xdr:rowOff>86825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9382125" y="1209675"/>
          <a:ext cx="1495426" cy="210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FUNCIONÁRIO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323852</xdr:colOff>
      <xdr:row>27</xdr:row>
      <xdr:rowOff>133349</xdr:rowOff>
    </xdr:from>
    <xdr:to>
      <xdr:col>18</xdr:col>
      <xdr:colOff>600075</xdr:colOff>
      <xdr:row>34</xdr:row>
      <xdr:rowOff>114300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447675</xdr:colOff>
      <xdr:row>24</xdr:row>
      <xdr:rowOff>180973</xdr:rowOff>
    </xdr:from>
    <xdr:to>
      <xdr:col>18</xdr:col>
      <xdr:colOff>438150</xdr:colOff>
      <xdr:row>26</xdr:row>
      <xdr:rowOff>28574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7762875" y="4752973"/>
          <a:ext cx="303847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FUNCIONÁRIO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OCORRÊNCIA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 POR MÊS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257175</xdr:colOff>
      <xdr:row>26</xdr:row>
      <xdr:rowOff>76200</xdr:rowOff>
    </xdr:from>
    <xdr:to>
      <xdr:col>13</xdr:col>
      <xdr:colOff>200025</xdr:colOff>
      <xdr:row>34</xdr:row>
      <xdr:rowOff>90486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76201</xdr:colOff>
      <xdr:row>24</xdr:row>
      <xdr:rowOff>190499</xdr:rowOff>
    </xdr:from>
    <xdr:to>
      <xdr:col>10</xdr:col>
      <xdr:colOff>428625</xdr:colOff>
      <xdr:row>26</xdr:row>
      <xdr:rowOff>38100</xdr:rowOff>
    </xdr:to>
    <xdr:sp macro="" textlink="'Análise Dashboard'!D15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3124201" y="4762499"/>
          <a:ext cx="2790824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4CCC999-69A6-437B-A8DC-400420D7764A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OCORRÊNCIAS 2019</a:t>
          </a:fld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89493</xdr:colOff>
      <xdr:row>1</xdr:row>
      <xdr:rowOff>51393</xdr:rowOff>
    </xdr:from>
    <xdr:to>
      <xdr:col>20</xdr:col>
      <xdr:colOff>269918</xdr:colOff>
      <xdr:row>2</xdr:row>
      <xdr:rowOff>41318</xdr:rowOff>
    </xdr:to>
    <xdr:pic macro="[0]!pImprimirDashboardFuncionario"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893" y="241893"/>
          <a:ext cx="180425" cy="180425"/>
        </a:xfrm>
        <a:prstGeom prst="rect">
          <a:avLst/>
        </a:prstGeom>
      </xdr:spPr>
    </xdr:pic>
    <xdr:clientData fPrintsWithSheet="0"/>
  </xdr:twoCellAnchor>
  <xdr:oneCellAnchor>
    <xdr:from>
      <xdr:col>19</xdr:col>
      <xdr:colOff>592862</xdr:colOff>
      <xdr:row>0</xdr:row>
      <xdr:rowOff>47625</xdr:rowOff>
    </xdr:from>
    <xdr:ext cx="358624" cy="211405"/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1565662" y="47625"/>
          <a:ext cx="358624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PDF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4</xdr:row>
          <xdr:rowOff>19050</xdr:rowOff>
        </xdr:from>
        <xdr:to>
          <xdr:col>18</xdr:col>
          <xdr:colOff>466725</xdr:colOff>
          <xdr:row>5</xdr:row>
          <xdr:rowOff>76200</xdr:rowOff>
        </xdr:to>
        <xdr:sp macro="" textlink="">
          <xdr:nvSpPr>
            <xdr:cNvPr id="12295" name="tbFuncionario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524926</xdr:colOff>
      <xdr:row>2</xdr:row>
      <xdr:rowOff>76200</xdr:rowOff>
    </xdr:from>
    <xdr:to>
      <xdr:col>18</xdr:col>
      <xdr:colOff>103724</xdr:colOff>
      <xdr:row>4</xdr:row>
      <xdr:rowOff>19050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9059326" y="457200"/>
          <a:ext cx="1407598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chemeClr val="tx1">
                  <a:lumMod val="50000"/>
                  <a:lumOff val="50000"/>
                </a:schemeClr>
              </a:solidFill>
            </a:rPr>
            <a:t>Funcionário Selecionado</a:t>
          </a:r>
        </a:p>
      </xdr:txBody>
    </xdr:sp>
    <xdr:clientData fPrintsWithSheet="0"/>
  </xdr:twoCellAnchor>
  <xdr:twoCellAnchor>
    <xdr:from>
      <xdr:col>15</xdr:col>
      <xdr:colOff>200025</xdr:colOff>
      <xdr:row>3</xdr:row>
      <xdr:rowOff>180975</xdr:rowOff>
    </xdr:from>
    <xdr:to>
      <xdr:col>18</xdr:col>
      <xdr:colOff>542925</xdr:colOff>
      <xdr:row>5</xdr:row>
      <xdr:rowOff>104775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8734425" y="752475"/>
          <a:ext cx="2171700" cy="304800"/>
        </a:xfrm>
        <a:prstGeom prst="roundRect">
          <a:avLst>
            <a:gd name="adj" fmla="val 50000"/>
          </a:avLst>
        </a:prstGeom>
        <a:noFill/>
        <a:ln w="19050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209549</xdr:colOff>
          <xdr:row>18</xdr:row>
          <xdr:rowOff>85725</xdr:rowOff>
        </xdr:from>
        <xdr:to>
          <xdr:col>8</xdr:col>
          <xdr:colOff>401549</xdr:colOff>
          <xdr:row>23</xdr:row>
          <xdr:rowOff>111876</xdr:rowOff>
        </xdr:to>
        <xdr:pic>
          <xdr:nvPicPr>
            <xdr:cNvPr id="51" name="Imagem 50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nálise Dashboard'!$Y$21:$AB$25" spid="_x0000_s12565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428749" y="3514725"/>
              <a:ext cx="3240000" cy="97865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14</xdr:col>
      <xdr:colOff>528715</xdr:colOff>
      <xdr:row>4</xdr:row>
      <xdr:rowOff>33415</xdr:rowOff>
    </xdr:from>
    <xdr:to>
      <xdr:col>15</xdr:col>
      <xdr:colOff>114321</xdr:colOff>
      <xdr:row>5</xdr:row>
      <xdr:rowOff>38121</xdr:rowOff>
    </xdr:to>
    <xdr:pic macro="[0]!pProcurarFuncionario"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3515" y="795415"/>
          <a:ext cx="195206" cy="195206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kylei Belchior" refreshedDate="43714.167561921298" createdVersion="6" refreshedVersion="6" minRefreshableVersion="3" recordCount="4" xr:uid="{CD6AAA1D-1B47-494A-9E1B-17AA1DE2E02B}">
  <cacheSource type="worksheet">
    <worksheetSource name="tbOpcoes"/>
  </cacheSource>
  <cacheFields count="1">
    <cacheField name="Menu" numFmtId="0">
      <sharedItems count="4">
        <s v="01. Ocorrências"/>
        <s v="02. Análises"/>
        <s v="03. Consultas"/>
        <s v="04. Cadastros"/>
      </sharedItems>
    </cacheField>
  </cacheFields>
  <extLst>
    <ext xmlns:x14="http://schemas.microsoft.com/office/spreadsheetml/2009/9/main" uri="{725AE2AE-9491-48be-B2B4-4EB974FC3084}">
      <x14:pivotCacheDefinition pivotCacheId="2109208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</r>
  <r>
    <x v="1"/>
  </r>
  <r>
    <x v="2"/>
  </r>
  <r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ED191F-B25F-4A71-A15E-7D947F561A2B}" name="Tabela dinâmica3" cacheId="0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C1:C2" firstHeaderRow="1" firstDataRow="1" firstDataCol="1"/>
  <pivotFields count="1">
    <pivotField axis="axisRow" showAll="0">
      <items count="5">
        <item h="1" x="0"/>
        <item h="1" x="1"/>
        <item h="1" x="2"/>
        <item x="3"/>
        <item t="default"/>
      </items>
    </pivotField>
  </pivotFields>
  <rowFields count="1">
    <field x="0"/>
  </rowFields>
  <rowItems count="1">
    <i>
      <x v="3"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lecione" xr10:uid="{F88CCC4C-3F1B-4CAF-B82F-0F7087A3E84B}" sourceName="Menu">
  <pivotTables>
    <pivotTable tabId="5" name="Tabela dinâmica3"/>
  </pivotTables>
  <data>
    <tabular pivotCacheId="2109208744">
      <items count="4">
        <i x="0"/>
        <i x="1"/>
        <i x="2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NU" xr10:uid="{E8D49161-0FDC-4EA8-ADCC-A3312D0904EF}" cache="Selecione" caption="Selecione:" style="MENU 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Ocorrencias" displayName="tbOcorrencias" ref="A1:M2" insertRow="1" headerRowDxfId="41" dataDxfId="40">
  <tableColumns count="13">
    <tableColumn id="9" xr3:uid="{5607B509-F42A-416B-92F4-99933FC6972C}" name="Nº Ocorrência" dataDxfId="39">
      <calculatedColumnFormula>IF(tbOcorrencias[Registro Funcionário]="","",IF(ISNUMBER(OFFSET(A2,-1,0)),OFFSET(A2,-1,0)+1,1))</calculatedColumnFormula>
    </tableColumn>
    <tableColumn id="1" xr3:uid="{00000000-0010-0000-0000-000001000000}" name="Registro Funcionário" totalsRowLabel="Total" dataDxfId="38" totalsRowDxfId="37"/>
    <tableColumn id="6" xr3:uid="{6F02E1E7-1313-41E5-8761-BF8764CDF0C8}" name="Nome Funcionário" dataDxfId="36" totalsRowDxfId="35"/>
    <tableColumn id="2" xr3:uid="{00000000-0010-0000-0000-000002000000}" name="Data Inicial" totalsRowFunction="custom" dataDxfId="34" totalsRowDxfId="33">
      <totalsRowFormula>TODAY()-(RANDBETWEEN(1000,))</totalsRowFormula>
    </tableColumn>
    <tableColumn id="3" xr3:uid="{00000000-0010-0000-0000-000003000000}" name="Data Final" dataDxfId="32" totalsRowDxfId="31"/>
    <tableColumn id="4" xr3:uid="{00000000-0010-0000-0000-000004000000}" name="Tipo de Ausência" dataDxfId="30" totalsRowDxfId="29"/>
    <tableColumn id="7" xr3:uid="{EBF52E86-B82C-4BF3-B231-ABF0A275277A}" name="Código Int. Doença (CID)" dataDxfId="28" totalsRowDxfId="27"/>
    <tableColumn id="8" xr3:uid="{B0E72DFE-8A7A-4B52-8D5D-EE9829350848}" name="Status" dataDxfId="26" totalsRowDxfId="25">
      <calculatedColumnFormula>IF(tbOcorrencias[Registro Funcionário]="","",INDEX(tbEmpregados[],MATCH(tbOcorrencias[Registro Funcionário],tbEmpregados[Registro Funcionário],0),3))</calculatedColumnFormula>
    </tableColumn>
    <tableColumn id="5" xr3:uid="{CA2F3528-2601-4A25-B018-57B7A6D2EC23}" name="Dias Ausente" dataDxfId="24" totalsRowDxfId="23">
      <calculatedColumnFormula>IF(tbOcorrencias[Data Final]="","",tbOcorrencias[Data Final]-tbOcorrencias[Data Inicial])</calculatedColumnFormula>
    </tableColumn>
    <tableColumn id="13" xr3:uid="{CA963D01-C063-44B1-A62D-D687C93D59F3}" name="Qtde" dataDxfId="22" totalsRowDxfId="21">
      <calculatedColumnFormula>IF(tbOcorrencias[Registro Funcionário]="","",1)</calculatedColumnFormula>
    </tableColumn>
    <tableColumn id="10" xr3:uid="{5D8D1BCE-B867-4379-9863-06601F479D06}" name="Dia" dataDxfId="20" totalsRowDxfId="19">
      <calculatedColumnFormula>IF(tbOcorrencias[Data Inicial]="","",DAY(tbOcorrencias[Data Inicial]))</calculatedColumnFormula>
    </tableColumn>
    <tableColumn id="11" xr3:uid="{879DCE59-EC16-444C-B97B-F6F705A8A38F}" name="Mês" dataDxfId="18" totalsRowDxfId="17">
      <calculatedColumnFormula>IF(tbOcorrencias[Data Inicial]="","",MONTH(tbOcorrencias[Data Inicial]))</calculatedColumnFormula>
    </tableColumn>
    <tableColumn id="12" xr3:uid="{066F4CE6-14FC-4B5F-8DB2-B751F6C58BBE}" name="Ano" dataDxfId="16" totalsRowDxfId="15">
      <calculatedColumnFormula>IF(tbOcorrencias[Data Inicial]="","",YEAR(tbOcorrencias[Data Inicial]))</calculatedColumnFormula>
    </tableColumn>
  </tableColumns>
  <tableStyleInfo name="Table Style 1" showFirstColumn="1" showLastColumn="0" showRowStripes="1" showColumnStripes="0"/>
  <extLst>
    <ext xmlns:x14="http://schemas.microsoft.com/office/spreadsheetml/2009/9/main" uri="{504A1905-F514-4f6f-8877-14C23A59335A}">
      <x14:table altText="Employee Leave Tracker" altTextSummary="List of dates and leave type for each employee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Ausencia" displayName="tbAusencia" ref="E1:E5" totalsRowShown="0" headerRowDxfId="14" dataDxfId="13">
  <tableColumns count="1">
    <tableColumn id="1" xr3:uid="{00000000-0010-0000-0100-000001000000}" name="Tipos de Ausência" dataDxfId="12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Empregados" displayName="tbEmpregados" ref="A1:C2" insertRow="1" totalsRowShown="0" headerRowDxfId="11" dataDxfId="10">
  <sortState ref="A2">
    <sortCondition ref="A1:A2"/>
  </sortState>
  <tableColumns count="3">
    <tableColumn id="1" xr3:uid="{00000000-0010-0000-0300-000001000000}" name="Registro Funcionário" dataDxfId="9"/>
    <tableColumn id="2" xr3:uid="{3F9EE4AF-5BD0-4924-8597-25512722553E}" name="Nome Funcionário" dataDxfId="8"/>
    <tableColumn id="3" xr3:uid="{F76F2422-63B9-40A9-890A-C6E7A4BACB58}" name="Status" dataDxfId="7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List of Employees" altTextSummary="Employee name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39489D-40CD-466A-9362-B299547F63C3}" name="tbCID" displayName="tbCID" ref="G1:H2046" totalsRowShown="0" headerRowDxfId="6" dataDxfId="5">
  <tableColumns count="2">
    <tableColumn id="1" xr3:uid="{7694F015-E398-4D06-A0D3-7497E25ECCC2}" name="Código CID" dataDxfId="4"/>
    <tableColumn id="2" xr3:uid="{4215E168-8842-474B-86CC-043A481C79BB}" name="Descrição CID" dataDxfId="3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BB541F1-38AD-4D9B-9524-7D1850A2A03A}" name="tbOpcoes" displayName="tbOpcoes" ref="A1:A5" totalsRowShown="0" headerRowDxfId="2" dataDxfId="1">
  <autoFilter ref="A1:A5" xr:uid="{0182BF11-82B9-44C8-B3DC-AA5ED616C137}">
    <filterColumn colId="0" hiddenButton="1"/>
  </autoFilter>
  <tableColumns count="1">
    <tableColumn id="1" xr3:uid="{295E35A0-025C-4336-B76C-58A3A3C86981}" name="Menu" dataDxfId="0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0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59C0-2D82-416F-83F6-4C8875FB4D7A}">
  <sheetPr codeName="plCapa">
    <tabColor theme="5" tint="-0.249977111117893"/>
  </sheetPr>
  <dimension ref="A1:W52"/>
  <sheetViews>
    <sheetView showGridLines="0" showRowColHeaders="0" tabSelected="1" zoomScaleNormal="100" workbookViewId="0">
      <selection activeCell="B2" sqref="B2:V4"/>
    </sheetView>
  </sheetViews>
  <sheetFormatPr defaultColWidth="0" defaultRowHeight="0" customHeight="1" zeroHeight="1" x14ac:dyDescent="0.3"/>
  <cols>
    <col min="1" max="1" width="2" style="8" customWidth="1"/>
    <col min="2" max="21" width="9.140625" style="8" customWidth="1"/>
    <col min="22" max="22" width="9" style="8" customWidth="1"/>
    <col min="23" max="23" width="0" style="8" hidden="1" customWidth="1"/>
    <col min="24" max="16384" width="9.140625" style="8" hidden="1"/>
  </cols>
  <sheetData>
    <row r="1" spans="1:22" s="6" customFormat="1" ht="3.75" customHeight="1" x14ac:dyDescent="0.3"/>
    <row r="2" spans="1:22" s="7" customFormat="1" ht="16.5" customHeight="1" x14ac:dyDescent="0.3">
      <c r="A2" s="6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</row>
    <row r="3" spans="1:22" s="7" customFormat="1" ht="16.5" customHeight="1" x14ac:dyDescent="0.3">
      <c r="A3" s="6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s="7" customFormat="1" ht="17.25" customHeight="1" thickBot="1" x14ac:dyDescent="0.35">
      <c r="A4" s="6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</row>
    <row r="5" spans="1:22" s="7" customFormat="1" ht="17.2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2" s="7" customFormat="1" ht="16.5" x14ac:dyDescent="0.3">
      <c r="A6" s="6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 s="7" customFormat="1" ht="16.5" x14ac:dyDescent="0.3">
      <c r="A7" s="6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s="7" customFormat="1" ht="16.5" x14ac:dyDescent="0.3">
      <c r="A8" s="6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s="7" customFormat="1" ht="16.5" x14ac:dyDescent="0.3">
      <c r="A9" s="6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s="7" customFormat="1" ht="16.5" x14ac:dyDescent="0.3">
      <c r="A10" s="6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s="7" customFormat="1" ht="16.5" x14ac:dyDescent="0.3">
      <c r="A11" s="6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s="7" customFormat="1" ht="16.5" x14ac:dyDescent="0.3">
      <c r="A12" s="6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s="7" customFormat="1" ht="16.5" x14ac:dyDescent="0.3">
      <c r="A13" s="6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s="7" customFormat="1" ht="16.5" x14ac:dyDescent="0.3">
      <c r="A14" s="6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s="7" customFormat="1" ht="16.5" x14ac:dyDescent="0.3">
      <c r="A15" s="6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s="7" customFormat="1" ht="16.5" x14ac:dyDescent="0.3">
      <c r="A16" s="6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1:22" s="7" customFormat="1" ht="16.5" x14ac:dyDescent="0.3">
      <c r="A17" s="6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1:22" s="7" customFormat="1" ht="16.5" x14ac:dyDescent="0.3">
      <c r="A18" s="6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1:22" s="7" customFormat="1" ht="16.5" x14ac:dyDescent="0.3">
      <c r="A19" s="6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1:22" s="7" customFormat="1" ht="16.5" x14ac:dyDescent="0.3">
      <c r="A20" s="6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1:22" s="7" customFormat="1" ht="16.5" x14ac:dyDescent="0.3">
      <c r="A21" s="6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 s="7" customFormat="1" ht="16.5" x14ac:dyDescent="0.3">
      <c r="A22" s="6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s="7" customFormat="1" ht="16.5" x14ac:dyDescent="0.3">
      <c r="A23" s="6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s="7" customFormat="1" ht="16.5" x14ac:dyDescent="0.3">
      <c r="A24" s="6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s="7" customFormat="1" ht="16.5" x14ac:dyDescent="0.3">
      <c r="A25" s="6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s="7" customFormat="1" ht="16.5" x14ac:dyDescent="0.3">
      <c r="A26" s="6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 s="7" customFormat="1" ht="16.5" x14ac:dyDescent="0.3">
      <c r="A27" s="6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2" s="7" customFormat="1" ht="16.5" x14ac:dyDescent="0.3">
      <c r="A28" s="6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1:22" s="7" customFormat="1" ht="16.5" x14ac:dyDescent="0.3">
      <c r="A29" s="6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1:22" s="7" customFormat="1" ht="16.5" x14ac:dyDescent="0.3">
      <c r="A30" s="6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</row>
    <row r="31" spans="1:22" s="7" customFormat="1" ht="10.5" customHeight="1" thickBot="1" x14ac:dyDescent="0.35">
      <c r="A31" s="6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7" customFormat="1" ht="17.25" thickTop="1" x14ac:dyDescent="0.3">
      <c r="A32" s="6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10"/>
      <c r="U32" s="9"/>
      <c r="V32" s="9"/>
    </row>
    <row r="33" spans="1:20" s="7" customFormat="1" ht="16.5" x14ac:dyDescent="0.3">
      <c r="A33" s="6"/>
      <c r="T33" s="11"/>
    </row>
    <row r="34" spans="1:20" ht="16.5" hidden="1" x14ac:dyDescent="0.3"/>
    <row r="35" spans="1:20" ht="15" hidden="1" customHeight="1" x14ac:dyDescent="0.3"/>
    <row r="36" spans="1:20" ht="15" hidden="1" customHeight="1" x14ac:dyDescent="0.3"/>
    <row r="37" spans="1:20" ht="15" hidden="1" customHeight="1" x14ac:dyDescent="0.3"/>
    <row r="38" spans="1:20" ht="15" hidden="1" customHeight="1" x14ac:dyDescent="0.3"/>
    <row r="39" spans="1:20" ht="15" hidden="1" customHeight="1" x14ac:dyDescent="0.3"/>
    <row r="40" spans="1:20" ht="15" hidden="1" customHeight="1" x14ac:dyDescent="0.3"/>
    <row r="41" spans="1:20" ht="15" hidden="1" customHeight="1" x14ac:dyDescent="0.3"/>
    <row r="42" spans="1:20" ht="15" hidden="1" customHeight="1" x14ac:dyDescent="0.3"/>
    <row r="43" spans="1:20" ht="15" hidden="1" customHeight="1" x14ac:dyDescent="0.3"/>
    <row r="44" spans="1:20" ht="15" hidden="1" customHeight="1" x14ac:dyDescent="0.3"/>
    <row r="45" spans="1:20" ht="0" hidden="1" customHeight="1" x14ac:dyDescent="0.3"/>
    <row r="46" spans="1:20" ht="0" hidden="1" customHeight="1" x14ac:dyDescent="0.3"/>
    <row r="47" spans="1:20" ht="0" hidden="1" customHeight="1" x14ac:dyDescent="0.3"/>
    <row r="48" spans="1:20" ht="0" hidden="1" customHeight="1" x14ac:dyDescent="0.3"/>
    <row r="49" ht="15" hidden="1" customHeight="1" x14ac:dyDescent="0.3"/>
    <row r="50" ht="15" hidden="1" customHeight="1" x14ac:dyDescent="0.3"/>
    <row r="51" ht="15" hidden="1" customHeight="1" x14ac:dyDescent="0.3"/>
    <row r="52" ht="15" hidden="1" customHeight="1" x14ac:dyDescent="0.3"/>
  </sheetData>
  <sheetProtection algorithmName="SHA-512" hashValue="o2TETDJrCPswH2kHeHeh8FzEXWQG56+Xt1z1MVDHcjqPXFFHJnASb08iq1lGbfRqhNwj7cMl8BKislwX4JhDog==" saltValue="+6CbI/C0J7+GCll0paJPkw==" spinCount="100000" sheet="1" objects="1" selectLockedCells="1"/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lbSalvo">
          <controlPr defaultSize="0" autoLine="0" r:id="rId5">
            <anchor moveWithCells="1">
              <from>
                <xdr:col>2</xdr:col>
                <xdr:colOff>219075</xdr:colOff>
                <xdr:row>11</xdr:row>
                <xdr:rowOff>200025</xdr:rowOff>
              </from>
              <to>
                <xdr:col>3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1026" r:id="rId4" name="lbSalvo"/>
      </mc:Fallback>
    </mc:AlternateContent>
  </control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6035-EFD3-49A9-A80F-1268626F5CC4}">
  <sheetPr codeName="plDashboard">
    <tabColor theme="0"/>
    <pageSetUpPr fitToPage="1"/>
  </sheetPr>
  <dimension ref="B1:U83"/>
  <sheetViews>
    <sheetView showGridLines="0" showRowColHeaders="0" topLeftCell="B1" zoomScaleNormal="100" workbookViewId="0"/>
  </sheetViews>
  <sheetFormatPr defaultColWidth="0" defaultRowHeight="15" zeroHeight="1" x14ac:dyDescent="0.3"/>
  <cols>
    <col min="1" max="1" width="9.140625" hidden="1" customWidth="1"/>
    <col min="2" max="21" width="9.140625" customWidth="1"/>
    <col min="22" max="16384" width="9.140625" hidden="1"/>
  </cols>
  <sheetData>
    <row r="1" spans="2:21" x14ac:dyDescent="0.3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</row>
    <row r="2" spans="2:21" x14ac:dyDescent="0.3"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</row>
    <row r="3" spans="2:21" x14ac:dyDescent="0.3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</row>
    <row r="4" spans="2:21" x14ac:dyDescent="0.3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2:21" x14ac:dyDescent="0.3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</row>
    <row r="6" spans="2:21" x14ac:dyDescent="0.3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</row>
    <row r="7" spans="2:21" x14ac:dyDescent="0.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2:21" x14ac:dyDescent="0.3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</row>
    <row r="9" spans="2:21" x14ac:dyDescent="0.3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2:21" x14ac:dyDescent="0.3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</row>
    <row r="11" spans="2:21" x14ac:dyDescent="0.3"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</row>
    <row r="12" spans="2:21" x14ac:dyDescent="0.3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</row>
    <row r="13" spans="2:2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</row>
    <row r="14" spans="2:21" x14ac:dyDescent="0.3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2:21" x14ac:dyDescent="0.3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</row>
    <row r="16" spans="2:21" x14ac:dyDescent="0.3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2:21" x14ac:dyDescent="0.3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</row>
    <row r="18" spans="2:21" x14ac:dyDescent="0.3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</row>
    <row r="19" spans="2:21" x14ac:dyDescent="0.3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</row>
    <row r="21" spans="2:21" x14ac:dyDescent="0.3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2:21" x14ac:dyDescent="0.3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2:21" x14ac:dyDescent="0.3"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2:21" x14ac:dyDescent="0.3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</row>
    <row r="25" spans="2:21" x14ac:dyDescent="0.3"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</row>
    <row r="26" spans="2:21" x14ac:dyDescent="0.3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</row>
    <row r="27" spans="2:21" x14ac:dyDescent="0.3"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2:21" x14ac:dyDescent="0.3"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2:21" x14ac:dyDescent="0.3"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2:21" x14ac:dyDescent="0.3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2:21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2:2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</row>
    <row r="33" spans="2:21" x14ac:dyDescent="0.3"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</row>
    <row r="34" spans="2:21" x14ac:dyDescent="0.3"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</row>
    <row r="35" spans="2:21" x14ac:dyDescent="0.3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</row>
    <row r="36" spans="2:21" x14ac:dyDescent="0.3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</row>
    <row r="37" spans="2:21" hidden="1" x14ac:dyDescent="0.3"/>
    <row r="38" spans="2:21" hidden="1" x14ac:dyDescent="0.3"/>
    <row r="39" spans="2:21" hidden="1" x14ac:dyDescent="0.3"/>
    <row r="40" spans="2:21" hidden="1" x14ac:dyDescent="0.3"/>
    <row r="41" spans="2:21" hidden="1" x14ac:dyDescent="0.3"/>
    <row r="42" spans="2:21" hidden="1" x14ac:dyDescent="0.3"/>
    <row r="43" spans="2:21" hidden="1" x14ac:dyDescent="0.3"/>
    <row r="44" spans="2:21" hidden="1" x14ac:dyDescent="0.3"/>
    <row r="45" spans="2:21" hidden="1" x14ac:dyDescent="0.3"/>
    <row r="46" spans="2:21" hidden="1" x14ac:dyDescent="0.3"/>
    <row r="47" spans="2:21" hidden="1" x14ac:dyDescent="0.3"/>
    <row r="48" spans="2:21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</sheetData>
  <sheetProtection algorithmName="SHA-512" hashValue="IrgvMgp48S9jBMHIPGTB06pE5M/4AwrPmWXDZvF/OadyFsHF+Sgg20y536tl7Z+K7w9Be0MmM/uj4t3uHv6oOg==" saltValue="3nA59zmUoOkz7cuxglRBOw==" spinCount="100000" sheet="1" objects="1" selectLockedCells="1"/>
  <pageMargins left="0.23622047244094491" right="0.23622047244094491" top="0.74803149606299213" bottom="0.74803149606299213" header="0.31496062992125984" footer="0.31496062992125984"/>
  <pageSetup paperSize="9" scale="87" orientation="landscape" r:id="rId1"/>
  <headerFooter>
    <oddFooter>&amp;LElaborado por: Mekylei Belchior&amp;CDashboard Ocorrências  (Geral)&amp;RImprimido em: &amp;D      &amp;T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8E821-A20F-49EA-A368-BDECFEDAF798}">
  <sheetPr codeName="plDashboardFuncionarios">
    <tabColor theme="0"/>
    <pageSetUpPr fitToPage="1"/>
  </sheetPr>
  <dimension ref="B1:U83"/>
  <sheetViews>
    <sheetView showGridLines="0" showRowColHeaders="0" topLeftCell="B1" zoomScaleNormal="100" workbookViewId="0"/>
  </sheetViews>
  <sheetFormatPr defaultColWidth="0" defaultRowHeight="15" customHeight="1" zeroHeight="1" x14ac:dyDescent="0.3"/>
  <cols>
    <col min="1" max="1" width="9.140625" hidden="1" customWidth="1"/>
    <col min="2" max="21" width="9.140625" customWidth="1"/>
    <col min="22" max="16384" width="9.140625" hidden="1"/>
  </cols>
  <sheetData>
    <row r="1" spans="2:21" x14ac:dyDescent="0.3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</row>
    <row r="2" spans="2:21" x14ac:dyDescent="0.3"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</row>
    <row r="3" spans="2:21" x14ac:dyDescent="0.3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</row>
    <row r="4" spans="2:21" x14ac:dyDescent="0.3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2:21" x14ac:dyDescent="0.3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</row>
    <row r="6" spans="2:21" x14ac:dyDescent="0.3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</row>
    <row r="7" spans="2:21" x14ac:dyDescent="0.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2:21" x14ac:dyDescent="0.3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</row>
    <row r="9" spans="2:21" x14ac:dyDescent="0.3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2:21" x14ac:dyDescent="0.3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</row>
    <row r="11" spans="2:21" x14ac:dyDescent="0.3"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</row>
    <row r="12" spans="2:21" x14ac:dyDescent="0.3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</row>
    <row r="13" spans="2:2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</row>
    <row r="14" spans="2:21" x14ac:dyDescent="0.3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2:21" x14ac:dyDescent="0.3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</row>
    <row r="16" spans="2:21" x14ac:dyDescent="0.3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2:21" x14ac:dyDescent="0.3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</row>
    <row r="18" spans="2:21" x14ac:dyDescent="0.3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</row>
    <row r="19" spans="2:21" x14ac:dyDescent="0.3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</row>
    <row r="21" spans="2:21" x14ac:dyDescent="0.3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2:21" x14ac:dyDescent="0.3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2:21" x14ac:dyDescent="0.3"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2:21" x14ac:dyDescent="0.3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</row>
    <row r="25" spans="2:21" x14ac:dyDescent="0.3"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</row>
    <row r="26" spans="2:21" x14ac:dyDescent="0.3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</row>
    <row r="27" spans="2:21" x14ac:dyDescent="0.3"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2:21" x14ac:dyDescent="0.3"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2:21" x14ac:dyDescent="0.3"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2:21" x14ac:dyDescent="0.3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2:21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2:2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</row>
    <row r="33" spans="2:21" x14ac:dyDescent="0.3"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</row>
    <row r="34" spans="2:21" x14ac:dyDescent="0.3"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</row>
    <row r="35" spans="2:21" x14ac:dyDescent="0.3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</row>
    <row r="36" spans="2:21" x14ac:dyDescent="0.3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</row>
    <row r="37" spans="2:21" hidden="1" x14ac:dyDescent="0.3"/>
    <row r="38" spans="2:21" hidden="1" x14ac:dyDescent="0.3"/>
    <row r="39" spans="2:21" hidden="1" x14ac:dyDescent="0.3"/>
    <row r="40" spans="2:21" hidden="1" x14ac:dyDescent="0.3"/>
    <row r="41" spans="2:21" hidden="1" x14ac:dyDescent="0.3"/>
    <row r="42" spans="2:21" hidden="1" x14ac:dyDescent="0.3"/>
    <row r="43" spans="2:21" hidden="1" x14ac:dyDescent="0.3"/>
    <row r="44" spans="2:21" hidden="1" x14ac:dyDescent="0.3"/>
    <row r="45" spans="2:21" hidden="1" x14ac:dyDescent="0.3"/>
    <row r="46" spans="2:21" hidden="1" x14ac:dyDescent="0.3"/>
    <row r="47" spans="2:21" hidden="1" x14ac:dyDescent="0.3"/>
    <row r="48" spans="2:21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</sheetData>
  <sheetProtection algorithmName="SHA-512" hashValue="xtn6bFshbLHu3C23Xdp0km2cqYLlieBaeBOtobbPEyDSBcCH2SiJWhu2EiAhD+A2GzUjV3fqFzYSrGrfOG4Sbw==" saltValue="Tax37DQ3gatnqeeeUmK1Og==" spinCount="100000" sheet="1" objects="1" selectLockedCells="1"/>
  <pageMargins left="0.23622047244094491" right="0.23622047244094491" top="0.74803149606299213" bottom="0.74803149606299213" header="0.31496062992125984" footer="0.31496062992125984"/>
  <pageSetup paperSize="9" scale="87" orientation="landscape" r:id="rId1"/>
  <headerFooter>
    <oddFooter>&amp;LElaborado por: Mekylei Belchior&amp;CDashboard Ocorrências  (Funcionários)&amp;RImprimido em: &amp;D      &amp;T</oddFooter>
  </headerFooter>
  <drawing r:id="rId2"/>
  <legacyDrawing r:id="rId3"/>
  <controls>
    <mc:AlternateContent xmlns:mc="http://schemas.openxmlformats.org/markup-compatibility/2006">
      <mc:Choice Requires="x14">
        <control shapeId="12295" r:id="rId4" name="tbFuncionario">
          <controlPr defaultSize="0" disabled="1" autoLine="0" r:id="rId5">
            <anchor moveWithCells="1">
              <from>
                <xdr:col>15</xdr:col>
                <xdr:colOff>266700</xdr:colOff>
                <xdr:row>4</xdr:row>
                <xdr:rowOff>19050</xdr:rowOff>
              </from>
              <to>
                <xdr:col>18</xdr:col>
                <xdr:colOff>466725</xdr:colOff>
                <xdr:row>5</xdr:row>
                <xdr:rowOff>76200</xdr:rowOff>
              </to>
            </anchor>
          </controlPr>
        </control>
      </mc:Choice>
      <mc:Fallback>
        <control shapeId="12295" r:id="rId4" name="tbFuncionari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Ocorrencias">
    <tabColor theme="0"/>
    <pageSetUpPr autoPageBreaks="0" fitToPage="1"/>
  </sheetPr>
  <dimension ref="A1:M2"/>
  <sheetViews>
    <sheetView showGridLines="0" showRowColHeaders="0" workbookViewId="0"/>
  </sheetViews>
  <sheetFormatPr defaultColWidth="9.140625" defaultRowHeight="17.25" customHeight="1" x14ac:dyDescent="0.3"/>
  <cols>
    <col min="1" max="1" width="14.28515625" bestFit="1" customWidth="1"/>
    <col min="2" max="2" width="25.7109375" customWidth="1"/>
    <col min="3" max="3" width="39.42578125" customWidth="1"/>
    <col min="4" max="5" width="17.28515625" customWidth="1"/>
    <col min="6" max="6" width="30.28515625" style="29" customWidth="1"/>
    <col min="7" max="8" width="31" customWidth="1"/>
    <col min="9" max="9" width="13.85546875" style="29" bestFit="1" customWidth="1"/>
    <col min="10" max="10" width="13.85546875" style="29" customWidth="1"/>
    <col min="11" max="12" width="9.140625" style="29"/>
  </cols>
  <sheetData>
    <row r="1" spans="1:13" ht="17.25" customHeight="1" x14ac:dyDescent="0.3">
      <c r="A1" s="15" t="s">
        <v>4102</v>
      </c>
      <c r="B1" s="2" t="s">
        <v>4097</v>
      </c>
      <c r="C1" s="2" t="s">
        <v>4098</v>
      </c>
      <c r="D1" s="2" t="s">
        <v>1</v>
      </c>
      <c r="E1" s="2" t="s">
        <v>2</v>
      </c>
      <c r="F1" s="3" t="s">
        <v>3</v>
      </c>
      <c r="G1" s="3" t="s">
        <v>4096</v>
      </c>
      <c r="H1" s="3" t="s">
        <v>4103</v>
      </c>
      <c r="I1" s="32" t="s">
        <v>4124</v>
      </c>
      <c r="J1" s="32" t="s">
        <v>4125</v>
      </c>
      <c r="K1" s="32" t="s">
        <v>4132</v>
      </c>
      <c r="L1" s="32" t="s">
        <v>4109</v>
      </c>
      <c r="M1" s="32" t="s">
        <v>4108</v>
      </c>
    </row>
    <row r="2" spans="1:13" ht="17.25" customHeight="1" x14ac:dyDescent="0.3">
      <c r="A2" s="50"/>
      <c r="B2" s="55"/>
      <c r="C2" s="27"/>
      <c r="D2" s="57"/>
      <c r="E2" s="57"/>
      <c r="F2" s="56"/>
      <c r="G2" s="28"/>
      <c r="H2" s="28"/>
      <c r="I2" s="51"/>
      <c r="J2" s="25"/>
      <c r="K2" s="25"/>
      <c r="L2" s="51"/>
      <c r="M2" s="51"/>
    </row>
  </sheetData>
  <pageMargins left="0.7" right="0.7" top="0.75" bottom="0.75" header="0.3" footer="0.3"/>
  <pageSetup fitToHeight="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Opcoes">
    <tabColor theme="0"/>
    <pageSetUpPr fitToPage="1"/>
  </sheetPr>
  <dimension ref="A1:K2046"/>
  <sheetViews>
    <sheetView showGridLines="0" showRowColHeaders="0" workbookViewId="0">
      <selection activeCell="A2" sqref="A2"/>
    </sheetView>
  </sheetViews>
  <sheetFormatPr defaultColWidth="0" defaultRowHeight="15" x14ac:dyDescent="0.3"/>
  <cols>
    <col min="1" max="2" width="26.5703125" customWidth="1"/>
    <col min="3" max="3" width="8.5703125" style="18" bestFit="1" customWidth="1"/>
    <col min="4" max="4" width="3.28515625" customWidth="1"/>
    <col min="5" max="5" width="20.140625" bestFit="1" customWidth="1"/>
    <col min="6" max="6" width="3.28515625" customWidth="1"/>
    <col min="7" max="7" width="20.140625" bestFit="1" customWidth="1"/>
    <col min="8" max="8" width="181.28515625" customWidth="1"/>
    <col min="9" max="11" width="0" hidden="1" customWidth="1"/>
    <col min="12" max="16384" width="9.140625" hidden="1"/>
  </cols>
  <sheetData>
    <row r="1" spans="1:8" ht="17.25" customHeight="1" x14ac:dyDescent="0.3">
      <c r="A1" s="22" t="s">
        <v>4097</v>
      </c>
      <c r="B1" s="19" t="s">
        <v>4098</v>
      </c>
      <c r="C1" s="17" t="s">
        <v>4103</v>
      </c>
      <c r="E1" s="2" t="s">
        <v>0</v>
      </c>
      <c r="G1" s="2" t="s">
        <v>4</v>
      </c>
      <c r="H1" s="5" t="s">
        <v>5</v>
      </c>
    </row>
    <row r="2" spans="1:8" ht="17.25" customHeight="1" x14ac:dyDescent="0.3">
      <c r="A2" s="52"/>
      <c r="B2" s="53"/>
      <c r="C2" s="54"/>
      <c r="E2" s="23" t="s">
        <v>4105</v>
      </c>
      <c r="G2" s="1" t="s">
        <v>6</v>
      </c>
      <c r="H2" s="4" t="s">
        <v>7</v>
      </c>
    </row>
    <row r="3" spans="1:8" ht="17.25" customHeight="1" x14ac:dyDescent="0.3">
      <c r="E3" s="24" t="s">
        <v>4106</v>
      </c>
      <c r="G3" s="1" t="s">
        <v>8</v>
      </c>
      <c r="H3" s="4" t="s">
        <v>9</v>
      </c>
    </row>
    <row r="4" spans="1:8" ht="17.25" customHeight="1" x14ac:dyDescent="0.3">
      <c r="E4" s="24" t="s">
        <v>4107</v>
      </c>
      <c r="G4" s="1" t="s">
        <v>10</v>
      </c>
      <c r="H4" s="4" t="s">
        <v>11</v>
      </c>
    </row>
    <row r="5" spans="1:8" ht="17.25" customHeight="1" x14ac:dyDescent="0.3">
      <c r="E5" s="26" t="s">
        <v>4110</v>
      </c>
      <c r="G5" s="1" t="s">
        <v>12</v>
      </c>
      <c r="H5" s="4" t="s">
        <v>13</v>
      </c>
    </row>
    <row r="6" spans="1:8" ht="17.25" customHeight="1" x14ac:dyDescent="0.3">
      <c r="G6" s="4" t="s">
        <v>14</v>
      </c>
      <c r="H6" s="4" t="s">
        <v>15</v>
      </c>
    </row>
    <row r="7" spans="1:8" ht="17.25" customHeight="1" x14ac:dyDescent="0.3">
      <c r="G7" s="4" t="s">
        <v>16</v>
      </c>
      <c r="H7" s="4" t="s">
        <v>17</v>
      </c>
    </row>
    <row r="8" spans="1:8" ht="17.25" customHeight="1" x14ac:dyDescent="0.3">
      <c r="G8" s="4" t="s">
        <v>18</v>
      </c>
      <c r="H8" s="4" t="s">
        <v>19</v>
      </c>
    </row>
    <row r="9" spans="1:8" ht="17.25" customHeight="1" x14ac:dyDescent="0.3">
      <c r="G9" s="4" t="s">
        <v>20</v>
      </c>
      <c r="H9" s="4" t="s">
        <v>21</v>
      </c>
    </row>
    <row r="10" spans="1:8" ht="17.25" customHeight="1" x14ac:dyDescent="0.3">
      <c r="G10" s="4" t="s">
        <v>22</v>
      </c>
      <c r="H10" s="4" t="s">
        <v>23</v>
      </c>
    </row>
    <row r="11" spans="1:8" ht="17.25" customHeight="1" x14ac:dyDescent="0.3">
      <c r="G11" s="4" t="s">
        <v>24</v>
      </c>
      <c r="H11" s="4" t="s">
        <v>25</v>
      </c>
    </row>
    <row r="12" spans="1:8" ht="17.25" customHeight="1" x14ac:dyDescent="0.3">
      <c r="G12" s="4" t="s">
        <v>26</v>
      </c>
      <c r="H12" s="4" t="s">
        <v>27</v>
      </c>
    </row>
    <row r="13" spans="1:8" ht="17.25" customHeight="1" x14ac:dyDescent="0.3">
      <c r="G13" s="4" t="s">
        <v>28</v>
      </c>
      <c r="H13" s="4" t="s">
        <v>29</v>
      </c>
    </row>
    <row r="14" spans="1:8" ht="17.25" customHeight="1" x14ac:dyDescent="0.3">
      <c r="G14" s="4" t="s">
        <v>30</v>
      </c>
      <c r="H14" s="4" t="s">
        <v>31</v>
      </c>
    </row>
    <row r="15" spans="1:8" ht="17.25" customHeight="1" x14ac:dyDescent="0.3">
      <c r="G15" s="4" t="s">
        <v>32</v>
      </c>
      <c r="H15" s="4" t="s">
        <v>33</v>
      </c>
    </row>
    <row r="16" spans="1:8" ht="17.25" customHeight="1" x14ac:dyDescent="0.3">
      <c r="G16" s="4" t="s">
        <v>34</v>
      </c>
      <c r="H16" s="4" t="s">
        <v>35</v>
      </c>
    </row>
    <row r="17" spans="7:8" ht="17.25" customHeight="1" x14ac:dyDescent="0.3">
      <c r="G17" s="4" t="s">
        <v>36</v>
      </c>
      <c r="H17" s="4" t="s">
        <v>37</v>
      </c>
    </row>
    <row r="18" spans="7:8" ht="17.25" customHeight="1" x14ac:dyDescent="0.3">
      <c r="G18" s="4" t="s">
        <v>38</v>
      </c>
      <c r="H18" s="4" t="s">
        <v>39</v>
      </c>
    </row>
    <row r="19" spans="7:8" ht="17.25" customHeight="1" x14ac:dyDescent="0.3">
      <c r="G19" s="4" t="s">
        <v>40</v>
      </c>
      <c r="H19" s="4" t="s">
        <v>41</v>
      </c>
    </row>
    <row r="20" spans="7:8" ht="17.25" customHeight="1" x14ac:dyDescent="0.3">
      <c r="G20" s="4" t="s">
        <v>42</v>
      </c>
      <c r="H20" s="4" t="s">
        <v>43</v>
      </c>
    </row>
    <row r="21" spans="7:8" ht="17.25" customHeight="1" x14ac:dyDescent="0.3">
      <c r="G21" s="4" t="s">
        <v>44</v>
      </c>
      <c r="H21" s="4" t="s">
        <v>45</v>
      </c>
    </row>
    <row r="22" spans="7:8" ht="17.25" customHeight="1" x14ac:dyDescent="0.3">
      <c r="G22" s="4" t="s">
        <v>46</v>
      </c>
      <c r="H22" s="4" t="s">
        <v>47</v>
      </c>
    </row>
    <row r="23" spans="7:8" ht="17.25" customHeight="1" x14ac:dyDescent="0.3">
      <c r="G23" s="4" t="s">
        <v>48</v>
      </c>
      <c r="H23" s="4" t="s">
        <v>49</v>
      </c>
    </row>
    <row r="24" spans="7:8" ht="17.25" customHeight="1" x14ac:dyDescent="0.3">
      <c r="G24" s="4" t="s">
        <v>50</v>
      </c>
      <c r="H24" s="4" t="s">
        <v>51</v>
      </c>
    </row>
    <row r="25" spans="7:8" ht="17.25" customHeight="1" x14ac:dyDescent="0.3">
      <c r="G25" s="4" t="s">
        <v>52</v>
      </c>
      <c r="H25" s="4" t="s">
        <v>53</v>
      </c>
    </row>
    <row r="26" spans="7:8" ht="17.25" customHeight="1" x14ac:dyDescent="0.3">
      <c r="G26" s="4" t="s">
        <v>54</v>
      </c>
      <c r="H26" s="4" t="s">
        <v>55</v>
      </c>
    </row>
    <row r="27" spans="7:8" ht="17.25" customHeight="1" x14ac:dyDescent="0.3">
      <c r="G27" s="4" t="s">
        <v>56</v>
      </c>
      <c r="H27" s="4" t="s">
        <v>57</v>
      </c>
    </row>
    <row r="28" spans="7:8" ht="17.25" customHeight="1" x14ac:dyDescent="0.3">
      <c r="G28" s="4" t="s">
        <v>58</v>
      </c>
      <c r="H28" s="4" t="s">
        <v>59</v>
      </c>
    </row>
    <row r="29" spans="7:8" ht="17.25" customHeight="1" x14ac:dyDescent="0.3">
      <c r="G29" s="4" t="s">
        <v>60</v>
      </c>
      <c r="H29" s="4" t="s">
        <v>61</v>
      </c>
    </row>
    <row r="30" spans="7:8" ht="17.25" customHeight="1" x14ac:dyDescent="0.3">
      <c r="G30" s="4" t="s">
        <v>62</v>
      </c>
      <c r="H30" s="4" t="s">
        <v>63</v>
      </c>
    </row>
    <row r="31" spans="7:8" ht="17.25" customHeight="1" x14ac:dyDescent="0.3">
      <c r="G31" s="4" t="s">
        <v>64</v>
      </c>
      <c r="H31" s="4" t="s">
        <v>65</v>
      </c>
    </row>
    <row r="32" spans="7:8" ht="17.25" customHeight="1" x14ac:dyDescent="0.3">
      <c r="G32" s="4" t="s">
        <v>66</v>
      </c>
      <c r="H32" s="4" t="s">
        <v>67</v>
      </c>
    </row>
    <row r="33" spans="7:8" ht="17.25" customHeight="1" x14ac:dyDescent="0.3">
      <c r="G33" s="4" t="s">
        <v>68</v>
      </c>
      <c r="H33" s="4" t="s">
        <v>69</v>
      </c>
    </row>
    <row r="34" spans="7:8" ht="17.25" customHeight="1" x14ac:dyDescent="0.3">
      <c r="G34" s="4" t="s">
        <v>70</v>
      </c>
      <c r="H34" s="4" t="s">
        <v>71</v>
      </c>
    </row>
    <row r="35" spans="7:8" ht="17.25" customHeight="1" x14ac:dyDescent="0.3">
      <c r="G35" s="4" t="s">
        <v>72</v>
      </c>
      <c r="H35" s="4" t="s">
        <v>73</v>
      </c>
    </row>
    <row r="36" spans="7:8" ht="17.25" customHeight="1" x14ac:dyDescent="0.3">
      <c r="G36" s="4" t="s">
        <v>74</v>
      </c>
      <c r="H36" s="4" t="s">
        <v>75</v>
      </c>
    </row>
    <row r="37" spans="7:8" ht="17.25" customHeight="1" x14ac:dyDescent="0.3">
      <c r="G37" s="4" t="s">
        <v>76</v>
      </c>
      <c r="H37" s="4" t="s">
        <v>77</v>
      </c>
    </row>
    <row r="38" spans="7:8" ht="17.25" customHeight="1" x14ac:dyDescent="0.3">
      <c r="G38" s="4" t="s">
        <v>78</v>
      </c>
      <c r="H38" s="4" t="s">
        <v>79</v>
      </c>
    </row>
    <row r="39" spans="7:8" ht="17.25" customHeight="1" x14ac:dyDescent="0.3">
      <c r="G39" s="4" t="s">
        <v>80</v>
      </c>
      <c r="H39" s="4" t="s">
        <v>81</v>
      </c>
    </row>
    <row r="40" spans="7:8" ht="17.25" customHeight="1" x14ac:dyDescent="0.3">
      <c r="G40" s="4" t="s">
        <v>82</v>
      </c>
      <c r="H40" s="4" t="s">
        <v>83</v>
      </c>
    </row>
    <row r="41" spans="7:8" ht="17.25" customHeight="1" x14ac:dyDescent="0.3">
      <c r="G41" s="4" t="s">
        <v>84</v>
      </c>
      <c r="H41" s="4" t="s">
        <v>85</v>
      </c>
    </row>
    <row r="42" spans="7:8" ht="17.25" customHeight="1" x14ac:dyDescent="0.3">
      <c r="G42" s="4" t="s">
        <v>86</v>
      </c>
      <c r="H42" s="4" t="s">
        <v>87</v>
      </c>
    </row>
    <row r="43" spans="7:8" ht="17.25" customHeight="1" x14ac:dyDescent="0.3">
      <c r="G43" s="4" t="s">
        <v>88</v>
      </c>
      <c r="H43" s="4" t="s">
        <v>89</v>
      </c>
    </row>
    <row r="44" spans="7:8" ht="17.25" customHeight="1" x14ac:dyDescent="0.3">
      <c r="G44" s="4" t="s">
        <v>90</v>
      </c>
      <c r="H44" s="4" t="s">
        <v>91</v>
      </c>
    </row>
    <row r="45" spans="7:8" ht="17.25" customHeight="1" x14ac:dyDescent="0.3">
      <c r="G45" s="4" t="s">
        <v>92</v>
      </c>
      <c r="H45" s="4" t="s">
        <v>93</v>
      </c>
    </row>
    <row r="46" spans="7:8" ht="17.25" customHeight="1" x14ac:dyDescent="0.3">
      <c r="G46" s="4" t="s">
        <v>94</v>
      </c>
      <c r="H46" s="4" t="s">
        <v>95</v>
      </c>
    </row>
    <row r="47" spans="7:8" ht="17.25" customHeight="1" x14ac:dyDescent="0.3">
      <c r="G47" s="4" t="s">
        <v>96</v>
      </c>
      <c r="H47" s="4" t="s">
        <v>97</v>
      </c>
    </row>
    <row r="48" spans="7:8" ht="17.25" customHeight="1" x14ac:dyDescent="0.3">
      <c r="G48" s="4" t="s">
        <v>98</v>
      </c>
      <c r="H48" s="4" t="s">
        <v>99</v>
      </c>
    </row>
    <row r="49" spans="7:8" ht="17.25" customHeight="1" x14ac:dyDescent="0.3">
      <c r="G49" s="4" t="s">
        <v>100</v>
      </c>
      <c r="H49" s="4" t="s">
        <v>101</v>
      </c>
    </row>
    <row r="50" spans="7:8" ht="17.25" customHeight="1" x14ac:dyDescent="0.3">
      <c r="G50" s="4" t="s">
        <v>102</v>
      </c>
      <c r="H50" s="4" t="s">
        <v>103</v>
      </c>
    </row>
    <row r="51" spans="7:8" ht="17.25" customHeight="1" x14ac:dyDescent="0.3">
      <c r="G51" s="4" t="s">
        <v>104</v>
      </c>
      <c r="H51" s="4" t="s">
        <v>105</v>
      </c>
    </row>
    <row r="52" spans="7:8" ht="17.25" customHeight="1" x14ac:dyDescent="0.3">
      <c r="G52" s="4" t="s">
        <v>106</v>
      </c>
      <c r="H52" s="4" t="s">
        <v>107</v>
      </c>
    </row>
    <row r="53" spans="7:8" ht="17.25" customHeight="1" x14ac:dyDescent="0.3">
      <c r="G53" s="4" t="s">
        <v>108</v>
      </c>
      <c r="H53" s="4" t="s">
        <v>109</v>
      </c>
    </row>
    <row r="54" spans="7:8" ht="17.25" customHeight="1" x14ac:dyDescent="0.3">
      <c r="G54" s="4" t="s">
        <v>110</v>
      </c>
      <c r="H54" s="4" t="s">
        <v>111</v>
      </c>
    </row>
    <row r="55" spans="7:8" ht="17.25" customHeight="1" x14ac:dyDescent="0.3">
      <c r="G55" s="4" t="s">
        <v>112</v>
      </c>
      <c r="H55" s="4" t="s">
        <v>113</v>
      </c>
    </row>
    <row r="56" spans="7:8" ht="17.25" customHeight="1" x14ac:dyDescent="0.3">
      <c r="G56" s="4" t="s">
        <v>114</v>
      </c>
      <c r="H56" s="4" t="s">
        <v>115</v>
      </c>
    </row>
    <row r="57" spans="7:8" ht="17.25" customHeight="1" x14ac:dyDescent="0.3">
      <c r="G57" s="4" t="s">
        <v>116</v>
      </c>
      <c r="H57" s="4" t="s">
        <v>117</v>
      </c>
    </row>
    <row r="58" spans="7:8" ht="17.25" customHeight="1" x14ac:dyDescent="0.3">
      <c r="G58" s="4" t="s">
        <v>118</v>
      </c>
      <c r="H58" s="4" t="s">
        <v>119</v>
      </c>
    </row>
    <row r="59" spans="7:8" ht="17.25" customHeight="1" x14ac:dyDescent="0.3">
      <c r="G59" s="4" t="s">
        <v>120</v>
      </c>
      <c r="H59" s="4" t="s">
        <v>121</v>
      </c>
    </row>
    <row r="60" spans="7:8" ht="17.25" customHeight="1" x14ac:dyDescent="0.3">
      <c r="G60" s="16" t="s">
        <v>122</v>
      </c>
      <c r="H60" s="4" t="s">
        <v>123</v>
      </c>
    </row>
    <row r="61" spans="7:8" ht="17.25" customHeight="1" x14ac:dyDescent="0.3">
      <c r="G61" s="4" t="s">
        <v>124</v>
      </c>
      <c r="H61" s="4" t="s">
        <v>125</v>
      </c>
    </row>
    <row r="62" spans="7:8" ht="17.25" customHeight="1" x14ac:dyDescent="0.3">
      <c r="G62" s="4" t="s">
        <v>126</v>
      </c>
      <c r="H62" s="4" t="s">
        <v>127</v>
      </c>
    </row>
    <row r="63" spans="7:8" ht="17.25" customHeight="1" x14ac:dyDescent="0.3">
      <c r="G63" s="4" t="s">
        <v>128</v>
      </c>
      <c r="H63" s="4" t="s">
        <v>129</v>
      </c>
    </row>
    <row r="64" spans="7:8" ht="17.25" customHeight="1" x14ac:dyDescent="0.3">
      <c r="G64" s="4" t="s">
        <v>130</v>
      </c>
      <c r="H64" s="4" t="s">
        <v>131</v>
      </c>
    </row>
    <row r="65" spans="7:8" ht="17.25" customHeight="1" x14ac:dyDescent="0.3">
      <c r="G65" s="4" t="s">
        <v>132</v>
      </c>
      <c r="H65" s="4" t="s">
        <v>133</v>
      </c>
    </row>
    <row r="66" spans="7:8" ht="17.25" customHeight="1" x14ac:dyDescent="0.3">
      <c r="G66" s="4" t="s">
        <v>134</v>
      </c>
      <c r="H66" s="4" t="s">
        <v>135</v>
      </c>
    </row>
    <row r="67" spans="7:8" ht="17.25" customHeight="1" x14ac:dyDescent="0.3">
      <c r="G67" s="4" t="s">
        <v>136</v>
      </c>
      <c r="H67" s="4" t="s">
        <v>137</v>
      </c>
    </row>
    <row r="68" spans="7:8" ht="17.25" customHeight="1" x14ac:dyDescent="0.3">
      <c r="G68" s="4" t="s">
        <v>138</v>
      </c>
      <c r="H68" s="4" t="s">
        <v>139</v>
      </c>
    </row>
    <row r="69" spans="7:8" ht="17.25" customHeight="1" x14ac:dyDescent="0.3">
      <c r="G69" s="4" t="s">
        <v>140</v>
      </c>
      <c r="H69" s="4" t="s">
        <v>141</v>
      </c>
    </row>
    <row r="70" spans="7:8" ht="17.25" customHeight="1" x14ac:dyDescent="0.3">
      <c r="G70" s="4" t="s">
        <v>142</v>
      </c>
      <c r="H70" s="4" t="s">
        <v>143</v>
      </c>
    </row>
    <row r="71" spans="7:8" ht="17.25" customHeight="1" x14ac:dyDescent="0.3">
      <c r="G71" s="4" t="s">
        <v>144</v>
      </c>
      <c r="H71" s="4" t="s">
        <v>145</v>
      </c>
    </row>
    <row r="72" spans="7:8" ht="17.25" customHeight="1" x14ac:dyDescent="0.3">
      <c r="G72" s="4" t="s">
        <v>146</v>
      </c>
      <c r="H72" s="4" t="s">
        <v>147</v>
      </c>
    </row>
    <row r="73" spans="7:8" ht="17.25" customHeight="1" x14ac:dyDescent="0.3">
      <c r="G73" s="4" t="s">
        <v>148</v>
      </c>
      <c r="H73" s="4" t="s">
        <v>149</v>
      </c>
    </row>
    <row r="74" spans="7:8" ht="17.25" customHeight="1" x14ac:dyDescent="0.3">
      <c r="G74" s="4" t="s">
        <v>150</v>
      </c>
      <c r="H74" s="4" t="s">
        <v>151</v>
      </c>
    </row>
    <row r="75" spans="7:8" ht="17.25" customHeight="1" x14ac:dyDescent="0.3">
      <c r="G75" s="4" t="s">
        <v>152</v>
      </c>
      <c r="H75" s="4" t="s">
        <v>153</v>
      </c>
    </row>
    <row r="76" spans="7:8" ht="17.25" customHeight="1" x14ac:dyDescent="0.3">
      <c r="G76" s="4" t="s">
        <v>154</v>
      </c>
      <c r="H76" s="4" t="s">
        <v>155</v>
      </c>
    </row>
    <row r="77" spans="7:8" ht="17.25" customHeight="1" x14ac:dyDescent="0.3">
      <c r="G77" s="4" t="s">
        <v>156</v>
      </c>
      <c r="H77" s="4" t="s">
        <v>157</v>
      </c>
    </row>
    <row r="78" spans="7:8" ht="17.25" customHeight="1" x14ac:dyDescent="0.3">
      <c r="G78" s="4" t="s">
        <v>158</v>
      </c>
      <c r="H78" s="4" t="s">
        <v>159</v>
      </c>
    </row>
    <row r="79" spans="7:8" ht="17.25" customHeight="1" x14ac:dyDescent="0.3">
      <c r="G79" s="4" t="s">
        <v>160</v>
      </c>
      <c r="H79" s="4" t="s">
        <v>161</v>
      </c>
    </row>
    <row r="80" spans="7:8" ht="17.25" customHeight="1" x14ac:dyDescent="0.3">
      <c r="G80" s="4" t="s">
        <v>162</v>
      </c>
      <c r="H80" s="4" t="s">
        <v>163</v>
      </c>
    </row>
    <row r="81" spans="7:8" ht="17.25" customHeight="1" x14ac:dyDescent="0.3">
      <c r="G81" s="4" t="s">
        <v>164</v>
      </c>
      <c r="H81" s="4" t="s">
        <v>165</v>
      </c>
    </row>
    <row r="82" spans="7:8" ht="17.25" customHeight="1" x14ac:dyDescent="0.3">
      <c r="G82" s="4" t="s">
        <v>166</v>
      </c>
      <c r="H82" s="4" t="s">
        <v>167</v>
      </c>
    </row>
    <row r="83" spans="7:8" ht="17.25" customHeight="1" x14ac:dyDescent="0.3">
      <c r="G83" s="4" t="s">
        <v>168</v>
      </c>
      <c r="H83" s="4" t="s">
        <v>169</v>
      </c>
    </row>
    <row r="84" spans="7:8" ht="17.25" customHeight="1" x14ac:dyDescent="0.3">
      <c r="G84" s="4" t="s">
        <v>170</v>
      </c>
      <c r="H84" s="4" t="s">
        <v>171</v>
      </c>
    </row>
    <row r="85" spans="7:8" ht="17.25" customHeight="1" x14ac:dyDescent="0.3">
      <c r="G85" s="4" t="s">
        <v>172</v>
      </c>
      <c r="H85" s="4" t="s">
        <v>173</v>
      </c>
    </row>
    <row r="86" spans="7:8" ht="17.25" customHeight="1" x14ac:dyDescent="0.3">
      <c r="G86" s="4" t="s">
        <v>174</v>
      </c>
      <c r="H86" s="4" t="s">
        <v>175</v>
      </c>
    </row>
    <row r="87" spans="7:8" ht="17.25" customHeight="1" x14ac:dyDescent="0.3">
      <c r="G87" s="4" t="s">
        <v>176</v>
      </c>
      <c r="H87" s="4" t="s">
        <v>177</v>
      </c>
    </row>
    <row r="88" spans="7:8" ht="17.25" customHeight="1" x14ac:dyDescent="0.3">
      <c r="G88" s="4" t="s">
        <v>178</v>
      </c>
      <c r="H88" s="4" t="s">
        <v>179</v>
      </c>
    </row>
    <row r="89" spans="7:8" ht="17.25" customHeight="1" x14ac:dyDescent="0.3">
      <c r="G89" s="4" t="s">
        <v>180</v>
      </c>
      <c r="H89" s="4" t="s">
        <v>181</v>
      </c>
    </row>
    <row r="90" spans="7:8" ht="17.25" customHeight="1" x14ac:dyDescent="0.3">
      <c r="G90" s="4" t="s">
        <v>182</v>
      </c>
      <c r="H90" s="4" t="s">
        <v>183</v>
      </c>
    </row>
    <row r="91" spans="7:8" ht="17.25" customHeight="1" x14ac:dyDescent="0.3">
      <c r="G91" s="4" t="s">
        <v>184</v>
      </c>
      <c r="H91" s="4" t="s">
        <v>185</v>
      </c>
    </row>
    <row r="92" spans="7:8" ht="17.25" customHeight="1" x14ac:dyDescent="0.3">
      <c r="G92" s="4" t="s">
        <v>186</v>
      </c>
      <c r="H92" s="4" t="s">
        <v>187</v>
      </c>
    </row>
    <row r="93" spans="7:8" ht="17.25" customHeight="1" x14ac:dyDescent="0.3">
      <c r="G93" s="4" t="s">
        <v>188</v>
      </c>
      <c r="H93" s="4" t="s">
        <v>189</v>
      </c>
    </row>
    <row r="94" spans="7:8" ht="17.25" customHeight="1" x14ac:dyDescent="0.3">
      <c r="G94" s="4" t="s">
        <v>190</v>
      </c>
      <c r="H94" s="4" t="s">
        <v>191</v>
      </c>
    </row>
    <row r="95" spans="7:8" ht="17.25" customHeight="1" x14ac:dyDescent="0.3">
      <c r="G95" s="4" t="s">
        <v>192</v>
      </c>
      <c r="H95" s="4" t="s">
        <v>193</v>
      </c>
    </row>
    <row r="96" spans="7:8" ht="17.25" customHeight="1" x14ac:dyDescent="0.3">
      <c r="G96" s="4" t="s">
        <v>194</v>
      </c>
      <c r="H96" s="4" t="s">
        <v>195</v>
      </c>
    </row>
    <row r="97" spans="7:8" ht="17.25" customHeight="1" x14ac:dyDescent="0.3">
      <c r="G97" s="4" t="s">
        <v>196</v>
      </c>
      <c r="H97" s="4" t="s">
        <v>197</v>
      </c>
    </row>
    <row r="98" spans="7:8" ht="17.25" customHeight="1" x14ac:dyDescent="0.3">
      <c r="G98" s="4" t="s">
        <v>198</v>
      </c>
      <c r="H98" s="4" t="s">
        <v>199</v>
      </c>
    </row>
    <row r="99" spans="7:8" ht="17.25" customHeight="1" x14ac:dyDescent="0.3">
      <c r="G99" s="4" t="s">
        <v>200</v>
      </c>
      <c r="H99" s="4" t="s">
        <v>201</v>
      </c>
    </row>
    <row r="100" spans="7:8" ht="17.25" customHeight="1" x14ac:dyDescent="0.3">
      <c r="G100" s="4" t="s">
        <v>202</v>
      </c>
      <c r="H100" s="4" t="s">
        <v>203</v>
      </c>
    </row>
    <row r="101" spans="7:8" ht="17.25" customHeight="1" x14ac:dyDescent="0.3">
      <c r="G101" s="4" t="s">
        <v>204</v>
      </c>
      <c r="H101" s="4" t="s">
        <v>205</v>
      </c>
    </row>
    <row r="102" spans="7:8" ht="17.25" customHeight="1" x14ac:dyDescent="0.3">
      <c r="G102" s="4" t="s">
        <v>206</v>
      </c>
      <c r="H102" s="4" t="s">
        <v>207</v>
      </c>
    </row>
    <row r="103" spans="7:8" ht="17.25" customHeight="1" x14ac:dyDescent="0.3">
      <c r="G103" s="4" t="s">
        <v>208</v>
      </c>
      <c r="H103" s="4" t="s">
        <v>209</v>
      </c>
    </row>
    <row r="104" spans="7:8" ht="17.25" customHeight="1" x14ac:dyDescent="0.3">
      <c r="G104" s="4" t="s">
        <v>210</v>
      </c>
      <c r="H104" s="4" t="s">
        <v>211</v>
      </c>
    </row>
    <row r="105" spans="7:8" ht="17.25" customHeight="1" x14ac:dyDescent="0.3">
      <c r="G105" s="4" t="s">
        <v>212</v>
      </c>
      <c r="H105" s="4" t="s">
        <v>213</v>
      </c>
    </row>
    <row r="106" spans="7:8" ht="17.25" customHeight="1" x14ac:dyDescent="0.3">
      <c r="G106" s="4" t="s">
        <v>214</v>
      </c>
      <c r="H106" s="4" t="s">
        <v>215</v>
      </c>
    </row>
    <row r="107" spans="7:8" ht="17.25" customHeight="1" x14ac:dyDescent="0.3">
      <c r="G107" s="4" t="s">
        <v>216</v>
      </c>
      <c r="H107" s="4" t="s">
        <v>217</v>
      </c>
    </row>
    <row r="108" spans="7:8" ht="17.25" customHeight="1" x14ac:dyDescent="0.3">
      <c r="G108" s="4" t="s">
        <v>218</v>
      </c>
      <c r="H108" s="4" t="s">
        <v>219</v>
      </c>
    </row>
    <row r="109" spans="7:8" ht="17.25" customHeight="1" x14ac:dyDescent="0.3">
      <c r="G109" s="4" t="s">
        <v>220</v>
      </c>
      <c r="H109" s="4" t="s">
        <v>221</v>
      </c>
    </row>
    <row r="110" spans="7:8" ht="17.25" customHeight="1" x14ac:dyDescent="0.3">
      <c r="G110" s="4" t="s">
        <v>222</v>
      </c>
      <c r="H110" s="4" t="s">
        <v>223</v>
      </c>
    </row>
    <row r="111" spans="7:8" ht="17.25" customHeight="1" x14ac:dyDescent="0.3">
      <c r="G111" s="4" t="s">
        <v>224</v>
      </c>
      <c r="H111" s="4" t="s">
        <v>225</v>
      </c>
    </row>
    <row r="112" spans="7:8" ht="17.25" customHeight="1" x14ac:dyDescent="0.3">
      <c r="G112" s="4" t="s">
        <v>226</v>
      </c>
      <c r="H112" s="4" t="s">
        <v>227</v>
      </c>
    </row>
    <row r="113" spans="7:8" ht="17.25" customHeight="1" x14ac:dyDescent="0.3">
      <c r="G113" s="4" t="s">
        <v>228</v>
      </c>
      <c r="H113" s="4" t="s">
        <v>229</v>
      </c>
    </row>
    <row r="114" spans="7:8" ht="17.25" customHeight="1" x14ac:dyDescent="0.3">
      <c r="G114" s="4" t="s">
        <v>230</v>
      </c>
      <c r="H114" s="4" t="s">
        <v>231</v>
      </c>
    </row>
    <row r="115" spans="7:8" ht="17.25" customHeight="1" x14ac:dyDescent="0.3">
      <c r="G115" s="4" t="s">
        <v>232</v>
      </c>
      <c r="H115" s="4" t="s">
        <v>233</v>
      </c>
    </row>
    <row r="116" spans="7:8" ht="17.25" customHeight="1" x14ac:dyDescent="0.3">
      <c r="G116" s="4" t="s">
        <v>234</v>
      </c>
      <c r="H116" s="4" t="s">
        <v>235</v>
      </c>
    </row>
    <row r="117" spans="7:8" ht="17.25" customHeight="1" x14ac:dyDescent="0.3">
      <c r="G117" s="4" t="s">
        <v>236</v>
      </c>
      <c r="H117" s="4" t="s">
        <v>237</v>
      </c>
    </row>
    <row r="118" spans="7:8" ht="17.25" customHeight="1" x14ac:dyDescent="0.3">
      <c r="G118" s="4" t="s">
        <v>238</v>
      </c>
      <c r="H118" s="4" t="s">
        <v>239</v>
      </c>
    </row>
    <row r="119" spans="7:8" ht="17.25" customHeight="1" x14ac:dyDescent="0.3">
      <c r="G119" s="4" t="s">
        <v>240</v>
      </c>
      <c r="H119" s="4" t="s">
        <v>241</v>
      </c>
    </row>
    <row r="120" spans="7:8" ht="17.25" customHeight="1" x14ac:dyDescent="0.3">
      <c r="G120" s="4" t="s">
        <v>242</v>
      </c>
      <c r="H120" s="4" t="s">
        <v>243</v>
      </c>
    </row>
    <row r="121" spans="7:8" ht="17.25" customHeight="1" x14ac:dyDescent="0.3">
      <c r="G121" s="4" t="s">
        <v>244</v>
      </c>
      <c r="H121" s="4" t="s">
        <v>245</v>
      </c>
    </row>
    <row r="122" spans="7:8" ht="17.25" customHeight="1" x14ac:dyDescent="0.3">
      <c r="G122" s="4" t="s">
        <v>246</v>
      </c>
      <c r="H122" s="4" t="s">
        <v>247</v>
      </c>
    </row>
    <row r="123" spans="7:8" ht="17.25" customHeight="1" x14ac:dyDescent="0.3">
      <c r="G123" s="4" t="s">
        <v>248</v>
      </c>
      <c r="H123" s="4" t="s">
        <v>249</v>
      </c>
    </row>
    <row r="124" spans="7:8" ht="17.25" customHeight="1" x14ac:dyDescent="0.3">
      <c r="G124" s="4" t="s">
        <v>250</v>
      </c>
      <c r="H124" s="4" t="s">
        <v>251</v>
      </c>
    </row>
    <row r="125" spans="7:8" ht="17.25" customHeight="1" x14ac:dyDescent="0.3">
      <c r="G125" s="4" t="s">
        <v>252</v>
      </c>
      <c r="H125" s="4" t="s">
        <v>253</v>
      </c>
    </row>
    <row r="126" spans="7:8" ht="17.25" customHeight="1" x14ac:dyDescent="0.3">
      <c r="G126" s="4" t="s">
        <v>254</v>
      </c>
      <c r="H126" s="4" t="s">
        <v>255</v>
      </c>
    </row>
    <row r="127" spans="7:8" ht="17.25" customHeight="1" x14ac:dyDescent="0.3">
      <c r="G127" s="4" t="s">
        <v>256</v>
      </c>
      <c r="H127" s="4" t="s">
        <v>257</v>
      </c>
    </row>
    <row r="128" spans="7:8" ht="17.25" customHeight="1" x14ac:dyDescent="0.3">
      <c r="G128" s="4" t="s">
        <v>258</v>
      </c>
      <c r="H128" s="4" t="s">
        <v>259</v>
      </c>
    </row>
    <row r="129" spans="7:8" ht="17.25" customHeight="1" x14ac:dyDescent="0.3">
      <c r="G129" s="4" t="s">
        <v>260</v>
      </c>
      <c r="H129" s="4" t="s">
        <v>261</v>
      </c>
    </row>
    <row r="130" spans="7:8" ht="17.25" customHeight="1" x14ac:dyDescent="0.3">
      <c r="G130" s="4" t="s">
        <v>262</v>
      </c>
      <c r="H130" s="4" t="s">
        <v>263</v>
      </c>
    </row>
    <row r="131" spans="7:8" ht="17.25" customHeight="1" x14ac:dyDescent="0.3">
      <c r="G131" s="4" t="s">
        <v>264</v>
      </c>
      <c r="H131" s="4" t="s">
        <v>265</v>
      </c>
    </row>
    <row r="132" spans="7:8" ht="17.25" customHeight="1" x14ac:dyDescent="0.3">
      <c r="G132" s="4" t="s">
        <v>266</v>
      </c>
      <c r="H132" s="4" t="s">
        <v>267</v>
      </c>
    </row>
    <row r="133" spans="7:8" ht="17.25" customHeight="1" x14ac:dyDescent="0.3">
      <c r="G133" s="4" t="s">
        <v>268</v>
      </c>
      <c r="H133" s="4" t="s">
        <v>269</v>
      </c>
    </row>
    <row r="134" spans="7:8" ht="17.25" customHeight="1" x14ac:dyDescent="0.3">
      <c r="G134" s="4" t="s">
        <v>270</v>
      </c>
      <c r="H134" s="4" t="s">
        <v>271</v>
      </c>
    </row>
    <row r="135" spans="7:8" ht="17.25" customHeight="1" x14ac:dyDescent="0.3">
      <c r="G135" s="4" t="s">
        <v>272</v>
      </c>
      <c r="H135" s="4" t="s">
        <v>273</v>
      </c>
    </row>
    <row r="136" spans="7:8" ht="17.25" customHeight="1" x14ac:dyDescent="0.3">
      <c r="G136" s="4" t="s">
        <v>274</v>
      </c>
      <c r="H136" s="4" t="s">
        <v>275</v>
      </c>
    </row>
    <row r="137" spans="7:8" ht="17.25" customHeight="1" x14ac:dyDescent="0.3">
      <c r="G137" s="4" t="s">
        <v>276</v>
      </c>
      <c r="H137" s="4" t="s">
        <v>277</v>
      </c>
    </row>
    <row r="138" spans="7:8" ht="17.25" customHeight="1" x14ac:dyDescent="0.3">
      <c r="G138" s="4" t="s">
        <v>278</v>
      </c>
      <c r="H138" s="4" t="s">
        <v>279</v>
      </c>
    </row>
    <row r="139" spans="7:8" ht="17.25" customHeight="1" x14ac:dyDescent="0.3">
      <c r="G139" s="4" t="s">
        <v>280</v>
      </c>
      <c r="H139" s="4" t="s">
        <v>281</v>
      </c>
    </row>
    <row r="140" spans="7:8" ht="17.25" customHeight="1" x14ac:dyDescent="0.3">
      <c r="G140" s="4" t="s">
        <v>282</v>
      </c>
      <c r="H140" s="4" t="s">
        <v>283</v>
      </c>
    </row>
    <row r="141" spans="7:8" ht="17.25" customHeight="1" x14ac:dyDescent="0.3">
      <c r="G141" s="4" t="s">
        <v>284</v>
      </c>
      <c r="H141" s="4" t="s">
        <v>285</v>
      </c>
    </row>
    <row r="142" spans="7:8" ht="17.25" customHeight="1" x14ac:dyDescent="0.3">
      <c r="G142" s="4" t="s">
        <v>286</v>
      </c>
      <c r="H142" s="4" t="s">
        <v>287</v>
      </c>
    </row>
    <row r="143" spans="7:8" ht="17.25" customHeight="1" x14ac:dyDescent="0.3">
      <c r="G143" s="4" t="s">
        <v>288</v>
      </c>
      <c r="H143" s="4" t="s">
        <v>289</v>
      </c>
    </row>
    <row r="144" spans="7:8" ht="17.25" customHeight="1" x14ac:dyDescent="0.3">
      <c r="G144" s="4" t="s">
        <v>290</v>
      </c>
      <c r="H144" s="4" t="s">
        <v>291</v>
      </c>
    </row>
    <row r="145" spans="7:8" ht="17.25" customHeight="1" x14ac:dyDescent="0.3">
      <c r="G145" s="4" t="s">
        <v>292</v>
      </c>
      <c r="H145" s="4" t="s">
        <v>293</v>
      </c>
    </row>
    <row r="146" spans="7:8" ht="17.25" customHeight="1" x14ac:dyDescent="0.3">
      <c r="G146" s="4" t="s">
        <v>294</v>
      </c>
      <c r="H146" s="4" t="s">
        <v>295</v>
      </c>
    </row>
    <row r="147" spans="7:8" ht="17.25" customHeight="1" x14ac:dyDescent="0.3">
      <c r="G147" s="4" t="s">
        <v>296</v>
      </c>
      <c r="H147" s="4" t="s">
        <v>297</v>
      </c>
    </row>
    <row r="148" spans="7:8" ht="17.25" customHeight="1" x14ac:dyDescent="0.3">
      <c r="G148" s="4" t="s">
        <v>298</v>
      </c>
      <c r="H148" s="4" t="s">
        <v>299</v>
      </c>
    </row>
    <row r="149" spans="7:8" ht="17.25" customHeight="1" x14ac:dyDescent="0.3">
      <c r="G149" s="4" t="s">
        <v>300</v>
      </c>
      <c r="H149" s="4" t="s">
        <v>301</v>
      </c>
    </row>
    <row r="150" spans="7:8" ht="17.25" customHeight="1" x14ac:dyDescent="0.3">
      <c r="G150" s="4" t="s">
        <v>302</v>
      </c>
      <c r="H150" s="4" t="s">
        <v>303</v>
      </c>
    </row>
    <row r="151" spans="7:8" ht="17.25" customHeight="1" x14ac:dyDescent="0.3">
      <c r="G151" s="4" t="s">
        <v>304</v>
      </c>
      <c r="H151" s="4" t="s">
        <v>305</v>
      </c>
    </row>
    <row r="152" spans="7:8" ht="17.25" customHeight="1" x14ac:dyDescent="0.3">
      <c r="G152" s="4" t="s">
        <v>306</v>
      </c>
      <c r="H152" s="4" t="s">
        <v>307</v>
      </c>
    </row>
    <row r="153" spans="7:8" ht="17.25" customHeight="1" x14ac:dyDescent="0.3">
      <c r="G153" s="4" t="s">
        <v>308</v>
      </c>
      <c r="H153" s="4" t="s">
        <v>309</v>
      </c>
    </row>
    <row r="154" spans="7:8" ht="17.25" customHeight="1" x14ac:dyDescent="0.3">
      <c r="G154" s="4" t="s">
        <v>310</v>
      </c>
      <c r="H154" s="4" t="s">
        <v>311</v>
      </c>
    </row>
    <row r="155" spans="7:8" ht="17.25" customHeight="1" x14ac:dyDescent="0.3">
      <c r="G155" s="4" t="s">
        <v>312</v>
      </c>
      <c r="H155" s="4" t="s">
        <v>313</v>
      </c>
    </row>
    <row r="156" spans="7:8" ht="17.25" customHeight="1" x14ac:dyDescent="0.3">
      <c r="G156" s="4" t="s">
        <v>314</v>
      </c>
      <c r="H156" s="4" t="s">
        <v>315</v>
      </c>
    </row>
    <row r="157" spans="7:8" ht="17.25" customHeight="1" x14ac:dyDescent="0.3">
      <c r="G157" s="4" t="s">
        <v>316</v>
      </c>
      <c r="H157" s="4" t="s">
        <v>317</v>
      </c>
    </row>
    <row r="158" spans="7:8" ht="17.25" customHeight="1" x14ac:dyDescent="0.3">
      <c r="G158" s="4" t="s">
        <v>318</v>
      </c>
      <c r="H158" s="4" t="s">
        <v>319</v>
      </c>
    </row>
    <row r="159" spans="7:8" ht="17.25" customHeight="1" x14ac:dyDescent="0.3">
      <c r="G159" s="4" t="s">
        <v>320</v>
      </c>
      <c r="H159" s="4" t="s">
        <v>321</v>
      </c>
    </row>
    <row r="160" spans="7:8" ht="17.25" customHeight="1" x14ac:dyDescent="0.3">
      <c r="G160" s="4" t="s">
        <v>322</v>
      </c>
      <c r="H160" s="4" t="s">
        <v>323</v>
      </c>
    </row>
    <row r="161" spans="7:8" ht="17.25" customHeight="1" x14ac:dyDescent="0.3">
      <c r="G161" s="4" t="s">
        <v>324</v>
      </c>
      <c r="H161" s="4" t="s">
        <v>325</v>
      </c>
    </row>
    <row r="162" spans="7:8" ht="17.25" customHeight="1" x14ac:dyDescent="0.3">
      <c r="G162" s="4" t="s">
        <v>326</v>
      </c>
      <c r="H162" s="4" t="s">
        <v>327</v>
      </c>
    </row>
    <row r="163" spans="7:8" ht="17.25" customHeight="1" x14ac:dyDescent="0.3">
      <c r="G163" s="4" t="s">
        <v>328</v>
      </c>
      <c r="H163" s="4" t="s">
        <v>329</v>
      </c>
    </row>
    <row r="164" spans="7:8" ht="17.25" customHeight="1" x14ac:dyDescent="0.3">
      <c r="G164" s="4" t="s">
        <v>330</v>
      </c>
      <c r="H164" s="4" t="s">
        <v>331</v>
      </c>
    </row>
    <row r="165" spans="7:8" ht="17.25" customHeight="1" x14ac:dyDescent="0.3">
      <c r="G165" s="4" t="s">
        <v>332</v>
      </c>
      <c r="H165" s="4" t="s">
        <v>333</v>
      </c>
    </row>
    <row r="166" spans="7:8" ht="17.25" customHeight="1" x14ac:dyDescent="0.3">
      <c r="G166" s="4" t="s">
        <v>334</v>
      </c>
      <c r="H166" s="4" t="s">
        <v>335</v>
      </c>
    </row>
    <row r="167" spans="7:8" ht="17.25" customHeight="1" x14ac:dyDescent="0.3">
      <c r="G167" s="4" t="s">
        <v>336</v>
      </c>
      <c r="H167" s="4" t="s">
        <v>337</v>
      </c>
    </row>
    <row r="168" spans="7:8" ht="17.25" customHeight="1" x14ac:dyDescent="0.3">
      <c r="G168" s="4" t="s">
        <v>338</v>
      </c>
      <c r="H168" s="4" t="s">
        <v>339</v>
      </c>
    </row>
    <row r="169" spans="7:8" ht="17.25" customHeight="1" x14ac:dyDescent="0.3">
      <c r="G169" s="4" t="s">
        <v>340</v>
      </c>
      <c r="H169" s="4" t="s">
        <v>341</v>
      </c>
    </row>
    <row r="170" spans="7:8" ht="17.25" customHeight="1" x14ac:dyDescent="0.3">
      <c r="G170" s="4" t="s">
        <v>342</v>
      </c>
      <c r="H170" s="4" t="s">
        <v>343</v>
      </c>
    </row>
    <row r="171" spans="7:8" ht="17.25" customHeight="1" x14ac:dyDescent="0.3">
      <c r="G171" s="4" t="s">
        <v>344</v>
      </c>
      <c r="H171" s="4" t="s">
        <v>345</v>
      </c>
    </row>
    <row r="172" spans="7:8" ht="17.25" customHeight="1" x14ac:dyDescent="0.3">
      <c r="G172" s="4" t="s">
        <v>346</v>
      </c>
      <c r="H172" s="4" t="s">
        <v>347</v>
      </c>
    </row>
    <row r="173" spans="7:8" ht="17.25" customHeight="1" x14ac:dyDescent="0.3">
      <c r="G173" s="4" t="s">
        <v>348</v>
      </c>
      <c r="H173" s="4" t="s">
        <v>349</v>
      </c>
    </row>
    <row r="174" spans="7:8" ht="17.25" customHeight="1" x14ac:dyDescent="0.3">
      <c r="G174" s="4" t="s">
        <v>350</v>
      </c>
      <c r="H174" s="4" t="s">
        <v>351</v>
      </c>
    </row>
    <row r="175" spans="7:8" ht="17.25" customHeight="1" x14ac:dyDescent="0.3">
      <c r="G175" s="4" t="s">
        <v>352</v>
      </c>
      <c r="H175" s="4" t="s">
        <v>353</v>
      </c>
    </row>
    <row r="176" spans="7:8" ht="17.25" customHeight="1" x14ac:dyDescent="0.3">
      <c r="G176" s="4" t="s">
        <v>354</v>
      </c>
      <c r="H176" s="4" t="s">
        <v>355</v>
      </c>
    </row>
    <row r="177" spans="7:8" ht="17.25" customHeight="1" x14ac:dyDescent="0.3">
      <c r="G177" s="4" t="s">
        <v>356</v>
      </c>
      <c r="H177" s="4" t="s">
        <v>357</v>
      </c>
    </row>
    <row r="178" spans="7:8" ht="17.25" customHeight="1" x14ac:dyDescent="0.3">
      <c r="G178" s="4" t="s">
        <v>358</v>
      </c>
      <c r="H178" s="4" t="s">
        <v>359</v>
      </c>
    </row>
    <row r="179" spans="7:8" ht="17.25" customHeight="1" x14ac:dyDescent="0.3">
      <c r="G179" s="4" t="s">
        <v>360</v>
      </c>
      <c r="H179" s="4" t="s">
        <v>361</v>
      </c>
    </row>
    <row r="180" spans="7:8" ht="17.25" customHeight="1" x14ac:dyDescent="0.3">
      <c r="G180" s="4" t="s">
        <v>362</v>
      </c>
      <c r="H180" s="4" t="s">
        <v>363</v>
      </c>
    </row>
    <row r="181" spans="7:8" ht="17.25" customHeight="1" x14ac:dyDescent="0.3">
      <c r="G181" s="4" t="s">
        <v>364</v>
      </c>
      <c r="H181" s="4" t="s">
        <v>365</v>
      </c>
    </row>
    <row r="182" spans="7:8" ht="17.25" customHeight="1" x14ac:dyDescent="0.3">
      <c r="G182" s="4" t="s">
        <v>366</v>
      </c>
      <c r="H182" s="4" t="s">
        <v>367</v>
      </c>
    </row>
    <row r="183" spans="7:8" ht="17.25" customHeight="1" x14ac:dyDescent="0.3">
      <c r="G183" s="4" t="s">
        <v>368</v>
      </c>
      <c r="H183" s="4" t="s">
        <v>369</v>
      </c>
    </row>
    <row r="184" spans="7:8" ht="17.25" customHeight="1" x14ac:dyDescent="0.3">
      <c r="G184" s="4" t="s">
        <v>370</v>
      </c>
      <c r="H184" s="4" t="s">
        <v>371</v>
      </c>
    </row>
    <row r="185" spans="7:8" ht="17.25" customHeight="1" x14ac:dyDescent="0.3">
      <c r="G185" s="4" t="s">
        <v>372</v>
      </c>
      <c r="H185" s="4" t="s">
        <v>373</v>
      </c>
    </row>
    <row r="186" spans="7:8" ht="17.25" customHeight="1" x14ac:dyDescent="0.3">
      <c r="G186" s="4" t="s">
        <v>374</v>
      </c>
      <c r="H186" s="4" t="s">
        <v>375</v>
      </c>
    </row>
    <row r="187" spans="7:8" ht="17.25" customHeight="1" x14ac:dyDescent="0.3">
      <c r="G187" s="4" t="s">
        <v>376</v>
      </c>
      <c r="H187" s="4" t="s">
        <v>377</v>
      </c>
    </row>
    <row r="188" spans="7:8" ht="17.25" customHeight="1" x14ac:dyDescent="0.3">
      <c r="G188" s="4" t="s">
        <v>378</v>
      </c>
      <c r="H188" s="4" t="s">
        <v>379</v>
      </c>
    </row>
    <row r="189" spans="7:8" ht="17.25" customHeight="1" x14ac:dyDescent="0.3">
      <c r="G189" s="4" t="s">
        <v>380</v>
      </c>
      <c r="H189" s="4" t="s">
        <v>381</v>
      </c>
    </row>
    <row r="190" spans="7:8" ht="17.25" customHeight="1" x14ac:dyDescent="0.3">
      <c r="G190" s="4" t="s">
        <v>382</v>
      </c>
      <c r="H190" s="4" t="s">
        <v>383</v>
      </c>
    </row>
    <row r="191" spans="7:8" ht="17.25" customHeight="1" x14ac:dyDescent="0.3">
      <c r="G191" s="4" t="s">
        <v>384</v>
      </c>
      <c r="H191" s="4" t="s">
        <v>385</v>
      </c>
    </row>
    <row r="192" spans="7:8" ht="17.25" customHeight="1" x14ac:dyDescent="0.3">
      <c r="G192" s="4" t="s">
        <v>386</v>
      </c>
      <c r="H192" s="4" t="s">
        <v>387</v>
      </c>
    </row>
    <row r="193" spans="7:8" ht="17.25" customHeight="1" x14ac:dyDescent="0.3">
      <c r="G193" s="4" t="s">
        <v>388</v>
      </c>
      <c r="H193" s="4" t="s">
        <v>389</v>
      </c>
    </row>
    <row r="194" spans="7:8" ht="17.25" customHeight="1" x14ac:dyDescent="0.3">
      <c r="G194" s="4" t="s">
        <v>390</v>
      </c>
      <c r="H194" s="4" t="s">
        <v>391</v>
      </c>
    </row>
    <row r="195" spans="7:8" ht="17.25" customHeight="1" x14ac:dyDescent="0.3">
      <c r="G195" s="4" t="s">
        <v>392</v>
      </c>
      <c r="H195" s="4" t="s">
        <v>393</v>
      </c>
    </row>
    <row r="196" spans="7:8" ht="17.25" customHeight="1" x14ac:dyDescent="0.3">
      <c r="G196" s="4" t="s">
        <v>394</v>
      </c>
      <c r="H196" s="4" t="s">
        <v>395</v>
      </c>
    </row>
    <row r="197" spans="7:8" ht="17.25" customHeight="1" x14ac:dyDescent="0.3">
      <c r="G197" s="4" t="s">
        <v>396</v>
      </c>
      <c r="H197" s="4" t="s">
        <v>397</v>
      </c>
    </row>
    <row r="198" spans="7:8" ht="17.25" customHeight="1" x14ac:dyDescent="0.3">
      <c r="G198" s="4" t="s">
        <v>398</v>
      </c>
      <c r="H198" s="4" t="s">
        <v>399</v>
      </c>
    </row>
    <row r="199" spans="7:8" ht="17.25" customHeight="1" x14ac:dyDescent="0.3">
      <c r="G199" s="4" t="s">
        <v>400</v>
      </c>
      <c r="H199" s="4" t="s">
        <v>401</v>
      </c>
    </row>
    <row r="200" spans="7:8" ht="17.25" customHeight="1" x14ac:dyDescent="0.3">
      <c r="G200" s="4" t="s">
        <v>402</v>
      </c>
      <c r="H200" s="4" t="s">
        <v>403</v>
      </c>
    </row>
    <row r="201" spans="7:8" ht="17.25" customHeight="1" x14ac:dyDescent="0.3">
      <c r="G201" s="4" t="s">
        <v>404</v>
      </c>
      <c r="H201" s="4" t="s">
        <v>405</v>
      </c>
    </row>
    <row r="202" spans="7:8" ht="17.25" customHeight="1" x14ac:dyDescent="0.3">
      <c r="G202" s="4" t="s">
        <v>406</v>
      </c>
      <c r="H202" s="4" t="s">
        <v>407</v>
      </c>
    </row>
    <row r="203" spans="7:8" ht="17.25" customHeight="1" x14ac:dyDescent="0.3">
      <c r="G203" s="4" t="s">
        <v>408</v>
      </c>
      <c r="H203" s="4" t="s">
        <v>409</v>
      </c>
    </row>
    <row r="204" spans="7:8" ht="17.25" customHeight="1" x14ac:dyDescent="0.3">
      <c r="G204" s="4" t="s">
        <v>410</v>
      </c>
      <c r="H204" s="4" t="s">
        <v>411</v>
      </c>
    </row>
    <row r="205" spans="7:8" ht="17.25" customHeight="1" x14ac:dyDescent="0.3">
      <c r="G205" s="4" t="s">
        <v>412</v>
      </c>
      <c r="H205" s="4" t="s">
        <v>413</v>
      </c>
    </row>
    <row r="206" spans="7:8" ht="17.25" customHeight="1" x14ac:dyDescent="0.3">
      <c r="G206" s="4" t="s">
        <v>414</v>
      </c>
      <c r="H206" s="4" t="s">
        <v>415</v>
      </c>
    </row>
    <row r="207" spans="7:8" ht="17.25" customHeight="1" x14ac:dyDescent="0.3">
      <c r="G207" s="4" t="s">
        <v>416</v>
      </c>
      <c r="H207" s="4" t="s">
        <v>417</v>
      </c>
    </row>
    <row r="208" spans="7:8" ht="17.25" customHeight="1" x14ac:dyDescent="0.3">
      <c r="G208" s="4" t="s">
        <v>418</v>
      </c>
      <c r="H208" s="4" t="s">
        <v>419</v>
      </c>
    </row>
    <row r="209" spans="7:8" ht="17.25" customHeight="1" x14ac:dyDescent="0.3">
      <c r="G209" s="4" t="s">
        <v>420</v>
      </c>
      <c r="H209" s="4" t="s">
        <v>421</v>
      </c>
    </row>
    <row r="210" spans="7:8" ht="17.25" customHeight="1" x14ac:dyDescent="0.3">
      <c r="G210" s="4" t="s">
        <v>422</v>
      </c>
      <c r="H210" s="4" t="s">
        <v>423</v>
      </c>
    </row>
    <row r="211" spans="7:8" ht="17.25" customHeight="1" x14ac:dyDescent="0.3">
      <c r="G211" s="4" t="s">
        <v>424</v>
      </c>
      <c r="H211" s="4" t="s">
        <v>425</v>
      </c>
    </row>
    <row r="212" spans="7:8" ht="17.25" customHeight="1" x14ac:dyDescent="0.3">
      <c r="G212" s="4" t="s">
        <v>426</v>
      </c>
      <c r="H212" s="4" t="s">
        <v>427</v>
      </c>
    </row>
    <row r="213" spans="7:8" ht="17.25" customHeight="1" x14ac:dyDescent="0.3">
      <c r="G213" s="4" t="s">
        <v>428</v>
      </c>
      <c r="H213" s="4" t="s">
        <v>429</v>
      </c>
    </row>
    <row r="214" spans="7:8" ht="17.25" customHeight="1" x14ac:dyDescent="0.3">
      <c r="G214" s="4" t="s">
        <v>430</v>
      </c>
      <c r="H214" s="4" t="s">
        <v>431</v>
      </c>
    </row>
    <row r="215" spans="7:8" ht="17.25" customHeight="1" x14ac:dyDescent="0.3">
      <c r="G215" s="4" t="s">
        <v>432</v>
      </c>
      <c r="H215" s="4" t="s">
        <v>433</v>
      </c>
    </row>
    <row r="216" spans="7:8" ht="17.25" customHeight="1" x14ac:dyDescent="0.3">
      <c r="G216" s="4" t="s">
        <v>434</v>
      </c>
      <c r="H216" s="4" t="s">
        <v>435</v>
      </c>
    </row>
    <row r="217" spans="7:8" ht="17.25" customHeight="1" x14ac:dyDescent="0.3">
      <c r="G217" s="4" t="s">
        <v>436</v>
      </c>
      <c r="H217" s="4" t="s">
        <v>437</v>
      </c>
    </row>
    <row r="218" spans="7:8" ht="17.25" customHeight="1" x14ac:dyDescent="0.3">
      <c r="G218" s="4" t="s">
        <v>438</v>
      </c>
      <c r="H218" s="4" t="s">
        <v>439</v>
      </c>
    </row>
    <row r="219" spans="7:8" ht="17.25" customHeight="1" x14ac:dyDescent="0.3">
      <c r="G219" s="4" t="s">
        <v>440</v>
      </c>
      <c r="H219" s="4" t="s">
        <v>441</v>
      </c>
    </row>
    <row r="220" spans="7:8" ht="17.25" customHeight="1" x14ac:dyDescent="0.3">
      <c r="G220" s="4" t="s">
        <v>442</v>
      </c>
      <c r="H220" s="4" t="s">
        <v>443</v>
      </c>
    </row>
    <row r="221" spans="7:8" ht="17.25" customHeight="1" x14ac:dyDescent="0.3">
      <c r="G221" s="4" t="s">
        <v>444</v>
      </c>
      <c r="H221" s="4" t="s">
        <v>445</v>
      </c>
    </row>
    <row r="222" spans="7:8" ht="17.25" customHeight="1" x14ac:dyDescent="0.3">
      <c r="G222" s="4" t="s">
        <v>446</v>
      </c>
      <c r="H222" s="4" t="s">
        <v>447</v>
      </c>
    </row>
    <row r="223" spans="7:8" ht="17.25" customHeight="1" x14ac:dyDescent="0.3">
      <c r="G223" s="4" t="s">
        <v>448</v>
      </c>
      <c r="H223" s="4" t="s">
        <v>449</v>
      </c>
    </row>
    <row r="224" spans="7:8" ht="17.25" customHeight="1" x14ac:dyDescent="0.3">
      <c r="G224" s="4" t="s">
        <v>450</v>
      </c>
      <c r="H224" s="4" t="s">
        <v>451</v>
      </c>
    </row>
    <row r="225" spans="7:8" ht="17.25" customHeight="1" x14ac:dyDescent="0.3">
      <c r="G225" s="4" t="s">
        <v>452</v>
      </c>
      <c r="H225" s="4" t="s">
        <v>453</v>
      </c>
    </row>
    <row r="226" spans="7:8" ht="17.25" customHeight="1" x14ac:dyDescent="0.3">
      <c r="G226" s="4" t="s">
        <v>454</v>
      </c>
      <c r="H226" s="4" t="s">
        <v>455</v>
      </c>
    </row>
    <row r="227" spans="7:8" ht="17.25" customHeight="1" x14ac:dyDescent="0.3">
      <c r="G227" s="4" t="s">
        <v>456</v>
      </c>
      <c r="H227" s="4" t="s">
        <v>457</v>
      </c>
    </row>
    <row r="228" spans="7:8" ht="17.25" customHeight="1" x14ac:dyDescent="0.3">
      <c r="G228" s="4" t="s">
        <v>458</v>
      </c>
      <c r="H228" s="4" t="s">
        <v>459</v>
      </c>
    </row>
    <row r="229" spans="7:8" ht="17.25" customHeight="1" x14ac:dyDescent="0.3">
      <c r="G229" s="4" t="s">
        <v>460</v>
      </c>
      <c r="H229" s="4" t="s">
        <v>461</v>
      </c>
    </row>
    <row r="230" spans="7:8" ht="17.25" customHeight="1" x14ac:dyDescent="0.3">
      <c r="G230" s="4" t="s">
        <v>462</v>
      </c>
      <c r="H230" s="4" t="s">
        <v>463</v>
      </c>
    </row>
    <row r="231" spans="7:8" ht="17.25" customHeight="1" x14ac:dyDescent="0.3">
      <c r="G231" s="4" t="s">
        <v>464</v>
      </c>
      <c r="H231" s="4" t="s">
        <v>465</v>
      </c>
    </row>
    <row r="232" spans="7:8" ht="17.25" customHeight="1" x14ac:dyDescent="0.3">
      <c r="G232" s="4" t="s">
        <v>466</v>
      </c>
      <c r="H232" s="4" t="s">
        <v>467</v>
      </c>
    </row>
    <row r="233" spans="7:8" ht="17.25" customHeight="1" x14ac:dyDescent="0.3">
      <c r="G233" s="4" t="s">
        <v>468</v>
      </c>
      <c r="H233" s="4" t="s">
        <v>469</v>
      </c>
    </row>
    <row r="234" spans="7:8" ht="17.25" customHeight="1" x14ac:dyDescent="0.3">
      <c r="G234" s="4" t="s">
        <v>470</v>
      </c>
      <c r="H234" s="4" t="s">
        <v>471</v>
      </c>
    </row>
    <row r="235" spans="7:8" ht="17.25" customHeight="1" x14ac:dyDescent="0.3">
      <c r="G235" s="4" t="s">
        <v>472</v>
      </c>
      <c r="H235" s="4" t="s">
        <v>473</v>
      </c>
    </row>
    <row r="236" spans="7:8" ht="17.25" customHeight="1" x14ac:dyDescent="0.3">
      <c r="G236" s="4" t="s">
        <v>474</v>
      </c>
      <c r="H236" s="4" t="s">
        <v>475</v>
      </c>
    </row>
    <row r="237" spans="7:8" ht="17.25" customHeight="1" x14ac:dyDescent="0.3">
      <c r="G237" s="4" t="s">
        <v>476</v>
      </c>
      <c r="H237" s="4" t="s">
        <v>477</v>
      </c>
    </row>
    <row r="238" spans="7:8" ht="17.25" customHeight="1" x14ac:dyDescent="0.3">
      <c r="G238" s="4" t="s">
        <v>478</v>
      </c>
      <c r="H238" s="4" t="s">
        <v>479</v>
      </c>
    </row>
    <row r="239" spans="7:8" ht="17.25" customHeight="1" x14ac:dyDescent="0.3">
      <c r="G239" s="4" t="s">
        <v>480</v>
      </c>
      <c r="H239" s="4" t="s">
        <v>481</v>
      </c>
    </row>
    <row r="240" spans="7:8" ht="17.25" customHeight="1" x14ac:dyDescent="0.3">
      <c r="G240" s="4" t="s">
        <v>482</v>
      </c>
      <c r="H240" s="4" t="s">
        <v>483</v>
      </c>
    </row>
    <row r="241" spans="7:8" ht="17.25" customHeight="1" x14ac:dyDescent="0.3">
      <c r="G241" s="4" t="s">
        <v>484</v>
      </c>
      <c r="H241" s="4" t="s">
        <v>485</v>
      </c>
    </row>
    <row r="242" spans="7:8" ht="17.25" customHeight="1" x14ac:dyDescent="0.3">
      <c r="G242" s="4" t="s">
        <v>486</v>
      </c>
      <c r="H242" s="4" t="s">
        <v>487</v>
      </c>
    </row>
    <row r="243" spans="7:8" ht="17.25" customHeight="1" x14ac:dyDescent="0.3">
      <c r="G243" s="4" t="s">
        <v>488</v>
      </c>
      <c r="H243" s="4" t="s">
        <v>489</v>
      </c>
    </row>
    <row r="244" spans="7:8" ht="17.25" customHeight="1" x14ac:dyDescent="0.3">
      <c r="G244" s="4" t="s">
        <v>490</v>
      </c>
      <c r="H244" s="4" t="s">
        <v>491</v>
      </c>
    </row>
    <row r="245" spans="7:8" ht="17.25" customHeight="1" x14ac:dyDescent="0.3">
      <c r="G245" s="4" t="s">
        <v>492</v>
      </c>
      <c r="H245" s="4" t="s">
        <v>493</v>
      </c>
    </row>
    <row r="246" spans="7:8" ht="17.25" customHeight="1" x14ac:dyDescent="0.3">
      <c r="G246" s="4" t="s">
        <v>494</v>
      </c>
      <c r="H246" s="4" t="s">
        <v>495</v>
      </c>
    </row>
    <row r="247" spans="7:8" ht="17.25" customHeight="1" x14ac:dyDescent="0.3">
      <c r="G247" s="4" t="s">
        <v>496</v>
      </c>
      <c r="H247" s="4" t="s">
        <v>497</v>
      </c>
    </row>
    <row r="248" spans="7:8" ht="17.25" customHeight="1" x14ac:dyDescent="0.3">
      <c r="G248" s="4" t="s">
        <v>498</v>
      </c>
      <c r="H248" s="4" t="s">
        <v>499</v>
      </c>
    </row>
    <row r="249" spans="7:8" ht="17.25" customHeight="1" x14ac:dyDescent="0.3">
      <c r="G249" s="4" t="s">
        <v>500</v>
      </c>
      <c r="H249" s="4" t="s">
        <v>501</v>
      </c>
    </row>
    <row r="250" spans="7:8" ht="17.25" customHeight="1" x14ac:dyDescent="0.3">
      <c r="G250" s="4" t="s">
        <v>502</v>
      </c>
      <c r="H250" s="4" t="s">
        <v>503</v>
      </c>
    </row>
    <row r="251" spans="7:8" ht="17.25" customHeight="1" x14ac:dyDescent="0.3">
      <c r="G251" s="4" t="s">
        <v>504</v>
      </c>
      <c r="H251" s="4" t="s">
        <v>505</v>
      </c>
    </row>
    <row r="252" spans="7:8" ht="17.25" customHeight="1" x14ac:dyDescent="0.3">
      <c r="G252" s="4" t="s">
        <v>506</v>
      </c>
      <c r="H252" s="4" t="s">
        <v>507</v>
      </c>
    </row>
    <row r="253" spans="7:8" ht="17.25" customHeight="1" x14ac:dyDescent="0.3">
      <c r="G253" s="4" t="s">
        <v>508</v>
      </c>
      <c r="H253" s="4" t="s">
        <v>509</v>
      </c>
    </row>
    <row r="254" spans="7:8" ht="17.25" customHeight="1" x14ac:dyDescent="0.3">
      <c r="G254" s="4" t="s">
        <v>510</v>
      </c>
      <c r="H254" s="4" t="s">
        <v>511</v>
      </c>
    </row>
    <row r="255" spans="7:8" ht="17.25" customHeight="1" x14ac:dyDescent="0.3">
      <c r="G255" s="4" t="s">
        <v>512</v>
      </c>
      <c r="H255" s="4" t="s">
        <v>513</v>
      </c>
    </row>
    <row r="256" spans="7:8" ht="17.25" customHeight="1" x14ac:dyDescent="0.3">
      <c r="G256" s="4" t="s">
        <v>514</v>
      </c>
      <c r="H256" s="4" t="s">
        <v>515</v>
      </c>
    </row>
    <row r="257" spans="7:8" ht="17.25" customHeight="1" x14ac:dyDescent="0.3">
      <c r="G257" s="4" t="s">
        <v>516</v>
      </c>
      <c r="H257" s="4" t="s">
        <v>517</v>
      </c>
    </row>
    <row r="258" spans="7:8" ht="17.25" customHeight="1" x14ac:dyDescent="0.3">
      <c r="G258" s="4" t="s">
        <v>518</v>
      </c>
      <c r="H258" s="4" t="s">
        <v>519</v>
      </c>
    </row>
    <row r="259" spans="7:8" ht="17.25" customHeight="1" x14ac:dyDescent="0.3">
      <c r="G259" s="4" t="s">
        <v>520</v>
      </c>
      <c r="H259" s="4" t="s">
        <v>521</v>
      </c>
    </row>
    <row r="260" spans="7:8" ht="17.25" customHeight="1" x14ac:dyDescent="0.3">
      <c r="G260" s="4" t="s">
        <v>522</v>
      </c>
      <c r="H260" s="4" t="s">
        <v>523</v>
      </c>
    </row>
    <row r="261" spans="7:8" ht="17.25" customHeight="1" x14ac:dyDescent="0.3">
      <c r="G261" s="4" t="s">
        <v>524</v>
      </c>
      <c r="H261" s="4" t="s">
        <v>525</v>
      </c>
    </row>
    <row r="262" spans="7:8" ht="17.25" customHeight="1" x14ac:dyDescent="0.3">
      <c r="G262" s="4" t="s">
        <v>526</v>
      </c>
      <c r="H262" s="4" t="s">
        <v>527</v>
      </c>
    </row>
    <row r="263" spans="7:8" ht="17.25" customHeight="1" x14ac:dyDescent="0.3">
      <c r="G263" s="4" t="s">
        <v>528</v>
      </c>
      <c r="H263" s="4" t="s">
        <v>529</v>
      </c>
    </row>
    <row r="264" spans="7:8" ht="17.25" customHeight="1" x14ac:dyDescent="0.3">
      <c r="G264" s="4" t="s">
        <v>530</v>
      </c>
      <c r="H264" s="4" t="s">
        <v>531</v>
      </c>
    </row>
    <row r="265" spans="7:8" ht="17.25" customHeight="1" x14ac:dyDescent="0.3">
      <c r="G265" s="4" t="s">
        <v>532</v>
      </c>
      <c r="H265" s="4" t="s">
        <v>533</v>
      </c>
    </row>
    <row r="266" spans="7:8" ht="17.25" customHeight="1" x14ac:dyDescent="0.3">
      <c r="G266" s="4" t="s">
        <v>534</v>
      </c>
      <c r="H266" s="4" t="s">
        <v>535</v>
      </c>
    </row>
    <row r="267" spans="7:8" ht="17.25" customHeight="1" x14ac:dyDescent="0.3">
      <c r="G267" s="4" t="s">
        <v>536</v>
      </c>
      <c r="H267" s="4" t="s">
        <v>537</v>
      </c>
    </row>
    <row r="268" spans="7:8" ht="17.25" customHeight="1" x14ac:dyDescent="0.3">
      <c r="G268" s="4" t="s">
        <v>538</v>
      </c>
      <c r="H268" s="4" t="s">
        <v>539</v>
      </c>
    </row>
    <row r="269" spans="7:8" ht="17.25" customHeight="1" x14ac:dyDescent="0.3">
      <c r="G269" s="4" t="s">
        <v>540</v>
      </c>
      <c r="H269" s="4" t="s">
        <v>541</v>
      </c>
    </row>
    <row r="270" spans="7:8" ht="17.25" customHeight="1" x14ac:dyDescent="0.3">
      <c r="G270" s="4" t="s">
        <v>542</v>
      </c>
      <c r="H270" s="4" t="s">
        <v>543</v>
      </c>
    </row>
    <row r="271" spans="7:8" ht="17.25" customHeight="1" x14ac:dyDescent="0.3">
      <c r="G271" s="4" t="s">
        <v>544</v>
      </c>
      <c r="H271" s="4" t="s">
        <v>545</v>
      </c>
    </row>
    <row r="272" spans="7:8" ht="17.25" customHeight="1" x14ac:dyDescent="0.3">
      <c r="G272" s="4" t="s">
        <v>546</v>
      </c>
      <c r="H272" s="4" t="s">
        <v>547</v>
      </c>
    </row>
    <row r="273" spans="7:8" ht="17.25" customHeight="1" x14ac:dyDescent="0.3">
      <c r="G273" s="4" t="s">
        <v>548</v>
      </c>
      <c r="H273" s="4" t="s">
        <v>549</v>
      </c>
    </row>
    <row r="274" spans="7:8" ht="17.25" customHeight="1" x14ac:dyDescent="0.3">
      <c r="G274" s="4" t="s">
        <v>550</v>
      </c>
      <c r="H274" s="4" t="s">
        <v>551</v>
      </c>
    </row>
    <row r="275" spans="7:8" ht="17.25" customHeight="1" x14ac:dyDescent="0.3">
      <c r="G275" s="4" t="s">
        <v>552</v>
      </c>
      <c r="H275" s="4" t="s">
        <v>553</v>
      </c>
    </row>
    <row r="276" spans="7:8" ht="17.25" customHeight="1" x14ac:dyDescent="0.3">
      <c r="G276" s="4" t="s">
        <v>554</v>
      </c>
      <c r="H276" s="4" t="s">
        <v>555</v>
      </c>
    </row>
    <row r="277" spans="7:8" ht="17.25" customHeight="1" x14ac:dyDescent="0.3">
      <c r="G277" s="4" t="s">
        <v>556</v>
      </c>
      <c r="H277" s="4" t="s">
        <v>557</v>
      </c>
    </row>
    <row r="278" spans="7:8" ht="17.25" customHeight="1" x14ac:dyDescent="0.3">
      <c r="G278" s="4" t="s">
        <v>558</v>
      </c>
      <c r="H278" s="4" t="s">
        <v>559</v>
      </c>
    </row>
    <row r="279" spans="7:8" ht="17.25" customHeight="1" x14ac:dyDescent="0.3">
      <c r="G279" s="4" t="s">
        <v>560</v>
      </c>
      <c r="H279" s="4" t="s">
        <v>561</v>
      </c>
    </row>
    <row r="280" spans="7:8" ht="17.25" customHeight="1" x14ac:dyDescent="0.3">
      <c r="G280" s="4" t="s">
        <v>562</v>
      </c>
      <c r="H280" s="4" t="s">
        <v>563</v>
      </c>
    </row>
    <row r="281" spans="7:8" ht="17.25" customHeight="1" x14ac:dyDescent="0.3">
      <c r="G281" s="4" t="s">
        <v>564</v>
      </c>
      <c r="H281" s="4" t="s">
        <v>565</v>
      </c>
    </row>
    <row r="282" spans="7:8" ht="17.25" customHeight="1" x14ac:dyDescent="0.3">
      <c r="G282" s="4" t="s">
        <v>566</v>
      </c>
      <c r="H282" s="4" t="s">
        <v>567</v>
      </c>
    </row>
    <row r="283" spans="7:8" ht="17.25" customHeight="1" x14ac:dyDescent="0.3">
      <c r="G283" s="4" t="s">
        <v>568</v>
      </c>
      <c r="H283" s="4" t="s">
        <v>569</v>
      </c>
    </row>
    <row r="284" spans="7:8" ht="17.25" customHeight="1" x14ac:dyDescent="0.3">
      <c r="G284" s="4" t="s">
        <v>570</v>
      </c>
      <c r="H284" s="4" t="s">
        <v>571</v>
      </c>
    </row>
    <row r="285" spans="7:8" ht="17.25" customHeight="1" x14ac:dyDescent="0.3">
      <c r="G285" s="4" t="s">
        <v>572</v>
      </c>
      <c r="H285" s="4" t="s">
        <v>573</v>
      </c>
    </row>
    <row r="286" spans="7:8" ht="17.25" customHeight="1" x14ac:dyDescent="0.3">
      <c r="G286" s="4" t="s">
        <v>574</v>
      </c>
      <c r="H286" s="4" t="s">
        <v>575</v>
      </c>
    </row>
    <row r="287" spans="7:8" ht="17.25" customHeight="1" x14ac:dyDescent="0.3">
      <c r="G287" s="4" t="s">
        <v>576</v>
      </c>
      <c r="H287" s="4" t="s">
        <v>577</v>
      </c>
    </row>
    <row r="288" spans="7:8" ht="17.25" customHeight="1" x14ac:dyDescent="0.3">
      <c r="G288" s="4" t="s">
        <v>578</v>
      </c>
      <c r="H288" s="4" t="s">
        <v>579</v>
      </c>
    </row>
    <row r="289" spans="7:8" ht="17.25" customHeight="1" x14ac:dyDescent="0.3">
      <c r="G289" s="4" t="s">
        <v>580</v>
      </c>
      <c r="H289" s="4" t="s">
        <v>581</v>
      </c>
    </row>
    <row r="290" spans="7:8" ht="17.25" customHeight="1" x14ac:dyDescent="0.3">
      <c r="G290" s="4" t="s">
        <v>582</v>
      </c>
      <c r="H290" s="4" t="s">
        <v>583</v>
      </c>
    </row>
    <row r="291" spans="7:8" ht="17.25" customHeight="1" x14ac:dyDescent="0.3">
      <c r="G291" s="4" t="s">
        <v>584</v>
      </c>
      <c r="H291" s="4" t="s">
        <v>585</v>
      </c>
    </row>
    <row r="292" spans="7:8" ht="17.25" customHeight="1" x14ac:dyDescent="0.3">
      <c r="G292" s="4" t="s">
        <v>586</v>
      </c>
      <c r="H292" s="4" t="s">
        <v>587</v>
      </c>
    </row>
    <row r="293" spans="7:8" ht="17.25" customHeight="1" x14ac:dyDescent="0.3">
      <c r="G293" s="4" t="s">
        <v>588</v>
      </c>
      <c r="H293" s="4" t="s">
        <v>589</v>
      </c>
    </row>
    <row r="294" spans="7:8" ht="17.25" customHeight="1" x14ac:dyDescent="0.3">
      <c r="G294" s="4" t="s">
        <v>590</v>
      </c>
      <c r="H294" s="4" t="s">
        <v>591</v>
      </c>
    </row>
    <row r="295" spans="7:8" ht="17.25" customHeight="1" x14ac:dyDescent="0.3">
      <c r="G295" s="4" t="s">
        <v>592</v>
      </c>
      <c r="H295" s="4" t="s">
        <v>593</v>
      </c>
    </row>
    <row r="296" spans="7:8" ht="17.25" customHeight="1" x14ac:dyDescent="0.3">
      <c r="G296" s="4" t="s">
        <v>594</v>
      </c>
      <c r="H296" s="4" t="s">
        <v>595</v>
      </c>
    </row>
    <row r="297" spans="7:8" ht="17.25" customHeight="1" x14ac:dyDescent="0.3">
      <c r="G297" s="4" t="s">
        <v>596</v>
      </c>
      <c r="H297" s="4" t="s">
        <v>597</v>
      </c>
    </row>
    <row r="298" spans="7:8" ht="17.25" customHeight="1" x14ac:dyDescent="0.3">
      <c r="G298" s="4" t="s">
        <v>598</v>
      </c>
      <c r="H298" s="4" t="s">
        <v>599</v>
      </c>
    </row>
    <row r="299" spans="7:8" ht="17.25" customHeight="1" x14ac:dyDescent="0.3">
      <c r="G299" s="4" t="s">
        <v>600</v>
      </c>
      <c r="H299" s="4" t="s">
        <v>601</v>
      </c>
    </row>
    <row r="300" spans="7:8" ht="17.25" customHeight="1" x14ac:dyDescent="0.3">
      <c r="G300" s="4" t="s">
        <v>602</v>
      </c>
      <c r="H300" s="4" t="s">
        <v>603</v>
      </c>
    </row>
    <row r="301" spans="7:8" ht="17.25" customHeight="1" x14ac:dyDescent="0.3">
      <c r="G301" s="4" t="s">
        <v>604</v>
      </c>
      <c r="H301" s="4" t="s">
        <v>605</v>
      </c>
    </row>
    <row r="302" spans="7:8" ht="17.25" customHeight="1" x14ac:dyDescent="0.3">
      <c r="G302" s="4" t="s">
        <v>606</v>
      </c>
      <c r="H302" s="4" t="s">
        <v>607</v>
      </c>
    </row>
    <row r="303" spans="7:8" ht="17.25" customHeight="1" x14ac:dyDescent="0.3">
      <c r="G303" s="4" t="s">
        <v>608</v>
      </c>
      <c r="H303" s="4" t="s">
        <v>609</v>
      </c>
    </row>
    <row r="304" spans="7:8" ht="17.25" customHeight="1" x14ac:dyDescent="0.3">
      <c r="G304" s="4" t="s">
        <v>610</v>
      </c>
      <c r="H304" s="4" t="s">
        <v>611</v>
      </c>
    </row>
    <row r="305" spans="7:8" ht="17.25" customHeight="1" x14ac:dyDescent="0.3">
      <c r="G305" s="4" t="s">
        <v>612</v>
      </c>
      <c r="H305" s="4" t="s">
        <v>613</v>
      </c>
    </row>
    <row r="306" spans="7:8" ht="17.25" customHeight="1" x14ac:dyDescent="0.3">
      <c r="G306" s="4" t="s">
        <v>614</v>
      </c>
      <c r="H306" s="4" t="s">
        <v>615</v>
      </c>
    </row>
    <row r="307" spans="7:8" ht="17.25" customHeight="1" x14ac:dyDescent="0.3">
      <c r="G307" s="4" t="s">
        <v>616</v>
      </c>
      <c r="H307" s="4" t="s">
        <v>617</v>
      </c>
    </row>
    <row r="308" spans="7:8" ht="17.25" customHeight="1" x14ac:dyDescent="0.3">
      <c r="G308" s="4" t="s">
        <v>618</v>
      </c>
      <c r="H308" s="4" t="s">
        <v>619</v>
      </c>
    </row>
    <row r="309" spans="7:8" ht="17.25" customHeight="1" x14ac:dyDescent="0.3">
      <c r="G309" s="4" t="s">
        <v>620</v>
      </c>
      <c r="H309" s="4" t="s">
        <v>621</v>
      </c>
    </row>
    <row r="310" spans="7:8" ht="17.25" customHeight="1" x14ac:dyDescent="0.3">
      <c r="G310" s="4" t="s">
        <v>622</v>
      </c>
      <c r="H310" s="4" t="s">
        <v>623</v>
      </c>
    </row>
    <row r="311" spans="7:8" ht="17.25" customHeight="1" x14ac:dyDescent="0.3">
      <c r="G311" s="4" t="s">
        <v>624</v>
      </c>
      <c r="H311" s="4" t="s">
        <v>625</v>
      </c>
    </row>
    <row r="312" spans="7:8" ht="17.25" customHeight="1" x14ac:dyDescent="0.3">
      <c r="G312" s="4" t="s">
        <v>626</v>
      </c>
      <c r="H312" s="4" t="s">
        <v>627</v>
      </c>
    </row>
    <row r="313" spans="7:8" ht="17.25" customHeight="1" x14ac:dyDescent="0.3">
      <c r="G313" s="4" t="s">
        <v>628</v>
      </c>
      <c r="H313" s="4" t="s">
        <v>629</v>
      </c>
    </row>
    <row r="314" spans="7:8" ht="17.25" customHeight="1" x14ac:dyDescent="0.3">
      <c r="G314" s="4" t="s">
        <v>630</v>
      </c>
      <c r="H314" s="4" t="s">
        <v>631</v>
      </c>
    </row>
    <row r="315" spans="7:8" ht="17.25" customHeight="1" x14ac:dyDescent="0.3">
      <c r="G315" s="4" t="s">
        <v>632</v>
      </c>
      <c r="H315" s="4" t="s">
        <v>633</v>
      </c>
    </row>
    <row r="316" spans="7:8" ht="17.25" customHeight="1" x14ac:dyDescent="0.3">
      <c r="G316" s="4" t="s">
        <v>634</v>
      </c>
      <c r="H316" s="4" t="s">
        <v>635</v>
      </c>
    </row>
    <row r="317" spans="7:8" ht="17.25" customHeight="1" x14ac:dyDescent="0.3">
      <c r="G317" s="4" t="s">
        <v>636</v>
      </c>
      <c r="H317" s="4" t="s">
        <v>637</v>
      </c>
    </row>
    <row r="318" spans="7:8" ht="17.25" customHeight="1" x14ac:dyDescent="0.3">
      <c r="G318" s="4" t="s">
        <v>638</v>
      </c>
      <c r="H318" s="4" t="s">
        <v>639</v>
      </c>
    </row>
    <row r="319" spans="7:8" ht="17.25" customHeight="1" x14ac:dyDescent="0.3">
      <c r="G319" s="4" t="s">
        <v>640</v>
      </c>
      <c r="H319" s="4" t="s">
        <v>641</v>
      </c>
    </row>
    <row r="320" spans="7:8" ht="17.25" customHeight="1" x14ac:dyDescent="0.3">
      <c r="G320" s="4" t="s">
        <v>642</v>
      </c>
      <c r="H320" s="4" t="s">
        <v>643</v>
      </c>
    </row>
    <row r="321" spans="7:8" ht="17.25" customHeight="1" x14ac:dyDescent="0.3">
      <c r="G321" s="4" t="s">
        <v>644</v>
      </c>
      <c r="H321" s="4" t="s">
        <v>645</v>
      </c>
    </row>
    <row r="322" spans="7:8" ht="17.25" customHeight="1" x14ac:dyDescent="0.3">
      <c r="G322" s="4" t="s">
        <v>646</v>
      </c>
      <c r="H322" s="4" t="s">
        <v>647</v>
      </c>
    </row>
    <row r="323" spans="7:8" ht="17.25" customHeight="1" x14ac:dyDescent="0.3">
      <c r="G323" s="4" t="s">
        <v>648</v>
      </c>
      <c r="H323" s="4" t="s">
        <v>649</v>
      </c>
    </row>
    <row r="324" spans="7:8" ht="17.25" customHeight="1" x14ac:dyDescent="0.3">
      <c r="G324" s="4" t="s">
        <v>650</v>
      </c>
      <c r="H324" s="4" t="s">
        <v>651</v>
      </c>
    </row>
    <row r="325" spans="7:8" ht="17.25" customHeight="1" x14ac:dyDescent="0.3">
      <c r="G325" s="4" t="s">
        <v>652</v>
      </c>
      <c r="H325" s="4" t="s">
        <v>653</v>
      </c>
    </row>
    <row r="326" spans="7:8" ht="17.25" customHeight="1" x14ac:dyDescent="0.3">
      <c r="G326" s="4" t="s">
        <v>654</v>
      </c>
      <c r="H326" s="4" t="s">
        <v>655</v>
      </c>
    </row>
    <row r="327" spans="7:8" ht="17.25" customHeight="1" x14ac:dyDescent="0.3">
      <c r="G327" s="4" t="s">
        <v>656</v>
      </c>
      <c r="H327" s="4" t="s">
        <v>657</v>
      </c>
    </row>
    <row r="328" spans="7:8" ht="17.25" customHeight="1" x14ac:dyDescent="0.3">
      <c r="G328" s="4" t="s">
        <v>658</v>
      </c>
      <c r="H328" s="4" t="s">
        <v>659</v>
      </c>
    </row>
    <row r="329" spans="7:8" ht="17.25" customHeight="1" x14ac:dyDescent="0.3">
      <c r="G329" s="4" t="s">
        <v>660</v>
      </c>
      <c r="H329" s="4" t="s">
        <v>661</v>
      </c>
    </row>
    <row r="330" spans="7:8" ht="17.25" customHeight="1" x14ac:dyDescent="0.3">
      <c r="G330" s="4" t="s">
        <v>662</v>
      </c>
      <c r="H330" s="4" t="s">
        <v>663</v>
      </c>
    </row>
    <row r="331" spans="7:8" ht="17.25" customHeight="1" x14ac:dyDescent="0.3">
      <c r="G331" s="4" t="s">
        <v>664</v>
      </c>
      <c r="H331" s="4" t="s">
        <v>665</v>
      </c>
    </row>
    <row r="332" spans="7:8" ht="17.25" customHeight="1" x14ac:dyDescent="0.3">
      <c r="G332" s="4" t="s">
        <v>666</v>
      </c>
      <c r="H332" s="4" t="s">
        <v>667</v>
      </c>
    </row>
    <row r="333" spans="7:8" ht="17.25" customHeight="1" x14ac:dyDescent="0.3">
      <c r="G333" s="4" t="s">
        <v>668</v>
      </c>
      <c r="H333" s="4" t="s">
        <v>669</v>
      </c>
    </row>
    <row r="334" spans="7:8" ht="17.25" customHeight="1" x14ac:dyDescent="0.3">
      <c r="G334" s="4" t="s">
        <v>670</v>
      </c>
      <c r="H334" s="4" t="s">
        <v>671</v>
      </c>
    </row>
    <row r="335" spans="7:8" ht="17.25" customHeight="1" x14ac:dyDescent="0.3">
      <c r="G335" s="4" t="s">
        <v>672</v>
      </c>
      <c r="H335" s="4" t="s">
        <v>673</v>
      </c>
    </row>
    <row r="336" spans="7:8" ht="17.25" customHeight="1" x14ac:dyDescent="0.3">
      <c r="G336" s="4" t="s">
        <v>674</v>
      </c>
      <c r="H336" s="4" t="s">
        <v>675</v>
      </c>
    </row>
    <row r="337" spans="7:8" ht="17.25" customHeight="1" x14ac:dyDescent="0.3">
      <c r="G337" s="4" t="s">
        <v>676</v>
      </c>
      <c r="H337" s="4" t="s">
        <v>677</v>
      </c>
    </row>
    <row r="338" spans="7:8" ht="17.25" customHeight="1" x14ac:dyDescent="0.3">
      <c r="G338" s="4" t="s">
        <v>678</v>
      </c>
      <c r="H338" s="4" t="s">
        <v>679</v>
      </c>
    </row>
    <row r="339" spans="7:8" ht="17.25" customHeight="1" x14ac:dyDescent="0.3">
      <c r="G339" s="4" t="s">
        <v>680</v>
      </c>
      <c r="H339" s="4" t="s">
        <v>681</v>
      </c>
    </row>
    <row r="340" spans="7:8" ht="17.25" customHeight="1" x14ac:dyDescent="0.3">
      <c r="G340" s="4" t="s">
        <v>682</v>
      </c>
      <c r="H340" s="4" t="s">
        <v>683</v>
      </c>
    </row>
    <row r="341" spans="7:8" ht="17.25" customHeight="1" x14ac:dyDescent="0.3">
      <c r="G341" s="4" t="s">
        <v>684</v>
      </c>
      <c r="H341" s="4" t="s">
        <v>685</v>
      </c>
    </row>
    <row r="342" spans="7:8" ht="17.25" customHeight="1" x14ac:dyDescent="0.3">
      <c r="G342" s="4" t="s">
        <v>686</v>
      </c>
      <c r="H342" s="4" t="s">
        <v>687</v>
      </c>
    </row>
    <row r="343" spans="7:8" ht="17.25" customHeight="1" x14ac:dyDescent="0.3">
      <c r="G343" s="4" t="s">
        <v>688</v>
      </c>
      <c r="H343" s="4" t="s">
        <v>689</v>
      </c>
    </row>
    <row r="344" spans="7:8" ht="17.25" customHeight="1" x14ac:dyDescent="0.3">
      <c r="G344" s="4" t="s">
        <v>690</v>
      </c>
      <c r="H344" s="4" t="s">
        <v>691</v>
      </c>
    </row>
    <row r="345" spans="7:8" ht="17.25" customHeight="1" x14ac:dyDescent="0.3">
      <c r="G345" s="4" t="s">
        <v>692</v>
      </c>
      <c r="H345" s="4" t="s">
        <v>693</v>
      </c>
    </row>
    <row r="346" spans="7:8" ht="17.25" customHeight="1" x14ac:dyDescent="0.3">
      <c r="G346" s="4" t="s">
        <v>694</v>
      </c>
      <c r="H346" s="4" t="s">
        <v>695</v>
      </c>
    </row>
    <row r="347" spans="7:8" ht="17.25" customHeight="1" x14ac:dyDescent="0.3">
      <c r="G347" s="4" t="s">
        <v>696</v>
      </c>
      <c r="H347" s="4" t="s">
        <v>697</v>
      </c>
    </row>
    <row r="348" spans="7:8" ht="17.25" customHeight="1" x14ac:dyDescent="0.3">
      <c r="G348" s="4" t="s">
        <v>698</v>
      </c>
      <c r="H348" s="4" t="s">
        <v>699</v>
      </c>
    </row>
    <row r="349" spans="7:8" ht="17.25" customHeight="1" x14ac:dyDescent="0.3">
      <c r="G349" s="4" t="s">
        <v>700</v>
      </c>
      <c r="H349" s="4" t="s">
        <v>701</v>
      </c>
    </row>
    <row r="350" spans="7:8" ht="17.25" customHeight="1" x14ac:dyDescent="0.3">
      <c r="G350" s="4" t="s">
        <v>702</v>
      </c>
      <c r="H350" s="4" t="s">
        <v>703</v>
      </c>
    </row>
    <row r="351" spans="7:8" ht="17.25" customHeight="1" x14ac:dyDescent="0.3">
      <c r="G351" s="4" t="s">
        <v>704</v>
      </c>
      <c r="H351" s="4" t="s">
        <v>705</v>
      </c>
    </row>
    <row r="352" spans="7:8" ht="17.25" customHeight="1" x14ac:dyDescent="0.3">
      <c r="G352" s="4" t="s">
        <v>706</v>
      </c>
      <c r="H352" s="4" t="s">
        <v>707</v>
      </c>
    </row>
    <row r="353" spans="7:8" ht="17.25" customHeight="1" x14ac:dyDescent="0.3">
      <c r="G353" s="4" t="s">
        <v>708</v>
      </c>
      <c r="H353" s="4" t="s">
        <v>709</v>
      </c>
    </row>
    <row r="354" spans="7:8" ht="17.25" customHeight="1" x14ac:dyDescent="0.3">
      <c r="G354" s="4" t="s">
        <v>710</v>
      </c>
      <c r="H354" s="4" t="s">
        <v>711</v>
      </c>
    </row>
    <row r="355" spans="7:8" ht="17.25" customHeight="1" x14ac:dyDescent="0.3">
      <c r="G355" s="4" t="s">
        <v>712</v>
      </c>
      <c r="H355" s="4" t="s">
        <v>713</v>
      </c>
    </row>
    <row r="356" spans="7:8" ht="17.25" customHeight="1" x14ac:dyDescent="0.3">
      <c r="G356" s="4" t="s">
        <v>714</v>
      </c>
      <c r="H356" s="4" t="s">
        <v>715</v>
      </c>
    </row>
    <row r="357" spans="7:8" ht="17.25" customHeight="1" x14ac:dyDescent="0.3">
      <c r="G357" s="4" t="s">
        <v>716</v>
      </c>
      <c r="H357" s="4" t="s">
        <v>717</v>
      </c>
    </row>
    <row r="358" spans="7:8" ht="17.25" customHeight="1" x14ac:dyDescent="0.3">
      <c r="G358" s="4" t="s">
        <v>718</v>
      </c>
      <c r="H358" s="4" t="s">
        <v>719</v>
      </c>
    </row>
    <row r="359" spans="7:8" ht="17.25" customHeight="1" x14ac:dyDescent="0.3">
      <c r="G359" s="4" t="s">
        <v>720</v>
      </c>
      <c r="H359" s="4" t="s">
        <v>721</v>
      </c>
    </row>
    <row r="360" spans="7:8" ht="17.25" customHeight="1" x14ac:dyDescent="0.3">
      <c r="G360" s="4" t="s">
        <v>722</v>
      </c>
      <c r="H360" s="4" t="s">
        <v>723</v>
      </c>
    </row>
    <row r="361" spans="7:8" ht="17.25" customHeight="1" x14ac:dyDescent="0.3">
      <c r="G361" s="4" t="s">
        <v>724</v>
      </c>
      <c r="H361" s="4" t="s">
        <v>725</v>
      </c>
    </row>
    <row r="362" spans="7:8" ht="17.25" customHeight="1" x14ac:dyDescent="0.3">
      <c r="G362" s="4" t="s">
        <v>726</v>
      </c>
      <c r="H362" s="4" t="s">
        <v>727</v>
      </c>
    </row>
    <row r="363" spans="7:8" ht="17.25" customHeight="1" x14ac:dyDescent="0.3">
      <c r="G363" s="4" t="s">
        <v>728</v>
      </c>
      <c r="H363" s="4" t="s">
        <v>729</v>
      </c>
    </row>
    <row r="364" spans="7:8" ht="17.25" customHeight="1" x14ac:dyDescent="0.3">
      <c r="G364" s="4" t="s">
        <v>730</v>
      </c>
      <c r="H364" s="4" t="s">
        <v>731</v>
      </c>
    </row>
    <row r="365" spans="7:8" ht="17.25" customHeight="1" x14ac:dyDescent="0.3">
      <c r="G365" s="4" t="s">
        <v>732</v>
      </c>
      <c r="H365" s="4" t="s">
        <v>733</v>
      </c>
    </row>
    <row r="366" spans="7:8" ht="17.25" customHeight="1" x14ac:dyDescent="0.3">
      <c r="G366" s="4" t="s">
        <v>734</v>
      </c>
      <c r="H366" s="4" t="s">
        <v>735</v>
      </c>
    </row>
    <row r="367" spans="7:8" ht="17.25" customHeight="1" x14ac:dyDescent="0.3">
      <c r="G367" s="4" t="s">
        <v>736</v>
      </c>
      <c r="H367" s="4" t="s">
        <v>737</v>
      </c>
    </row>
    <row r="368" spans="7:8" ht="17.25" customHeight="1" x14ac:dyDescent="0.3">
      <c r="G368" s="4" t="s">
        <v>738</v>
      </c>
      <c r="H368" s="4" t="s">
        <v>739</v>
      </c>
    </row>
    <row r="369" spans="7:8" ht="17.25" customHeight="1" x14ac:dyDescent="0.3">
      <c r="G369" s="4" t="s">
        <v>740</v>
      </c>
      <c r="H369" s="4" t="s">
        <v>741</v>
      </c>
    </row>
    <row r="370" spans="7:8" ht="17.25" customHeight="1" x14ac:dyDescent="0.3">
      <c r="G370" s="4" t="s">
        <v>742</v>
      </c>
      <c r="H370" s="4" t="s">
        <v>743</v>
      </c>
    </row>
    <row r="371" spans="7:8" ht="17.25" customHeight="1" x14ac:dyDescent="0.3">
      <c r="G371" s="4" t="s">
        <v>744</v>
      </c>
      <c r="H371" s="4" t="s">
        <v>745</v>
      </c>
    </row>
    <row r="372" spans="7:8" ht="17.25" customHeight="1" x14ac:dyDescent="0.3">
      <c r="G372" s="4" t="s">
        <v>746</v>
      </c>
      <c r="H372" s="4" t="s">
        <v>747</v>
      </c>
    </row>
    <row r="373" spans="7:8" ht="17.25" customHeight="1" x14ac:dyDescent="0.3">
      <c r="G373" s="4" t="s">
        <v>748</v>
      </c>
      <c r="H373" s="4" t="s">
        <v>749</v>
      </c>
    </row>
    <row r="374" spans="7:8" ht="17.25" customHeight="1" x14ac:dyDescent="0.3">
      <c r="G374" s="4" t="s">
        <v>750</v>
      </c>
      <c r="H374" s="4" t="s">
        <v>751</v>
      </c>
    </row>
    <row r="375" spans="7:8" ht="17.25" customHeight="1" x14ac:dyDescent="0.3">
      <c r="G375" s="4" t="s">
        <v>752</v>
      </c>
      <c r="H375" s="4" t="s">
        <v>753</v>
      </c>
    </row>
    <row r="376" spans="7:8" ht="17.25" customHeight="1" x14ac:dyDescent="0.3">
      <c r="G376" s="4" t="s">
        <v>754</v>
      </c>
      <c r="H376" s="4" t="s">
        <v>755</v>
      </c>
    </row>
    <row r="377" spans="7:8" ht="17.25" customHeight="1" x14ac:dyDescent="0.3">
      <c r="G377" s="4" t="s">
        <v>756</v>
      </c>
      <c r="H377" s="4" t="s">
        <v>757</v>
      </c>
    </row>
    <row r="378" spans="7:8" ht="17.25" customHeight="1" x14ac:dyDescent="0.3">
      <c r="G378" s="4" t="s">
        <v>758</v>
      </c>
      <c r="H378" s="4" t="s">
        <v>759</v>
      </c>
    </row>
    <row r="379" spans="7:8" ht="17.25" customHeight="1" x14ac:dyDescent="0.3">
      <c r="G379" s="4" t="s">
        <v>760</v>
      </c>
      <c r="H379" s="4" t="s">
        <v>761</v>
      </c>
    </row>
    <row r="380" spans="7:8" ht="17.25" customHeight="1" x14ac:dyDescent="0.3">
      <c r="G380" s="4" t="s">
        <v>762</v>
      </c>
      <c r="H380" s="4" t="s">
        <v>763</v>
      </c>
    </row>
    <row r="381" spans="7:8" ht="17.25" customHeight="1" x14ac:dyDescent="0.3">
      <c r="G381" s="4" t="s">
        <v>764</v>
      </c>
      <c r="H381" s="4" t="s">
        <v>765</v>
      </c>
    </row>
    <row r="382" spans="7:8" ht="17.25" customHeight="1" x14ac:dyDescent="0.3">
      <c r="G382" s="4" t="s">
        <v>766</v>
      </c>
      <c r="H382" s="4" t="s">
        <v>767</v>
      </c>
    </row>
    <row r="383" spans="7:8" ht="17.25" customHeight="1" x14ac:dyDescent="0.3">
      <c r="G383" s="4" t="s">
        <v>768</v>
      </c>
      <c r="H383" s="4" t="s">
        <v>769</v>
      </c>
    </row>
    <row r="384" spans="7:8" ht="17.25" customHeight="1" x14ac:dyDescent="0.3">
      <c r="G384" s="4" t="s">
        <v>770</v>
      </c>
      <c r="H384" s="4" t="s">
        <v>771</v>
      </c>
    </row>
    <row r="385" spans="7:8" ht="17.25" customHeight="1" x14ac:dyDescent="0.3">
      <c r="G385" s="4" t="s">
        <v>772</v>
      </c>
      <c r="H385" s="4" t="s">
        <v>773</v>
      </c>
    </row>
    <row r="386" spans="7:8" ht="17.25" customHeight="1" x14ac:dyDescent="0.3">
      <c r="G386" s="4" t="s">
        <v>774</v>
      </c>
      <c r="H386" s="4" t="s">
        <v>775</v>
      </c>
    </row>
    <row r="387" spans="7:8" ht="17.25" customHeight="1" x14ac:dyDescent="0.3">
      <c r="G387" s="4" t="s">
        <v>776</v>
      </c>
      <c r="H387" s="4" t="s">
        <v>777</v>
      </c>
    </row>
    <row r="388" spans="7:8" ht="17.25" customHeight="1" x14ac:dyDescent="0.3">
      <c r="G388" s="4" t="s">
        <v>778</v>
      </c>
      <c r="H388" s="4" t="s">
        <v>779</v>
      </c>
    </row>
    <row r="389" spans="7:8" ht="17.25" customHeight="1" x14ac:dyDescent="0.3">
      <c r="G389" s="4" t="s">
        <v>780</v>
      </c>
      <c r="H389" s="4" t="s">
        <v>781</v>
      </c>
    </row>
    <row r="390" spans="7:8" ht="17.25" customHeight="1" x14ac:dyDescent="0.3">
      <c r="G390" s="4" t="s">
        <v>782</v>
      </c>
      <c r="H390" s="4" t="s">
        <v>783</v>
      </c>
    </row>
    <row r="391" spans="7:8" ht="17.25" customHeight="1" x14ac:dyDescent="0.3">
      <c r="G391" s="4" t="s">
        <v>784</v>
      </c>
      <c r="H391" s="4" t="s">
        <v>785</v>
      </c>
    </row>
    <row r="392" spans="7:8" ht="17.25" customHeight="1" x14ac:dyDescent="0.3">
      <c r="G392" s="4" t="s">
        <v>786</v>
      </c>
      <c r="H392" s="4" t="s">
        <v>787</v>
      </c>
    </row>
    <row r="393" spans="7:8" ht="17.25" customHeight="1" x14ac:dyDescent="0.3">
      <c r="G393" s="4" t="s">
        <v>788</v>
      </c>
      <c r="H393" s="4" t="s">
        <v>789</v>
      </c>
    </row>
    <row r="394" spans="7:8" ht="17.25" customHeight="1" x14ac:dyDescent="0.3">
      <c r="G394" s="4" t="s">
        <v>790</v>
      </c>
      <c r="H394" s="4" t="s">
        <v>791</v>
      </c>
    </row>
    <row r="395" spans="7:8" ht="17.25" customHeight="1" x14ac:dyDescent="0.3">
      <c r="G395" s="4" t="s">
        <v>792</v>
      </c>
      <c r="H395" s="4" t="s">
        <v>793</v>
      </c>
    </row>
    <row r="396" spans="7:8" ht="17.25" customHeight="1" x14ac:dyDescent="0.3">
      <c r="G396" s="4" t="s">
        <v>794</v>
      </c>
      <c r="H396" s="4" t="s">
        <v>795</v>
      </c>
    </row>
    <row r="397" spans="7:8" ht="17.25" customHeight="1" x14ac:dyDescent="0.3">
      <c r="G397" s="4" t="s">
        <v>796</v>
      </c>
      <c r="H397" s="4" t="s">
        <v>797</v>
      </c>
    </row>
    <row r="398" spans="7:8" ht="17.25" customHeight="1" x14ac:dyDescent="0.3">
      <c r="G398" s="4" t="s">
        <v>798</v>
      </c>
      <c r="H398" s="4" t="s">
        <v>799</v>
      </c>
    </row>
    <row r="399" spans="7:8" ht="17.25" customHeight="1" x14ac:dyDescent="0.3">
      <c r="G399" s="4" t="s">
        <v>800</v>
      </c>
      <c r="H399" s="4" t="s">
        <v>801</v>
      </c>
    </row>
    <row r="400" spans="7:8" ht="17.25" customHeight="1" x14ac:dyDescent="0.3">
      <c r="G400" s="4" t="s">
        <v>802</v>
      </c>
      <c r="H400" s="4" t="s">
        <v>803</v>
      </c>
    </row>
    <row r="401" spans="7:8" ht="17.25" customHeight="1" x14ac:dyDescent="0.3">
      <c r="G401" s="4" t="s">
        <v>804</v>
      </c>
      <c r="H401" s="4" t="s">
        <v>805</v>
      </c>
    </row>
    <row r="402" spans="7:8" ht="17.25" customHeight="1" x14ac:dyDescent="0.3">
      <c r="G402" s="4" t="s">
        <v>806</v>
      </c>
      <c r="H402" s="4" t="s">
        <v>807</v>
      </c>
    </row>
    <row r="403" spans="7:8" ht="17.25" customHeight="1" x14ac:dyDescent="0.3">
      <c r="G403" s="4" t="s">
        <v>808</v>
      </c>
      <c r="H403" s="4" t="s">
        <v>809</v>
      </c>
    </row>
    <row r="404" spans="7:8" ht="17.25" customHeight="1" x14ac:dyDescent="0.3">
      <c r="G404" s="4" t="s">
        <v>810</v>
      </c>
      <c r="H404" s="4" t="s">
        <v>811</v>
      </c>
    </row>
    <row r="405" spans="7:8" ht="17.25" customHeight="1" x14ac:dyDescent="0.3">
      <c r="G405" s="4" t="s">
        <v>812</v>
      </c>
      <c r="H405" s="4" t="s">
        <v>813</v>
      </c>
    </row>
    <row r="406" spans="7:8" ht="17.25" customHeight="1" x14ac:dyDescent="0.3">
      <c r="G406" s="4" t="s">
        <v>814</v>
      </c>
      <c r="H406" s="4" t="s">
        <v>815</v>
      </c>
    </row>
    <row r="407" spans="7:8" ht="17.25" customHeight="1" x14ac:dyDescent="0.3">
      <c r="G407" s="4" t="s">
        <v>816</v>
      </c>
      <c r="H407" s="4" t="s">
        <v>817</v>
      </c>
    </row>
    <row r="408" spans="7:8" ht="17.25" customHeight="1" x14ac:dyDescent="0.3">
      <c r="G408" s="4" t="s">
        <v>818</v>
      </c>
      <c r="H408" s="4" t="s">
        <v>819</v>
      </c>
    </row>
    <row r="409" spans="7:8" ht="17.25" customHeight="1" x14ac:dyDescent="0.3">
      <c r="G409" s="4" t="s">
        <v>820</v>
      </c>
      <c r="H409" s="4" t="s">
        <v>821</v>
      </c>
    </row>
    <row r="410" spans="7:8" ht="17.25" customHeight="1" x14ac:dyDescent="0.3">
      <c r="G410" s="4" t="s">
        <v>822</v>
      </c>
      <c r="H410" s="4" t="s">
        <v>823</v>
      </c>
    </row>
    <row r="411" spans="7:8" ht="17.25" customHeight="1" x14ac:dyDescent="0.3">
      <c r="G411" s="4" t="s">
        <v>824</v>
      </c>
      <c r="H411" s="4" t="s">
        <v>825</v>
      </c>
    </row>
    <row r="412" spans="7:8" ht="17.25" customHeight="1" x14ac:dyDescent="0.3">
      <c r="G412" s="4" t="s">
        <v>826</v>
      </c>
      <c r="H412" s="4" t="s">
        <v>827</v>
      </c>
    </row>
    <row r="413" spans="7:8" ht="17.25" customHeight="1" x14ac:dyDescent="0.3">
      <c r="G413" s="4" t="s">
        <v>828</v>
      </c>
      <c r="H413" s="4" t="s">
        <v>829</v>
      </c>
    </row>
    <row r="414" spans="7:8" ht="17.25" customHeight="1" x14ac:dyDescent="0.3">
      <c r="G414" s="4" t="s">
        <v>830</v>
      </c>
      <c r="H414" s="4" t="s">
        <v>831</v>
      </c>
    </row>
    <row r="415" spans="7:8" ht="17.25" customHeight="1" x14ac:dyDescent="0.3">
      <c r="G415" s="4" t="s">
        <v>832</v>
      </c>
      <c r="H415" s="4" t="s">
        <v>833</v>
      </c>
    </row>
    <row r="416" spans="7:8" ht="17.25" customHeight="1" x14ac:dyDescent="0.3">
      <c r="G416" s="4" t="s">
        <v>834</v>
      </c>
      <c r="H416" s="4" t="s">
        <v>835</v>
      </c>
    </row>
    <row r="417" spans="7:8" ht="17.25" customHeight="1" x14ac:dyDescent="0.3">
      <c r="G417" s="4" t="s">
        <v>836</v>
      </c>
      <c r="H417" s="4" t="s">
        <v>837</v>
      </c>
    </row>
    <row r="418" spans="7:8" ht="17.25" customHeight="1" x14ac:dyDescent="0.3">
      <c r="G418" s="4" t="s">
        <v>838</v>
      </c>
      <c r="H418" s="4" t="s">
        <v>839</v>
      </c>
    </row>
    <row r="419" spans="7:8" ht="17.25" customHeight="1" x14ac:dyDescent="0.3">
      <c r="G419" s="4" t="s">
        <v>840</v>
      </c>
      <c r="H419" s="4" t="s">
        <v>841</v>
      </c>
    </row>
    <row r="420" spans="7:8" ht="17.25" customHeight="1" x14ac:dyDescent="0.3">
      <c r="G420" s="4" t="s">
        <v>842</v>
      </c>
      <c r="H420" s="4" t="s">
        <v>843</v>
      </c>
    </row>
    <row r="421" spans="7:8" ht="17.25" customHeight="1" x14ac:dyDescent="0.3">
      <c r="G421" s="4" t="s">
        <v>844</v>
      </c>
      <c r="H421" s="4" t="s">
        <v>845</v>
      </c>
    </row>
    <row r="422" spans="7:8" ht="17.25" customHeight="1" x14ac:dyDescent="0.3">
      <c r="G422" s="4" t="s">
        <v>846</v>
      </c>
      <c r="H422" s="4" t="s">
        <v>847</v>
      </c>
    </row>
    <row r="423" spans="7:8" ht="17.25" customHeight="1" x14ac:dyDescent="0.3">
      <c r="G423" s="4" t="s">
        <v>848</v>
      </c>
      <c r="H423" s="4" t="s">
        <v>849</v>
      </c>
    </row>
    <row r="424" spans="7:8" ht="17.25" customHeight="1" x14ac:dyDescent="0.3">
      <c r="G424" s="4" t="s">
        <v>850</v>
      </c>
      <c r="H424" s="4" t="s">
        <v>851</v>
      </c>
    </row>
    <row r="425" spans="7:8" ht="17.25" customHeight="1" x14ac:dyDescent="0.3">
      <c r="G425" s="4" t="s">
        <v>852</v>
      </c>
      <c r="H425" s="4" t="s">
        <v>853</v>
      </c>
    </row>
    <row r="426" spans="7:8" ht="17.25" customHeight="1" x14ac:dyDescent="0.3">
      <c r="G426" s="4" t="s">
        <v>854</v>
      </c>
      <c r="H426" s="4" t="s">
        <v>855</v>
      </c>
    </row>
    <row r="427" spans="7:8" ht="17.25" customHeight="1" x14ac:dyDescent="0.3">
      <c r="G427" s="4" t="s">
        <v>856</v>
      </c>
      <c r="H427" s="4" t="s">
        <v>857</v>
      </c>
    </row>
    <row r="428" spans="7:8" ht="17.25" customHeight="1" x14ac:dyDescent="0.3">
      <c r="G428" s="4" t="s">
        <v>858</v>
      </c>
      <c r="H428" s="4" t="s">
        <v>859</v>
      </c>
    </row>
    <row r="429" spans="7:8" ht="17.25" customHeight="1" x14ac:dyDescent="0.3">
      <c r="G429" s="4" t="s">
        <v>860</v>
      </c>
      <c r="H429" s="4" t="s">
        <v>861</v>
      </c>
    </row>
    <row r="430" spans="7:8" ht="17.25" customHeight="1" x14ac:dyDescent="0.3">
      <c r="G430" s="4" t="s">
        <v>862</v>
      </c>
      <c r="H430" s="4" t="s">
        <v>863</v>
      </c>
    </row>
    <row r="431" spans="7:8" ht="17.25" customHeight="1" x14ac:dyDescent="0.3">
      <c r="G431" s="4" t="s">
        <v>864</v>
      </c>
      <c r="H431" s="4" t="s">
        <v>865</v>
      </c>
    </row>
    <row r="432" spans="7:8" ht="17.25" customHeight="1" x14ac:dyDescent="0.3">
      <c r="G432" s="4" t="s">
        <v>866</v>
      </c>
      <c r="H432" s="4" t="s">
        <v>867</v>
      </c>
    </row>
    <row r="433" spans="7:8" ht="17.25" customHeight="1" x14ac:dyDescent="0.3">
      <c r="G433" s="4" t="s">
        <v>868</v>
      </c>
      <c r="H433" s="4" t="s">
        <v>869</v>
      </c>
    </row>
    <row r="434" spans="7:8" ht="17.25" customHeight="1" x14ac:dyDescent="0.3">
      <c r="G434" s="4" t="s">
        <v>870</v>
      </c>
      <c r="H434" s="4" t="s">
        <v>871</v>
      </c>
    </row>
    <row r="435" spans="7:8" ht="17.25" customHeight="1" x14ac:dyDescent="0.3">
      <c r="G435" s="4" t="s">
        <v>872</v>
      </c>
      <c r="H435" s="4" t="s">
        <v>873</v>
      </c>
    </row>
    <row r="436" spans="7:8" ht="17.25" customHeight="1" x14ac:dyDescent="0.3">
      <c r="G436" s="4" t="s">
        <v>874</v>
      </c>
      <c r="H436" s="4" t="s">
        <v>875</v>
      </c>
    </row>
    <row r="437" spans="7:8" ht="17.25" customHeight="1" x14ac:dyDescent="0.3">
      <c r="G437" s="4" t="s">
        <v>876</v>
      </c>
      <c r="H437" s="4" t="s">
        <v>877</v>
      </c>
    </row>
    <row r="438" spans="7:8" ht="17.25" customHeight="1" x14ac:dyDescent="0.3">
      <c r="G438" s="4" t="s">
        <v>878</v>
      </c>
      <c r="H438" s="4" t="s">
        <v>879</v>
      </c>
    </row>
    <row r="439" spans="7:8" ht="17.25" customHeight="1" x14ac:dyDescent="0.3">
      <c r="G439" s="4" t="s">
        <v>880</v>
      </c>
      <c r="H439" s="4" t="s">
        <v>881</v>
      </c>
    </row>
    <row r="440" spans="7:8" ht="17.25" customHeight="1" x14ac:dyDescent="0.3">
      <c r="G440" s="4" t="s">
        <v>882</v>
      </c>
      <c r="H440" s="4" t="s">
        <v>883</v>
      </c>
    </row>
    <row r="441" spans="7:8" ht="17.25" customHeight="1" x14ac:dyDescent="0.3">
      <c r="G441" s="4" t="s">
        <v>884</v>
      </c>
      <c r="H441" s="4" t="s">
        <v>885</v>
      </c>
    </row>
    <row r="442" spans="7:8" ht="17.25" customHeight="1" x14ac:dyDescent="0.3">
      <c r="G442" s="4" t="s">
        <v>886</v>
      </c>
      <c r="H442" s="4" t="s">
        <v>887</v>
      </c>
    </row>
    <row r="443" spans="7:8" ht="17.25" customHeight="1" x14ac:dyDescent="0.3">
      <c r="G443" s="4" t="s">
        <v>888</v>
      </c>
      <c r="H443" s="4" t="s">
        <v>889</v>
      </c>
    </row>
    <row r="444" spans="7:8" ht="17.25" customHeight="1" x14ac:dyDescent="0.3">
      <c r="G444" s="4" t="s">
        <v>890</v>
      </c>
      <c r="H444" s="4" t="s">
        <v>891</v>
      </c>
    </row>
    <row r="445" spans="7:8" ht="17.25" customHeight="1" x14ac:dyDescent="0.3">
      <c r="G445" s="4" t="s">
        <v>892</v>
      </c>
      <c r="H445" s="4" t="s">
        <v>893</v>
      </c>
    </row>
    <row r="446" spans="7:8" ht="17.25" customHeight="1" x14ac:dyDescent="0.3">
      <c r="G446" s="4" t="s">
        <v>894</v>
      </c>
      <c r="H446" s="4" t="s">
        <v>895</v>
      </c>
    </row>
    <row r="447" spans="7:8" ht="17.25" customHeight="1" x14ac:dyDescent="0.3">
      <c r="G447" s="4" t="s">
        <v>896</v>
      </c>
      <c r="H447" s="4" t="s">
        <v>897</v>
      </c>
    </row>
    <row r="448" spans="7:8" ht="17.25" customHeight="1" x14ac:dyDescent="0.3">
      <c r="G448" s="4" t="s">
        <v>898</v>
      </c>
      <c r="H448" s="4" t="s">
        <v>899</v>
      </c>
    </row>
    <row r="449" spans="7:8" ht="17.25" customHeight="1" x14ac:dyDescent="0.3">
      <c r="G449" s="4" t="s">
        <v>900</v>
      </c>
      <c r="H449" s="4" t="s">
        <v>901</v>
      </c>
    </row>
    <row r="450" spans="7:8" ht="17.25" customHeight="1" x14ac:dyDescent="0.3">
      <c r="G450" s="4" t="s">
        <v>902</v>
      </c>
      <c r="H450" s="4" t="s">
        <v>903</v>
      </c>
    </row>
    <row r="451" spans="7:8" ht="17.25" customHeight="1" x14ac:dyDescent="0.3">
      <c r="G451" s="4" t="s">
        <v>904</v>
      </c>
      <c r="H451" s="4" t="s">
        <v>905</v>
      </c>
    </row>
    <row r="452" spans="7:8" ht="17.25" customHeight="1" x14ac:dyDescent="0.3">
      <c r="G452" s="4" t="s">
        <v>906</v>
      </c>
      <c r="H452" s="4" t="s">
        <v>907</v>
      </c>
    </row>
    <row r="453" spans="7:8" ht="17.25" customHeight="1" x14ac:dyDescent="0.3">
      <c r="G453" s="4" t="s">
        <v>908</v>
      </c>
      <c r="H453" s="4" t="s">
        <v>909</v>
      </c>
    </row>
    <row r="454" spans="7:8" ht="17.25" customHeight="1" x14ac:dyDescent="0.3">
      <c r="G454" s="4" t="s">
        <v>910</v>
      </c>
      <c r="H454" s="4" t="s">
        <v>911</v>
      </c>
    </row>
    <row r="455" spans="7:8" ht="17.25" customHeight="1" x14ac:dyDescent="0.3">
      <c r="G455" s="4" t="s">
        <v>912</v>
      </c>
      <c r="H455" s="4" t="s">
        <v>913</v>
      </c>
    </row>
    <row r="456" spans="7:8" ht="17.25" customHeight="1" x14ac:dyDescent="0.3">
      <c r="G456" s="4" t="s">
        <v>914</v>
      </c>
      <c r="H456" s="4" t="s">
        <v>915</v>
      </c>
    </row>
    <row r="457" spans="7:8" ht="17.25" customHeight="1" x14ac:dyDescent="0.3">
      <c r="G457" s="4" t="s">
        <v>916</v>
      </c>
      <c r="H457" s="4" t="s">
        <v>917</v>
      </c>
    </row>
    <row r="458" spans="7:8" ht="17.25" customHeight="1" x14ac:dyDescent="0.3">
      <c r="G458" s="4" t="s">
        <v>918</v>
      </c>
      <c r="H458" s="4" t="s">
        <v>919</v>
      </c>
    </row>
    <row r="459" spans="7:8" ht="17.25" customHeight="1" x14ac:dyDescent="0.3">
      <c r="G459" s="4" t="s">
        <v>920</v>
      </c>
      <c r="H459" s="4" t="s">
        <v>921</v>
      </c>
    </row>
    <row r="460" spans="7:8" ht="17.25" customHeight="1" x14ac:dyDescent="0.3">
      <c r="G460" s="4" t="s">
        <v>922</v>
      </c>
      <c r="H460" s="4" t="s">
        <v>923</v>
      </c>
    </row>
    <row r="461" spans="7:8" ht="17.25" customHeight="1" x14ac:dyDescent="0.3">
      <c r="G461" s="4" t="s">
        <v>924</v>
      </c>
      <c r="H461" s="4" t="s">
        <v>925</v>
      </c>
    </row>
    <row r="462" spans="7:8" ht="17.25" customHeight="1" x14ac:dyDescent="0.3">
      <c r="G462" s="4" t="s">
        <v>926</v>
      </c>
      <c r="H462" s="4" t="s">
        <v>927</v>
      </c>
    </row>
    <row r="463" spans="7:8" ht="17.25" customHeight="1" x14ac:dyDescent="0.3">
      <c r="G463" s="4" t="s">
        <v>928</v>
      </c>
      <c r="H463" s="4" t="s">
        <v>929</v>
      </c>
    </row>
    <row r="464" spans="7:8" ht="17.25" customHeight="1" x14ac:dyDescent="0.3">
      <c r="G464" s="4" t="s">
        <v>930</v>
      </c>
      <c r="H464" s="4" t="s">
        <v>931</v>
      </c>
    </row>
    <row r="465" spans="7:8" ht="17.25" customHeight="1" x14ac:dyDescent="0.3">
      <c r="G465" s="4" t="s">
        <v>932</v>
      </c>
      <c r="H465" s="4" t="s">
        <v>933</v>
      </c>
    </row>
    <row r="466" spans="7:8" ht="17.25" customHeight="1" x14ac:dyDescent="0.3">
      <c r="G466" s="4" t="s">
        <v>934</v>
      </c>
      <c r="H466" s="4" t="s">
        <v>935</v>
      </c>
    </row>
    <row r="467" spans="7:8" ht="17.25" customHeight="1" x14ac:dyDescent="0.3">
      <c r="G467" s="4" t="s">
        <v>936</v>
      </c>
      <c r="H467" s="4" t="s">
        <v>937</v>
      </c>
    </row>
    <row r="468" spans="7:8" ht="17.25" customHeight="1" x14ac:dyDescent="0.3">
      <c r="G468" s="4" t="s">
        <v>938</v>
      </c>
      <c r="H468" s="4" t="s">
        <v>939</v>
      </c>
    </row>
    <row r="469" spans="7:8" ht="17.25" customHeight="1" x14ac:dyDescent="0.3">
      <c r="G469" s="4" t="s">
        <v>940</v>
      </c>
      <c r="H469" s="4" t="s">
        <v>941</v>
      </c>
    </row>
    <row r="470" spans="7:8" ht="17.25" customHeight="1" x14ac:dyDescent="0.3">
      <c r="G470" s="4" t="s">
        <v>942</v>
      </c>
      <c r="H470" s="4" t="s">
        <v>943</v>
      </c>
    </row>
    <row r="471" spans="7:8" ht="17.25" customHeight="1" x14ac:dyDescent="0.3">
      <c r="G471" s="4" t="s">
        <v>944</v>
      </c>
      <c r="H471" s="4" t="s">
        <v>945</v>
      </c>
    </row>
    <row r="472" spans="7:8" ht="17.25" customHeight="1" x14ac:dyDescent="0.3">
      <c r="G472" s="4" t="s">
        <v>946</v>
      </c>
      <c r="H472" s="4" t="s">
        <v>947</v>
      </c>
    </row>
    <row r="473" spans="7:8" ht="17.25" customHeight="1" x14ac:dyDescent="0.3">
      <c r="G473" s="4" t="s">
        <v>948</v>
      </c>
      <c r="H473" s="4" t="s">
        <v>949</v>
      </c>
    </row>
    <row r="474" spans="7:8" ht="17.25" customHeight="1" x14ac:dyDescent="0.3">
      <c r="G474" s="4" t="s">
        <v>950</v>
      </c>
      <c r="H474" s="4" t="s">
        <v>951</v>
      </c>
    </row>
    <row r="475" spans="7:8" ht="17.25" customHeight="1" x14ac:dyDescent="0.3">
      <c r="G475" s="4" t="s">
        <v>952</v>
      </c>
      <c r="H475" s="4" t="s">
        <v>953</v>
      </c>
    </row>
    <row r="476" spans="7:8" ht="17.25" customHeight="1" x14ac:dyDescent="0.3">
      <c r="G476" s="4" t="s">
        <v>954</v>
      </c>
      <c r="H476" s="4" t="s">
        <v>955</v>
      </c>
    </row>
    <row r="477" spans="7:8" ht="17.25" customHeight="1" x14ac:dyDescent="0.3">
      <c r="G477" s="4" t="s">
        <v>956</v>
      </c>
      <c r="H477" s="4" t="s">
        <v>957</v>
      </c>
    </row>
    <row r="478" spans="7:8" ht="17.25" customHeight="1" x14ac:dyDescent="0.3">
      <c r="G478" s="4" t="s">
        <v>958</v>
      </c>
      <c r="H478" s="4" t="s">
        <v>959</v>
      </c>
    </row>
    <row r="479" spans="7:8" ht="17.25" customHeight="1" x14ac:dyDescent="0.3">
      <c r="G479" s="4" t="s">
        <v>960</v>
      </c>
      <c r="H479" s="4" t="s">
        <v>961</v>
      </c>
    </row>
    <row r="480" spans="7:8" ht="17.25" customHeight="1" x14ac:dyDescent="0.3">
      <c r="G480" s="4" t="s">
        <v>962</v>
      </c>
      <c r="H480" s="4" t="s">
        <v>963</v>
      </c>
    </row>
    <row r="481" spans="7:8" ht="17.25" customHeight="1" x14ac:dyDescent="0.3">
      <c r="G481" s="4" t="s">
        <v>964</v>
      </c>
      <c r="H481" s="4" t="s">
        <v>965</v>
      </c>
    </row>
    <row r="482" spans="7:8" ht="17.25" customHeight="1" x14ac:dyDescent="0.3">
      <c r="G482" s="4" t="s">
        <v>966</v>
      </c>
      <c r="H482" s="4" t="s">
        <v>967</v>
      </c>
    </row>
    <row r="483" spans="7:8" ht="17.25" customHeight="1" x14ac:dyDescent="0.3">
      <c r="G483" s="4" t="s">
        <v>968</v>
      </c>
      <c r="H483" s="4" t="s">
        <v>969</v>
      </c>
    </row>
    <row r="484" spans="7:8" ht="17.25" customHeight="1" x14ac:dyDescent="0.3">
      <c r="G484" s="4" t="s">
        <v>970</v>
      </c>
      <c r="H484" s="4" t="s">
        <v>971</v>
      </c>
    </row>
    <row r="485" spans="7:8" ht="17.25" customHeight="1" x14ac:dyDescent="0.3">
      <c r="G485" s="4" t="s">
        <v>972</v>
      </c>
      <c r="H485" s="4" t="s">
        <v>973</v>
      </c>
    </row>
    <row r="486" spans="7:8" ht="17.25" customHeight="1" x14ac:dyDescent="0.3">
      <c r="G486" s="4" t="s">
        <v>974</v>
      </c>
      <c r="H486" s="4" t="s">
        <v>975</v>
      </c>
    </row>
    <row r="487" spans="7:8" ht="17.25" customHeight="1" x14ac:dyDescent="0.3">
      <c r="G487" s="4" t="s">
        <v>976</v>
      </c>
      <c r="H487" s="4" t="s">
        <v>977</v>
      </c>
    </row>
    <row r="488" spans="7:8" ht="17.25" customHeight="1" x14ac:dyDescent="0.3">
      <c r="G488" s="4" t="s">
        <v>978</v>
      </c>
      <c r="H488" s="4" t="s">
        <v>979</v>
      </c>
    </row>
    <row r="489" spans="7:8" ht="17.25" customHeight="1" x14ac:dyDescent="0.3">
      <c r="G489" s="4" t="s">
        <v>980</v>
      </c>
      <c r="H489" s="4" t="s">
        <v>981</v>
      </c>
    </row>
    <row r="490" spans="7:8" ht="17.25" customHeight="1" x14ac:dyDescent="0.3">
      <c r="G490" s="4" t="s">
        <v>982</v>
      </c>
      <c r="H490" s="4" t="s">
        <v>983</v>
      </c>
    </row>
    <row r="491" spans="7:8" ht="17.25" customHeight="1" x14ac:dyDescent="0.3">
      <c r="G491" s="4" t="s">
        <v>984</v>
      </c>
      <c r="H491" s="4" t="s">
        <v>985</v>
      </c>
    </row>
    <row r="492" spans="7:8" ht="17.25" customHeight="1" x14ac:dyDescent="0.3">
      <c r="G492" s="4" t="s">
        <v>986</v>
      </c>
      <c r="H492" s="4" t="s">
        <v>987</v>
      </c>
    </row>
    <row r="493" spans="7:8" ht="17.25" customHeight="1" x14ac:dyDescent="0.3">
      <c r="G493" s="4" t="s">
        <v>988</v>
      </c>
      <c r="H493" s="4" t="s">
        <v>989</v>
      </c>
    </row>
    <row r="494" spans="7:8" ht="17.25" customHeight="1" x14ac:dyDescent="0.3">
      <c r="G494" s="4" t="s">
        <v>990</v>
      </c>
      <c r="H494" s="4" t="s">
        <v>991</v>
      </c>
    </row>
    <row r="495" spans="7:8" ht="17.25" customHeight="1" x14ac:dyDescent="0.3">
      <c r="G495" s="4" t="s">
        <v>992</v>
      </c>
      <c r="H495" s="4" t="s">
        <v>993</v>
      </c>
    </row>
    <row r="496" spans="7:8" ht="17.25" customHeight="1" x14ac:dyDescent="0.3">
      <c r="G496" s="4" t="s">
        <v>994</v>
      </c>
      <c r="H496" s="4" t="s">
        <v>995</v>
      </c>
    </row>
    <row r="497" spans="7:8" ht="17.25" customHeight="1" x14ac:dyDescent="0.3">
      <c r="G497" s="4" t="s">
        <v>996</v>
      </c>
      <c r="H497" s="4" t="s">
        <v>997</v>
      </c>
    </row>
    <row r="498" spans="7:8" ht="17.25" customHeight="1" x14ac:dyDescent="0.3">
      <c r="G498" s="4" t="s">
        <v>998</v>
      </c>
      <c r="H498" s="4" t="s">
        <v>999</v>
      </c>
    </row>
    <row r="499" spans="7:8" ht="17.25" customHeight="1" x14ac:dyDescent="0.3">
      <c r="G499" s="4" t="s">
        <v>1000</v>
      </c>
      <c r="H499" s="4" t="s">
        <v>1001</v>
      </c>
    </row>
    <row r="500" spans="7:8" ht="17.25" customHeight="1" x14ac:dyDescent="0.3">
      <c r="G500" s="4" t="s">
        <v>1002</v>
      </c>
      <c r="H500" s="4" t="s">
        <v>1003</v>
      </c>
    </row>
    <row r="501" spans="7:8" x14ac:dyDescent="0.3">
      <c r="G501" s="4" t="s">
        <v>1004</v>
      </c>
      <c r="H501" s="4" t="s">
        <v>1005</v>
      </c>
    </row>
    <row r="502" spans="7:8" x14ac:dyDescent="0.3">
      <c r="G502" s="4" t="s">
        <v>1006</v>
      </c>
      <c r="H502" s="4" t="s">
        <v>1007</v>
      </c>
    </row>
    <row r="503" spans="7:8" x14ac:dyDescent="0.3">
      <c r="G503" s="4" t="s">
        <v>1008</v>
      </c>
      <c r="H503" s="4" t="s">
        <v>1009</v>
      </c>
    </row>
    <row r="504" spans="7:8" x14ac:dyDescent="0.3">
      <c r="G504" s="4" t="s">
        <v>1010</v>
      </c>
      <c r="H504" s="4" t="s">
        <v>1011</v>
      </c>
    </row>
    <row r="505" spans="7:8" x14ac:dyDescent="0.3">
      <c r="G505" s="4" t="s">
        <v>1012</v>
      </c>
      <c r="H505" s="4" t="s">
        <v>1013</v>
      </c>
    </row>
    <row r="506" spans="7:8" x14ac:dyDescent="0.3">
      <c r="G506" s="4" t="s">
        <v>1014</v>
      </c>
      <c r="H506" s="4" t="s">
        <v>1015</v>
      </c>
    </row>
    <row r="507" spans="7:8" x14ac:dyDescent="0.3">
      <c r="G507" s="4" t="s">
        <v>1016</v>
      </c>
      <c r="H507" s="4" t="s">
        <v>1017</v>
      </c>
    </row>
    <row r="508" spans="7:8" x14ac:dyDescent="0.3">
      <c r="G508" s="4" t="s">
        <v>1018</v>
      </c>
      <c r="H508" s="4" t="s">
        <v>1019</v>
      </c>
    </row>
    <row r="509" spans="7:8" x14ac:dyDescent="0.3">
      <c r="G509" s="4" t="s">
        <v>1020</v>
      </c>
      <c r="H509" s="4" t="s">
        <v>1021</v>
      </c>
    </row>
    <row r="510" spans="7:8" x14ac:dyDescent="0.3">
      <c r="G510" s="4" t="s">
        <v>1022</v>
      </c>
      <c r="H510" s="4" t="s">
        <v>1023</v>
      </c>
    </row>
    <row r="511" spans="7:8" x14ac:dyDescent="0.3">
      <c r="G511" s="4" t="s">
        <v>1024</v>
      </c>
      <c r="H511" s="4" t="s">
        <v>1025</v>
      </c>
    </row>
    <row r="512" spans="7:8" x14ac:dyDescent="0.3">
      <c r="G512" s="4" t="s">
        <v>1026</v>
      </c>
      <c r="H512" s="4" t="s">
        <v>1027</v>
      </c>
    </row>
    <row r="513" spans="7:8" x14ac:dyDescent="0.3">
      <c r="G513" s="4" t="s">
        <v>1028</v>
      </c>
      <c r="H513" s="4" t="s">
        <v>1029</v>
      </c>
    </row>
    <row r="514" spans="7:8" x14ac:dyDescent="0.3">
      <c r="G514" s="4" t="s">
        <v>1030</v>
      </c>
      <c r="H514" s="4" t="s">
        <v>1031</v>
      </c>
    </row>
    <row r="515" spans="7:8" x14ac:dyDescent="0.3">
      <c r="G515" s="4" t="s">
        <v>1032</v>
      </c>
      <c r="H515" s="4" t="s">
        <v>1033</v>
      </c>
    </row>
    <row r="516" spans="7:8" x14ac:dyDescent="0.3">
      <c r="G516" s="4" t="s">
        <v>1034</v>
      </c>
      <c r="H516" s="4" t="s">
        <v>1035</v>
      </c>
    </row>
    <row r="517" spans="7:8" x14ac:dyDescent="0.3">
      <c r="G517" s="4" t="s">
        <v>1036</v>
      </c>
      <c r="H517" s="4" t="s">
        <v>1037</v>
      </c>
    </row>
    <row r="518" spans="7:8" x14ac:dyDescent="0.3">
      <c r="G518" s="4" t="s">
        <v>1038</v>
      </c>
      <c r="H518" s="4" t="s">
        <v>1039</v>
      </c>
    </row>
    <row r="519" spans="7:8" x14ac:dyDescent="0.3">
      <c r="G519" s="4" t="s">
        <v>1040</v>
      </c>
      <c r="H519" s="4" t="s">
        <v>1041</v>
      </c>
    </row>
    <row r="520" spans="7:8" x14ac:dyDescent="0.3">
      <c r="G520" s="4" t="s">
        <v>1042</v>
      </c>
      <c r="H520" s="4" t="s">
        <v>1043</v>
      </c>
    </row>
    <row r="521" spans="7:8" x14ac:dyDescent="0.3">
      <c r="G521" s="4" t="s">
        <v>1044</v>
      </c>
      <c r="H521" s="4" t="s">
        <v>1045</v>
      </c>
    </row>
    <row r="522" spans="7:8" x14ac:dyDescent="0.3">
      <c r="G522" s="4" t="s">
        <v>1046</v>
      </c>
      <c r="H522" s="4" t="s">
        <v>1047</v>
      </c>
    </row>
    <row r="523" spans="7:8" x14ac:dyDescent="0.3">
      <c r="G523" s="4" t="s">
        <v>1048</v>
      </c>
      <c r="H523" s="4" t="s">
        <v>1049</v>
      </c>
    </row>
    <row r="524" spans="7:8" x14ac:dyDescent="0.3">
      <c r="G524" s="4" t="s">
        <v>1050</v>
      </c>
      <c r="H524" s="4" t="s">
        <v>1051</v>
      </c>
    </row>
    <row r="525" spans="7:8" x14ac:dyDescent="0.3">
      <c r="G525" s="4" t="s">
        <v>1052</v>
      </c>
      <c r="H525" s="4" t="s">
        <v>1053</v>
      </c>
    </row>
    <row r="526" spans="7:8" x14ac:dyDescent="0.3">
      <c r="G526" s="4" t="s">
        <v>1054</v>
      </c>
      <c r="H526" s="4" t="s">
        <v>1055</v>
      </c>
    </row>
    <row r="527" spans="7:8" x14ac:dyDescent="0.3">
      <c r="G527" s="4" t="s">
        <v>1056</v>
      </c>
      <c r="H527" s="4" t="s">
        <v>1057</v>
      </c>
    </row>
    <row r="528" spans="7:8" x14ac:dyDescent="0.3">
      <c r="G528" s="4" t="s">
        <v>1058</v>
      </c>
      <c r="H528" s="4" t="s">
        <v>1059</v>
      </c>
    </row>
    <row r="529" spans="7:8" x14ac:dyDescent="0.3">
      <c r="G529" s="4" t="s">
        <v>1060</v>
      </c>
      <c r="H529" s="4" t="s">
        <v>1061</v>
      </c>
    </row>
    <row r="530" spans="7:8" x14ac:dyDescent="0.3">
      <c r="G530" s="4" t="s">
        <v>1062</v>
      </c>
      <c r="H530" s="4" t="s">
        <v>1063</v>
      </c>
    </row>
    <row r="531" spans="7:8" x14ac:dyDescent="0.3">
      <c r="G531" s="4" t="s">
        <v>1064</v>
      </c>
      <c r="H531" s="4" t="s">
        <v>1065</v>
      </c>
    </row>
    <row r="532" spans="7:8" x14ac:dyDescent="0.3">
      <c r="G532" s="4" t="s">
        <v>1066</v>
      </c>
      <c r="H532" s="4" t="s">
        <v>1067</v>
      </c>
    </row>
    <row r="533" spans="7:8" x14ac:dyDescent="0.3">
      <c r="G533" s="4" t="s">
        <v>1068</v>
      </c>
      <c r="H533" s="4" t="s">
        <v>1069</v>
      </c>
    </row>
    <row r="534" spans="7:8" x14ac:dyDescent="0.3">
      <c r="G534" s="4" t="s">
        <v>1070</v>
      </c>
      <c r="H534" s="4" t="s">
        <v>1071</v>
      </c>
    </row>
    <row r="535" spans="7:8" x14ac:dyDescent="0.3">
      <c r="G535" s="4" t="s">
        <v>1072</v>
      </c>
      <c r="H535" s="4" t="s">
        <v>1073</v>
      </c>
    </row>
    <row r="536" spans="7:8" x14ac:dyDescent="0.3">
      <c r="G536" s="4" t="s">
        <v>1074</v>
      </c>
      <c r="H536" s="4" t="s">
        <v>1075</v>
      </c>
    </row>
    <row r="537" spans="7:8" x14ac:dyDescent="0.3">
      <c r="G537" s="4" t="s">
        <v>1076</v>
      </c>
      <c r="H537" s="4" t="s">
        <v>1077</v>
      </c>
    </row>
    <row r="538" spans="7:8" x14ac:dyDescent="0.3">
      <c r="G538" s="4" t="s">
        <v>1078</v>
      </c>
      <c r="H538" s="4" t="s">
        <v>1079</v>
      </c>
    </row>
    <row r="539" spans="7:8" x14ac:dyDescent="0.3">
      <c r="G539" s="4" t="s">
        <v>1080</v>
      </c>
      <c r="H539" s="4" t="s">
        <v>1081</v>
      </c>
    </row>
    <row r="540" spans="7:8" x14ac:dyDescent="0.3">
      <c r="G540" s="4" t="s">
        <v>1082</v>
      </c>
      <c r="H540" s="4" t="s">
        <v>1083</v>
      </c>
    </row>
    <row r="541" spans="7:8" x14ac:dyDescent="0.3">
      <c r="G541" s="4" t="s">
        <v>1084</v>
      </c>
      <c r="H541" s="4" t="s">
        <v>1085</v>
      </c>
    </row>
    <row r="542" spans="7:8" x14ac:dyDescent="0.3">
      <c r="G542" s="4" t="s">
        <v>1086</v>
      </c>
      <c r="H542" s="4" t="s">
        <v>1087</v>
      </c>
    </row>
    <row r="543" spans="7:8" x14ac:dyDescent="0.3">
      <c r="G543" s="4" t="s">
        <v>1088</v>
      </c>
      <c r="H543" s="4" t="s">
        <v>1089</v>
      </c>
    </row>
    <row r="544" spans="7:8" x14ac:dyDescent="0.3">
      <c r="G544" s="4" t="s">
        <v>1090</v>
      </c>
      <c r="H544" s="4" t="s">
        <v>1091</v>
      </c>
    </row>
    <row r="545" spans="7:8" x14ac:dyDescent="0.3">
      <c r="G545" s="4" t="s">
        <v>1092</v>
      </c>
      <c r="H545" s="4" t="s">
        <v>1093</v>
      </c>
    </row>
    <row r="546" spans="7:8" x14ac:dyDescent="0.3">
      <c r="G546" s="4" t="s">
        <v>1094</v>
      </c>
      <c r="H546" s="4" t="s">
        <v>1095</v>
      </c>
    </row>
    <row r="547" spans="7:8" x14ac:dyDescent="0.3">
      <c r="G547" s="4" t="s">
        <v>1096</v>
      </c>
      <c r="H547" s="4" t="s">
        <v>1097</v>
      </c>
    </row>
    <row r="548" spans="7:8" x14ac:dyDescent="0.3">
      <c r="G548" s="4" t="s">
        <v>1098</v>
      </c>
      <c r="H548" s="4" t="s">
        <v>1099</v>
      </c>
    </row>
    <row r="549" spans="7:8" x14ac:dyDescent="0.3">
      <c r="G549" s="4" t="s">
        <v>1100</v>
      </c>
      <c r="H549" s="4" t="s">
        <v>1101</v>
      </c>
    </row>
    <row r="550" spans="7:8" x14ac:dyDescent="0.3">
      <c r="G550" s="4" t="s">
        <v>1102</v>
      </c>
      <c r="H550" s="4" t="s">
        <v>1103</v>
      </c>
    </row>
    <row r="551" spans="7:8" x14ac:dyDescent="0.3">
      <c r="G551" s="4" t="s">
        <v>1104</v>
      </c>
      <c r="H551" s="4" t="s">
        <v>1105</v>
      </c>
    </row>
    <row r="552" spans="7:8" x14ac:dyDescent="0.3">
      <c r="G552" s="4" t="s">
        <v>1106</v>
      </c>
      <c r="H552" s="4" t="s">
        <v>1107</v>
      </c>
    </row>
    <row r="553" spans="7:8" x14ac:dyDescent="0.3">
      <c r="G553" s="4" t="s">
        <v>1108</v>
      </c>
      <c r="H553" s="4" t="s">
        <v>1109</v>
      </c>
    </row>
    <row r="554" spans="7:8" x14ac:dyDescent="0.3">
      <c r="G554" s="4" t="s">
        <v>1110</v>
      </c>
      <c r="H554" s="4" t="s">
        <v>1111</v>
      </c>
    </row>
    <row r="555" spans="7:8" x14ac:dyDescent="0.3">
      <c r="G555" s="4" t="s">
        <v>1112</v>
      </c>
      <c r="H555" s="4" t="s">
        <v>1113</v>
      </c>
    </row>
    <row r="556" spans="7:8" x14ac:dyDescent="0.3">
      <c r="G556" s="4" t="s">
        <v>1114</v>
      </c>
      <c r="H556" s="4" t="s">
        <v>1115</v>
      </c>
    </row>
    <row r="557" spans="7:8" x14ac:dyDescent="0.3">
      <c r="G557" s="4" t="s">
        <v>1116</v>
      </c>
      <c r="H557" s="4" t="s">
        <v>1117</v>
      </c>
    </row>
    <row r="558" spans="7:8" x14ac:dyDescent="0.3">
      <c r="G558" s="4" t="s">
        <v>1118</v>
      </c>
      <c r="H558" s="4" t="s">
        <v>1119</v>
      </c>
    </row>
    <row r="559" spans="7:8" x14ac:dyDescent="0.3">
      <c r="G559" s="4" t="s">
        <v>1120</v>
      </c>
      <c r="H559" s="4" t="s">
        <v>1121</v>
      </c>
    </row>
    <row r="560" spans="7:8" x14ac:dyDescent="0.3">
      <c r="G560" s="4" t="s">
        <v>1122</v>
      </c>
      <c r="H560" s="4" t="s">
        <v>1123</v>
      </c>
    </row>
    <row r="561" spans="7:8" x14ac:dyDescent="0.3">
      <c r="G561" s="4" t="s">
        <v>1124</v>
      </c>
      <c r="H561" s="4" t="s">
        <v>1125</v>
      </c>
    </row>
    <row r="562" spans="7:8" x14ac:dyDescent="0.3">
      <c r="G562" s="4" t="s">
        <v>1126</v>
      </c>
      <c r="H562" s="4" t="s">
        <v>1127</v>
      </c>
    </row>
    <row r="563" spans="7:8" x14ac:dyDescent="0.3">
      <c r="G563" s="4" t="s">
        <v>1128</v>
      </c>
      <c r="H563" s="4" t="s">
        <v>1129</v>
      </c>
    </row>
    <row r="564" spans="7:8" x14ac:dyDescent="0.3">
      <c r="G564" s="4" t="s">
        <v>1130</v>
      </c>
      <c r="H564" s="4" t="s">
        <v>1131</v>
      </c>
    </row>
    <row r="565" spans="7:8" x14ac:dyDescent="0.3">
      <c r="G565" s="4" t="s">
        <v>1132</v>
      </c>
      <c r="H565" s="4" t="s">
        <v>1133</v>
      </c>
    </row>
    <row r="566" spans="7:8" x14ac:dyDescent="0.3">
      <c r="G566" s="4" t="s">
        <v>1134</v>
      </c>
      <c r="H566" s="4" t="s">
        <v>1135</v>
      </c>
    </row>
    <row r="567" spans="7:8" x14ac:dyDescent="0.3">
      <c r="G567" s="4" t="s">
        <v>1136</v>
      </c>
      <c r="H567" s="4" t="s">
        <v>1137</v>
      </c>
    </row>
    <row r="568" spans="7:8" x14ac:dyDescent="0.3">
      <c r="G568" s="4" t="s">
        <v>1138</v>
      </c>
      <c r="H568" s="4" t="s">
        <v>1139</v>
      </c>
    </row>
    <row r="569" spans="7:8" x14ac:dyDescent="0.3">
      <c r="G569" s="4" t="s">
        <v>1140</v>
      </c>
      <c r="H569" s="4" t="s">
        <v>1141</v>
      </c>
    </row>
    <row r="570" spans="7:8" x14ac:dyDescent="0.3">
      <c r="G570" s="4" t="s">
        <v>1142</v>
      </c>
      <c r="H570" s="4" t="s">
        <v>1143</v>
      </c>
    </row>
    <row r="571" spans="7:8" x14ac:dyDescent="0.3">
      <c r="G571" s="4" t="s">
        <v>1144</v>
      </c>
      <c r="H571" s="4" t="s">
        <v>1145</v>
      </c>
    </row>
    <row r="572" spans="7:8" x14ac:dyDescent="0.3">
      <c r="G572" s="4" t="s">
        <v>1146</v>
      </c>
      <c r="H572" s="4" t="s">
        <v>1147</v>
      </c>
    </row>
    <row r="573" spans="7:8" x14ac:dyDescent="0.3">
      <c r="G573" s="4" t="s">
        <v>1148</v>
      </c>
      <c r="H573" s="4" t="s">
        <v>1149</v>
      </c>
    </row>
    <row r="574" spans="7:8" x14ac:dyDescent="0.3">
      <c r="G574" s="4" t="s">
        <v>1150</v>
      </c>
      <c r="H574" s="4" t="s">
        <v>1151</v>
      </c>
    </row>
    <row r="575" spans="7:8" x14ac:dyDescent="0.3">
      <c r="G575" s="4" t="s">
        <v>1152</v>
      </c>
      <c r="H575" s="4" t="s">
        <v>1153</v>
      </c>
    </row>
    <row r="576" spans="7:8" x14ac:dyDescent="0.3">
      <c r="G576" s="4" t="s">
        <v>1154</v>
      </c>
      <c r="H576" s="4" t="s">
        <v>1155</v>
      </c>
    </row>
    <row r="577" spans="7:8" x14ac:dyDescent="0.3">
      <c r="G577" s="4" t="s">
        <v>1156</v>
      </c>
      <c r="H577" s="4" t="s">
        <v>1157</v>
      </c>
    </row>
    <row r="578" spans="7:8" x14ac:dyDescent="0.3">
      <c r="G578" s="4" t="s">
        <v>1158</v>
      </c>
      <c r="H578" s="4" t="s">
        <v>1159</v>
      </c>
    </row>
    <row r="579" spans="7:8" x14ac:dyDescent="0.3">
      <c r="G579" s="4" t="s">
        <v>1160</v>
      </c>
      <c r="H579" s="4" t="s">
        <v>1161</v>
      </c>
    </row>
    <row r="580" spans="7:8" x14ac:dyDescent="0.3">
      <c r="G580" s="4" t="s">
        <v>1162</v>
      </c>
      <c r="H580" s="4" t="s">
        <v>1163</v>
      </c>
    </row>
    <row r="581" spans="7:8" x14ac:dyDescent="0.3">
      <c r="G581" s="4" t="s">
        <v>1164</v>
      </c>
      <c r="H581" s="4" t="s">
        <v>1165</v>
      </c>
    </row>
    <row r="582" spans="7:8" x14ac:dyDescent="0.3">
      <c r="G582" s="4" t="s">
        <v>1166</v>
      </c>
      <c r="H582" s="4" t="s">
        <v>1167</v>
      </c>
    </row>
    <row r="583" spans="7:8" x14ac:dyDescent="0.3">
      <c r="G583" s="4" t="s">
        <v>1168</v>
      </c>
      <c r="H583" s="4" t="s">
        <v>1169</v>
      </c>
    </row>
    <row r="584" spans="7:8" x14ac:dyDescent="0.3">
      <c r="G584" s="4" t="s">
        <v>1170</v>
      </c>
      <c r="H584" s="4" t="s">
        <v>1171</v>
      </c>
    </row>
    <row r="585" spans="7:8" x14ac:dyDescent="0.3">
      <c r="G585" s="4" t="s">
        <v>1172</v>
      </c>
      <c r="H585" s="4" t="s">
        <v>1173</v>
      </c>
    </row>
    <row r="586" spans="7:8" x14ac:dyDescent="0.3">
      <c r="G586" s="4" t="s">
        <v>1174</v>
      </c>
      <c r="H586" s="4" t="s">
        <v>1175</v>
      </c>
    </row>
    <row r="587" spans="7:8" x14ac:dyDescent="0.3">
      <c r="G587" s="4" t="s">
        <v>1176</v>
      </c>
      <c r="H587" s="4" t="s">
        <v>1177</v>
      </c>
    </row>
    <row r="588" spans="7:8" x14ac:dyDescent="0.3">
      <c r="G588" s="4" t="s">
        <v>1178</v>
      </c>
      <c r="H588" s="4" t="s">
        <v>1179</v>
      </c>
    </row>
    <row r="589" spans="7:8" x14ac:dyDescent="0.3">
      <c r="G589" s="4" t="s">
        <v>1180</v>
      </c>
      <c r="H589" s="4" t="s">
        <v>1181</v>
      </c>
    </row>
    <row r="590" spans="7:8" x14ac:dyDescent="0.3">
      <c r="G590" s="4" t="s">
        <v>1182</v>
      </c>
      <c r="H590" s="4" t="s">
        <v>1183</v>
      </c>
    </row>
    <row r="591" spans="7:8" x14ac:dyDescent="0.3">
      <c r="G591" s="4" t="s">
        <v>1184</v>
      </c>
      <c r="H591" s="4" t="s">
        <v>1185</v>
      </c>
    </row>
    <row r="592" spans="7:8" x14ac:dyDescent="0.3">
      <c r="G592" s="4" t="s">
        <v>1186</v>
      </c>
      <c r="H592" s="4" t="s">
        <v>1187</v>
      </c>
    </row>
    <row r="593" spans="7:8" x14ac:dyDescent="0.3">
      <c r="G593" s="4" t="s">
        <v>1188</v>
      </c>
      <c r="H593" s="4" t="s">
        <v>1189</v>
      </c>
    </row>
    <row r="594" spans="7:8" x14ac:dyDescent="0.3">
      <c r="G594" s="4" t="s">
        <v>1190</v>
      </c>
      <c r="H594" s="4" t="s">
        <v>1191</v>
      </c>
    </row>
    <row r="595" spans="7:8" x14ac:dyDescent="0.3">
      <c r="G595" s="4" t="s">
        <v>1192</v>
      </c>
      <c r="H595" s="4" t="s">
        <v>1193</v>
      </c>
    </row>
    <row r="596" spans="7:8" x14ac:dyDescent="0.3">
      <c r="G596" s="4" t="s">
        <v>1194</v>
      </c>
      <c r="H596" s="4" t="s">
        <v>1195</v>
      </c>
    </row>
    <row r="597" spans="7:8" x14ac:dyDescent="0.3">
      <c r="G597" s="4" t="s">
        <v>1196</v>
      </c>
      <c r="H597" s="4" t="s">
        <v>1197</v>
      </c>
    </row>
    <row r="598" spans="7:8" x14ac:dyDescent="0.3">
      <c r="G598" s="4" t="s">
        <v>1198</v>
      </c>
      <c r="H598" s="4" t="s">
        <v>1199</v>
      </c>
    </row>
    <row r="599" spans="7:8" x14ac:dyDescent="0.3">
      <c r="G599" s="4" t="s">
        <v>1200</v>
      </c>
      <c r="H599" s="4" t="s">
        <v>1201</v>
      </c>
    </row>
    <row r="600" spans="7:8" x14ac:dyDescent="0.3">
      <c r="G600" s="4" t="s">
        <v>1202</v>
      </c>
      <c r="H600" s="4" t="s">
        <v>1203</v>
      </c>
    </row>
    <row r="601" spans="7:8" x14ac:dyDescent="0.3">
      <c r="G601" s="4" t="s">
        <v>1204</v>
      </c>
      <c r="H601" s="4" t="s">
        <v>1205</v>
      </c>
    </row>
    <row r="602" spans="7:8" x14ac:dyDescent="0.3">
      <c r="G602" s="4" t="s">
        <v>1206</v>
      </c>
      <c r="H602" s="4" t="s">
        <v>1207</v>
      </c>
    </row>
    <row r="603" spans="7:8" x14ac:dyDescent="0.3">
      <c r="G603" s="4" t="s">
        <v>1208</v>
      </c>
      <c r="H603" s="4" t="s">
        <v>1209</v>
      </c>
    </row>
    <row r="604" spans="7:8" x14ac:dyDescent="0.3">
      <c r="G604" s="4" t="s">
        <v>1210</v>
      </c>
      <c r="H604" s="4" t="s">
        <v>1211</v>
      </c>
    </row>
    <row r="605" spans="7:8" x14ac:dyDescent="0.3">
      <c r="G605" s="4" t="s">
        <v>1212</v>
      </c>
      <c r="H605" s="4" t="s">
        <v>1213</v>
      </c>
    </row>
    <row r="606" spans="7:8" x14ac:dyDescent="0.3">
      <c r="G606" s="4" t="s">
        <v>1214</v>
      </c>
      <c r="H606" s="4" t="s">
        <v>1215</v>
      </c>
    </row>
    <row r="607" spans="7:8" x14ac:dyDescent="0.3">
      <c r="G607" s="4" t="s">
        <v>1216</v>
      </c>
      <c r="H607" s="4" t="s">
        <v>1217</v>
      </c>
    </row>
    <row r="608" spans="7:8" x14ac:dyDescent="0.3">
      <c r="G608" s="4" t="s">
        <v>1218</v>
      </c>
      <c r="H608" s="4" t="s">
        <v>1219</v>
      </c>
    </row>
    <row r="609" spans="7:8" x14ac:dyDescent="0.3">
      <c r="G609" s="4" t="s">
        <v>1220</v>
      </c>
      <c r="H609" s="4" t="s">
        <v>1221</v>
      </c>
    </row>
    <row r="610" spans="7:8" x14ac:dyDescent="0.3">
      <c r="G610" s="4" t="s">
        <v>1222</v>
      </c>
      <c r="H610" s="4" t="s">
        <v>1223</v>
      </c>
    </row>
    <row r="611" spans="7:8" x14ac:dyDescent="0.3">
      <c r="G611" s="4" t="s">
        <v>1224</v>
      </c>
      <c r="H611" s="4" t="s">
        <v>1225</v>
      </c>
    </row>
    <row r="612" spans="7:8" x14ac:dyDescent="0.3">
      <c r="G612" s="4" t="s">
        <v>1226</v>
      </c>
      <c r="H612" s="4" t="s">
        <v>1227</v>
      </c>
    </row>
    <row r="613" spans="7:8" x14ac:dyDescent="0.3">
      <c r="G613" s="4" t="s">
        <v>1228</v>
      </c>
      <c r="H613" s="4" t="s">
        <v>1229</v>
      </c>
    </row>
    <row r="614" spans="7:8" x14ac:dyDescent="0.3">
      <c r="G614" s="4" t="s">
        <v>1230</v>
      </c>
      <c r="H614" s="4" t="s">
        <v>1231</v>
      </c>
    </row>
    <row r="615" spans="7:8" x14ac:dyDescent="0.3">
      <c r="G615" s="4" t="s">
        <v>1232</v>
      </c>
      <c r="H615" s="4" t="s">
        <v>1233</v>
      </c>
    </row>
    <row r="616" spans="7:8" x14ac:dyDescent="0.3">
      <c r="G616" s="4" t="s">
        <v>1234</v>
      </c>
      <c r="H616" s="4" t="s">
        <v>1235</v>
      </c>
    </row>
    <row r="617" spans="7:8" x14ac:dyDescent="0.3">
      <c r="G617" s="4" t="s">
        <v>1236</v>
      </c>
      <c r="H617" s="4" t="s">
        <v>1237</v>
      </c>
    </row>
    <row r="618" spans="7:8" x14ac:dyDescent="0.3">
      <c r="G618" s="4" t="s">
        <v>1238</v>
      </c>
      <c r="H618" s="4" t="s">
        <v>1239</v>
      </c>
    </row>
    <row r="619" spans="7:8" x14ac:dyDescent="0.3">
      <c r="G619" s="4" t="s">
        <v>1240</v>
      </c>
      <c r="H619" s="4" t="s">
        <v>1241</v>
      </c>
    </row>
    <row r="620" spans="7:8" x14ac:dyDescent="0.3">
      <c r="G620" s="4" t="s">
        <v>1242</v>
      </c>
      <c r="H620" s="4" t="s">
        <v>1243</v>
      </c>
    </row>
    <row r="621" spans="7:8" x14ac:dyDescent="0.3">
      <c r="G621" s="4" t="s">
        <v>1244</v>
      </c>
      <c r="H621" s="4" t="s">
        <v>1245</v>
      </c>
    </row>
    <row r="622" spans="7:8" x14ac:dyDescent="0.3">
      <c r="G622" s="4" t="s">
        <v>1246</v>
      </c>
      <c r="H622" s="4" t="s">
        <v>1247</v>
      </c>
    </row>
    <row r="623" spans="7:8" x14ac:dyDescent="0.3">
      <c r="G623" s="4" t="s">
        <v>1248</v>
      </c>
      <c r="H623" s="4" t="s">
        <v>1249</v>
      </c>
    </row>
    <row r="624" spans="7:8" x14ac:dyDescent="0.3">
      <c r="G624" s="4" t="s">
        <v>1250</v>
      </c>
      <c r="H624" s="4" t="s">
        <v>1251</v>
      </c>
    </row>
    <row r="625" spans="7:8" x14ac:dyDescent="0.3">
      <c r="G625" s="4" t="s">
        <v>1252</v>
      </c>
      <c r="H625" s="4" t="s">
        <v>1253</v>
      </c>
    </row>
    <row r="626" spans="7:8" x14ac:dyDescent="0.3">
      <c r="G626" s="4" t="s">
        <v>1254</v>
      </c>
      <c r="H626" s="4" t="s">
        <v>1255</v>
      </c>
    </row>
    <row r="627" spans="7:8" x14ac:dyDescent="0.3">
      <c r="G627" s="4" t="s">
        <v>1256</v>
      </c>
      <c r="H627" s="4" t="s">
        <v>1257</v>
      </c>
    </row>
    <row r="628" spans="7:8" x14ac:dyDescent="0.3">
      <c r="G628" s="4" t="s">
        <v>1258</v>
      </c>
      <c r="H628" s="4" t="s">
        <v>1259</v>
      </c>
    </row>
    <row r="629" spans="7:8" x14ac:dyDescent="0.3">
      <c r="G629" s="4" t="s">
        <v>1260</v>
      </c>
      <c r="H629" s="4" t="s">
        <v>1261</v>
      </c>
    </row>
    <row r="630" spans="7:8" x14ac:dyDescent="0.3">
      <c r="G630" s="4" t="s">
        <v>1262</v>
      </c>
      <c r="H630" s="4" t="s">
        <v>1263</v>
      </c>
    </row>
    <row r="631" spans="7:8" x14ac:dyDescent="0.3">
      <c r="G631" s="4" t="s">
        <v>1264</v>
      </c>
      <c r="H631" s="4" t="s">
        <v>1265</v>
      </c>
    </row>
    <row r="632" spans="7:8" x14ac:dyDescent="0.3">
      <c r="G632" s="4" t="s">
        <v>1266</v>
      </c>
      <c r="H632" s="4" t="s">
        <v>1267</v>
      </c>
    </row>
    <row r="633" spans="7:8" x14ac:dyDescent="0.3">
      <c r="G633" s="4" t="s">
        <v>1268</v>
      </c>
      <c r="H633" s="4" t="s">
        <v>1269</v>
      </c>
    </row>
    <row r="634" spans="7:8" x14ac:dyDescent="0.3">
      <c r="G634" s="4" t="s">
        <v>1270</v>
      </c>
      <c r="H634" s="4" t="s">
        <v>1271</v>
      </c>
    </row>
    <row r="635" spans="7:8" x14ac:dyDescent="0.3">
      <c r="G635" s="4" t="s">
        <v>1272</v>
      </c>
      <c r="H635" s="4" t="s">
        <v>1273</v>
      </c>
    </row>
    <row r="636" spans="7:8" x14ac:dyDescent="0.3">
      <c r="G636" s="4" t="s">
        <v>1274</v>
      </c>
      <c r="H636" s="4" t="s">
        <v>1275</v>
      </c>
    </row>
    <row r="637" spans="7:8" x14ac:dyDescent="0.3">
      <c r="G637" s="4" t="s">
        <v>1276</v>
      </c>
      <c r="H637" s="4" t="s">
        <v>1277</v>
      </c>
    </row>
    <row r="638" spans="7:8" x14ac:dyDescent="0.3">
      <c r="G638" s="4" t="s">
        <v>1278</v>
      </c>
      <c r="H638" s="4" t="s">
        <v>1279</v>
      </c>
    </row>
    <row r="639" spans="7:8" x14ac:dyDescent="0.3">
      <c r="G639" s="4" t="s">
        <v>1280</v>
      </c>
      <c r="H639" s="4" t="s">
        <v>1281</v>
      </c>
    </row>
    <row r="640" spans="7:8" x14ac:dyDescent="0.3">
      <c r="G640" s="4" t="s">
        <v>1282</v>
      </c>
      <c r="H640" s="4" t="s">
        <v>1283</v>
      </c>
    </row>
    <row r="641" spans="7:8" x14ac:dyDescent="0.3">
      <c r="G641" s="4" t="s">
        <v>1284</v>
      </c>
      <c r="H641" s="4" t="s">
        <v>1285</v>
      </c>
    </row>
    <row r="642" spans="7:8" x14ac:dyDescent="0.3">
      <c r="G642" s="4" t="s">
        <v>1286</v>
      </c>
      <c r="H642" s="4" t="s">
        <v>1287</v>
      </c>
    </row>
    <row r="643" spans="7:8" x14ac:dyDescent="0.3">
      <c r="G643" s="4" t="s">
        <v>1288</v>
      </c>
      <c r="H643" s="4" t="s">
        <v>1289</v>
      </c>
    </row>
    <row r="644" spans="7:8" x14ac:dyDescent="0.3">
      <c r="G644" s="4" t="s">
        <v>1290</v>
      </c>
      <c r="H644" s="4" t="s">
        <v>1291</v>
      </c>
    </row>
    <row r="645" spans="7:8" x14ac:dyDescent="0.3">
      <c r="G645" s="4" t="s">
        <v>1292</v>
      </c>
      <c r="H645" s="4" t="s">
        <v>1293</v>
      </c>
    </row>
    <row r="646" spans="7:8" x14ac:dyDescent="0.3">
      <c r="G646" s="4" t="s">
        <v>1294</v>
      </c>
      <c r="H646" s="4" t="s">
        <v>1295</v>
      </c>
    </row>
    <row r="647" spans="7:8" x14ac:dyDescent="0.3">
      <c r="G647" s="4" t="s">
        <v>1296</v>
      </c>
      <c r="H647" s="4" t="s">
        <v>1297</v>
      </c>
    </row>
    <row r="648" spans="7:8" x14ac:dyDescent="0.3">
      <c r="G648" s="4" t="s">
        <v>1298</v>
      </c>
      <c r="H648" s="4" t="s">
        <v>1299</v>
      </c>
    </row>
    <row r="649" spans="7:8" x14ac:dyDescent="0.3">
      <c r="G649" s="4" t="s">
        <v>1300</v>
      </c>
      <c r="H649" s="4" t="s">
        <v>1301</v>
      </c>
    </row>
    <row r="650" spans="7:8" x14ac:dyDescent="0.3">
      <c r="G650" s="4" t="s">
        <v>1302</v>
      </c>
      <c r="H650" s="4" t="s">
        <v>1303</v>
      </c>
    </row>
    <row r="651" spans="7:8" x14ac:dyDescent="0.3">
      <c r="G651" s="4" t="s">
        <v>1304</v>
      </c>
      <c r="H651" s="4" t="s">
        <v>1305</v>
      </c>
    </row>
    <row r="652" spans="7:8" x14ac:dyDescent="0.3">
      <c r="G652" s="4" t="s">
        <v>1306</v>
      </c>
      <c r="H652" s="4" t="s">
        <v>1307</v>
      </c>
    </row>
    <row r="653" spans="7:8" x14ac:dyDescent="0.3">
      <c r="G653" s="4" t="s">
        <v>1308</v>
      </c>
      <c r="H653" s="4" t="s">
        <v>1309</v>
      </c>
    </row>
    <row r="654" spans="7:8" x14ac:dyDescent="0.3">
      <c r="G654" s="4" t="s">
        <v>1310</v>
      </c>
      <c r="H654" s="4" t="s">
        <v>1311</v>
      </c>
    </row>
    <row r="655" spans="7:8" x14ac:dyDescent="0.3">
      <c r="G655" s="4" t="s">
        <v>1312</v>
      </c>
      <c r="H655" s="4" t="s">
        <v>1313</v>
      </c>
    </row>
    <row r="656" spans="7:8" x14ac:dyDescent="0.3">
      <c r="G656" s="4" t="s">
        <v>1314</v>
      </c>
      <c r="H656" s="4" t="s">
        <v>1315</v>
      </c>
    </row>
    <row r="657" spans="7:8" x14ac:dyDescent="0.3">
      <c r="G657" s="4" t="s">
        <v>1316</v>
      </c>
      <c r="H657" s="4" t="s">
        <v>1317</v>
      </c>
    </row>
    <row r="658" spans="7:8" x14ac:dyDescent="0.3">
      <c r="G658" s="4" t="s">
        <v>1318</v>
      </c>
      <c r="H658" s="4" t="s">
        <v>1319</v>
      </c>
    </row>
    <row r="659" spans="7:8" x14ac:dyDescent="0.3">
      <c r="G659" s="4" t="s">
        <v>1320</v>
      </c>
      <c r="H659" s="4" t="s">
        <v>1321</v>
      </c>
    </row>
    <row r="660" spans="7:8" x14ac:dyDescent="0.3">
      <c r="G660" s="4" t="s">
        <v>1322</v>
      </c>
      <c r="H660" s="4" t="s">
        <v>1323</v>
      </c>
    </row>
    <row r="661" spans="7:8" x14ac:dyDescent="0.3">
      <c r="G661" s="4" t="s">
        <v>1324</v>
      </c>
      <c r="H661" s="4" t="s">
        <v>1325</v>
      </c>
    </row>
    <row r="662" spans="7:8" x14ac:dyDescent="0.3">
      <c r="G662" s="4" t="s">
        <v>1326</v>
      </c>
      <c r="H662" s="4" t="s">
        <v>1327</v>
      </c>
    </row>
    <row r="663" spans="7:8" x14ac:dyDescent="0.3">
      <c r="G663" s="4" t="s">
        <v>1328</v>
      </c>
      <c r="H663" s="4" t="s">
        <v>1329</v>
      </c>
    </row>
    <row r="664" spans="7:8" x14ac:dyDescent="0.3">
      <c r="G664" s="4" t="s">
        <v>1330</v>
      </c>
      <c r="H664" s="4" t="s">
        <v>1331</v>
      </c>
    </row>
    <row r="665" spans="7:8" x14ac:dyDescent="0.3">
      <c r="G665" s="4" t="s">
        <v>1332</v>
      </c>
      <c r="H665" s="4" t="s">
        <v>1333</v>
      </c>
    </row>
    <row r="666" spans="7:8" x14ac:dyDescent="0.3">
      <c r="G666" s="4" t="s">
        <v>1334</v>
      </c>
      <c r="H666" s="4" t="s">
        <v>1335</v>
      </c>
    </row>
    <row r="667" spans="7:8" x14ac:dyDescent="0.3">
      <c r="G667" s="4" t="s">
        <v>1336</v>
      </c>
      <c r="H667" s="4" t="s">
        <v>1337</v>
      </c>
    </row>
    <row r="668" spans="7:8" x14ac:dyDescent="0.3">
      <c r="G668" s="4" t="s">
        <v>1338</v>
      </c>
      <c r="H668" s="4" t="s">
        <v>1339</v>
      </c>
    </row>
    <row r="669" spans="7:8" x14ac:dyDescent="0.3">
      <c r="G669" s="4" t="s">
        <v>1340</v>
      </c>
      <c r="H669" s="4" t="s">
        <v>1341</v>
      </c>
    </row>
    <row r="670" spans="7:8" x14ac:dyDescent="0.3">
      <c r="G670" s="4" t="s">
        <v>1342</v>
      </c>
      <c r="H670" s="4" t="s">
        <v>1343</v>
      </c>
    </row>
    <row r="671" spans="7:8" x14ac:dyDescent="0.3">
      <c r="G671" s="4" t="s">
        <v>1344</v>
      </c>
      <c r="H671" s="4" t="s">
        <v>1345</v>
      </c>
    </row>
    <row r="672" spans="7:8" x14ac:dyDescent="0.3">
      <c r="G672" s="4" t="s">
        <v>1346</v>
      </c>
      <c r="H672" s="4" t="s">
        <v>1347</v>
      </c>
    </row>
    <row r="673" spans="7:8" x14ac:dyDescent="0.3">
      <c r="G673" s="4" t="s">
        <v>1348</v>
      </c>
      <c r="H673" s="4" t="s">
        <v>1349</v>
      </c>
    </row>
    <row r="674" spans="7:8" x14ac:dyDescent="0.3">
      <c r="G674" s="4" t="s">
        <v>1350</v>
      </c>
      <c r="H674" s="4" t="s">
        <v>1351</v>
      </c>
    </row>
    <row r="675" spans="7:8" x14ac:dyDescent="0.3">
      <c r="G675" s="4" t="s">
        <v>1352</v>
      </c>
      <c r="H675" s="4" t="s">
        <v>1353</v>
      </c>
    </row>
    <row r="676" spans="7:8" x14ac:dyDescent="0.3">
      <c r="G676" s="4" t="s">
        <v>1354</v>
      </c>
      <c r="H676" s="4" t="s">
        <v>1355</v>
      </c>
    </row>
    <row r="677" spans="7:8" x14ac:dyDescent="0.3">
      <c r="G677" s="4" t="s">
        <v>1356</v>
      </c>
      <c r="H677" s="4" t="s">
        <v>1357</v>
      </c>
    </row>
    <row r="678" spans="7:8" x14ac:dyDescent="0.3">
      <c r="G678" s="4" t="s">
        <v>1358</v>
      </c>
      <c r="H678" s="4" t="s">
        <v>1359</v>
      </c>
    </row>
    <row r="679" spans="7:8" x14ac:dyDescent="0.3">
      <c r="G679" s="4" t="s">
        <v>1360</v>
      </c>
      <c r="H679" s="4" t="s">
        <v>1361</v>
      </c>
    </row>
    <row r="680" spans="7:8" x14ac:dyDescent="0.3">
      <c r="G680" s="4" t="s">
        <v>1362</v>
      </c>
      <c r="H680" s="4" t="s">
        <v>1363</v>
      </c>
    </row>
    <row r="681" spans="7:8" x14ac:dyDescent="0.3">
      <c r="G681" s="4" t="s">
        <v>1364</v>
      </c>
      <c r="H681" s="4" t="s">
        <v>1365</v>
      </c>
    </row>
    <row r="682" spans="7:8" x14ac:dyDescent="0.3">
      <c r="G682" s="4" t="s">
        <v>1366</v>
      </c>
      <c r="H682" s="4" t="s">
        <v>1367</v>
      </c>
    </row>
    <row r="683" spans="7:8" x14ac:dyDescent="0.3">
      <c r="G683" s="4" t="s">
        <v>1368</v>
      </c>
      <c r="H683" s="4" t="s">
        <v>1369</v>
      </c>
    </row>
    <row r="684" spans="7:8" x14ac:dyDescent="0.3">
      <c r="G684" s="4" t="s">
        <v>1370</v>
      </c>
      <c r="H684" s="4" t="s">
        <v>1371</v>
      </c>
    </row>
    <row r="685" spans="7:8" x14ac:dyDescent="0.3">
      <c r="G685" s="4" t="s">
        <v>1372</v>
      </c>
      <c r="H685" s="4" t="s">
        <v>1373</v>
      </c>
    </row>
    <row r="686" spans="7:8" x14ac:dyDescent="0.3">
      <c r="G686" s="4" t="s">
        <v>1374</v>
      </c>
      <c r="H686" s="4" t="s">
        <v>1375</v>
      </c>
    </row>
    <row r="687" spans="7:8" x14ac:dyDescent="0.3">
      <c r="G687" s="4" t="s">
        <v>1376</v>
      </c>
      <c r="H687" s="4" t="s">
        <v>1377</v>
      </c>
    </row>
    <row r="688" spans="7:8" x14ac:dyDescent="0.3">
      <c r="G688" s="4" t="s">
        <v>1378</v>
      </c>
      <c r="H688" s="4" t="s">
        <v>1379</v>
      </c>
    </row>
    <row r="689" spans="7:8" x14ac:dyDescent="0.3">
      <c r="G689" s="4" t="s">
        <v>1380</v>
      </c>
      <c r="H689" s="4" t="s">
        <v>1381</v>
      </c>
    </row>
    <row r="690" spans="7:8" x14ac:dyDescent="0.3">
      <c r="G690" s="4" t="s">
        <v>1382</v>
      </c>
      <c r="H690" s="4" t="s">
        <v>1383</v>
      </c>
    </row>
    <row r="691" spans="7:8" x14ac:dyDescent="0.3">
      <c r="G691" s="4" t="s">
        <v>1384</v>
      </c>
      <c r="H691" s="4" t="s">
        <v>1385</v>
      </c>
    </row>
    <row r="692" spans="7:8" x14ac:dyDescent="0.3">
      <c r="G692" s="4" t="s">
        <v>1386</v>
      </c>
      <c r="H692" s="4" t="s">
        <v>1387</v>
      </c>
    </row>
    <row r="693" spans="7:8" x14ac:dyDescent="0.3">
      <c r="G693" s="4" t="s">
        <v>1388</v>
      </c>
      <c r="H693" s="4" t="s">
        <v>1389</v>
      </c>
    </row>
    <row r="694" spans="7:8" x14ac:dyDescent="0.3">
      <c r="G694" s="4" t="s">
        <v>1390</v>
      </c>
      <c r="H694" s="4" t="s">
        <v>1391</v>
      </c>
    </row>
    <row r="695" spans="7:8" x14ac:dyDescent="0.3">
      <c r="G695" s="4" t="s">
        <v>1392</v>
      </c>
      <c r="H695" s="4" t="s">
        <v>1393</v>
      </c>
    </row>
    <row r="696" spans="7:8" x14ac:dyDescent="0.3">
      <c r="G696" s="4" t="s">
        <v>1394</v>
      </c>
      <c r="H696" s="4" t="s">
        <v>1395</v>
      </c>
    </row>
    <row r="697" spans="7:8" x14ac:dyDescent="0.3">
      <c r="G697" s="4" t="s">
        <v>1396</v>
      </c>
      <c r="H697" s="4" t="s">
        <v>1397</v>
      </c>
    </row>
    <row r="698" spans="7:8" x14ac:dyDescent="0.3">
      <c r="G698" s="4" t="s">
        <v>1398</v>
      </c>
      <c r="H698" s="4" t="s">
        <v>1399</v>
      </c>
    </row>
    <row r="699" spans="7:8" x14ac:dyDescent="0.3">
      <c r="G699" s="4" t="s">
        <v>1400</v>
      </c>
      <c r="H699" s="4" t="s">
        <v>1401</v>
      </c>
    </row>
    <row r="700" spans="7:8" x14ac:dyDescent="0.3">
      <c r="G700" s="4" t="s">
        <v>1402</v>
      </c>
      <c r="H700" s="4" t="s">
        <v>1403</v>
      </c>
    </row>
    <row r="701" spans="7:8" x14ac:dyDescent="0.3">
      <c r="G701" s="4" t="s">
        <v>1404</v>
      </c>
      <c r="H701" s="4" t="s">
        <v>1405</v>
      </c>
    </row>
    <row r="702" spans="7:8" x14ac:dyDescent="0.3">
      <c r="G702" s="4" t="s">
        <v>1406</v>
      </c>
      <c r="H702" s="4" t="s">
        <v>1407</v>
      </c>
    </row>
    <row r="703" spans="7:8" x14ac:dyDescent="0.3">
      <c r="G703" s="4" t="s">
        <v>1408</v>
      </c>
      <c r="H703" s="4" t="s">
        <v>1409</v>
      </c>
    </row>
    <row r="704" spans="7:8" x14ac:dyDescent="0.3">
      <c r="G704" s="4" t="s">
        <v>1410</v>
      </c>
      <c r="H704" s="4" t="s">
        <v>1411</v>
      </c>
    </row>
    <row r="705" spans="7:8" x14ac:dyDescent="0.3">
      <c r="G705" s="4" t="s">
        <v>1412</v>
      </c>
      <c r="H705" s="4" t="s">
        <v>1413</v>
      </c>
    </row>
    <row r="706" spans="7:8" x14ac:dyDescent="0.3">
      <c r="G706" s="4" t="s">
        <v>1414</v>
      </c>
      <c r="H706" s="4" t="s">
        <v>1415</v>
      </c>
    </row>
    <row r="707" spans="7:8" x14ac:dyDescent="0.3">
      <c r="G707" s="4" t="s">
        <v>1416</v>
      </c>
      <c r="H707" s="4" t="s">
        <v>1417</v>
      </c>
    </row>
    <row r="708" spans="7:8" x14ac:dyDescent="0.3">
      <c r="G708" s="4" t="s">
        <v>1418</v>
      </c>
      <c r="H708" s="4" t="s">
        <v>1419</v>
      </c>
    </row>
    <row r="709" spans="7:8" x14ac:dyDescent="0.3">
      <c r="G709" s="4" t="s">
        <v>1420</v>
      </c>
      <c r="H709" s="4" t="s">
        <v>1421</v>
      </c>
    </row>
    <row r="710" spans="7:8" x14ac:dyDescent="0.3">
      <c r="G710" s="4" t="s">
        <v>1422</v>
      </c>
      <c r="H710" s="4" t="s">
        <v>1423</v>
      </c>
    </row>
    <row r="711" spans="7:8" x14ac:dyDescent="0.3">
      <c r="G711" s="4" t="s">
        <v>1424</v>
      </c>
      <c r="H711" s="4" t="s">
        <v>1425</v>
      </c>
    </row>
    <row r="712" spans="7:8" x14ac:dyDescent="0.3">
      <c r="G712" s="4" t="s">
        <v>1426</v>
      </c>
      <c r="H712" s="4" t="s">
        <v>1427</v>
      </c>
    </row>
    <row r="713" spans="7:8" x14ac:dyDescent="0.3">
      <c r="G713" s="4" t="s">
        <v>1428</v>
      </c>
      <c r="H713" s="4" t="s">
        <v>1429</v>
      </c>
    </row>
    <row r="714" spans="7:8" x14ac:dyDescent="0.3">
      <c r="G714" s="4" t="s">
        <v>1430</v>
      </c>
      <c r="H714" s="4" t="s">
        <v>1431</v>
      </c>
    </row>
    <row r="715" spans="7:8" x14ac:dyDescent="0.3">
      <c r="G715" s="4" t="s">
        <v>1432</v>
      </c>
      <c r="H715" s="4" t="s">
        <v>1433</v>
      </c>
    </row>
    <row r="716" spans="7:8" x14ac:dyDescent="0.3">
      <c r="G716" s="4" t="s">
        <v>1434</v>
      </c>
      <c r="H716" s="4" t="s">
        <v>1435</v>
      </c>
    </row>
    <row r="717" spans="7:8" x14ac:dyDescent="0.3">
      <c r="G717" s="4" t="s">
        <v>1436</v>
      </c>
      <c r="H717" s="4" t="s">
        <v>1437</v>
      </c>
    </row>
    <row r="718" spans="7:8" x14ac:dyDescent="0.3">
      <c r="G718" s="4" t="s">
        <v>1438</v>
      </c>
      <c r="H718" s="4" t="s">
        <v>1439</v>
      </c>
    </row>
    <row r="719" spans="7:8" x14ac:dyDescent="0.3">
      <c r="G719" s="4" t="s">
        <v>1440</v>
      </c>
      <c r="H719" s="4" t="s">
        <v>1441</v>
      </c>
    </row>
    <row r="720" spans="7:8" x14ac:dyDescent="0.3">
      <c r="G720" s="4" t="s">
        <v>1442</v>
      </c>
      <c r="H720" s="4" t="s">
        <v>1443</v>
      </c>
    </row>
    <row r="721" spans="7:8" x14ac:dyDescent="0.3">
      <c r="G721" s="4" t="s">
        <v>1444</v>
      </c>
      <c r="H721" s="4" t="s">
        <v>1445</v>
      </c>
    </row>
    <row r="722" spans="7:8" x14ac:dyDescent="0.3">
      <c r="G722" s="4" t="s">
        <v>1446</v>
      </c>
      <c r="H722" s="4" t="s">
        <v>1447</v>
      </c>
    </row>
    <row r="723" spans="7:8" x14ac:dyDescent="0.3">
      <c r="G723" s="4" t="s">
        <v>1448</v>
      </c>
      <c r="H723" s="4" t="s">
        <v>1449</v>
      </c>
    </row>
    <row r="724" spans="7:8" x14ac:dyDescent="0.3">
      <c r="G724" s="4" t="s">
        <v>1450</v>
      </c>
      <c r="H724" s="4" t="s">
        <v>1451</v>
      </c>
    </row>
    <row r="725" spans="7:8" x14ac:dyDescent="0.3">
      <c r="G725" s="4" t="s">
        <v>1452</v>
      </c>
      <c r="H725" s="4" t="s">
        <v>1453</v>
      </c>
    </row>
    <row r="726" spans="7:8" x14ac:dyDescent="0.3">
      <c r="G726" s="4" t="s">
        <v>1454</v>
      </c>
      <c r="H726" s="4" t="s">
        <v>1455</v>
      </c>
    </row>
    <row r="727" spans="7:8" x14ac:dyDescent="0.3">
      <c r="G727" s="4" t="s">
        <v>1456</v>
      </c>
      <c r="H727" s="4" t="s">
        <v>1457</v>
      </c>
    </row>
    <row r="728" spans="7:8" x14ac:dyDescent="0.3">
      <c r="G728" s="4" t="s">
        <v>1458</v>
      </c>
      <c r="H728" s="4" t="s">
        <v>1459</v>
      </c>
    </row>
    <row r="729" spans="7:8" x14ac:dyDescent="0.3">
      <c r="G729" s="4" t="s">
        <v>1460</v>
      </c>
      <c r="H729" s="4" t="s">
        <v>1461</v>
      </c>
    </row>
    <row r="730" spans="7:8" x14ac:dyDescent="0.3">
      <c r="G730" s="4" t="s">
        <v>1462</v>
      </c>
      <c r="H730" s="4" t="s">
        <v>1463</v>
      </c>
    </row>
    <row r="731" spans="7:8" x14ac:dyDescent="0.3">
      <c r="G731" s="4" t="s">
        <v>1464</v>
      </c>
      <c r="H731" s="4" t="s">
        <v>1465</v>
      </c>
    </row>
    <row r="732" spans="7:8" x14ac:dyDescent="0.3">
      <c r="G732" s="4" t="s">
        <v>1466</v>
      </c>
      <c r="H732" s="4" t="s">
        <v>1467</v>
      </c>
    </row>
    <row r="733" spans="7:8" x14ac:dyDescent="0.3">
      <c r="G733" s="4" t="s">
        <v>1468</v>
      </c>
      <c r="H733" s="4" t="s">
        <v>1469</v>
      </c>
    </row>
    <row r="734" spans="7:8" x14ac:dyDescent="0.3">
      <c r="G734" s="4" t="s">
        <v>1470</v>
      </c>
      <c r="H734" s="4" t="s">
        <v>1471</v>
      </c>
    </row>
    <row r="735" spans="7:8" x14ac:dyDescent="0.3">
      <c r="G735" s="4" t="s">
        <v>1472</v>
      </c>
      <c r="H735" s="4" t="s">
        <v>1473</v>
      </c>
    </row>
    <row r="736" spans="7:8" x14ac:dyDescent="0.3">
      <c r="G736" s="4" t="s">
        <v>1474</v>
      </c>
      <c r="H736" s="4" t="s">
        <v>1475</v>
      </c>
    </row>
    <row r="737" spans="7:8" x14ac:dyDescent="0.3">
      <c r="G737" s="4" t="s">
        <v>1476</v>
      </c>
      <c r="H737" s="4" t="s">
        <v>1477</v>
      </c>
    </row>
    <row r="738" spans="7:8" x14ac:dyDescent="0.3">
      <c r="G738" s="4" t="s">
        <v>1478</v>
      </c>
      <c r="H738" s="4" t="s">
        <v>1479</v>
      </c>
    </row>
    <row r="739" spans="7:8" x14ac:dyDescent="0.3">
      <c r="G739" s="4" t="s">
        <v>1480</v>
      </c>
      <c r="H739" s="4" t="s">
        <v>1481</v>
      </c>
    </row>
    <row r="740" spans="7:8" x14ac:dyDescent="0.3">
      <c r="G740" s="4" t="s">
        <v>1482</v>
      </c>
      <c r="H740" s="4" t="s">
        <v>1483</v>
      </c>
    </row>
    <row r="741" spans="7:8" x14ac:dyDescent="0.3">
      <c r="G741" s="4" t="s">
        <v>1484</v>
      </c>
      <c r="H741" s="4" t="s">
        <v>1485</v>
      </c>
    </row>
    <row r="742" spans="7:8" x14ac:dyDescent="0.3">
      <c r="G742" s="4" t="s">
        <v>1486</v>
      </c>
      <c r="H742" s="4" t="s">
        <v>1487</v>
      </c>
    </row>
    <row r="743" spans="7:8" x14ac:dyDescent="0.3">
      <c r="G743" s="4" t="s">
        <v>1488</v>
      </c>
      <c r="H743" s="4" t="s">
        <v>1489</v>
      </c>
    </row>
    <row r="744" spans="7:8" x14ac:dyDescent="0.3">
      <c r="G744" s="4" t="s">
        <v>1490</v>
      </c>
      <c r="H744" s="4" t="s">
        <v>1491</v>
      </c>
    </row>
    <row r="745" spans="7:8" x14ac:dyDescent="0.3">
      <c r="G745" s="4" t="s">
        <v>1492</v>
      </c>
      <c r="H745" s="4" t="s">
        <v>1493</v>
      </c>
    </row>
    <row r="746" spans="7:8" x14ac:dyDescent="0.3">
      <c r="G746" s="4" t="s">
        <v>1494</v>
      </c>
      <c r="H746" s="4" t="s">
        <v>1495</v>
      </c>
    </row>
    <row r="747" spans="7:8" x14ac:dyDescent="0.3">
      <c r="G747" s="4" t="s">
        <v>1496</v>
      </c>
      <c r="H747" s="4" t="s">
        <v>1497</v>
      </c>
    </row>
    <row r="748" spans="7:8" x14ac:dyDescent="0.3">
      <c r="G748" s="4" t="s">
        <v>1498</v>
      </c>
      <c r="H748" s="4" t="s">
        <v>1499</v>
      </c>
    </row>
    <row r="749" spans="7:8" x14ac:dyDescent="0.3">
      <c r="G749" s="4" t="s">
        <v>1500</v>
      </c>
      <c r="H749" s="4" t="s">
        <v>1501</v>
      </c>
    </row>
    <row r="750" spans="7:8" x14ac:dyDescent="0.3">
      <c r="G750" s="4" t="s">
        <v>1502</v>
      </c>
      <c r="H750" s="4" t="s">
        <v>1503</v>
      </c>
    </row>
    <row r="751" spans="7:8" x14ac:dyDescent="0.3">
      <c r="G751" s="4" t="s">
        <v>1504</v>
      </c>
      <c r="H751" s="4" t="s">
        <v>1505</v>
      </c>
    </row>
    <row r="752" spans="7:8" x14ac:dyDescent="0.3">
      <c r="G752" s="4" t="s">
        <v>1506</v>
      </c>
      <c r="H752" s="4" t="s">
        <v>1507</v>
      </c>
    </row>
    <row r="753" spans="7:8" x14ac:dyDescent="0.3">
      <c r="G753" s="4" t="s">
        <v>1508</v>
      </c>
      <c r="H753" s="4" t="s">
        <v>1509</v>
      </c>
    </row>
    <row r="754" spans="7:8" x14ac:dyDescent="0.3">
      <c r="G754" s="4" t="s">
        <v>1510</v>
      </c>
      <c r="H754" s="4" t="s">
        <v>1511</v>
      </c>
    </row>
    <row r="755" spans="7:8" x14ac:dyDescent="0.3">
      <c r="G755" s="4" t="s">
        <v>1512</v>
      </c>
      <c r="H755" s="4" t="s">
        <v>1513</v>
      </c>
    </row>
    <row r="756" spans="7:8" x14ac:dyDescent="0.3">
      <c r="G756" s="4" t="s">
        <v>1514</v>
      </c>
      <c r="H756" s="4" t="s">
        <v>1515</v>
      </c>
    </row>
    <row r="757" spans="7:8" x14ac:dyDescent="0.3">
      <c r="G757" s="4" t="s">
        <v>1516</v>
      </c>
      <c r="H757" s="4" t="s">
        <v>1517</v>
      </c>
    </row>
    <row r="758" spans="7:8" x14ac:dyDescent="0.3">
      <c r="G758" s="4" t="s">
        <v>1518</v>
      </c>
      <c r="H758" s="4" t="s">
        <v>1519</v>
      </c>
    </row>
    <row r="759" spans="7:8" x14ac:dyDescent="0.3">
      <c r="G759" s="4" t="s">
        <v>1520</v>
      </c>
      <c r="H759" s="4" t="s">
        <v>1521</v>
      </c>
    </row>
    <row r="760" spans="7:8" x14ac:dyDescent="0.3">
      <c r="G760" s="4" t="s">
        <v>1522</v>
      </c>
      <c r="H760" s="4" t="s">
        <v>1523</v>
      </c>
    </row>
    <row r="761" spans="7:8" x14ac:dyDescent="0.3">
      <c r="G761" s="4" t="s">
        <v>1524</v>
      </c>
      <c r="H761" s="4" t="s">
        <v>1525</v>
      </c>
    </row>
    <row r="762" spans="7:8" x14ac:dyDescent="0.3">
      <c r="G762" s="4" t="s">
        <v>1526</v>
      </c>
      <c r="H762" s="4" t="s">
        <v>1527</v>
      </c>
    </row>
    <row r="763" spans="7:8" x14ac:dyDescent="0.3">
      <c r="G763" s="4" t="s">
        <v>1528</v>
      </c>
      <c r="H763" s="4" t="s">
        <v>1529</v>
      </c>
    </row>
    <row r="764" spans="7:8" x14ac:dyDescent="0.3">
      <c r="G764" s="4" t="s">
        <v>1530</v>
      </c>
      <c r="H764" s="4" t="s">
        <v>1531</v>
      </c>
    </row>
    <row r="765" spans="7:8" x14ac:dyDescent="0.3">
      <c r="G765" s="4" t="s">
        <v>1532</v>
      </c>
      <c r="H765" s="4" t="s">
        <v>1533</v>
      </c>
    </row>
    <row r="766" spans="7:8" x14ac:dyDescent="0.3">
      <c r="G766" s="4" t="s">
        <v>1534</v>
      </c>
      <c r="H766" s="4" t="s">
        <v>1535</v>
      </c>
    </row>
    <row r="767" spans="7:8" x14ac:dyDescent="0.3">
      <c r="G767" s="4" t="s">
        <v>1536</v>
      </c>
      <c r="H767" s="4" t="s">
        <v>1537</v>
      </c>
    </row>
    <row r="768" spans="7:8" x14ac:dyDescent="0.3">
      <c r="G768" s="4" t="s">
        <v>1538</v>
      </c>
      <c r="H768" s="4" t="s">
        <v>1539</v>
      </c>
    </row>
    <row r="769" spans="7:8" x14ac:dyDescent="0.3">
      <c r="G769" s="4" t="s">
        <v>1540</v>
      </c>
      <c r="H769" s="4" t="s">
        <v>1541</v>
      </c>
    </row>
    <row r="770" spans="7:8" x14ac:dyDescent="0.3">
      <c r="G770" s="4" t="s">
        <v>1542</v>
      </c>
      <c r="H770" s="4" t="s">
        <v>1543</v>
      </c>
    </row>
    <row r="771" spans="7:8" x14ac:dyDescent="0.3">
      <c r="G771" s="4" t="s">
        <v>1544</v>
      </c>
      <c r="H771" s="4" t="s">
        <v>1545</v>
      </c>
    </row>
    <row r="772" spans="7:8" x14ac:dyDescent="0.3">
      <c r="G772" s="4" t="s">
        <v>1546</v>
      </c>
      <c r="H772" s="4" t="s">
        <v>1547</v>
      </c>
    </row>
    <row r="773" spans="7:8" x14ac:dyDescent="0.3">
      <c r="G773" s="4" t="s">
        <v>1548</v>
      </c>
      <c r="H773" s="4" t="s">
        <v>1549</v>
      </c>
    </row>
    <row r="774" spans="7:8" x14ac:dyDescent="0.3">
      <c r="G774" s="4" t="s">
        <v>1550</v>
      </c>
      <c r="H774" s="4" t="s">
        <v>1551</v>
      </c>
    </row>
    <row r="775" spans="7:8" x14ac:dyDescent="0.3">
      <c r="G775" s="4" t="s">
        <v>1552</v>
      </c>
      <c r="H775" s="4" t="s">
        <v>1553</v>
      </c>
    </row>
    <row r="776" spans="7:8" x14ac:dyDescent="0.3">
      <c r="G776" s="4" t="s">
        <v>1554</v>
      </c>
      <c r="H776" s="4" t="s">
        <v>1555</v>
      </c>
    </row>
    <row r="777" spans="7:8" x14ac:dyDescent="0.3">
      <c r="G777" s="4" t="s">
        <v>1556</v>
      </c>
      <c r="H777" s="4" t="s">
        <v>1557</v>
      </c>
    </row>
    <row r="778" spans="7:8" x14ac:dyDescent="0.3">
      <c r="G778" s="4" t="s">
        <v>1558</v>
      </c>
      <c r="H778" s="4" t="s">
        <v>1559</v>
      </c>
    </row>
    <row r="779" spans="7:8" x14ac:dyDescent="0.3">
      <c r="G779" s="4" t="s">
        <v>1560</v>
      </c>
      <c r="H779" s="4" t="s">
        <v>1561</v>
      </c>
    </row>
    <row r="780" spans="7:8" x14ac:dyDescent="0.3">
      <c r="G780" s="4" t="s">
        <v>1562</v>
      </c>
      <c r="H780" s="4" t="s">
        <v>1563</v>
      </c>
    </row>
    <row r="781" spans="7:8" x14ac:dyDescent="0.3">
      <c r="G781" s="4" t="s">
        <v>1564</v>
      </c>
      <c r="H781" s="4" t="s">
        <v>1565</v>
      </c>
    </row>
    <row r="782" spans="7:8" x14ac:dyDescent="0.3">
      <c r="G782" s="4" t="s">
        <v>1566</v>
      </c>
      <c r="H782" s="4" t="s">
        <v>1567</v>
      </c>
    </row>
    <row r="783" spans="7:8" x14ac:dyDescent="0.3">
      <c r="G783" s="4" t="s">
        <v>1568</v>
      </c>
      <c r="H783" s="4" t="s">
        <v>1569</v>
      </c>
    </row>
    <row r="784" spans="7:8" x14ac:dyDescent="0.3">
      <c r="G784" s="4" t="s">
        <v>1570</v>
      </c>
      <c r="H784" s="4" t="s">
        <v>1571</v>
      </c>
    </row>
    <row r="785" spans="7:8" x14ac:dyDescent="0.3">
      <c r="G785" s="4" t="s">
        <v>1572</v>
      </c>
      <c r="H785" s="4" t="s">
        <v>1573</v>
      </c>
    </row>
    <row r="786" spans="7:8" x14ac:dyDescent="0.3">
      <c r="G786" s="4" t="s">
        <v>1574</v>
      </c>
      <c r="H786" s="4" t="s">
        <v>1575</v>
      </c>
    </row>
    <row r="787" spans="7:8" x14ac:dyDescent="0.3">
      <c r="G787" s="4" t="s">
        <v>1576</v>
      </c>
      <c r="H787" s="4" t="s">
        <v>1577</v>
      </c>
    </row>
    <row r="788" spans="7:8" x14ac:dyDescent="0.3">
      <c r="G788" s="4" t="s">
        <v>1578</v>
      </c>
      <c r="H788" s="4" t="s">
        <v>1579</v>
      </c>
    </row>
    <row r="789" spans="7:8" x14ac:dyDescent="0.3">
      <c r="G789" s="4" t="s">
        <v>1580</v>
      </c>
      <c r="H789" s="4" t="s">
        <v>1581</v>
      </c>
    </row>
    <row r="790" spans="7:8" x14ac:dyDescent="0.3">
      <c r="G790" s="4" t="s">
        <v>1582</v>
      </c>
      <c r="H790" s="4" t="s">
        <v>1583</v>
      </c>
    </row>
    <row r="791" spans="7:8" x14ac:dyDescent="0.3">
      <c r="G791" s="4" t="s">
        <v>1584</v>
      </c>
      <c r="H791" s="4" t="s">
        <v>1585</v>
      </c>
    </row>
    <row r="792" spans="7:8" x14ac:dyDescent="0.3">
      <c r="G792" s="4" t="s">
        <v>1586</v>
      </c>
      <c r="H792" s="4" t="s">
        <v>1587</v>
      </c>
    </row>
    <row r="793" spans="7:8" x14ac:dyDescent="0.3">
      <c r="G793" s="4" t="s">
        <v>1588</v>
      </c>
      <c r="H793" s="4" t="s">
        <v>1589</v>
      </c>
    </row>
    <row r="794" spans="7:8" x14ac:dyDescent="0.3">
      <c r="G794" s="4" t="s">
        <v>1590</v>
      </c>
      <c r="H794" s="4" t="s">
        <v>1591</v>
      </c>
    </row>
    <row r="795" spans="7:8" x14ac:dyDescent="0.3">
      <c r="G795" s="4" t="s">
        <v>1592</v>
      </c>
      <c r="H795" s="4" t="s">
        <v>1593</v>
      </c>
    </row>
    <row r="796" spans="7:8" x14ac:dyDescent="0.3">
      <c r="G796" s="4" t="s">
        <v>1594</v>
      </c>
      <c r="H796" s="4" t="s">
        <v>1595</v>
      </c>
    </row>
    <row r="797" spans="7:8" x14ac:dyDescent="0.3">
      <c r="G797" s="4" t="s">
        <v>1596</v>
      </c>
      <c r="H797" s="4" t="s">
        <v>1597</v>
      </c>
    </row>
    <row r="798" spans="7:8" x14ac:dyDescent="0.3">
      <c r="G798" s="4" t="s">
        <v>1598</v>
      </c>
      <c r="H798" s="4" t="s">
        <v>1599</v>
      </c>
    </row>
    <row r="799" spans="7:8" x14ac:dyDescent="0.3">
      <c r="G799" s="4" t="s">
        <v>1600</v>
      </c>
      <c r="H799" s="4" t="s">
        <v>1601</v>
      </c>
    </row>
    <row r="800" spans="7:8" x14ac:dyDescent="0.3">
      <c r="G800" s="4" t="s">
        <v>1602</v>
      </c>
      <c r="H800" s="4" t="s">
        <v>1603</v>
      </c>
    </row>
    <row r="801" spans="7:8" x14ac:dyDescent="0.3">
      <c r="G801" s="4" t="s">
        <v>1604</v>
      </c>
      <c r="H801" s="4" t="s">
        <v>1605</v>
      </c>
    </row>
    <row r="802" spans="7:8" x14ac:dyDescent="0.3">
      <c r="G802" s="4" t="s">
        <v>1606</v>
      </c>
      <c r="H802" s="4" t="s">
        <v>1607</v>
      </c>
    </row>
    <row r="803" spans="7:8" x14ac:dyDescent="0.3">
      <c r="G803" s="4" t="s">
        <v>1608</v>
      </c>
      <c r="H803" s="4" t="s">
        <v>1609</v>
      </c>
    </row>
    <row r="804" spans="7:8" x14ac:dyDescent="0.3">
      <c r="G804" s="4" t="s">
        <v>1610</v>
      </c>
      <c r="H804" s="4" t="s">
        <v>1611</v>
      </c>
    </row>
    <row r="805" spans="7:8" x14ac:dyDescent="0.3">
      <c r="G805" s="4" t="s">
        <v>1612</v>
      </c>
      <c r="H805" s="4" t="s">
        <v>1613</v>
      </c>
    </row>
    <row r="806" spans="7:8" x14ac:dyDescent="0.3">
      <c r="G806" s="4" t="s">
        <v>1614</v>
      </c>
      <c r="H806" s="4" t="s">
        <v>1615</v>
      </c>
    </row>
    <row r="807" spans="7:8" x14ac:dyDescent="0.3">
      <c r="G807" s="4" t="s">
        <v>1616</v>
      </c>
      <c r="H807" s="4" t="s">
        <v>1617</v>
      </c>
    </row>
    <row r="808" spans="7:8" x14ac:dyDescent="0.3">
      <c r="G808" s="4" t="s">
        <v>1618</v>
      </c>
      <c r="H808" s="4" t="s">
        <v>1619</v>
      </c>
    </row>
    <row r="809" spans="7:8" x14ac:dyDescent="0.3">
      <c r="G809" s="4" t="s">
        <v>1620</v>
      </c>
      <c r="H809" s="4" t="s">
        <v>1621</v>
      </c>
    </row>
    <row r="810" spans="7:8" x14ac:dyDescent="0.3">
      <c r="G810" s="4" t="s">
        <v>1622</v>
      </c>
      <c r="H810" s="4" t="s">
        <v>1623</v>
      </c>
    </row>
    <row r="811" spans="7:8" x14ac:dyDescent="0.3">
      <c r="G811" s="4" t="s">
        <v>1624</v>
      </c>
      <c r="H811" s="4" t="s">
        <v>1625</v>
      </c>
    </row>
    <row r="812" spans="7:8" x14ac:dyDescent="0.3">
      <c r="G812" s="4" t="s">
        <v>1626</v>
      </c>
      <c r="H812" s="4" t="s">
        <v>1627</v>
      </c>
    </row>
    <row r="813" spans="7:8" x14ac:dyDescent="0.3">
      <c r="G813" s="4" t="s">
        <v>1628</v>
      </c>
      <c r="H813" s="4" t="s">
        <v>1629</v>
      </c>
    </row>
    <row r="814" spans="7:8" x14ac:dyDescent="0.3">
      <c r="G814" s="4" t="s">
        <v>1630</v>
      </c>
      <c r="H814" s="4" t="s">
        <v>1631</v>
      </c>
    </row>
    <row r="815" spans="7:8" x14ac:dyDescent="0.3">
      <c r="G815" s="4" t="s">
        <v>1632</v>
      </c>
      <c r="H815" s="4" t="s">
        <v>1633</v>
      </c>
    </row>
    <row r="816" spans="7:8" x14ac:dyDescent="0.3">
      <c r="G816" s="4" t="s">
        <v>1634</v>
      </c>
      <c r="H816" s="4" t="s">
        <v>1635</v>
      </c>
    </row>
    <row r="817" spans="7:8" x14ac:dyDescent="0.3">
      <c r="G817" s="4" t="s">
        <v>1636</v>
      </c>
      <c r="H817" s="4" t="s">
        <v>1637</v>
      </c>
    </row>
    <row r="818" spans="7:8" x14ac:dyDescent="0.3">
      <c r="G818" s="4" t="s">
        <v>1638</v>
      </c>
      <c r="H818" s="4" t="s">
        <v>1639</v>
      </c>
    </row>
    <row r="819" spans="7:8" x14ac:dyDescent="0.3">
      <c r="G819" s="4" t="s">
        <v>1640</v>
      </c>
      <c r="H819" s="4" t="s">
        <v>1641</v>
      </c>
    </row>
    <row r="820" spans="7:8" x14ac:dyDescent="0.3">
      <c r="G820" s="4" t="s">
        <v>1642</v>
      </c>
      <c r="H820" s="4" t="s">
        <v>1643</v>
      </c>
    </row>
    <row r="821" spans="7:8" x14ac:dyDescent="0.3">
      <c r="G821" s="4" t="s">
        <v>1644</v>
      </c>
      <c r="H821" s="4" t="s">
        <v>1645</v>
      </c>
    </row>
    <row r="822" spans="7:8" x14ac:dyDescent="0.3">
      <c r="G822" s="4" t="s">
        <v>1646</v>
      </c>
      <c r="H822" s="4" t="s">
        <v>1647</v>
      </c>
    </row>
    <row r="823" spans="7:8" x14ac:dyDescent="0.3">
      <c r="G823" s="4" t="s">
        <v>1648</v>
      </c>
      <c r="H823" s="4" t="s">
        <v>1649</v>
      </c>
    </row>
    <row r="824" spans="7:8" x14ac:dyDescent="0.3">
      <c r="G824" s="4" t="s">
        <v>1650</v>
      </c>
      <c r="H824" s="4" t="s">
        <v>1651</v>
      </c>
    </row>
    <row r="825" spans="7:8" x14ac:dyDescent="0.3">
      <c r="G825" s="4" t="s">
        <v>1652</v>
      </c>
      <c r="H825" s="4" t="s">
        <v>1653</v>
      </c>
    </row>
    <row r="826" spans="7:8" x14ac:dyDescent="0.3">
      <c r="G826" s="4" t="s">
        <v>1654</v>
      </c>
      <c r="H826" s="4" t="s">
        <v>1655</v>
      </c>
    </row>
    <row r="827" spans="7:8" x14ac:dyDescent="0.3">
      <c r="G827" s="4" t="s">
        <v>1656</v>
      </c>
      <c r="H827" s="4" t="s">
        <v>1657</v>
      </c>
    </row>
    <row r="828" spans="7:8" x14ac:dyDescent="0.3">
      <c r="G828" s="4" t="s">
        <v>1658</v>
      </c>
      <c r="H828" s="4" t="s">
        <v>1659</v>
      </c>
    </row>
    <row r="829" spans="7:8" x14ac:dyDescent="0.3">
      <c r="G829" s="4" t="s">
        <v>1660</v>
      </c>
      <c r="H829" s="4" t="s">
        <v>1661</v>
      </c>
    </row>
    <row r="830" spans="7:8" x14ac:dyDescent="0.3">
      <c r="G830" s="4" t="s">
        <v>1662</v>
      </c>
      <c r="H830" s="4" t="s">
        <v>1663</v>
      </c>
    </row>
    <row r="831" spans="7:8" x14ac:dyDescent="0.3">
      <c r="G831" s="4" t="s">
        <v>1664</v>
      </c>
      <c r="H831" s="4" t="s">
        <v>1665</v>
      </c>
    </row>
    <row r="832" spans="7:8" x14ac:dyDescent="0.3">
      <c r="G832" s="4" t="s">
        <v>1666</v>
      </c>
      <c r="H832" s="4" t="s">
        <v>1667</v>
      </c>
    </row>
    <row r="833" spans="7:8" x14ac:dyDescent="0.3">
      <c r="G833" s="4" t="s">
        <v>1668</v>
      </c>
      <c r="H833" s="4" t="s">
        <v>1669</v>
      </c>
    </row>
    <row r="834" spans="7:8" x14ac:dyDescent="0.3">
      <c r="G834" s="4" t="s">
        <v>1670</v>
      </c>
      <c r="H834" s="4" t="s">
        <v>1671</v>
      </c>
    </row>
    <row r="835" spans="7:8" x14ac:dyDescent="0.3">
      <c r="G835" s="4" t="s">
        <v>1672</v>
      </c>
      <c r="H835" s="4" t="s">
        <v>1673</v>
      </c>
    </row>
    <row r="836" spans="7:8" x14ac:dyDescent="0.3">
      <c r="G836" s="4" t="s">
        <v>1674</v>
      </c>
      <c r="H836" s="4" t="s">
        <v>1675</v>
      </c>
    </row>
    <row r="837" spans="7:8" x14ac:dyDescent="0.3">
      <c r="G837" s="4" t="s">
        <v>1676</v>
      </c>
      <c r="H837" s="4" t="s">
        <v>1677</v>
      </c>
    </row>
    <row r="838" spans="7:8" x14ac:dyDescent="0.3">
      <c r="G838" s="4" t="s">
        <v>1678</v>
      </c>
      <c r="H838" s="4" t="s">
        <v>1679</v>
      </c>
    </row>
    <row r="839" spans="7:8" x14ac:dyDescent="0.3">
      <c r="G839" s="4" t="s">
        <v>1680</v>
      </c>
      <c r="H839" s="4" t="s">
        <v>1681</v>
      </c>
    </row>
    <row r="840" spans="7:8" x14ac:dyDescent="0.3">
      <c r="G840" s="4" t="s">
        <v>1682</v>
      </c>
      <c r="H840" s="4" t="s">
        <v>1683</v>
      </c>
    </row>
    <row r="841" spans="7:8" x14ac:dyDescent="0.3">
      <c r="G841" s="4" t="s">
        <v>1684</v>
      </c>
      <c r="H841" s="4" t="s">
        <v>1685</v>
      </c>
    </row>
    <row r="842" spans="7:8" x14ac:dyDescent="0.3">
      <c r="G842" s="4" t="s">
        <v>1686</v>
      </c>
      <c r="H842" s="4" t="s">
        <v>1687</v>
      </c>
    </row>
    <row r="843" spans="7:8" x14ac:dyDescent="0.3">
      <c r="G843" s="4" t="s">
        <v>1688</v>
      </c>
      <c r="H843" s="4" t="s">
        <v>1689</v>
      </c>
    </row>
    <row r="844" spans="7:8" x14ac:dyDescent="0.3">
      <c r="G844" s="4" t="s">
        <v>1690</v>
      </c>
      <c r="H844" s="4" t="s">
        <v>1691</v>
      </c>
    </row>
    <row r="845" spans="7:8" x14ac:dyDescent="0.3">
      <c r="G845" s="4" t="s">
        <v>1692</v>
      </c>
      <c r="H845" s="4" t="s">
        <v>1693</v>
      </c>
    </row>
    <row r="846" spans="7:8" x14ac:dyDescent="0.3">
      <c r="G846" s="4" t="s">
        <v>1694</v>
      </c>
      <c r="H846" s="4" t="s">
        <v>1695</v>
      </c>
    </row>
    <row r="847" spans="7:8" x14ac:dyDescent="0.3">
      <c r="G847" s="4" t="s">
        <v>1696</v>
      </c>
      <c r="H847" s="4" t="s">
        <v>1697</v>
      </c>
    </row>
    <row r="848" spans="7:8" x14ac:dyDescent="0.3">
      <c r="G848" s="4" t="s">
        <v>1698</v>
      </c>
      <c r="H848" s="4" t="s">
        <v>1699</v>
      </c>
    </row>
    <row r="849" spans="7:8" x14ac:dyDescent="0.3">
      <c r="G849" s="4" t="s">
        <v>1700</v>
      </c>
      <c r="H849" s="4" t="s">
        <v>1701</v>
      </c>
    </row>
    <row r="850" spans="7:8" x14ac:dyDescent="0.3">
      <c r="G850" s="4" t="s">
        <v>1702</v>
      </c>
      <c r="H850" s="4" t="s">
        <v>1703</v>
      </c>
    </row>
    <row r="851" spans="7:8" x14ac:dyDescent="0.3">
      <c r="G851" s="4" t="s">
        <v>1704</v>
      </c>
      <c r="H851" s="4" t="s">
        <v>1705</v>
      </c>
    </row>
    <row r="852" spans="7:8" x14ac:dyDescent="0.3">
      <c r="G852" s="4" t="s">
        <v>1706</v>
      </c>
      <c r="H852" s="4" t="s">
        <v>1707</v>
      </c>
    </row>
    <row r="853" spans="7:8" x14ac:dyDescent="0.3">
      <c r="G853" s="4" t="s">
        <v>1708</v>
      </c>
      <c r="H853" s="4" t="s">
        <v>1709</v>
      </c>
    </row>
    <row r="854" spans="7:8" x14ac:dyDescent="0.3">
      <c r="G854" s="4" t="s">
        <v>1710</v>
      </c>
      <c r="H854" s="4" t="s">
        <v>1711</v>
      </c>
    </row>
    <row r="855" spans="7:8" x14ac:dyDescent="0.3">
      <c r="G855" s="4" t="s">
        <v>1712</v>
      </c>
      <c r="H855" s="4" t="s">
        <v>1713</v>
      </c>
    </row>
    <row r="856" spans="7:8" x14ac:dyDescent="0.3">
      <c r="G856" s="4" t="s">
        <v>1714</v>
      </c>
      <c r="H856" s="4" t="s">
        <v>1715</v>
      </c>
    </row>
    <row r="857" spans="7:8" x14ac:dyDescent="0.3">
      <c r="G857" s="4" t="s">
        <v>1716</v>
      </c>
      <c r="H857" s="4" t="s">
        <v>1717</v>
      </c>
    </row>
    <row r="858" spans="7:8" x14ac:dyDescent="0.3">
      <c r="G858" s="4" t="s">
        <v>1718</v>
      </c>
      <c r="H858" s="4" t="s">
        <v>1719</v>
      </c>
    </row>
    <row r="859" spans="7:8" x14ac:dyDescent="0.3">
      <c r="G859" s="4" t="s">
        <v>1720</v>
      </c>
      <c r="H859" s="4" t="s">
        <v>1721</v>
      </c>
    </row>
    <row r="860" spans="7:8" x14ac:dyDescent="0.3">
      <c r="G860" s="4" t="s">
        <v>1722</v>
      </c>
      <c r="H860" s="4" t="s">
        <v>1723</v>
      </c>
    </row>
    <row r="861" spans="7:8" x14ac:dyDescent="0.3">
      <c r="G861" s="4" t="s">
        <v>1724</v>
      </c>
      <c r="H861" s="4" t="s">
        <v>1725</v>
      </c>
    </row>
    <row r="862" spans="7:8" x14ac:dyDescent="0.3">
      <c r="G862" s="4" t="s">
        <v>1726</v>
      </c>
      <c r="H862" s="4" t="s">
        <v>1727</v>
      </c>
    </row>
    <row r="863" spans="7:8" x14ac:dyDescent="0.3">
      <c r="G863" s="4" t="s">
        <v>1728</v>
      </c>
      <c r="H863" s="4" t="s">
        <v>1729</v>
      </c>
    </row>
    <row r="864" spans="7:8" x14ac:dyDescent="0.3">
      <c r="G864" s="4" t="s">
        <v>1730</v>
      </c>
      <c r="H864" s="4" t="s">
        <v>1731</v>
      </c>
    </row>
    <row r="865" spans="7:8" x14ac:dyDescent="0.3">
      <c r="G865" s="4" t="s">
        <v>1732</v>
      </c>
      <c r="H865" s="4" t="s">
        <v>1733</v>
      </c>
    </row>
    <row r="866" spans="7:8" x14ac:dyDescent="0.3">
      <c r="G866" s="4" t="s">
        <v>1734</v>
      </c>
      <c r="H866" s="4" t="s">
        <v>1735</v>
      </c>
    </row>
    <row r="867" spans="7:8" x14ac:dyDescent="0.3">
      <c r="G867" s="4" t="s">
        <v>1736</v>
      </c>
      <c r="H867" s="4" t="s">
        <v>1737</v>
      </c>
    </row>
    <row r="868" spans="7:8" x14ac:dyDescent="0.3">
      <c r="G868" s="4" t="s">
        <v>1738</v>
      </c>
      <c r="H868" s="4" t="s">
        <v>1739</v>
      </c>
    </row>
    <row r="869" spans="7:8" x14ac:dyDescent="0.3">
      <c r="G869" s="4" t="s">
        <v>1740</v>
      </c>
      <c r="H869" s="4" t="s">
        <v>1741</v>
      </c>
    </row>
    <row r="870" spans="7:8" x14ac:dyDescent="0.3">
      <c r="G870" s="4" t="s">
        <v>1742</v>
      </c>
      <c r="H870" s="4" t="s">
        <v>1743</v>
      </c>
    </row>
    <row r="871" spans="7:8" x14ac:dyDescent="0.3">
      <c r="G871" s="4" t="s">
        <v>1744</v>
      </c>
      <c r="H871" s="4" t="s">
        <v>1745</v>
      </c>
    </row>
    <row r="872" spans="7:8" x14ac:dyDescent="0.3">
      <c r="G872" s="4" t="s">
        <v>1746</v>
      </c>
      <c r="H872" s="4" t="s">
        <v>1747</v>
      </c>
    </row>
    <row r="873" spans="7:8" x14ac:dyDescent="0.3">
      <c r="G873" s="4" t="s">
        <v>1748</v>
      </c>
      <c r="H873" s="4" t="s">
        <v>1749</v>
      </c>
    </row>
    <row r="874" spans="7:8" x14ac:dyDescent="0.3">
      <c r="G874" s="4" t="s">
        <v>1750</v>
      </c>
      <c r="H874" s="4" t="s">
        <v>1751</v>
      </c>
    </row>
    <row r="875" spans="7:8" x14ac:dyDescent="0.3">
      <c r="G875" s="4" t="s">
        <v>1752</v>
      </c>
      <c r="H875" s="4" t="s">
        <v>1753</v>
      </c>
    </row>
    <row r="876" spans="7:8" x14ac:dyDescent="0.3">
      <c r="G876" s="4" t="s">
        <v>1754</v>
      </c>
      <c r="H876" s="4" t="s">
        <v>1755</v>
      </c>
    </row>
    <row r="877" spans="7:8" x14ac:dyDescent="0.3">
      <c r="G877" s="4" t="s">
        <v>1756</v>
      </c>
      <c r="H877" s="4" t="s">
        <v>1757</v>
      </c>
    </row>
    <row r="878" spans="7:8" x14ac:dyDescent="0.3">
      <c r="G878" s="4" t="s">
        <v>1758</v>
      </c>
      <c r="H878" s="4" t="s">
        <v>1759</v>
      </c>
    </row>
    <row r="879" spans="7:8" x14ac:dyDescent="0.3">
      <c r="G879" s="4" t="s">
        <v>1760</v>
      </c>
      <c r="H879" s="4" t="s">
        <v>1761</v>
      </c>
    </row>
    <row r="880" spans="7:8" x14ac:dyDescent="0.3">
      <c r="G880" s="4" t="s">
        <v>1762</v>
      </c>
      <c r="H880" s="4" t="s">
        <v>1763</v>
      </c>
    </row>
    <row r="881" spans="7:8" x14ac:dyDescent="0.3">
      <c r="G881" s="4" t="s">
        <v>1764</v>
      </c>
      <c r="H881" s="4" t="s">
        <v>1765</v>
      </c>
    </row>
    <row r="882" spans="7:8" x14ac:dyDescent="0.3">
      <c r="G882" s="4" t="s">
        <v>1766</v>
      </c>
      <c r="H882" s="4" t="s">
        <v>1767</v>
      </c>
    </row>
    <row r="883" spans="7:8" x14ac:dyDescent="0.3">
      <c r="G883" s="4" t="s">
        <v>1768</v>
      </c>
      <c r="H883" s="4" t="s">
        <v>1769</v>
      </c>
    </row>
    <row r="884" spans="7:8" x14ac:dyDescent="0.3">
      <c r="G884" s="4" t="s">
        <v>1770</v>
      </c>
      <c r="H884" s="4" t="s">
        <v>1771</v>
      </c>
    </row>
    <row r="885" spans="7:8" x14ac:dyDescent="0.3">
      <c r="G885" s="4" t="s">
        <v>1772</v>
      </c>
      <c r="H885" s="4" t="s">
        <v>1773</v>
      </c>
    </row>
    <row r="886" spans="7:8" x14ac:dyDescent="0.3">
      <c r="G886" s="4" t="s">
        <v>1774</v>
      </c>
      <c r="H886" s="4" t="s">
        <v>1775</v>
      </c>
    </row>
    <row r="887" spans="7:8" x14ac:dyDescent="0.3">
      <c r="G887" s="4" t="s">
        <v>1776</v>
      </c>
      <c r="H887" s="4" t="s">
        <v>1777</v>
      </c>
    </row>
    <row r="888" spans="7:8" x14ac:dyDescent="0.3">
      <c r="G888" s="4" t="s">
        <v>1778</v>
      </c>
      <c r="H888" s="4" t="s">
        <v>1779</v>
      </c>
    </row>
    <row r="889" spans="7:8" x14ac:dyDescent="0.3">
      <c r="G889" s="4" t="s">
        <v>1780</v>
      </c>
      <c r="H889" s="4" t="s">
        <v>1781</v>
      </c>
    </row>
    <row r="890" spans="7:8" x14ac:dyDescent="0.3">
      <c r="G890" s="4" t="s">
        <v>1782</v>
      </c>
      <c r="H890" s="4" t="s">
        <v>1783</v>
      </c>
    </row>
    <row r="891" spans="7:8" x14ac:dyDescent="0.3">
      <c r="G891" s="4" t="s">
        <v>1784</v>
      </c>
      <c r="H891" s="4" t="s">
        <v>1785</v>
      </c>
    </row>
    <row r="892" spans="7:8" x14ac:dyDescent="0.3">
      <c r="G892" s="4" t="s">
        <v>1786</v>
      </c>
      <c r="H892" s="4" t="s">
        <v>1787</v>
      </c>
    </row>
    <row r="893" spans="7:8" x14ac:dyDescent="0.3">
      <c r="G893" s="4" t="s">
        <v>1788</v>
      </c>
      <c r="H893" s="4" t="s">
        <v>1789</v>
      </c>
    </row>
    <row r="894" spans="7:8" x14ac:dyDescent="0.3">
      <c r="G894" s="4" t="s">
        <v>1790</v>
      </c>
      <c r="H894" s="4" t="s">
        <v>1791</v>
      </c>
    </row>
    <row r="895" spans="7:8" x14ac:dyDescent="0.3">
      <c r="G895" s="4" t="s">
        <v>1792</v>
      </c>
      <c r="H895" s="4" t="s">
        <v>1793</v>
      </c>
    </row>
    <row r="896" spans="7:8" x14ac:dyDescent="0.3">
      <c r="G896" s="4" t="s">
        <v>1794</v>
      </c>
      <c r="H896" s="4" t="s">
        <v>1795</v>
      </c>
    </row>
    <row r="897" spans="7:8" x14ac:dyDescent="0.3">
      <c r="G897" s="4" t="s">
        <v>1796</v>
      </c>
      <c r="H897" s="4" t="s">
        <v>1797</v>
      </c>
    </row>
    <row r="898" spans="7:8" x14ac:dyDescent="0.3">
      <c r="G898" s="4" t="s">
        <v>1798</v>
      </c>
      <c r="H898" s="4" t="s">
        <v>1799</v>
      </c>
    </row>
    <row r="899" spans="7:8" x14ac:dyDescent="0.3">
      <c r="G899" s="4" t="s">
        <v>1800</v>
      </c>
      <c r="H899" s="4" t="s">
        <v>1801</v>
      </c>
    </row>
    <row r="900" spans="7:8" x14ac:dyDescent="0.3">
      <c r="G900" s="4" t="s">
        <v>1802</v>
      </c>
      <c r="H900" s="4" t="s">
        <v>1803</v>
      </c>
    </row>
    <row r="901" spans="7:8" x14ac:dyDescent="0.3">
      <c r="G901" s="4" t="s">
        <v>1804</v>
      </c>
      <c r="H901" s="4" t="s">
        <v>1805</v>
      </c>
    </row>
    <row r="902" spans="7:8" x14ac:dyDescent="0.3">
      <c r="G902" s="4" t="s">
        <v>1806</v>
      </c>
      <c r="H902" s="4" t="s">
        <v>1807</v>
      </c>
    </row>
    <row r="903" spans="7:8" x14ac:dyDescent="0.3">
      <c r="G903" s="4" t="s">
        <v>1808</v>
      </c>
      <c r="H903" s="4" t="s">
        <v>1809</v>
      </c>
    </row>
    <row r="904" spans="7:8" x14ac:dyDescent="0.3">
      <c r="G904" s="4" t="s">
        <v>1810</v>
      </c>
      <c r="H904" s="4" t="s">
        <v>1811</v>
      </c>
    </row>
    <row r="905" spans="7:8" x14ac:dyDescent="0.3">
      <c r="G905" s="4" t="s">
        <v>1812</v>
      </c>
      <c r="H905" s="4" t="s">
        <v>1813</v>
      </c>
    </row>
    <row r="906" spans="7:8" x14ac:dyDescent="0.3">
      <c r="G906" s="4" t="s">
        <v>1814</v>
      </c>
      <c r="H906" s="4" t="s">
        <v>1815</v>
      </c>
    </row>
    <row r="907" spans="7:8" x14ac:dyDescent="0.3">
      <c r="G907" s="4" t="s">
        <v>1816</v>
      </c>
      <c r="H907" s="4" t="s">
        <v>1817</v>
      </c>
    </row>
    <row r="908" spans="7:8" x14ac:dyDescent="0.3">
      <c r="G908" s="4" t="s">
        <v>1818</v>
      </c>
      <c r="H908" s="4" t="s">
        <v>1819</v>
      </c>
    </row>
    <row r="909" spans="7:8" x14ac:dyDescent="0.3">
      <c r="G909" s="4" t="s">
        <v>1820</v>
      </c>
      <c r="H909" s="4" t="s">
        <v>1821</v>
      </c>
    </row>
    <row r="910" spans="7:8" x14ac:dyDescent="0.3">
      <c r="G910" s="4" t="s">
        <v>1822</v>
      </c>
      <c r="H910" s="4" t="s">
        <v>1823</v>
      </c>
    </row>
    <row r="911" spans="7:8" x14ac:dyDescent="0.3">
      <c r="G911" s="4" t="s">
        <v>1824</v>
      </c>
      <c r="H911" s="4" t="s">
        <v>1825</v>
      </c>
    </row>
    <row r="912" spans="7:8" x14ac:dyDescent="0.3">
      <c r="G912" s="4" t="s">
        <v>1826</v>
      </c>
      <c r="H912" s="4" t="s">
        <v>1827</v>
      </c>
    </row>
    <row r="913" spans="7:8" x14ac:dyDescent="0.3">
      <c r="G913" s="4" t="s">
        <v>1828</v>
      </c>
      <c r="H913" s="4" t="s">
        <v>1829</v>
      </c>
    </row>
    <row r="914" spans="7:8" x14ac:dyDescent="0.3">
      <c r="G914" s="4" t="s">
        <v>1830</v>
      </c>
      <c r="H914" s="4" t="s">
        <v>1831</v>
      </c>
    </row>
    <row r="915" spans="7:8" x14ac:dyDescent="0.3">
      <c r="G915" s="4" t="s">
        <v>1832</v>
      </c>
      <c r="H915" s="4" t="s">
        <v>1833</v>
      </c>
    </row>
    <row r="916" spans="7:8" x14ac:dyDescent="0.3">
      <c r="G916" s="4" t="s">
        <v>1834</v>
      </c>
      <c r="H916" s="4" t="s">
        <v>1835</v>
      </c>
    </row>
    <row r="917" spans="7:8" x14ac:dyDescent="0.3">
      <c r="G917" s="4" t="s">
        <v>1836</v>
      </c>
      <c r="H917" s="4" t="s">
        <v>1837</v>
      </c>
    </row>
    <row r="918" spans="7:8" x14ac:dyDescent="0.3">
      <c r="G918" s="4" t="s">
        <v>1838</v>
      </c>
      <c r="H918" s="4" t="s">
        <v>1839</v>
      </c>
    </row>
    <row r="919" spans="7:8" x14ac:dyDescent="0.3">
      <c r="G919" s="4" t="s">
        <v>1840</v>
      </c>
      <c r="H919" s="4" t="s">
        <v>1841</v>
      </c>
    </row>
    <row r="920" spans="7:8" x14ac:dyDescent="0.3">
      <c r="G920" s="4" t="s">
        <v>1842</v>
      </c>
      <c r="H920" s="4" t="s">
        <v>1843</v>
      </c>
    </row>
    <row r="921" spans="7:8" x14ac:dyDescent="0.3">
      <c r="G921" s="4" t="s">
        <v>1844</v>
      </c>
      <c r="H921" s="4" t="s">
        <v>1845</v>
      </c>
    </row>
    <row r="922" spans="7:8" x14ac:dyDescent="0.3">
      <c r="G922" s="4" t="s">
        <v>1846</v>
      </c>
      <c r="H922" s="4" t="s">
        <v>1847</v>
      </c>
    </row>
    <row r="923" spans="7:8" x14ac:dyDescent="0.3">
      <c r="G923" s="4" t="s">
        <v>1848</v>
      </c>
      <c r="H923" s="4" t="s">
        <v>1849</v>
      </c>
    </row>
    <row r="924" spans="7:8" x14ac:dyDescent="0.3">
      <c r="G924" s="4" t="s">
        <v>1850</v>
      </c>
      <c r="H924" s="4" t="s">
        <v>1851</v>
      </c>
    </row>
    <row r="925" spans="7:8" x14ac:dyDescent="0.3">
      <c r="G925" s="4" t="s">
        <v>1852</v>
      </c>
      <c r="H925" s="4" t="s">
        <v>1853</v>
      </c>
    </row>
    <row r="926" spans="7:8" x14ac:dyDescent="0.3">
      <c r="G926" s="4" t="s">
        <v>1854</v>
      </c>
      <c r="H926" s="4" t="s">
        <v>1855</v>
      </c>
    </row>
    <row r="927" spans="7:8" x14ac:dyDescent="0.3">
      <c r="G927" s="4" t="s">
        <v>1856</v>
      </c>
      <c r="H927" s="4" t="s">
        <v>1857</v>
      </c>
    </row>
    <row r="928" spans="7:8" x14ac:dyDescent="0.3">
      <c r="G928" s="4" t="s">
        <v>1858</v>
      </c>
      <c r="H928" s="4" t="s">
        <v>1859</v>
      </c>
    </row>
    <row r="929" spans="7:8" x14ac:dyDescent="0.3">
      <c r="G929" s="4" t="s">
        <v>1860</v>
      </c>
      <c r="H929" s="4" t="s">
        <v>1861</v>
      </c>
    </row>
    <row r="930" spans="7:8" x14ac:dyDescent="0.3">
      <c r="G930" s="4" t="s">
        <v>1862</v>
      </c>
      <c r="H930" s="4" t="s">
        <v>1863</v>
      </c>
    </row>
    <row r="931" spans="7:8" x14ac:dyDescent="0.3">
      <c r="G931" s="4" t="s">
        <v>1864</v>
      </c>
      <c r="H931" s="4" t="s">
        <v>1865</v>
      </c>
    </row>
    <row r="932" spans="7:8" x14ac:dyDescent="0.3">
      <c r="G932" s="4" t="s">
        <v>1866</v>
      </c>
      <c r="H932" s="4" t="s">
        <v>1867</v>
      </c>
    </row>
    <row r="933" spans="7:8" x14ac:dyDescent="0.3">
      <c r="G933" s="4" t="s">
        <v>1868</v>
      </c>
      <c r="H933" s="4" t="s">
        <v>1869</v>
      </c>
    </row>
    <row r="934" spans="7:8" x14ac:dyDescent="0.3">
      <c r="G934" s="4" t="s">
        <v>1870</v>
      </c>
      <c r="H934" s="4" t="s">
        <v>1871</v>
      </c>
    </row>
    <row r="935" spans="7:8" x14ac:dyDescent="0.3">
      <c r="G935" s="4" t="s">
        <v>1872</v>
      </c>
      <c r="H935" s="4" t="s">
        <v>1873</v>
      </c>
    </row>
    <row r="936" spans="7:8" x14ac:dyDescent="0.3">
      <c r="G936" s="4" t="s">
        <v>1874</v>
      </c>
      <c r="H936" s="4" t="s">
        <v>1875</v>
      </c>
    </row>
    <row r="937" spans="7:8" x14ac:dyDescent="0.3">
      <c r="G937" s="4" t="s">
        <v>1876</v>
      </c>
      <c r="H937" s="4" t="s">
        <v>1877</v>
      </c>
    </row>
    <row r="938" spans="7:8" x14ac:dyDescent="0.3">
      <c r="G938" s="4" t="s">
        <v>1878</v>
      </c>
      <c r="H938" s="4" t="s">
        <v>1879</v>
      </c>
    </row>
    <row r="939" spans="7:8" x14ac:dyDescent="0.3">
      <c r="G939" s="4" t="s">
        <v>1880</v>
      </c>
      <c r="H939" s="4" t="s">
        <v>1881</v>
      </c>
    </row>
    <row r="940" spans="7:8" x14ac:dyDescent="0.3">
      <c r="G940" s="4" t="s">
        <v>1882</v>
      </c>
      <c r="H940" s="4" t="s">
        <v>1883</v>
      </c>
    </row>
    <row r="941" spans="7:8" x14ac:dyDescent="0.3">
      <c r="G941" s="4" t="s">
        <v>1884</v>
      </c>
      <c r="H941" s="4" t="s">
        <v>1885</v>
      </c>
    </row>
    <row r="942" spans="7:8" x14ac:dyDescent="0.3">
      <c r="G942" s="4" t="s">
        <v>1886</v>
      </c>
      <c r="H942" s="4" t="s">
        <v>1887</v>
      </c>
    </row>
    <row r="943" spans="7:8" x14ac:dyDescent="0.3">
      <c r="G943" s="4" t="s">
        <v>1888</v>
      </c>
      <c r="H943" s="4" t="s">
        <v>1889</v>
      </c>
    </row>
    <row r="944" spans="7:8" x14ac:dyDescent="0.3">
      <c r="G944" s="4" t="s">
        <v>1890</v>
      </c>
      <c r="H944" s="4" t="s">
        <v>1891</v>
      </c>
    </row>
    <row r="945" spans="7:8" x14ac:dyDescent="0.3">
      <c r="G945" s="4" t="s">
        <v>1892</v>
      </c>
      <c r="H945" s="4" t="s">
        <v>1893</v>
      </c>
    </row>
    <row r="946" spans="7:8" x14ac:dyDescent="0.3">
      <c r="G946" s="4" t="s">
        <v>1894</v>
      </c>
      <c r="H946" s="4" t="s">
        <v>1895</v>
      </c>
    </row>
    <row r="947" spans="7:8" x14ac:dyDescent="0.3">
      <c r="G947" s="4" t="s">
        <v>1896</v>
      </c>
      <c r="H947" s="4" t="s">
        <v>1897</v>
      </c>
    </row>
    <row r="948" spans="7:8" x14ac:dyDescent="0.3">
      <c r="G948" s="4" t="s">
        <v>1898</v>
      </c>
      <c r="H948" s="4" t="s">
        <v>1899</v>
      </c>
    </row>
    <row r="949" spans="7:8" x14ac:dyDescent="0.3">
      <c r="G949" s="4" t="s">
        <v>1900</v>
      </c>
      <c r="H949" s="4" t="s">
        <v>1901</v>
      </c>
    </row>
    <row r="950" spans="7:8" x14ac:dyDescent="0.3">
      <c r="G950" s="4" t="s">
        <v>1902</v>
      </c>
      <c r="H950" s="4" t="s">
        <v>1903</v>
      </c>
    </row>
    <row r="951" spans="7:8" x14ac:dyDescent="0.3">
      <c r="G951" s="4" t="s">
        <v>1904</v>
      </c>
      <c r="H951" s="4" t="s">
        <v>1905</v>
      </c>
    </row>
    <row r="952" spans="7:8" x14ac:dyDescent="0.3">
      <c r="G952" s="4" t="s">
        <v>1906</v>
      </c>
      <c r="H952" s="4" t="s">
        <v>1907</v>
      </c>
    </row>
    <row r="953" spans="7:8" x14ac:dyDescent="0.3">
      <c r="G953" s="4" t="s">
        <v>1908</v>
      </c>
      <c r="H953" s="4" t="s">
        <v>1909</v>
      </c>
    </row>
    <row r="954" spans="7:8" x14ac:dyDescent="0.3">
      <c r="G954" s="4" t="s">
        <v>1910</v>
      </c>
      <c r="H954" s="4" t="s">
        <v>1911</v>
      </c>
    </row>
    <row r="955" spans="7:8" x14ac:dyDescent="0.3">
      <c r="G955" s="4" t="s">
        <v>1912</v>
      </c>
      <c r="H955" s="4" t="s">
        <v>1913</v>
      </c>
    </row>
    <row r="956" spans="7:8" x14ac:dyDescent="0.3">
      <c r="G956" s="4" t="s">
        <v>1914</v>
      </c>
      <c r="H956" s="4" t="s">
        <v>1915</v>
      </c>
    </row>
    <row r="957" spans="7:8" x14ac:dyDescent="0.3">
      <c r="G957" s="4" t="s">
        <v>1916</v>
      </c>
      <c r="H957" s="4" t="s">
        <v>1917</v>
      </c>
    </row>
    <row r="958" spans="7:8" x14ac:dyDescent="0.3">
      <c r="G958" s="4" t="s">
        <v>1918</v>
      </c>
      <c r="H958" s="4" t="s">
        <v>1919</v>
      </c>
    </row>
    <row r="959" spans="7:8" x14ac:dyDescent="0.3">
      <c r="G959" s="4" t="s">
        <v>1920</v>
      </c>
      <c r="H959" s="4" t="s">
        <v>1921</v>
      </c>
    </row>
    <row r="960" spans="7:8" x14ac:dyDescent="0.3">
      <c r="G960" s="4" t="s">
        <v>1922</v>
      </c>
      <c r="H960" s="4" t="s">
        <v>1923</v>
      </c>
    </row>
    <row r="961" spans="7:8" x14ac:dyDescent="0.3">
      <c r="G961" s="4" t="s">
        <v>1924</v>
      </c>
      <c r="H961" s="4" t="s">
        <v>1925</v>
      </c>
    </row>
    <row r="962" spans="7:8" x14ac:dyDescent="0.3">
      <c r="G962" s="4" t="s">
        <v>1926</v>
      </c>
      <c r="H962" s="4" t="s">
        <v>1927</v>
      </c>
    </row>
    <row r="963" spans="7:8" x14ac:dyDescent="0.3">
      <c r="G963" s="4" t="s">
        <v>1928</v>
      </c>
      <c r="H963" s="4" t="s">
        <v>1929</v>
      </c>
    </row>
    <row r="964" spans="7:8" x14ac:dyDescent="0.3">
      <c r="G964" s="4" t="s">
        <v>1930</v>
      </c>
      <c r="H964" s="4" t="s">
        <v>1931</v>
      </c>
    </row>
    <row r="965" spans="7:8" x14ac:dyDescent="0.3">
      <c r="G965" s="4" t="s">
        <v>1932</v>
      </c>
      <c r="H965" s="4" t="s">
        <v>1933</v>
      </c>
    </row>
    <row r="966" spans="7:8" x14ac:dyDescent="0.3">
      <c r="G966" s="4" t="s">
        <v>1934</v>
      </c>
      <c r="H966" s="4" t="s">
        <v>1935</v>
      </c>
    </row>
    <row r="967" spans="7:8" x14ac:dyDescent="0.3">
      <c r="G967" s="4" t="s">
        <v>1936</v>
      </c>
      <c r="H967" s="4" t="s">
        <v>1937</v>
      </c>
    </row>
    <row r="968" spans="7:8" x14ac:dyDescent="0.3">
      <c r="G968" s="4" t="s">
        <v>1938</v>
      </c>
      <c r="H968" s="4" t="s">
        <v>1939</v>
      </c>
    </row>
    <row r="969" spans="7:8" x14ac:dyDescent="0.3">
      <c r="G969" s="4" t="s">
        <v>1940</v>
      </c>
      <c r="H969" s="4" t="s">
        <v>1941</v>
      </c>
    </row>
    <row r="970" spans="7:8" x14ac:dyDescent="0.3">
      <c r="G970" s="4" t="s">
        <v>1942</v>
      </c>
      <c r="H970" s="4" t="s">
        <v>1943</v>
      </c>
    </row>
    <row r="971" spans="7:8" x14ac:dyDescent="0.3">
      <c r="G971" s="4" t="s">
        <v>1944</v>
      </c>
      <c r="H971" s="4" t="s">
        <v>1945</v>
      </c>
    </row>
    <row r="972" spans="7:8" x14ac:dyDescent="0.3">
      <c r="G972" s="4" t="s">
        <v>1946</v>
      </c>
      <c r="H972" s="4" t="s">
        <v>1947</v>
      </c>
    </row>
    <row r="973" spans="7:8" x14ac:dyDescent="0.3">
      <c r="G973" s="4" t="s">
        <v>1948</v>
      </c>
      <c r="H973" s="4" t="s">
        <v>1949</v>
      </c>
    </row>
    <row r="974" spans="7:8" x14ac:dyDescent="0.3">
      <c r="G974" s="4" t="s">
        <v>1950</v>
      </c>
      <c r="H974" s="4" t="s">
        <v>1951</v>
      </c>
    </row>
    <row r="975" spans="7:8" x14ac:dyDescent="0.3">
      <c r="G975" s="4" t="s">
        <v>1952</v>
      </c>
      <c r="H975" s="4" t="s">
        <v>1953</v>
      </c>
    </row>
    <row r="976" spans="7:8" x14ac:dyDescent="0.3">
      <c r="G976" s="4" t="s">
        <v>1954</v>
      </c>
      <c r="H976" s="4" t="s">
        <v>1955</v>
      </c>
    </row>
    <row r="977" spans="7:8" x14ac:dyDescent="0.3">
      <c r="G977" s="4" t="s">
        <v>1956</v>
      </c>
      <c r="H977" s="4" t="s">
        <v>1957</v>
      </c>
    </row>
    <row r="978" spans="7:8" x14ac:dyDescent="0.3">
      <c r="G978" s="4" t="s">
        <v>1958</v>
      </c>
      <c r="H978" s="4" t="s">
        <v>1959</v>
      </c>
    </row>
    <row r="979" spans="7:8" x14ac:dyDescent="0.3">
      <c r="G979" s="4" t="s">
        <v>1960</v>
      </c>
      <c r="H979" s="4" t="s">
        <v>1961</v>
      </c>
    </row>
    <row r="980" spans="7:8" x14ac:dyDescent="0.3">
      <c r="G980" s="4" t="s">
        <v>1962</v>
      </c>
      <c r="H980" s="4" t="s">
        <v>1963</v>
      </c>
    </row>
    <row r="981" spans="7:8" x14ac:dyDescent="0.3">
      <c r="G981" s="4" t="s">
        <v>1964</v>
      </c>
      <c r="H981" s="4" t="s">
        <v>1965</v>
      </c>
    </row>
    <row r="982" spans="7:8" x14ac:dyDescent="0.3">
      <c r="G982" s="4" t="s">
        <v>1966</v>
      </c>
      <c r="H982" s="4" t="s">
        <v>1967</v>
      </c>
    </row>
    <row r="983" spans="7:8" x14ac:dyDescent="0.3">
      <c r="G983" s="4" t="s">
        <v>1968</v>
      </c>
      <c r="H983" s="4" t="s">
        <v>1969</v>
      </c>
    </row>
    <row r="984" spans="7:8" x14ac:dyDescent="0.3">
      <c r="G984" s="4" t="s">
        <v>1970</v>
      </c>
      <c r="H984" s="4" t="s">
        <v>1971</v>
      </c>
    </row>
    <row r="985" spans="7:8" x14ac:dyDescent="0.3">
      <c r="G985" s="4" t="s">
        <v>1972</v>
      </c>
      <c r="H985" s="4" t="s">
        <v>1973</v>
      </c>
    </row>
    <row r="986" spans="7:8" x14ac:dyDescent="0.3">
      <c r="G986" s="4" t="s">
        <v>1974</v>
      </c>
      <c r="H986" s="4" t="s">
        <v>1975</v>
      </c>
    </row>
    <row r="987" spans="7:8" x14ac:dyDescent="0.3">
      <c r="G987" s="4" t="s">
        <v>1976</v>
      </c>
      <c r="H987" s="4" t="s">
        <v>1977</v>
      </c>
    </row>
    <row r="988" spans="7:8" x14ac:dyDescent="0.3">
      <c r="G988" s="4" t="s">
        <v>1978</v>
      </c>
      <c r="H988" s="4" t="s">
        <v>1979</v>
      </c>
    </row>
    <row r="989" spans="7:8" x14ac:dyDescent="0.3">
      <c r="G989" s="4" t="s">
        <v>1980</v>
      </c>
      <c r="H989" s="4" t="s">
        <v>1981</v>
      </c>
    </row>
    <row r="990" spans="7:8" x14ac:dyDescent="0.3">
      <c r="G990" s="4" t="s">
        <v>1982</v>
      </c>
      <c r="H990" s="4" t="s">
        <v>1983</v>
      </c>
    </row>
    <row r="991" spans="7:8" x14ac:dyDescent="0.3">
      <c r="G991" s="4" t="s">
        <v>1984</v>
      </c>
      <c r="H991" s="4" t="s">
        <v>1985</v>
      </c>
    </row>
    <row r="992" spans="7:8" x14ac:dyDescent="0.3">
      <c r="G992" s="4" t="s">
        <v>1986</v>
      </c>
      <c r="H992" s="4" t="s">
        <v>1987</v>
      </c>
    </row>
    <row r="993" spans="7:8" x14ac:dyDescent="0.3">
      <c r="G993" s="4" t="s">
        <v>1988</v>
      </c>
      <c r="H993" s="4" t="s">
        <v>1989</v>
      </c>
    </row>
    <row r="994" spans="7:8" x14ac:dyDescent="0.3">
      <c r="G994" s="4" t="s">
        <v>1990</v>
      </c>
      <c r="H994" s="4" t="s">
        <v>1991</v>
      </c>
    </row>
    <row r="995" spans="7:8" x14ac:dyDescent="0.3">
      <c r="G995" s="4" t="s">
        <v>1992</v>
      </c>
      <c r="H995" s="4" t="s">
        <v>1993</v>
      </c>
    </row>
    <row r="996" spans="7:8" x14ac:dyDescent="0.3">
      <c r="G996" s="4" t="s">
        <v>1994</v>
      </c>
      <c r="H996" s="4" t="s">
        <v>1995</v>
      </c>
    </row>
    <row r="997" spans="7:8" x14ac:dyDescent="0.3">
      <c r="G997" s="4" t="s">
        <v>1996</v>
      </c>
      <c r="H997" s="4" t="s">
        <v>1997</v>
      </c>
    </row>
    <row r="998" spans="7:8" x14ac:dyDescent="0.3">
      <c r="G998" s="4" t="s">
        <v>1998</v>
      </c>
      <c r="H998" s="4" t="s">
        <v>1999</v>
      </c>
    </row>
    <row r="999" spans="7:8" x14ac:dyDescent="0.3">
      <c r="G999" s="4" t="s">
        <v>2000</v>
      </c>
      <c r="H999" s="4" t="s">
        <v>2001</v>
      </c>
    </row>
    <row r="1000" spans="7:8" x14ac:dyDescent="0.3">
      <c r="G1000" s="4" t="s">
        <v>2002</v>
      </c>
      <c r="H1000" s="4" t="s">
        <v>2003</v>
      </c>
    </row>
    <row r="1001" spans="7:8" x14ac:dyDescent="0.3">
      <c r="G1001" s="4" t="s">
        <v>2004</v>
      </c>
      <c r="H1001" s="4" t="s">
        <v>2005</v>
      </c>
    </row>
    <row r="1002" spans="7:8" x14ac:dyDescent="0.3">
      <c r="G1002" s="4" t="s">
        <v>2006</v>
      </c>
      <c r="H1002" s="4" t="s">
        <v>2007</v>
      </c>
    </row>
    <row r="1003" spans="7:8" x14ac:dyDescent="0.3">
      <c r="G1003" s="4" t="s">
        <v>2008</v>
      </c>
      <c r="H1003" s="4" t="s">
        <v>2009</v>
      </c>
    </row>
    <row r="1004" spans="7:8" x14ac:dyDescent="0.3">
      <c r="G1004" s="4" t="s">
        <v>2010</v>
      </c>
      <c r="H1004" s="4" t="s">
        <v>2011</v>
      </c>
    </row>
    <row r="1005" spans="7:8" x14ac:dyDescent="0.3">
      <c r="G1005" s="4" t="s">
        <v>2012</v>
      </c>
      <c r="H1005" s="4" t="s">
        <v>2013</v>
      </c>
    </row>
    <row r="1006" spans="7:8" x14ac:dyDescent="0.3">
      <c r="G1006" s="4" t="s">
        <v>2014</v>
      </c>
      <c r="H1006" s="4" t="s">
        <v>2015</v>
      </c>
    </row>
    <row r="1007" spans="7:8" x14ac:dyDescent="0.3">
      <c r="G1007" s="4" t="s">
        <v>2016</v>
      </c>
      <c r="H1007" s="4" t="s">
        <v>2017</v>
      </c>
    </row>
    <row r="1008" spans="7:8" x14ac:dyDescent="0.3">
      <c r="G1008" s="4" t="s">
        <v>2018</v>
      </c>
      <c r="H1008" s="4" t="s">
        <v>2019</v>
      </c>
    </row>
    <row r="1009" spans="7:8" x14ac:dyDescent="0.3">
      <c r="G1009" s="4" t="s">
        <v>2020</v>
      </c>
      <c r="H1009" s="4" t="s">
        <v>2021</v>
      </c>
    </row>
    <row r="1010" spans="7:8" x14ac:dyDescent="0.3">
      <c r="G1010" s="4" t="s">
        <v>2022</v>
      </c>
      <c r="H1010" s="4" t="s">
        <v>2023</v>
      </c>
    </row>
    <row r="1011" spans="7:8" x14ac:dyDescent="0.3">
      <c r="G1011" s="4" t="s">
        <v>2024</v>
      </c>
      <c r="H1011" s="4" t="s">
        <v>2025</v>
      </c>
    </row>
    <row r="1012" spans="7:8" x14ac:dyDescent="0.3">
      <c r="G1012" s="4" t="s">
        <v>2026</v>
      </c>
      <c r="H1012" s="4" t="s">
        <v>2027</v>
      </c>
    </row>
    <row r="1013" spans="7:8" x14ac:dyDescent="0.3">
      <c r="G1013" s="4" t="s">
        <v>2028</v>
      </c>
      <c r="H1013" s="4" t="s">
        <v>2029</v>
      </c>
    </row>
    <row r="1014" spans="7:8" x14ac:dyDescent="0.3">
      <c r="G1014" s="4" t="s">
        <v>2030</v>
      </c>
      <c r="H1014" s="4" t="s">
        <v>2031</v>
      </c>
    </row>
    <row r="1015" spans="7:8" x14ac:dyDescent="0.3">
      <c r="G1015" s="4" t="s">
        <v>2032</v>
      </c>
      <c r="H1015" s="4" t="s">
        <v>2033</v>
      </c>
    </row>
    <row r="1016" spans="7:8" x14ac:dyDescent="0.3">
      <c r="G1016" s="4" t="s">
        <v>2034</v>
      </c>
      <c r="H1016" s="4" t="s">
        <v>2035</v>
      </c>
    </row>
    <row r="1017" spans="7:8" x14ac:dyDescent="0.3">
      <c r="G1017" s="4" t="s">
        <v>2036</v>
      </c>
      <c r="H1017" s="4" t="s">
        <v>2037</v>
      </c>
    </row>
    <row r="1018" spans="7:8" x14ac:dyDescent="0.3">
      <c r="G1018" s="4" t="s">
        <v>2038</v>
      </c>
      <c r="H1018" s="4" t="s">
        <v>2039</v>
      </c>
    </row>
    <row r="1019" spans="7:8" x14ac:dyDescent="0.3">
      <c r="G1019" s="4" t="s">
        <v>2040</v>
      </c>
      <c r="H1019" s="4" t="s">
        <v>2041</v>
      </c>
    </row>
    <row r="1020" spans="7:8" x14ac:dyDescent="0.3">
      <c r="G1020" s="4" t="s">
        <v>2042</v>
      </c>
      <c r="H1020" s="4" t="s">
        <v>2043</v>
      </c>
    </row>
    <row r="1021" spans="7:8" x14ac:dyDescent="0.3">
      <c r="G1021" s="4" t="s">
        <v>2044</v>
      </c>
      <c r="H1021" s="4" t="s">
        <v>2045</v>
      </c>
    </row>
    <row r="1022" spans="7:8" x14ac:dyDescent="0.3">
      <c r="G1022" s="4" t="s">
        <v>2046</v>
      </c>
      <c r="H1022" s="4" t="s">
        <v>2047</v>
      </c>
    </row>
    <row r="1023" spans="7:8" x14ac:dyDescent="0.3">
      <c r="G1023" s="4" t="s">
        <v>2048</v>
      </c>
      <c r="H1023" s="4" t="s">
        <v>2049</v>
      </c>
    </row>
    <row r="1024" spans="7:8" x14ac:dyDescent="0.3">
      <c r="G1024" s="4" t="s">
        <v>2050</v>
      </c>
      <c r="H1024" s="4" t="s">
        <v>2051</v>
      </c>
    </row>
    <row r="1025" spans="7:8" x14ac:dyDescent="0.3">
      <c r="G1025" s="4" t="s">
        <v>2052</v>
      </c>
      <c r="H1025" s="4" t="s">
        <v>2053</v>
      </c>
    </row>
    <row r="1026" spans="7:8" x14ac:dyDescent="0.3">
      <c r="G1026" s="4" t="s">
        <v>2054</v>
      </c>
      <c r="H1026" s="4" t="s">
        <v>2055</v>
      </c>
    </row>
    <row r="1027" spans="7:8" x14ac:dyDescent="0.3">
      <c r="G1027" s="4" t="s">
        <v>2056</v>
      </c>
      <c r="H1027" s="4" t="s">
        <v>2057</v>
      </c>
    </row>
    <row r="1028" spans="7:8" x14ac:dyDescent="0.3">
      <c r="G1028" s="4" t="s">
        <v>2058</v>
      </c>
      <c r="H1028" s="4" t="s">
        <v>2059</v>
      </c>
    </row>
    <row r="1029" spans="7:8" x14ac:dyDescent="0.3">
      <c r="G1029" s="4" t="s">
        <v>2060</v>
      </c>
      <c r="H1029" s="4" t="s">
        <v>2061</v>
      </c>
    </row>
    <row r="1030" spans="7:8" x14ac:dyDescent="0.3">
      <c r="G1030" s="4" t="s">
        <v>2062</v>
      </c>
      <c r="H1030" s="4" t="s">
        <v>2063</v>
      </c>
    </row>
    <row r="1031" spans="7:8" x14ac:dyDescent="0.3">
      <c r="G1031" s="4" t="s">
        <v>2064</v>
      </c>
      <c r="H1031" s="4" t="s">
        <v>2065</v>
      </c>
    </row>
    <row r="1032" spans="7:8" x14ac:dyDescent="0.3">
      <c r="G1032" s="4" t="s">
        <v>2066</v>
      </c>
      <c r="H1032" s="4" t="s">
        <v>2067</v>
      </c>
    </row>
    <row r="1033" spans="7:8" x14ac:dyDescent="0.3">
      <c r="G1033" s="4" t="s">
        <v>2068</v>
      </c>
      <c r="H1033" s="4" t="s">
        <v>2069</v>
      </c>
    </row>
    <row r="1034" spans="7:8" x14ac:dyDescent="0.3">
      <c r="G1034" s="4" t="s">
        <v>2070</v>
      </c>
      <c r="H1034" s="4" t="s">
        <v>2071</v>
      </c>
    </row>
    <row r="1035" spans="7:8" x14ac:dyDescent="0.3">
      <c r="G1035" s="4" t="s">
        <v>2072</v>
      </c>
      <c r="H1035" s="4" t="s">
        <v>2073</v>
      </c>
    </row>
    <row r="1036" spans="7:8" x14ac:dyDescent="0.3">
      <c r="G1036" s="4" t="s">
        <v>2074</v>
      </c>
      <c r="H1036" s="4" t="s">
        <v>2075</v>
      </c>
    </row>
    <row r="1037" spans="7:8" x14ac:dyDescent="0.3">
      <c r="G1037" s="4" t="s">
        <v>2076</v>
      </c>
      <c r="H1037" s="4" t="s">
        <v>2077</v>
      </c>
    </row>
    <row r="1038" spans="7:8" x14ac:dyDescent="0.3">
      <c r="G1038" s="4" t="s">
        <v>2078</v>
      </c>
      <c r="H1038" s="4" t="s">
        <v>2079</v>
      </c>
    </row>
    <row r="1039" spans="7:8" x14ac:dyDescent="0.3">
      <c r="G1039" s="4" t="s">
        <v>2080</v>
      </c>
      <c r="H1039" s="4" t="s">
        <v>2081</v>
      </c>
    </row>
    <row r="1040" spans="7:8" x14ac:dyDescent="0.3">
      <c r="G1040" s="4" t="s">
        <v>2082</v>
      </c>
      <c r="H1040" s="4" t="s">
        <v>2083</v>
      </c>
    </row>
    <row r="1041" spans="7:8" x14ac:dyDescent="0.3">
      <c r="G1041" s="4" t="s">
        <v>2084</v>
      </c>
      <c r="H1041" s="4" t="s">
        <v>2085</v>
      </c>
    </row>
    <row r="1042" spans="7:8" x14ac:dyDescent="0.3">
      <c r="G1042" s="4" t="s">
        <v>2086</v>
      </c>
      <c r="H1042" s="4" t="s">
        <v>2087</v>
      </c>
    </row>
    <row r="1043" spans="7:8" x14ac:dyDescent="0.3">
      <c r="G1043" s="4" t="s">
        <v>2088</v>
      </c>
      <c r="H1043" s="4" t="s">
        <v>2089</v>
      </c>
    </row>
    <row r="1044" spans="7:8" x14ac:dyDescent="0.3">
      <c r="G1044" s="4" t="s">
        <v>2090</v>
      </c>
      <c r="H1044" s="4" t="s">
        <v>2091</v>
      </c>
    </row>
    <row r="1045" spans="7:8" x14ac:dyDescent="0.3">
      <c r="G1045" s="4" t="s">
        <v>2092</v>
      </c>
      <c r="H1045" s="4" t="s">
        <v>2093</v>
      </c>
    </row>
    <row r="1046" spans="7:8" x14ac:dyDescent="0.3">
      <c r="G1046" s="4" t="s">
        <v>2094</v>
      </c>
      <c r="H1046" s="4" t="s">
        <v>2095</v>
      </c>
    </row>
    <row r="1047" spans="7:8" x14ac:dyDescent="0.3">
      <c r="G1047" s="4" t="s">
        <v>2096</v>
      </c>
      <c r="H1047" s="4" t="s">
        <v>2097</v>
      </c>
    </row>
    <row r="1048" spans="7:8" x14ac:dyDescent="0.3">
      <c r="G1048" s="4" t="s">
        <v>2098</v>
      </c>
      <c r="H1048" s="4" t="s">
        <v>2099</v>
      </c>
    </row>
    <row r="1049" spans="7:8" x14ac:dyDescent="0.3">
      <c r="G1049" s="4" t="s">
        <v>2100</v>
      </c>
      <c r="H1049" s="4" t="s">
        <v>2101</v>
      </c>
    </row>
    <row r="1050" spans="7:8" x14ac:dyDescent="0.3">
      <c r="G1050" s="4" t="s">
        <v>2102</v>
      </c>
      <c r="H1050" s="4" t="s">
        <v>2103</v>
      </c>
    </row>
    <row r="1051" spans="7:8" x14ac:dyDescent="0.3">
      <c r="G1051" s="4" t="s">
        <v>2104</v>
      </c>
      <c r="H1051" s="4" t="s">
        <v>2105</v>
      </c>
    </row>
    <row r="1052" spans="7:8" x14ac:dyDescent="0.3">
      <c r="G1052" s="4" t="s">
        <v>2106</v>
      </c>
      <c r="H1052" s="4" t="s">
        <v>2107</v>
      </c>
    </row>
    <row r="1053" spans="7:8" x14ac:dyDescent="0.3">
      <c r="G1053" s="4" t="s">
        <v>2108</v>
      </c>
      <c r="H1053" s="4" t="s">
        <v>2109</v>
      </c>
    </row>
    <row r="1054" spans="7:8" x14ac:dyDescent="0.3">
      <c r="G1054" s="4" t="s">
        <v>2110</v>
      </c>
      <c r="H1054" s="4" t="s">
        <v>2111</v>
      </c>
    </row>
    <row r="1055" spans="7:8" x14ac:dyDescent="0.3">
      <c r="G1055" s="4" t="s">
        <v>2112</v>
      </c>
      <c r="H1055" s="4" t="s">
        <v>2113</v>
      </c>
    </row>
    <row r="1056" spans="7:8" x14ac:dyDescent="0.3">
      <c r="G1056" s="4" t="s">
        <v>2114</v>
      </c>
      <c r="H1056" s="4" t="s">
        <v>2115</v>
      </c>
    </row>
    <row r="1057" spans="7:8" x14ac:dyDescent="0.3">
      <c r="G1057" s="4" t="s">
        <v>2116</v>
      </c>
      <c r="H1057" s="4" t="s">
        <v>2117</v>
      </c>
    </row>
    <row r="1058" spans="7:8" x14ac:dyDescent="0.3">
      <c r="G1058" s="4" t="s">
        <v>2118</v>
      </c>
      <c r="H1058" s="4" t="s">
        <v>2119</v>
      </c>
    </row>
    <row r="1059" spans="7:8" x14ac:dyDescent="0.3">
      <c r="G1059" s="4" t="s">
        <v>2120</v>
      </c>
      <c r="H1059" s="4" t="s">
        <v>2121</v>
      </c>
    </row>
    <row r="1060" spans="7:8" x14ac:dyDescent="0.3">
      <c r="G1060" s="4" t="s">
        <v>2122</v>
      </c>
      <c r="H1060" s="4" t="s">
        <v>2123</v>
      </c>
    </row>
    <row r="1061" spans="7:8" x14ac:dyDescent="0.3">
      <c r="G1061" s="4" t="s">
        <v>2124</v>
      </c>
      <c r="H1061" s="4" t="s">
        <v>2125</v>
      </c>
    </row>
    <row r="1062" spans="7:8" x14ac:dyDescent="0.3">
      <c r="G1062" s="4" t="s">
        <v>2126</v>
      </c>
      <c r="H1062" s="4" t="s">
        <v>2127</v>
      </c>
    </row>
    <row r="1063" spans="7:8" x14ac:dyDescent="0.3">
      <c r="G1063" s="4" t="s">
        <v>2128</v>
      </c>
      <c r="H1063" s="4" t="s">
        <v>2129</v>
      </c>
    </row>
    <row r="1064" spans="7:8" x14ac:dyDescent="0.3">
      <c r="G1064" s="4" t="s">
        <v>2130</v>
      </c>
      <c r="H1064" s="4" t="s">
        <v>2131</v>
      </c>
    </row>
    <row r="1065" spans="7:8" x14ac:dyDescent="0.3">
      <c r="G1065" s="4" t="s">
        <v>2132</v>
      </c>
      <c r="H1065" s="4" t="s">
        <v>2133</v>
      </c>
    </row>
    <row r="1066" spans="7:8" x14ac:dyDescent="0.3">
      <c r="G1066" s="4" t="s">
        <v>2134</v>
      </c>
      <c r="H1066" s="4" t="s">
        <v>2135</v>
      </c>
    </row>
    <row r="1067" spans="7:8" x14ac:dyDescent="0.3">
      <c r="G1067" s="4" t="s">
        <v>2136</v>
      </c>
      <c r="H1067" s="4" t="s">
        <v>2137</v>
      </c>
    </row>
    <row r="1068" spans="7:8" x14ac:dyDescent="0.3">
      <c r="G1068" s="4" t="s">
        <v>2138</v>
      </c>
      <c r="H1068" s="4" t="s">
        <v>2139</v>
      </c>
    </row>
    <row r="1069" spans="7:8" x14ac:dyDescent="0.3">
      <c r="G1069" s="4" t="s">
        <v>2140</v>
      </c>
      <c r="H1069" s="4" t="s">
        <v>2141</v>
      </c>
    </row>
    <row r="1070" spans="7:8" x14ac:dyDescent="0.3">
      <c r="G1070" s="4" t="s">
        <v>2142</v>
      </c>
      <c r="H1070" s="4" t="s">
        <v>2143</v>
      </c>
    </row>
    <row r="1071" spans="7:8" x14ac:dyDescent="0.3">
      <c r="G1071" s="4" t="s">
        <v>2144</v>
      </c>
      <c r="H1071" s="4" t="s">
        <v>2145</v>
      </c>
    </row>
    <row r="1072" spans="7:8" x14ac:dyDescent="0.3">
      <c r="G1072" s="4" t="s">
        <v>2146</v>
      </c>
      <c r="H1072" s="4" t="s">
        <v>2147</v>
      </c>
    </row>
    <row r="1073" spans="7:8" x14ac:dyDescent="0.3">
      <c r="G1073" s="4" t="s">
        <v>2148</v>
      </c>
      <c r="H1073" s="4" t="s">
        <v>2149</v>
      </c>
    </row>
    <row r="1074" spans="7:8" x14ac:dyDescent="0.3">
      <c r="G1074" s="4" t="s">
        <v>2150</v>
      </c>
      <c r="H1074" s="4" t="s">
        <v>2151</v>
      </c>
    </row>
    <row r="1075" spans="7:8" x14ac:dyDescent="0.3">
      <c r="G1075" s="4" t="s">
        <v>2152</v>
      </c>
      <c r="H1075" s="4" t="s">
        <v>2153</v>
      </c>
    </row>
    <row r="1076" spans="7:8" x14ac:dyDescent="0.3">
      <c r="G1076" s="4" t="s">
        <v>2154</v>
      </c>
      <c r="H1076" s="4" t="s">
        <v>2155</v>
      </c>
    </row>
    <row r="1077" spans="7:8" x14ac:dyDescent="0.3">
      <c r="G1077" s="4" t="s">
        <v>2156</v>
      </c>
      <c r="H1077" s="4" t="s">
        <v>2157</v>
      </c>
    </row>
    <row r="1078" spans="7:8" x14ac:dyDescent="0.3">
      <c r="G1078" s="4" t="s">
        <v>2158</v>
      </c>
      <c r="H1078" s="4" t="s">
        <v>2159</v>
      </c>
    </row>
    <row r="1079" spans="7:8" x14ac:dyDescent="0.3">
      <c r="G1079" s="4" t="s">
        <v>2160</v>
      </c>
      <c r="H1079" s="4" t="s">
        <v>2161</v>
      </c>
    </row>
    <row r="1080" spans="7:8" x14ac:dyDescent="0.3">
      <c r="G1080" s="4" t="s">
        <v>2162</v>
      </c>
      <c r="H1080" s="4" t="s">
        <v>2163</v>
      </c>
    </row>
    <row r="1081" spans="7:8" x14ac:dyDescent="0.3">
      <c r="G1081" s="4" t="s">
        <v>2164</v>
      </c>
      <c r="H1081" s="4" t="s">
        <v>2165</v>
      </c>
    </row>
    <row r="1082" spans="7:8" x14ac:dyDescent="0.3">
      <c r="G1082" s="4" t="s">
        <v>2166</v>
      </c>
      <c r="H1082" s="4" t="s">
        <v>2167</v>
      </c>
    </row>
    <row r="1083" spans="7:8" x14ac:dyDescent="0.3">
      <c r="G1083" s="4" t="s">
        <v>2168</v>
      </c>
      <c r="H1083" s="4" t="s">
        <v>2169</v>
      </c>
    </row>
    <row r="1084" spans="7:8" x14ac:dyDescent="0.3">
      <c r="G1084" s="4" t="s">
        <v>2170</v>
      </c>
      <c r="H1084" s="4" t="s">
        <v>2171</v>
      </c>
    </row>
    <row r="1085" spans="7:8" x14ac:dyDescent="0.3">
      <c r="G1085" s="4" t="s">
        <v>2172</v>
      </c>
      <c r="H1085" s="4" t="s">
        <v>2173</v>
      </c>
    </row>
    <row r="1086" spans="7:8" x14ac:dyDescent="0.3">
      <c r="G1086" s="4" t="s">
        <v>2174</v>
      </c>
      <c r="H1086" s="4" t="s">
        <v>2175</v>
      </c>
    </row>
    <row r="1087" spans="7:8" x14ac:dyDescent="0.3">
      <c r="G1087" s="4" t="s">
        <v>2176</v>
      </c>
      <c r="H1087" s="4" t="s">
        <v>2177</v>
      </c>
    </row>
    <row r="1088" spans="7:8" x14ac:dyDescent="0.3">
      <c r="G1088" s="4" t="s">
        <v>2178</v>
      </c>
      <c r="H1088" s="4" t="s">
        <v>2179</v>
      </c>
    </row>
    <row r="1089" spans="7:8" x14ac:dyDescent="0.3">
      <c r="G1089" s="4" t="s">
        <v>2180</v>
      </c>
      <c r="H1089" s="4" t="s">
        <v>2181</v>
      </c>
    </row>
    <row r="1090" spans="7:8" x14ac:dyDescent="0.3">
      <c r="G1090" s="4" t="s">
        <v>2182</v>
      </c>
      <c r="H1090" s="4" t="s">
        <v>2183</v>
      </c>
    </row>
    <row r="1091" spans="7:8" x14ac:dyDescent="0.3">
      <c r="G1091" s="4" t="s">
        <v>2184</v>
      </c>
      <c r="H1091" s="4" t="s">
        <v>2185</v>
      </c>
    </row>
    <row r="1092" spans="7:8" x14ac:dyDescent="0.3">
      <c r="G1092" s="4" t="s">
        <v>2186</v>
      </c>
      <c r="H1092" s="4" t="s">
        <v>2187</v>
      </c>
    </row>
    <row r="1093" spans="7:8" x14ac:dyDescent="0.3">
      <c r="G1093" s="4" t="s">
        <v>2188</v>
      </c>
      <c r="H1093" s="4" t="s">
        <v>2189</v>
      </c>
    </row>
    <row r="1094" spans="7:8" x14ac:dyDescent="0.3">
      <c r="G1094" s="4" t="s">
        <v>2190</v>
      </c>
      <c r="H1094" s="4" t="s">
        <v>2191</v>
      </c>
    </row>
    <row r="1095" spans="7:8" x14ac:dyDescent="0.3">
      <c r="G1095" s="4" t="s">
        <v>2192</v>
      </c>
      <c r="H1095" s="4" t="s">
        <v>2193</v>
      </c>
    </row>
    <row r="1096" spans="7:8" x14ac:dyDescent="0.3">
      <c r="G1096" s="4" t="s">
        <v>2194</v>
      </c>
      <c r="H1096" s="4" t="s">
        <v>2195</v>
      </c>
    </row>
    <row r="1097" spans="7:8" x14ac:dyDescent="0.3">
      <c r="G1097" s="4" t="s">
        <v>2196</v>
      </c>
      <c r="H1097" s="4" t="s">
        <v>2197</v>
      </c>
    </row>
    <row r="1098" spans="7:8" x14ac:dyDescent="0.3">
      <c r="G1098" s="4" t="s">
        <v>2198</v>
      </c>
      <c r="H1098" s="4" t="s">
        <v>2199</v>
      </c>
    </row>
    <row r="1099" spans="7:8" x14ac:dyDescent="0.3">
      <c r="G1099" s="4" t="s">
        <v>2200</v>
      </c>
      <c r="H1099" s="4" t="s">
        <v>2201</v>
      </c>
    </row>
    <row r="1100" spans="7:8" x14ac:dyDescent="0.3">
      <c r="G1100" s="4" t="s">
        <v>2202</v>
      </c>
      <c r="H1100" s="4" t="s">
        <v>2203</v>
      </c>
    </row>
    <row r="1101" spans="7:8" x14ac:dyDescent="0.3">
      <c r="G1101" s="4" t="s">
        <v>2204</v>
      </c>
      <c r="H1101" s="4" t="s">
        <v>2205</v>
      </c>
    </row>
    <row r="1102" spans="7:8" x14ac:dyDescent="0.3">
      <c r="G1102" s="4" t="s">
        <v>2206</v>
      </c>
      <c r="H1102" s="4" t="s">
        <v>2207</v>
      </c>
    </row>
    <row r="1103" spans="7:8" x14ac:dyDescent="0.3">
      <c r="G1103" s="4" t="s">
        <v>2208</v>
      </c>
      <c r="H1103" s="4" t="s">
        <v>2209</v>
      </c>
    </row>
    <row r="1104" spans="7:8" x14ac:dyDescent="0.3">
      <c r="G1104" s="4" t="s">
        <v>2210</v>
      </c>
      <c r="H1104" s="4" t="s">
        <v>2211</v>
      </c>
    </row>
    <row r="1105" spans="7:8" x14ac:dyDescent="0.3">
      <c r="G1105" s="4" t="s">
        <v>2212</v>
      </c>
      <c r="H1105" s="4" t="s">
        <v>2213</v>
      </c>
    </row>
    <row r="1106" spans="7:8" x14ac:dyDescent="0.3">
      <c r="G1106" s="4" t="s">
        <v>2214</v>
      </c>
      <c r="H1106" s="4" t="s">
        <v>2215</v>
      </c>
    </row>
    <row r="1107" spans="7:8" x14ac:dyDescent="0.3">
      <c r="G1107" s="4" t="s">
        <v>2216</v>
      </c>
      <c r="H1107" s="4" t="s">
        <v>2217</v>
      </c>
    </row>
    <row r="1108" spans="7:8" x14ac:dyDescent="0.3">
      <c r="G1108" s="4" t="s">
        <v>2218</v>
      </c>
      <c r="H1108" s="4" t="s">
        <v>2219</v>
      </c>
    </row>
    <row r="1109" spans="7:8" x14ac:dyDescent="0.3">
      <c r="G1109" s="4" t="s">
        <v>2220</v>
      </c>
      <c r="H1109" s="4" t="s">
        <v>2221</v>
      </c>
    </row>
    <row r="1110" spans="7:8" x14ac:dyDescent="0.3">
      <c r="G1110" s="4" t="s">
        <v>2222</v>
      </c>
      <c r="H1110" s="4" t="s">
        <v>2223</v>
      </c>
    </row>
    <row r="1111" spans="7:8" x14ac:dyDescent="0.3">
      <c r="G1111" s="4" t="s">
        <v>2224</v>
      </c>
      <c r="H1111" s="4" t="s">
        <v>2225</v>
      </c>
    </row>
    <row r="1112" spans="7:8" x14ac:dyDescent="0.3">
      <c r="G1112" s="4" t="s">
        <v>2226</v>
      </c>
      <c r="H1112" s="4" t="s">
        <v>2227</v>
      </c>
    </row>
    <row r="1113" spans="7:8" x14ac:dyDescent="0.3">
      <c r="G1113" s="4" t="s">
        <v>2228</v>
      </c>
      <c r="H1113" s="4" t="s">
        <v>2229</v>
      </c>
    </row>
    <row r="1114" spans="7:8" x14ac:dyDescent="0.3">
      <c r="G1114" s="4" t="s">
        <v>2230</v>
      </c>
      <c r="H1114" s="4" t="s">
        <v>2231</v>
      </c>
    </row>
    <row r="1115" spans="7:8" x14ac:dyDescent="0.3">
      <c r="G1115" s="4" t="s">
        <v>2232</v>
      </c>
      <c r="H1115" s="4" t="s">
        <v>2233</v>
      </c>
    </row>
    <row r="1116" spans="7:8" x14ac:dyDescent="0.3">
      <c r="G1116" s="4" t="s">
        <v>2234</v>
      </c>
      <c r="H1116" s="4" t="s">
        <v>2235</v>
      </c>
    </row>
    <row r="1117" spans="7:8" x14ac:dyDescent="0.3">
      <c r="G1117" s="4" t="s">
        <v>2236</v>
      </c>
      <c r="H1117" s="4" t="s">
        <v>2237</v>
      </c>
    </row>
    <row r="1118" spans="7:8" x14ac:dyDescent="0.3">
      <c r="G1118" s="4" t="s">
        <v>2238</v>
      </c>
      <c r="H1118" s="4" t="s">
        <v>2239</v>
      </c>
    </row>
    <row r="1119" spans="7:8" x14ac:dyDescent="0.3">
      <c r="G1119" s="4" t="s">
        <v>2240</v>
      </c>
      <c r="H1119" s="4" t="s">
        <v>2241</v>
      </c>
    </row>
    <row r="1120" spans="7:8" x14ac:dyDescent="0.3">
      <c r="G1120" s="4" t="s">
        <v>2242</v>
      </c>
      <c r="H1120" s="4" t="s">
        <v>2243</v>
      </c>
    </row>
    <row r="1121" spans="7:8" x14ac:dyDescent="0.3">
      <c r="G1121" s="4" t="s">
        <v>2244</v>
      </c>
      <c r="H1121" s="4" t="s">
        <v>2245</v>
      </c>
    </row>
    <row r="1122" spans="7:8" x14ac:dyDescent="0.3">
      <c r="G1122" s="4" t="s">
        <v>2246</v>
      </c>
      <c r="H1122" s="4" t="s">
        <v>2247</v>
      </c>
    </row>
    <row r="1123" spans="7:8" x14ac:dyDescent="0.3">
      <c r="G1123" s="4" t="s">
        <v>2248</v>
      </c>
      <c r="H1123" s="4" t="s">
        <v>2249</v>
      </c>
    </row>
    <row r="1124" spans="7:8" x14ac:dyDescent="0.3">
      <c r="G1124" s="4" t="s">
        <v>2250</v>
      </c>
      <c r="H1124" s="4" t="s">
        <v>2251</v>
      </c>
    </row>
    <row r="1125" spans="7:8" x14ac:dyDescent="0.3">
      <c r="G1125" s="4" t="s">
        <v>2252</v>
      </c>
      <c r="H1125" s="4" t="s">
        <v>2253</v>
      </c>
    </row>
    <row r="1126" spans="7:8" x14ac:dyDescent="0.3">
      <c r="G1126" s="4" t="s">
        <v>2254</v>
      </c>
      <c r="H1126" s="4" t="s">
        <v>2255</v>
      </c>
    </row>
    <row r="1127" spans="7:8" x14ac:dyDescent="0.3">
      <c r="G1127" s="4" t="s">
        <v>2256</v>
      </c>
      <c r="H1127" s="4" t="s">
        <v>2257</v>
      </c>
    </row>
    <row r="1128" spans="7:8" x14ac:dyDescent="0.3">
      <c r="G1128" s="4" t="s">
        <v>2258</v>
      </c>
      <c r="H1128" s="4" t="s">
        <v>2259</v>
      </c>
    </row>
    <row r="1129" spans="7:8" x14ac:dyDescent="0.3">
      <c r="G1129" s="4" t="s">
        <v>2260</v>
      </c>
      <c r="H1129" s="4" t="s">
        <v>2261</v>
      </c>
    </row>
    <row r="1130" spans="7:8" x14ac:dyDescent="0.3">
      <c r="G1130" s="4" t="s">
        <v>2262</v>
      </c>
      <c r="H1130" s="4" t="s">
        <v>2263</v>
      </c>
    </row>
    <row r="1131" spans="7:8" x14ac:dyDescent="0.3">
      <c r="G1131" s="4" t="s">
        <v>2264</v>
      </c>
      <c r="H1131" s="4" t="s">
        <v>2265</v>
      </c>
    </row>
    <row r="1132" spans="7:8" x14ac:dyDescent="0.3">
      <c r="G1132" s="4" t="s">
        <v>2266</v>
      </c>
      <c r="H1132" s="4" t="s">
        <v>2267</v>
      </c>
    </row>
    <row r="1133" spans="7:8" x14ac:dyDescent="0.3">
      <c r="G1133" s="4" t="s">
        <v>2268</v>
      </c>
      <c r="H1133" s="4" t="s">
        <v>2269</v>
      </c>
    </row>
    <row r="1134" spans="7:8" x14ac:dyDescent="0.3">
      <c r="G1134" s="4" t="s">
        <v>2270</v>
      </c>
      <c r="H1134" s="4" t="s">
        <v>2271</v>
      </c>
    </row>
    <row r="1135" spans="7:8" x14ac:dyDescent="0.3">
      <c r="G1135" s="4" t="s">
        <v>2272</v>
      </c>
      <c r="H1135" s="4" t="s">
        <v>2273</v>
      </c>
    </row>
    <row r="1136" spans="7:8" x14ac:dyDescent="0.3">
      <c r="G1136" s="4" t="s">
        <v>2274</v>
      </c>
      <c r="H1136" s="4" t="s">
        <v>2275</v>
      </c>
    </row>
    <row r="1137" spans="7:8" x14ac:dyDescent="0.3">
      <c r="G1137" s="4" t="s">
        <v>2276</v>
      </c>
      <c r="H1137" s="4" t="s">
        <v>2277</v>
      </c>
    </row>
    <row r="1138" spans="7:8" x14ac:dyDescent="0.3">
      <c r="G1138" s="4" t="s">
        <v>2278</v>
      </c>
      <c r="H1138" s="4" t="s">
        <v>2279</v>
      </c>
    </row>
    <row r="1139" spans="7:8" x14ac:dyDescent="0.3">
      <c r="G1139" s="4" t="s">
        <v>2280</v>
      </c>
      <c r="H1139" s="4" t="s">
        <v>2281</v>
      </c>
    </row>
    <row r="1140" spans="7:8" x14ac:dyDescent="0.3">
      <c r="G1140" s="4" t="s">
        <v>2282</v>
      </c>
      <c r="H1140" s="4" t="s">
        <v>2283</v>
      </c>
    </row>
    <row r="1141" spans="7:8" x14ac:dyDescent="0.3">
      <c r="G1141" s="4" t="s">
        <v>2284</v>
      </c>
      <c r="H1141" s="4" t="s">
        <v>2285</v>
      </c>
    </row>
    <row r="1142" spans="7:8" x14ac:dyDescent="0.3">
      <c r="G1142" s="4" t="s">
        <v>2286</v>
      </c>
      <c r="H1142" s="4" t="s">
        <v>2287</v>
      </c>
    </row>
    <row r="1143" spans="7:8" x14ac:dyDescent="0.3">
      <c r="G1143" s="4" t="s">
        <v>2288</v>
      </c>
      <c r="H1143" s="4" t="s">
        <v>2289</v>
      </c>
    </row>
    <row r="1144" spans="7:8" x14ac:dyDescent="0.3">
      <c r="G1144" s="4" t="s">
        <v>2290</v>
      </c>
      <c r="H1144" s="4" t="s">
        <v>2291</v>
      </c>
    </row>
    <row r="1145" spans="7:8" x14ac:dyDescent="0.3">
      <c r="G1145" s="4" t="s">
        <v>2292</v>
      </c>
      <c r="H1145" s="4" t="s">
        <v>2293</v>
      </c>
    </row>
    <row r="1146" spans="7:8" x14ac:dyDescent="0.3">
      <c r="G1146" s="4" t="s">
        <v>2294</v>
      </c>
      <c r="H1146" s="4" t="s">
        <v>2295</v>
      </c>
    </row>
    <row r="1147" spans="7:8" x14ac:dyDescent="0.3">
      <c r="G1147" s="4" t="s">
        <v>2296</v>
      </c>
      <c r="H1147" s="4" t="s">
        <v>2297</v>
      </c>
    </row>
    <row r="1148" spans="7:8" x14ac:dyDescent="0.3">
      <c r="G1148" s="4" t="s">
        <v>2298</v>
      </c>
      <c r="H1148" s="4" t="s">
        <v>2299</v>
      </c>
    </row>
    <row r="1149" spans="7:8" x14ac:dyDescent="0.3">
      <c r="G1149" s="4" t="s">
        <v>2300</v>
      </c>
      <c r="H1149" s="4" t="s">
        <v>2301</v>
      </c>
    </row>
    <row r="1150" spans="7:8" x14ac:dyDescent="0.3">
      <c r="G1150" s="4" t="s">
        <v>2302</v>
      </c>
      <c r="H1150" s="4" t="s">
        <v>2303</v>
      </c>
    </row>
    <row r="1151" spans="7:8" x14ac:dyDescent="0.3">
      <c r="G1151" s="4" t="s">
        <v>2304</v>
      </c>
      <c r="H1151" s="4" t="s">
        <v>2305</v>
      </c>
    </row>
    <row r="1152" spans="7:8" x14ac:dyDescent="0.3">
      <c r="G1152" s="4" t="s">
        <v>2306</v>
      </c>
      <c r="H1152" s="4" t="s">
        <v>2307</v>
      </c>
    </row>
    <row r="1153" spans="7:8" x14ac:dyDescent="0.3">
      <c r="G1153" s="4" t="s">
        <v>2308</v>
      </c>
      <c r="H1153" s="4" t="s">
        <v>2309</v>
      </c>
    </row>
    <row r="1154" spans="7:8" x14ac:dyDescent="0.3">
      <c r="G1154" s="4" t="s">
        <v>2310</v>
      </c>
      <c r="H1154" s="4" t="s">
        <v>2311</v>
      </c>
    </row>
    <row r="1155" spans="7:8" x14ac:dyDescent="0.3">
      <c r="G1155" s="4" t="s">
        <v>2312</v>
      </c>
      <c r="H1155" s="4" t="s">
        <v>2313</v>
      </c>
    </row>
    <row r="1156" spans="7:8" x14ac:dyDescent="0.3">
      <c r="G1156" s="4" t="s">
        <v>2314</v>
      </c>
      <c r="H1156" s="4" t="s">
        <v>2315</v>
      </c>
    </row>
    <row r="1157" spans="7:8" x14ac:dyDescent="0.3">
      <c r="G1157" s="4" t="s">
        <v>2316</v>
      </c>
      <c r="H1157" s="4" t="s">
        <v>2317</v>
      </c>
    </row>
    <row r="1158" spans="7:8" x14ac:dyDescent="0.3">
      <c r="G1158" s="4" t="s">
        <v>2318</v>
      </c>
      <c r="H1158" s="4" t="s">
        <v>2319</v>
      </c>
    </row>
    <row r="1159" spans="7:8" x14ac:dyDescent="0.3">
      <c r="G1159" s="4" t="s">
        <v>2320</v>
      </c>
      <c r="H1159" s="4" t="s">
        <v>2321</v>
      </c>
    </row>
    <row r="1160" spans="7:8" x14ac:dyDescent="0.3">
      <c r="G1160" s="4" t="s">
        <v>2322</v>
      </c>
      <c r="H1160" s="4" t="s">
        <v>2323</v>
      </c>
    </row>
    <row r="1161" spans="7:8" x14ac:dyDescent="0.3">
      <c r="G1161" s="4" t="s">
        <v>2324</v>
      </c>
      <c r="H1161" s="4" t="s">
        <v>2325</v>
      </c>
    </row>
    <row r="1162" spans="7:8" x14ac:dyDescent="0.3">
      <c r="G1162" s="4" t="s">
        <v>2326</v>
      </c>
      <c r="H1162" s="4" t="s">
        <v>2327</v>
      </c>
    </row>
    <row r="1163" spans="7:8" x14ac:dyDescent="0.3">
      <c r="G1163" s="4" t="s">
        <v>2328</v>
      </c>
      <c r="H1163" s="4" t="s">
        <v>2329</v>
      </c>
    </row>
    <row r="1164" spans="7:8" x14ac:dyDescent="0.3">
      <c r="G1164" s="4" t="s">
        <v>2330</v>
      </c>
      <c r="H1164" s="4" t="s">
        <v>2331</v>
      </c>
    </row>
    <row r="1165" spans="7:8" x14ac:dyDescent="0.3">
      <c r="G1165" s="4" t="s">
        <v>2332</v>
      </c>
      <c r="H1165" s="4" t="s">
        <v>2333</v>
      </c>
    </row>
    <row r="1166" spans="7:8" x14ac:dyDescent="0.3">
      <c r="G1166" s="4" t="s">
        <v>2334</v>
      </c>
      <c r="H1166" s="4" t="s">
        <v>2335</v>
      </c>
    </row>
    <row r="1167" spans="7:8" x14ac:dyDescent="0.3">
      <c r="G1167" s="4" t="s">
        <v>2336</v>
      </c>
      <c r="H1167" s="4" t="s">
        <v>2337</v>
      </c>
    </row>
    <row r="1168" spans="7:8" x14ac:dyDescent="0.3">
      <c r="G1168" s="4" t="s">
        <v>2338</v>
      </c>
      <c r="H1168" s="4" t="s">
        <v>2339</v>
      </c>
    </row>
    <row r="1169" spans="7:8" x14ac:dyDescent="0.3">
      <c r="G1169" s="4" t="s">
        <v>2340</v>
      </c>
      <c r="H1169" s="4" t="s">
        <v>2341</v>
      </c>
    </row>
    <row r="1170" spans="7:8" x14ac:dyDescent="0.3">
      <c r="G1170" s="4" t="s">
        <v>2342</v>
      </c>
      <c r="H1170" s="4" t="s">
        <v>2343</v>
      </c>
    </row>
    <row r="1171" spans="7:8" x14ac:dyDescent="0.3">
      <c r="G1171" s="4" t="s">
        <v>2344</v>
      </c>
      <c r="H1171" s="4" t="s">
        <v>2345</v>
      </c>
    </row>
    <row r="1172" spans="7:8" x14ac:dyDescent="0.3">
      <c r="G1172" s="4" t="s">
        <v>2346</v>
      </c>
      <c r="H1172" s="4" t="s">
        <v>2347</v>
      </c>
    </row>
    <row r="1173" spans="7:8" x14ac:dyDescent="0.3">
      <c r="G1173" s="4" t="s">
        <v>2348</v>
      </c>
      <c r="H1173" s="4" t="s">
        <v>2349</v>
      </c>
    </row>
    <row r="1174" spans="7:8" x14ac:dyDescent="0.3">
      <c r="G1174" s="4" t="s">
        <v>2350</v>
      </c>
      <c r="H1174" s="4" t="s">
        <v>2351</v>
      </c>
    </row>
    <row r="1175" spans="7:8" x14ac:dyDescent="0.3">
      <c r="G1175" s="4" t="s">
        <v>2352</v>
      </c>
      <c r="H1175" s="4" t="s">
        <v>2353</v>
      </c>
    </row>
    <row r="1176" spans="7:8" x14ac:dyDescent="0.3">
      <c r="G1176" s="4" t="s">
        <v>2354</v>
      </c>
      <c r="H1176" s="4" t="s">
        <v>2355</v>
      </c>
    </row>
    <row r="1177" spans="7:8" x14ac:dyDescent="0.3">
      <c r="G1177" s="4" t="s">
        <v>2356</v>
      </c>
      <c r="H1177" s="4" t="s">
        <v>2357</v>
      </c>
    </row>
    <row r="1178" spans="7:8" x14ac:dyDescent="0.3">
      <c r="G1178" s="4" t="s">
        <v>2358</v>
      </c>
      <c r="H1178" s="4" t="s">
        <v>2359</v>
      </c>
    </row>
    <row r="1179" spans="7:8" x14ac:dyDescent="0.3">
      <c r="G1179" s="4" t="s">
        <v>2360</v>
      </c>
      <c r="H1179" s="4" t="s">
        <v>2361</v>
      </c>
    </row>
    <row r="1180" spans="7:8" x14ac:dyDescent="0.3">
      <c r="G1180" s="4" t="s">
        <v>2362</v>
      </c>
      <c r="H1180" s="4" t="s">
        <v>2363</v>
      </c>
    </row>
    <row r="1181" spans="7:8" x14ac:dyDescent="0.3">
      <c r="G1181" s="4" t="s">
        <v>2364</v>
      </c>
      <c r="H1181" s="4" t="s">
        <v>2365</v>
      </c>
    </row>
    <row r="1182" spans="7:8" x14ac:dyDescent="0.3">
      <c r="G1182" s="4" t="s">
        <v>2366</v>
      </c>
      <c r="H1182" s="4" t="s">
        <v>2367</v>
      </c>
    </row>
    <row r="1183" spans="7:8" x14ac:dyDescent="0.3">
      <c r="G1183" s="4" t="s">
        <v>2368</v>
      </c>
      <c r="H1183" s="4" t="s">
        <v>2369</v>
      </c>
    </row>
    <row r="1184" spans="7:8" x14ac:dyDescent="0.3">
      <c r="G1184" s="4" t="s">
        <v>2370</v>
      </c>
      <c r="H1184" s="4" t="s">
        <v>2371</v>
      </c>
    </row>
    <row r="1185" spans="7:8" x14ac:dyDescent="0.3">
      <c r="G1185" s="4" t="s">
        <v>2372</v>
      </c>
      <c r="H1185" s="4" t="s">
        <v>2373</v>
      </c>
    </row>
    <row r="1186" spans="7:8" x14ac:dyDescent="0.3">
      <c r="G1186" s="4" t="s">
        <v>2374</v>
      </c>
      <c r="H1186" s="4" t="s">
        <v>2375</v>
      </c>
    </row>
    <row r="1187" spans="7:8" x14ac:dyDescent="0.3">
      <c r="G1187" s="4" t="s">
        <v>2376</v>
      </c>
      <c r="H1187" s="4" t="s">
        <v>2377</v>
      </c>
    </row>
    <row r="1188" spans="7:8" x14ac:dyDescent="0.3">
      <c r="G1188" s="4" t="s">
        <v>2378</v>
      </c>
      <c r="H1188" s="4" t="s">
        <v>2379</v>
      </c>
    </row>
    <row r="1189" spans="7:8" x14ac:dyDescent="0.3">
      <c r="G1189" s="4" t="s">
        <v>2380</v>
      </c>
      <c r="H1189" s="4" t="s">
        <v>2381</v>
      </c>
    </row>
    <row r="1190" spans="7:8" x14ac:dyDescent="0.3">
      <c r="G1190" s="4" t="s">
        <v>2382</v>
      </c>
      <c r="H1190" s="4" t="s">
        <v>2383</v>
      </c>
    </row>
    <row r="1191" spans="7:8" x14ac:dyDescent="0.3">
      <c r="G1191" s="4" t="s">
        <v>2384</v>
      </c>
      <c r="H1191" s="4" t="s">
        <v>2385</v>
      </c>
    </row>
    <row r="1192" spans="7:8" x14ac:dyDescent="0.3">
      <c r="G1192" s="4" t="s">
        <v>2386</v>
      </c>
      <c r="H1192" s="4" t="s">
        <v>2387</v>
      </c>
    </row>
    <row r="1193" spans="7:8" x14ac:dyDescent="0.3">
      <c r="G1193" s="4" t="s">
        <v>2388</v>
      </c>
      <c r="H1193" s="4" t="s">
        <v>2389</v>
      </c>
    </row>
    <row r="1194" spans="7:8" x14ac:dyDescent="0.3">
      <c r="G1194" s="4" t="s">
        <v>2390</v>
      </c>
      <c r="H1194" s="4" t="s">
        <v>2391</v>
      </c>
    </row>
    <row r="1195" spans="7:8" x14ac:dyDescent="0.3">
      <c r="G1195" s="4" t="s">
        <v>2392</v>
      </c>
      <c r="H1195" s="4" t="s">
        <v>2393</v>
      </c>
    </row>
    <row r="1196" spans="7:8" x14ac:dyDescent="0.3">
      <c r="G1196" s="4" t="s">
        <v>2394</v>
      </c>
      <c r="H1196" s="4" t="s">
        <v>2395</v>
      </c>
    </row>
    <row r="1197" spans="7:8" x14ac:dyDescent="0.3">
      <c r="G1197" s="4" t="s">
        <v>2396</v>
      </c>
      <c r="H1197" s="4" t="s">
        <v>2397</v>
      </c>
    </row>
    <row r="1198" spans="7:8" x14ac:dyDescent="0.3">
      <c r="G1198" s="4" t="s">
        <v>2398</v>
      </c>
      <c r="H1198" s="4" t="s">
        <v>2399</v>
      </c>
    </row>
    <row r="1199" spans="7:8" x14ac:dyDescent="0.3">
      <c r="G1199" s="4" t="s">
        <v>2400</v>
      </c>
      <c r="H1199" s="4" t="s">
        <v>2401</v>
      </c>
    </row>
    <row r="1200" spans="7:8" x14ac:dyDescent="0.3">
      <c r="G1200" s="4" t="s">
        <v>2402</v>
      </c>
      <c r="H1200" s="4" t="s">
        <v>2403</v>
      </c>
    </row>
    <row r="1201" spans="7:8" x14ac:dyDescent="0.3">
      <c r="G1201" s="4" t="s">
        <v>2404</v>
      </c>
      <c r="H1201" s="4" t="s">
        <v>2405</v>
      </c>
    </row>
    <row r="1202" spans="7:8" x14ac:dyDescent="0.3">
      <c r="G1202" s="4" t="s">
        <v>2406</v>
      </c>
      <c r="H1202" s="4" t="s">
        <v>2407</v>
      </c>
    </row>
    <row r="1203" spans="7:8" x14ac:dyDescent="0.3">
      <c r="G1203" s="4" t="s">
        <v>2408</v>
      </c>
      <c r="H1203" s="4" t="s">
        <v>2409</v>
      </c>
    </row>
    <row r="1204" spans="7:8" x14ac:dyDescent="0.3">
      <c r="G1204" s="4" t="s">
        <v>2410</v>
      </c>
      <c r="H1204" s="4" t="s">
        <v>2411</v>
      </c>
    </row>
    <row r="1205" spans="7:8" x14ac:dyDescent="0.3">
      <c r="G1205" s="4" t="s">
        <v>2412</v>
      </c>
      <c r="H1205" s="4" t="s">
        <v>2413</v>
      </c>
    </row>
    <row r="1206" spans="7:8" x14ac:dyDescent="0.3">
      <c r="G1206" s="4" t="s">
        <v>2414</v>
      </c>
      <c r="H1206" s="4" t="s">
        <v>2415</v>
      </c>
    </row>
    <row r="1207" spans="7:8" x14ac:dyDescent="0.3">
      <c r="G1207" s="4" t="s">
        <v>2416</v>
      </c>
      <c r="H1207" s="4" t="s">
        <v>2417</v>
      </c>
    </row>
    <row r="1208" spans="7:8" x14ac:dyDescent="0.3">
      <c r="G1208" s="4" t="s">
        <v>2418</v>
      </c>
      <c r="H1208" s="4" t="s">
        <v>2419</v>
      </c>
    </row>
    <row r="1209" spans="7:8" x14ac:dyDescent="0.3">
      <c r="G1209" s="4" t="s">
        <v>2420</v>
      </c>
      <c r="H1209" s="4" t="s">
        <v>2421</v>
      </c>
    </row>
    <row r="1210" spans="7:8" x14ac:dyDescent="0.3">
      <c r="G1210" s="4" t="s">
        <v>2422</v>
      </c>
      <c r="H1210" s="4" t="s">
        <v>2423</v>
      </c>
    </row>
    <row r="1211" spans="7:8" x14ac:dyDescent="0.3">
      <c r="G1211" s="4" t="s">
        <v>2424</v>
      </c>
      <c r="H1211" s="4" t="s">
        <v>2425</v>
      </c>
    </row>
    <row r="1212" spans="7:8" x14ac:dyDescent="0.3">
      <c r="G1212" s="4" t="s">
        <v>2426</v>
      </c>
      <c r="H1212" s="4" t="s">
        <v>2427</v>
      </c>
    </row>
    <row r="1213" spans="7:8" x14ac:dyDescent="0.3">
      <c r="G1213" s="4" t="s">
        <v>2428</v>
      </c>
      <c r="H1213" s="4" t="s">
        <v>2429</v>
      </c>
    </row>
    <row r="1214" spans="7:8" x14ac:dyDescent="0.3">
      <c r="G1214" s="4" t="s">
        <v>2430</v>
      </c>
      <c r="H1214" s="4" t="s">
        <v>2431</v>
      </c>
    </row>
    <row r="1215" spans="7:8" x14ac:dyDescent="0.3">
      <c r="G1215" s="4" t="s">
        <v>2432</v>
      </c>
      <c r="H1215" s="4" t="s">
        <v>2433</v>
      </c>
    </row>
    <row r="1216" spans="7:8" x14ac:dyDescent="0.3">
      <c r="G1216" s="4" t="s">
        <v>2434</v>
      </c>
      <c r="H1216" s="4" t="s">
        <v>2435</v>
      </c>
    </row>
    <row r="1217" spans="7:8" x14ac:dyDescent="0.3">
      <c r="G1217" s="4" t="s">
        <v>2436</v>
      </c>
      <c r="H1217" s="4" t="s">
        <v>2437</v>
      </c>
    </row>
    <row r="1218" spans="7:8" x14ac:dyDescent="0.3">
      <c r="G1218" s="4" t="s">
        <v>2438</v>
      </c>
      <c r="H1218" s="4" t="s">
        <v>2439</v>
      </c>
    </row>
    <row r="1219" spans="7:8" x14ac:dyDescent="0.3">
      <c r="G1219" s="4" t="s">
        <v>2440</v>
      </c>
      <c r="H1219" s="4" t="s">
        <v>2441</v>
      </c>
    </row>
    <row r="1220" spans="7:8" x14ac:dyDescent="0.3">
      <c r="G1220" s="4" t="s">
        <v>2442</v>
      </c>
      <c r="H1220" s="4" t="s">
        <v>2443</v>
      </c>
    </row>
    <row r="1221" spans="7:8" x14ac:dyDescent="0.3">
      <c r="G1221" s="4" t="s">
        <v>2444</v>
      </c>
      <c r="H1221" s="4" t="s">
        <v>2445</v>
      </c>
    </row>
    <row r="1222" spans="7:8" x14ac:dyDescent="0.3">
      <c r="G1222" s="4" t="s">
        <v>2446</v>
      </c>
      <c r="H1222" s="4" t="s">
        <v>2447</v>
      </c>
    </row>
    <row r="1223" spans="7:8" x14ac:dyDescent="0.3">
      <c r="G1223" s="4" t="s">
        <v>2448</v>
      </c>
      <c r="H1223" s="4" t="s">
        <v>2449</v>
      </c>
    </row>
    <row r="1224" spans="7:8" x14ac:dyDescent="0.3">
      <c r="G1224" s="4" t="s">
        <v>2450</v>
      </c>
      <c r="H1224" s="4" t="s">
        <v>2451</v>
      </c>
    </row>
    <row r="1225" spans="7:8" x14ac:dyDescent="0.3">
      <c r="G1225" s="4" t="s">
        <v>2452</v>
      </c>
      <c r="H1225" s="4" t="s">
        <v>2453</v>
      </c>
    </row>
    <row r="1226" spans="7:8" x14ac:dyDescent="0.3">
      <c r="G1226" s="4" t="s">
        <v>2454</v>
      </c>
      <c r="H1226" s="4" t="s">
        <v>2455</v>
      </c>
    </row>
    <row r="1227" spans="7:8" x14ac:dyDescent="0.3">
      <c r="G1227" s="4" t="s">
        <v>2456</v>
      </c>
      <c r="H1227" s="4" t="s">
        <v>2457</v>
      </c>
    </row>
    <row r="1228" spans="7:8" x14ac:dyDescent="0.3">
      <c r="G1228" s="4" t="s">
        <v>2458</v>
      </c>
      <c r="H1228" s="4" t="s">
        <v>2459</v>
      </c>
    </row>
    <row r="1229" spans="7:8" x14ac:dyDescent="0.3">
      <c r="G1229" s="4" t="s">
        <v>2460</v>
      </c>
      <c r="H1229" s="4" t="s">
        <v>2461</v>
      </c>
    </row>
    <row r="1230" spans="7:8" x14ac:dyDescent="0.3">
      <c r="G1230" s="4" t="s">
        <v>2462</v>
      </c>
      <c r="H1230" s="4" t="s">
        <v>2463</v>
      </c>
    </row>
    <row r="1231" spans="7:8" x14ac:dyDescent="0.3">
      <c r="G1231" s="4" t="s">
        <v>2464</v>
      </c>
      <c r="H1231" s="4" t="s">
        <v>2465</v>
      </c>
    </row>
    <row r="1232" spans="7:8" x14ac:dyDescent="0.3">
      <c r="G1232" s="4" t="s">
        <v>2466</v>
      </c>
      <c r="H1232" s="4" t="s">
        <v>2467</v>
      </c>
    </row>
    <row r="1233" spans="7:8" x14ac:dyDescent="0.3">
      <c r="G1233" s="4" t="s">
        <v>2468</v>
      </c>
      <c r="H1233" s="4" t="s">
        <v>2469</v>
      </c>
    </row>
    <row r="1234" spans="7:8" x14ac:dyDescent="0.3">
      <c r="G1234" s="4" t="s">
        <v>2470</v>
      </c>
      <c r="H1234" s="4" t="s">
        <v>2471</v>
      </c>
    </row>
    <row r="1235" spans="7:8" x14ac:dyDescent="0.3">
      <c r="G1235" s="4" t="s">
        <v>2472</v>
      </c>
      <c r="H1235" s="4" t="s">
        <v>2473</v>
      </c>
    </row>
    <row r="1236" spans="7:8" x14ac:dyDescent="0.3">
      <c r="G1236" s="4" t="s">
        <v>2474</v>
      </c>
      <c r="H1236" s="4" t="s">
        <v>2475</v>
      </c>
    </row>
    <row r="1237" spans="7:8" x14ac:dyDescent="0.3">
      <c r="G1237" s="4" t="s">
        <v>2476</v>
      </c>
      <c r="H1237" s="4" t="s">
        <v>2477</v>
      </c>
    </row>
    <row r="1238" spans="7:8" x14ac:dyDescent="0.3">
      <c r="G1238" s="4" t="s">
        <v>2478</v>
      </c>
      <c r="H1238" s="4" t="s">
        <v>2479</v>
      </c>
    </row>
    <row r="1239" spans="7:8" x14ac:dyDescent="0.3">
      <c r="G1239" s="4" t="s">
        <v>2480</v>
      </c>
      <c r="H1239" s="4" t="s">
        <v>2481</v>
      </c>
    </row>
    <row r="1240" spans="7:8" x14ac:dyDescent="0.3">
      <c r="G1240" s="4" t="s">
        <v>2482</v>
      </c>
      <c r="H1240" s="4" t="s">
        <v>2483</v>
      </c>
    </row>
    <row r="1241" spans="7:8" x14ac:dyDescent="0.3">
      <c r="G1241" s="4" t="s">
        <v>2484</v>
      </c>
      <c r="H1241" s="4" t="s">
        <v>2485</v>
      </c>
    </row>
    <row r="1242" spans="7:8" x14ac:dyDescent="0.3">
      <c r="G1242" s="4" t="s">
        <v>2486</v>
      </c>
      <c r="H1242" s="4" t="s">
        <v>2487</v>
      </c>
    </row>
    <row r="1243" spans="7:8" x14ac:dyDescent="0.3">
      <c r="G1243" s="4" t="s">
        <v>2488</v>
      </c>
      <c r="H1243" s="4" t="s">
        <v>2489</v>
      </c>
    </row>
    <row r="1244" spans="7:8" x14ac:dyDescent="0.3">
      <c r="G1244" s="4" t="s">
        <v>2490</v>
      </c>
      <c r="H1244" s="4" t="s">
        <v>2491</v>
      </c>
    </row>
    <row r="1245" spans="7:8" x14ac:dyDescent="0.3">
      <c r="G1245" s="4" t="s">
        <v>2492</v>
      </c>
      <c r="H1245" s="4" t="s">
        <v>2493</v>
      </c>
    </row>
    <row r="1246" spans="7:8" x14ac:dyDescent="0.3">
      <c r="G1246" s="4" t="s">
        <v>2494</v>
      </c>
      <c r="H1246" s="4" t="s">
        <v>2495</v>
      </c>
    </row>
    <row r="1247" spans="7:8" x14ac:dyDescent="0.3">
      <c r="G1247" s="4" t="s">
        <v>2496</v>
      </c>
      <c r="H1247" s="4" t="s">
        <v>2497</v>
      </c>
    </row>
    <row r="1248" spans="7:8" x14ac:dyDescent="0.3">
      <c r="G1248" s="4" t="s">
        <v>2498</v>
      </c>
      <c r="H1248" s="4" t="s">
        <v>2499</v>
      </c>
    </row>
    <row r="1249" spans="7:8" x14ac:dyDescent="0.3">
      <c r="G1249" s="4" t="s">
        <v>2500</v>
      </c>
      <c r="H1249" s="4" t="s">
        <v>2501</v>
      </c>
    </row>
    <row r="1250" spans="7:8" x14ac:dyDescent="0.3">
      <c r="G1250" s="4" t="s">
        <v>2502</v>
      </c>
      <c r="H1250" s="4" t="s">
        <v>2503</v>
      </c>
    </row>
    <row r="1251" spans="7:8" x14ac:dyDescent="0.3">
      <c r="G1251" s="4" t="s">
        <v>2504</v>
      </c>
      <c r="H1251" s="4" t="s">
        <v>2505</v>
      </c>
    </row>
    <row r="1252" spans="7:8" x14ac:dyDescent="0.3">
      <c r="G1252" s="4" t="s">
        <v>2506</v>
      </c>
      <c r="H1252" s="4" t="s">
        <v>2507</v>
      </c>
    </row>
    <row r="1253" spans="7:8" x14ac:dyDescent="0.3">
      <c r="G1253" s="4" t="s">
        <v>2508</v>
      </c>
      <c r="H1253" s="4" t="s">
        <v>2509</v>
      </c>
    </row>
    <row r="1254" spans="7:8" x14ac:dyDescent="0.3">
      <c r="G1254" s="4" t="s">
        <v>2510</v>
      </c>
      <c r="H1254" s="4" t="s">
        <v>2511</v>
      </c>
    </row>
    <row r="1255" spans="7:8" x14ac:dyDescent="0.3">
      <c r="G1255" s="4" t="s">
        <v>2512</v>
      </c>
      <c r="H1255" s="4" t="s">
        <v>2513</v>
      </c>
    </row>
    <row r="1256" spans="7:8" x14ac:dyDescent="0.3">
      <c r="G1256" s="4" t="s">
        <v>2514</v>
      </c>
      <c r="H1256" s="4" t="s">
        <v>2515</v>
      </c>
    </row>
    <row r="1257" spans="7:8" x14ac:dyDescent="0.3">
      <c r="G1257" s="4" t="s">
        <v>2516</v>
      </c>
      <c r="H1257" s="4" t="s">
        <v>2517</v>
      </c>
    </row>
    <row r="1258" spans="7:8" x14ac:dyDescent="0.3">
      <c r="G1258" s="4" t="s">
        <v>2518</v>
      </c>
      <c r="H1258" s="4" t="s">
        <v>2519</v>
      </c>
    </row>
    <row r="1259" spans="7:8" x14ac:dyDescent="0.3">
      <c r="G1259" s="4" t="s">
        <v>2520</v>
      </c>
      <c r="H1259" s="4" t="s">
        <v>2521</v>
      </c>
    </row>
    <row r="1260" spans="7:8" x14ac:dyDescent="0.3">
      <c r="G1260" s="4" t="s">
        <v>2522</v>
      </c>
      <c r="H1260" s="4" t="s">
        <v>2523</v>
      </c>
    </row>
    <row r="1261" spans="7:8" x14ac:dyDescent="0.3">
      <c r="G1261" s="4" t="s">
        <v>2524</v>
      </c>
      <c r="H1261" s="4" t="s">
        <v>2525</v>
      </c>
    </row>
    <row r="1262" spans="7:8" x14ac:dyDescent="0.3">
      <c r="G1262" s="4" t="s">
        <v>2526</v>
      </c>
      <c r="H1262" s="4" t="s">
        <v>2527</v>
      </c>
    </row>
    <row r="1263" spans="7:8" x14ac:dyDescent="0.3">
      <c r="G1263" s="4" t="s">
        <v>2528</v>
      </c>
      <c r="H1263" s="4" t="s">
        <v>2529</v>
      </c>
    </row>
    <row r="1264" spans="7:8" x14ac:dyDescent="0.3">
      <c r="G1264" s="4" t="s">
        <v>2530</v>
      </c>
      <c r="H1264" s="4" t="s">
        <v>2531</v>
      </c>
    </row>
    <row r="1265" spans="7:8" x14ac:dyDescent="0.3">
      <c r="G1265" s="4" t="s">
        <v>2532</v>
      </c>
      <c r="H1265" s="4" t="s">
        <v>2533</v>
      </c>
    </row>
    <row r="1266" spans="7:8" x14ac:dyDescent="0.3">
      <c r="G1266" s="4" t="s">
        <v>2534</v>
      </c>
      <c r="H1266" s="4" t="s">
        <v>2535</v>
      </c>
    </row>
    <row r="1267" spans="7:8" x14ac:dyDescent="0.3">
      <c r="G1267" s="4" t="s">
        <v>2536</v>
      </c>
      <c r="H1267" s="4" t="s">
        <v>2537</v>
      </c>
    </row>
    <row r="1268" spans="7:8" x14ac:dyDescent="0.3">
      <c r="G1268" s="4" t="s">
        <v>2538</v>
      </c>
      <c r="H1268" s="4" t="s">
        <v>2539</v>
      </c>
    </row>
    <row r="1269" spans="7:8" x14ac:dyDescent="0.3">
      <c r="G1269" s="4" t="s">
        <v>2540</v>
      </c>
      <c r="H1269" s="4" t="s">
        <v>2541</v>
      </c>
    </row>
    <row r="1270" spans="7:8" x14ac:dyDescent="0.3">
      <c r="G1270" s="4" t="s">
        <v>2542</v>
      </c>
      <c r="H1270" s="4" t="s">
        <v>2543</v>
      </c>
    </row>
    <row r="1271" spans="7:8" x14ac:dyDescent="0.3">
      <c r="G1271" s="4" t="s">
        <v>2544</v>
      </c>
      <c r="H1271" s="4" t="s">
        <v>2545</v>
      </c>
    </row>
    <row r="1272" spans="7:8" x14ac:dyDescent="0.3">
      <c r="G1272" s="4" t="s">
        <v>2546</v>
      </c>
      <c r="H1272" s="4" t="s">
        <v>2547</v>
      </c>
    </row>
    <row r="1273" spans="7:8" x14ac:dyDescent="0.3">
      <c r="G1273" s="4" t="s">
        <v>2548</v>
      </c>
      <c r="H1273" s="4" t="s">
        <v>2549</v>
      </c>
    </row>
    <row r="1274" spans="7:8" x14ac:dyDescent="0.3">
      <c r="G1274" s="4" t="s">
        <v>2550</v>
      </c>
      <c r="H1274" s="4" t="s">
        <v>2551</v>
      </c>
    </row>
    <row r="1275" spans="7:8" x14ac:dyDescent="0.3">
      <c r="G1275" s="4" t="s">
        <v>2552</v>
      </c>
      <c r="H1275" s="4" t="s">
        <v>2553</v>
      </c>
    </row>
    <row r="1276" spans="7:8" x14ac:dyDescent="0.3">
      <c r="G1276" s="4" t="s">
        <v>2554</v>
      </c>
      <c r="H1276" s="4" t="s">
        <v>2555</v>
      </c>
    </row>
    <row r="1277" spans="7:8" x14ac:dyDescent="0.3">
      <c r="G1277" s="4" t="s">
        <v>2556</v>
      </c>
      <c r="H1277" s="4" t="s">
        <v>2557</v>
      </c>
    </row>
    <row r="1278" spans="7:8" x14ac:dyDescent="0.3">
      <c r="G1278" s="4" t="s">
        <v>2558</v>
      </c>
      <c r="H1278" s="4" t="s">
        <v>2559</v>
      </c>
    </row>
    <row r="1279" spans="7:8" x14ac:dyDescent="0.3">
      <c r="G1279" s="4" t="s">
        <v>2560</v>
      </c>
      <c r="H1279" s="4" t="s">
        <v>2561</v>
      </c>
    </row>
    <row r="1280" spans="7:8" x14ac:dyDescent="0.3">
      <c r="G1280" s="4" t="s">
        <v>2562</v>
      </c>
      <c r="H1280" s="4" t="s">
        <v>2563</v>
      </c>
    </row>
    <row r="1281" spans="7:8" x14ac:dyDescent="0.3">
      <c r="G1281" s="4" t="s">
        <v>2564</v>
      </c>
      <c r="H1281" s="4" t="s">
        <v>2565</v>
      </c>
    </row>
    <row r="1282" spans="7:8" x14ac:dyDescent="0.3">
      <c r="G1282" s="4" t="s">
        <v>2566</v>
      </c>
      <c r="H1282" s="4" t="s">
        <v>2567</v>
      </c>
    </row>
    <row r="1283" spans="7:8" x14ac:dyDescent="0.3">
      <c r="G1283" s="4" t="s">
        <v>2568</v>
      </c>
      <c r="H1283" s="4" t="s">
        <v>2569</v>
      </c>
    </row>
    <row r="1284" spans="7:8" x14ac:dyDescent="0.3">
      <c r="G1284" s="4" t="s">
        <v>2570</v>
      </c>
      <c r="H1284" s="4" t="s">
        <v>2571</v>
      </c>
    </row>
    <row r="1285" spans="7:8" x14ac:dyDescent="0.3">
      <c r="G1285" s="4" t="s">
        <v>2572</v>
      </c>
      <c r="H1285" s="4" t="s">
        <v>2573</v>
      </c>
    </row>
    <row r="1286" spans="7:8" x14ac:dyDescent="0.3">
      <c r="G1286" s="4" t="s">
        <v>2574</v>
      </c>
      <c r="H1286" s="4" t="s">
        <v>2575</v>
      </c>
    </row>
    <row r="1287" spans="7:8" x14ac:dyDescent="0.3">
      <c r="G1287" s="4" t="s">
        <v>2576</v>
      </c>
      <c r="H1287" s="4" t="s">
        <v>2577</v>
      </c>
    </row>
    <row r="1288" spans="7:8" x14ac:dyDescent="0.3">
      <c r="G1288" s="4" t="s">
        <v>2578</v>
      </c>
      <c r="H1288" s="4" t="s">
        <v>2579</v>
      </c>
    </row>
    <row r="1289" spans="7:8" x14ac:dyDescent="0.3">
      <c r="G1289" s="4" t="s">
        <v>2580</v>
      </c>
      <c r="H1289" s="4" t="s">
        <v>2581</v>
      </c>
    </row>
    <row r="1290" spans="7:8" x14ac:dyDescent="0.3">
      <c r="G1290" s="4" t="s">
        <v>2582</v>
      </c>
      <c r="H1290" s="4" t="s">
        <v>2583</v>
      </c>
    </row>
    <row r="1291" spans="7:8" x14ac:dyDescent="0.3">
      <c r="G1291" s="4" t="s">
        <v>2584</v>
      </c>
      <c r="H1291" s="4" t="s">
        <v>2585</v>
      </c>
    </row>
    <row r="1292" spans="7:8" x14ac:dyDescent="0.3">
      <c r="G1292" s="4" t="s">
        <v>2586</v>
      </c>
      <c r="H1292" s="4" t="s">
        <v>2587</v>
      </c>
    </row>
    <row r="1293" spans="7:8" x14ac:dyDescent="0.3">
      <c r="G1293" s="4" t="s">
        <v>2588</v>
      </c>
      <c r="H1293" s="4" t="s">
        <v>2589</v>
      </c>
    </row>
    <row r="1294" spans="7:8" x14ac:dyDescent="0.3">
      <c r="G1294" s="4" t="s">
        <v>2590</v>
      </c>
      <c r="H1294" s="4" t="s">
        <v>2591</v>
      </c>
    </row>
    <row r="1295" spans="7:8" x14ac:dyDescent="0.3">
      <c r="G1295" s="4" t="s">
        <v>2592</v>
      </c>
      <c r="H1295" s="4" t="s">
        <v>2593</v>
      </c>
    </row>
    <row r="1296" spans="7:8" x14ac:dyDescent="0.3">
      <c r="G1296" s="4" t="s">
        <v>2594</v>
      </c>
      <c r="H1296" s="4" t="s">
        <v>2595</v>
      </c>
    </row>
    <row r="1297" spans="7:8" x14ac:dyDescent="0.3">
      <c r="G1297" s="4" t="s">
        <v>2596</v>
      </c>
      <c r="H1297" s="4" t="s">
        <v>2597</v>
      </c>
    </row>
    <row r="1298" spans="7:8" x14ac:dyDescent="0.3">
      <c r="G1298" s="4" t="s">
        <v>2598</v>
      </c>
      <c r="H1298" s="4" t="s">
        <v>2599</v>
      </c>
    </row>
    <row r="1299" spans="7:8" x14ac:dyDescent="0.3">
      <c r="G1299" s="4" t="s">
        <v>2600</v>
      </c>
      <c r="H1299" s="4" t="s">
        <v>2601</v>
      </c>
    </row>
    <row r="1300" spans="7:8" x14ac:dyDescent="0.3">
      <c r="G1300" s="4" t="s">
        <v>2602</v>
      </c>
      <c r="H1300" s="4" t="s">
        <v>2603</v>
      </c>
    </row>
    <row r="1301" spans="7:8" x14ac:dyDescent="0.3">
      <c r="G1301" s="4" t="s">
        <v>2604</v>
      </c>
      <c r="H1301" s="4" t="s">
        <v>2605</v>
      </c>
    </row>
    <row r="1302" spans="7:8" x14ac:dyDescent="0.3">
      <c r="G1302" s="4" t="s">
        <v>2606</v>
      </c>
      <c r="H1302" s="4" t="s">
        <v>2607</v>
      </c>
    </row>
    <row r="1303" spans="7:8" x14ac:dyDescent="0.3">
      <c r="G1303" s="4" t="s">
        <v>2608</v>
      </c>
      <c r="H1303" s="4" t="s">
        <v>2609</v>
      </c>
    </row>
    <row r="1304" spans="7:8" x14ac:dyDescent="0.3">
      <c r="G1304" s="4" t="s">
        <v>2610</v>
      </c>
      <c r="H1304" s="4" t="s">
        <v>2611</v>
      </c>
    </row>
    <row r="1305" spans="7:8" x14ac:dyDescent="0.3">
      <c r="G1305" s="4" t="s">
        <v>2612</v>
      </c>
      <c r="H1305" s="4" t="s">
        <v>2613</v>
      </c>
    </row>
    <row r="1306" spans="7:8" x14ac:dyDescent="0.3">
      <c r="G1306" s="4" t="s">
        <v>2614</v>
      </c>
      <c r="H1306" s="4" t="s">
        <v>2615</v>
      </c>
    </row>
    <row r="1307" spans="7:8" x14ac:dyDescent="0.3">
      <c r="G1307" s="4" t="s">
        <v>2616</v>
      </c>
      <c r="H1307" s="4" t="s">
        <v>2617</v>
      </c>
    </row>
    <row r="1308" spans="7:8" x14ac:dyDescent="0.3">
      <c r="G1308" s="4" t="s">
        <v>2618</v>
      </c>
      <c r="H1308" s="4" t="s">
        <v>2619</v>
      </c>
    </row>
    <row r="1309" spans="7:8" x14ac:dyDescent="0.3">
      <c r="G1309" s="4" t="s">
        <v>2620</v>
      </c>
      <c r="H1309" s="4" t="s">
        <v>2621</v>
      </c>
    </row>
    <row r="1310" spans="7:8" x14ac:dyDescent="0.3">
      <c r="G1310" s="4" t="s">
        <v>2622</v>
      </c>
      <c r="H1310" s="4" t="s">
        <v>2623</v>
      </c>
    </row>
    <row r="1311" spans="7:8" x14ac:dyDescent="0.3">
      <c r="G1311" s="4" t="s">
        <v>2624</v>
      </c>
      <c r="H1311" s="4" t="s">
        <v>2625</v>
      </c>
    </row>
    <row r="1312" spans="7:8" x14ac:dyDescent="0.3">
      <c r="G1312" s="4" t="s">
        <v>2626</v>
      </c>
      <c r="H1312" s="4" t="s">
        <v>2627</v>
      </c>
    </row>
    <row r="1313" spans="7:8" x14ac:dyDescent="0.3">
      <c r="G1313" s="4" t="s">
        <v>2628</v>
      </c>
      <c r="H1313" s="4" t="s">
        <v>2629</v>
      </c>
    </row>
    <row r="1314" spans="7:8" x14ac:dyDescent="0.3">
      <c r="G1314" s="4" t="s">
        <v>2630</v>
      </c>
      <c r="H1314" s="4" t="s">
        <v>2631</v>
      </c>
    </row>
    <row r="1315" spans="7:8" x14ac:dyDescent="0.3">
      <c r="G1315" s="4" t="s">
        <v>2632</v>
      </c>
      <c r="H1315" s="4" t="s">
        <v>2633</v>
      </c>
    </row>
    <row r="1316" spans="7:8" x14ac:dyDescent="0.3">
      <c r="G1316" s="4" t="s">
        <v>2634</v>
      </c>
      <c r="H1316" s="4" t="s">
        <v>2635</v>
      </c>
    </row>
    <row r="1317" spans="7:8" x14ac:dyDescent="0.3">
      <c r="G1317" s="4" t="s">
        <v>2636</v>
      </c>
      <c r="H1317" s="4" t="s">
        <v>2637</v>
      </c>
    </row>
    <row r="1318" spans="7:8" x14ac:dyDescent="0.3">
      <c r="G1318" s="4" t="s">
        <v>2638</v>
      </c>
      <c r="H1318" s="4" t="s">
        <v>2639</v>
      </c>
    </row>
    <row r="1319" spans="7:8" x14ac:dyDescent="0.3">
      <c r="G1319" s="4" t="s">
        <v>2640</v>
      </c>
      <c r="H1319" s="4" t="s">
        <v>2641</v>
      </c>
    </row>
    <row r="1320" spans="7:8" x14ac:dyDescent="0.3">
      <c r="G1320" s="4" t="s">
        <v>2642</v>
      </c>
      <c r="H1320" s="4" t="s">
        <v>2643</v>
      </c>
    </row>
    <row r="1321" spans="7:8" x14ac:dyDescent="0.3">
      <c r="G1321" s="4" t="s">
        <v>2644</v>
      </c>
      <c r="H1321" s="4" t="s">
        <v>2645</v>
      </c>
    </row>
    <row r="1322" spans="7:8" x14ac:dyDescent="0.3">
      <c r="G1322" s="4" t="s">
        <v>2646</v>
      </c>
      <c r="H1322" s="4" t="s">
        <v>2647</v>
      </c>
    </row>
    <row r="1323" spans="7:8" x14ac:dyDescent="0.3">
      <c r="G1323" s="4" t="s">
        <v>2648</v>
      </c>
      <c r="H1323" s="4" t="s">
        <v>2649</v>
      </c>
    </row>
    <row r="1324" spans="7:8" x14ac:dyDescent="0.3">
      <c r="G1324" s="4" t="s">
        <v>2650</v>
      </c>
      <c r="H1324" s="4" t="s">
        <v>2651</v>
      </c>
    </row>
    <row r="1325" spans="7:8" x14ac:dyDescent="0.3">
      <c r="G1325" s="4" t="s">
        <v>2652</v>
      </c>
      <c r="H1325" s="4" t="s">
        <v>2653</v>
      </c>
    </row>
    <row r="1326" spans="7:8" x14ac:dyDescent="0.3">
      <c r="G1326" s="4" t="s">
        <v>2654</v>
      </c>
      <c r="H1326" s="4" t="s">
        <v>2655</v>
      </c>
    </row>
    <row r="1327" spans="7:8" x14ac:dyDescent="0.3">
      <c r="G1327" s="4" t="s">
        <v>2656</v>
      </c>
      <c r="H1327" s="4" t="s">
        <v>2657</v>
      </c>
    </row>
    <row r="1328" spans="7:8" x14ac:dyDescent="0.3">
      <c r="G1328" s="4" t="s">
        <v>2658</v>
      </c>
      <c r="H1328" s="4" t="s">
        <v>2659</v>
      </c>
    </row>
    <row r="1329" spans="7:8" x14ac:dyDescent="0.3">
      <c r="G1329" s="4" t="s">
        <v>2660</v>
      </c>
      <c r="H1329" s="4" t="s">
        <v>2661</v>
      </c>
    </row>
    <row r="1330" spans="7:8" x14ac:dyDescent="0.3">
      <c r="G1330" s="4" t="s">
        <v>2662</v>
      </c>
      <c r="H1330" s="4" t="s">
        <v>2663</v>
      </c>
    </row>
    <row r="1331" spans="7:8" x14ac:dyDescent="0.3">
      <c r="G1331" s="4" t="s">
        <v>2664</v>
      </c>
      <c r="H1331" s="4" t="s">
        <v>2665</v>
      </c>
    </row>
    <row r="1332" spans="7:8" x14ac:dyDescent="0.3">
      <c r="G1332" s="4" t="s">
        <v>2666</v>
      </c>
      <c r="H1332" s="4" t="s">
        <v>2667</v>
      </c>
    </row>
    <row r="1333" spans="7:8" x14ac:dyDescent="0.3">
      <c r="G1333" s="4" t="s">
        <v>2668</v>
      </c>
      <c r="H1333" s="4" t="s">
        <v>2669</v>
      </c>
    </row>
    <row r="1334" spans="7:8" x14ac:dyDescent="0.3">
      <c r="G1334" s="4" t="s">
        <v>2670</v>
      </c>
      <c r="H1334" s="4" t="s">
        <v>2671</v>
      </c>
    </row>
    <row r="1335" spans="7:8" x14ac:dyDescent="0.3">
      <c r="G1335" s="4" t="s">
        <v>2672</v>
      </c>
      <c r="H1335" s="4" t="s">
        <v>2673</v>
      </c>
    </row>
    <row r="1336" spans="7:8" x14ac:dyDescent="0.3">
      <c r="G1336" s="4" t="s">
        <v>2674</v>
      </c>
      <c r="H1336" s="4" t="s">
        <v>2675</v>
      </c>
    </row>
    <row r="1337" spans="7:8" x14ac:dyDescent="0.3">
      <c r="G1337" s="4" t="s">
        <v>2676</v>
      </c>
      <c r="H1337" s="4" t="s">
        <v>2677</v>
      </c>
    </row>
    <row r="1338" spans="7:8" x14ac:dyDescent="0.3">
      <c r="G1338" s="4" t="s">
        <v>2678</v>
      </c>
      <c r="H1338" s="4" t="s">
        <v>2679</v>
      </c>
    </row>
    <row r="1339" spans="7:8" x14ac:dyDescent="0.3">
      <c r="G1339" s="4" t="s">
        <v>2680</v>
      </c>
      <c r="H1339" s="4" t="s">
        <v>2681</v>
      </c>
    </row>
    <row r="1340" spans="7:8" x14ac:dyDescent="0.3">
      <c r="G1340" s="4" t="s">
        <v>2682</v>
      </c>
      <c r="H1340" s="4" t="s">
        <v>2683</v>
      </c>
    </row>
    <row r="1341" spans="7:8" x14ac:dyDescent="0.3">
      <c r="G1341" s="4" t="s">
        <v>2684</v>
      </c>
      <c r="H1341" s="4" t="s">
        <v>2685</v>
      </c>
    </row>
    <row r="1342" spans="7:8" x14ac:dyDescent="0.3">
      <c r="G1342" s="4" t="s">
        <v>2686</v>
      </c>
      <c r="H1342" s="4" t="s">
        <v>2687</v>
      </c>
    </row>
    <row r="1343" spans="7:8" x14ac:dyDescent="0.3">
      <c r="G1343" s="4" t="s">
        <v>2688</v>
      </c>
      <c r="H1343" s="4" t="s">
        <v>2689</v>
      </c>
    </row>
    <row r="1344" spans="7:8" x14ac:dyDescent="0.3">
      <c r="G1344" s="4" t="s">
        <v>2690</v>
      </c>
      <c r="H1344" s="4" t="s">
        <v>2691</v>
      </c>
    </row>
    <row r="1345" spans="7:8" x14ac:dyDescent="0.3">
      <c r="G1345" s="4" t="s">
        <v>2692</v>
      </c>
      <c r="H1345" s="4" t="s">
        <v>2693</v>
      </c>
    </row>
    <row r="1346" spans="7:8" x14ac:dyDescent="0.3">
      <c r="G1346" s="4" t="s">
        <v>2694</v>
      </c>
      <c r="H1346" s="4" t="s">
        <v>2695</v>
      </c>
    </row>
    <row r="1347" spans="7:8" x14ac:dyDescent="0.3">
      <c r="G1347" s="4" t="s">
        <v>2696</v>
      </c>
      <c r="H1347" s="4" t="s">
        <v>2697</v>
      </c>
    </row>
    <row r="1348" spans="7:8" x14ac:dyDescent="0.3">
      <c r="G1348" s="4" t="s">
        <v>2698</v>
      </c>
      <c r="H1348" s="4" t="s">
        <v>2699</v>
      </c>
    </row>
    <row r="1349" spans="7:8" x14ac:dyDescent="0.3">
      <c r="G1349" s="4" t="s">
        <v>2700</v>
      </c>
      <c r="H1349" s="4" t="s">
        <v>2701</v>
      </c>
    </row>
    <row r="1350" spans="7:8" x14ac:dyDescent="0.3">
      <c r="G1350" s="4" t="s">
        <v>2702</v>
      </c>
      <c r="H1350" s="4" t="s">
        <v>2703</v>
      </c>
    </row>
    <row r="1351" spans="7:8" x14ac:dyDescent="0.3">
      <c r="G1351" s="4" t="s">
        <v>2704</v>
      </c>
      <c r="H1351" s="4" t="s">
        <v>2705</v>
      </c>
    </row>
    <row r="1352" spans="7:8" x14ac:dyDescent="0.3">
      <c r="G1352" s="4" t="s">
        <v>2706</v>
      </c>
      <c r="H1352" s="4" t="s">
        <v>2707</v>
      </c>
    </row>
    <row r="1353" spans="7:8" x14ac:dyDescent="0.3">
      <c r="G1353" s="4" t="s">
        <v>2708</v>
      </c>
      <c r="H1353" s="4" t="s">
        <v>2709</v>
      </c>
    </row>
    <row r="1354" spans="7:8" x14ac:dyDescent="0.3">
      <c r="G1354" s="4" t="s">
        <v>2710</v>
      </c>
      <c r="H1354" s="4" t="s">
        <v>2711</v>
      </c>
    </row>
    <row r="1355" spans="7:8" x14ac:dyDescent="0.3">
      <c r="G1355" s="4" t="s">
        <v>2712</v>
      </c>
      <c r="H1355" s="4" t="s">
        <v>2713</v>
      </c>
    </row>
    <row r="1356" spans="7:8" x14ac:dyDescent="0.3">
      <c r="G1356" s="4" t="s">
        <v>2714</v>
      </c>
      <c r="H1356" s="4" t="s">
        <v>2715</v>
      </c>
    </row>
    <row r="1357" spans="7:8" x14ac:dyDescent="0.3">
      <c r="G1357" s="4" t="s">
        <v>2716</v>
      </c>
      <c r="H1357" s="4" t="s">
        <v>2717</v>
      </c>
    </row>
    <row r="1358" spans="7:8" x14ac:dyDescent="0.3">
      <c r="G1358" s="4" t="s">
        <v>2718</v>
      </c>
      <c r="H1358" s="4" t="s">
        <v>2719</v>
      </c>
    </row>
    <row r="1359" spans="7:8" x14ac:dyDescent="0.3">
      <c r="G1359" s="4" t="s">
        <v>2720</v>
      </c>
      <c r="H1359" s="4" t="s">
        <v>2721</v>
      </c>
    </row>
    <row r="1360" spans="7:8" x14ac:dyDescent="0.3">
      <c r="G1360" s="4" t="s">
        <v>2722</v>
      </c>
      <c r="H1360" s="4" t="s">
        <v>2723</v>
      </c>
    </row>
    <row r="1361" spans="7:8" x14ac:dyDescent="0.3">
      <c r="G1361" s="4" t="s">
        <v>2724</v>
      </c>
      <c r="H1361" s="4" t="s">
        <v>2725</v>
      </c>
    </row>
    <row r="1362" spans="7:8" x14ac:dyDescent="0.3">
      <c r="G1362" s="4" t="s">
        <v>2726</v>
      </c>
      <c r="H1362" s="4" t="s">
        <v>2727</v>
      </c>
    </row>
    <row r="1363" spans="7:8" x14ac:dyDescent="0.3">
      <c r="G1363" s="4" t="s">
        <v>2728</v>
      </c>
      <c r="H1363" s="4" t="s">
        <v>2729</v>
      </c>
    </row>
    <row r="1364" spans="7:8" x14ac:dyDescent="0.3">
      <c r="G1364" s="4" t="s">
        <v>2730</v>
      </c>
      <c r="H1364" s="4" t="s">
        <v>2731</v>
      </c>
    </row>
    <row r="1365" spans="7:8" x14ac:dyDescent="0.3">
      <c r="G1365" s="4" t="s">
        <v>2732</v>
      </c>
      <c r="H1365" s="4" t="s">
        <v>2733</v>
      </c>
    </row>
    <row r="1366" spans="7:8" x14ac:dyDescent="0.3">
      <c r="G1366" s="4" t="s">
        <v>2734</v>
      </c>
      <c r="H1366" s="4" t="s">
        <v>2735</v>
      </c>
    </row>
    <row r="1367" spans="7:8" x14ac:dyDescent="0.3">
      <c r="G1367" s="4" t="s">
        <v>2736</v>
      </c>
      <c r="H1367" s="4" t="s">
        <v>2737</v>
      </c>
    </row>
    <row r="1368" spans="7:8" x14ac:dyDescent="0.3">
      <c r="G1368" s="4" t="s">
        <v>2738</v>
      </c>
      <c r="H1368" s="4" t="s">
        <v>2739</v>
      </c>
    </row>
    <row r="1369" spans="7:8" x14ac:dyDescent="0.3">
      <c r="G1369" s="4" t="s">
        <v>2740</v>
      </c>
      <c r="H1369" s="4" t="s">
        <v>2741</v>
      </c>
    </row>
    <row r="1370" spans="7:8" x14ac:dyDescent="0.3">
      <c r="G1370" s="4" t="s">
        <v>2742</v>
      </c>
      <c r="H1370" s="4" t="s">
        <v>2743</v>
      </c>
    </row>
    <row r="1371" spans="7:8" x14ac:dyDescent="0.3">
      <c r="G1371" s="4" t="s">
        <v>2744</v>
      </c>
      <c r="H1371" s="4" t="s">
        <v>2745</v>
      </c>
    </row>
    <row r="1372" spans="7:8" x14ac:dyDescent="0.3">
      <c r="G1372" s="4" t="s">
        <v>2746</v>
      </c>
      <c r="H1372" s="4" t="s">
        <v>2747</v>
      </c>
    </row>
    <row r="1373" spans="7:8" x14ac:dyDescent="0.3">
      <c r="G1373" s="4" t="s">
        <v>2748</v>
      </c>
      <c r="H1373" s="4" t="s">
        <v>2749</v>
      </c>
    </row>
    <row r="1374" spans="7:8" x14ac:dyDescent="0.3">
      <c r="G1374" s="4" t="s">
        <v>2750</v>
      </c>
      <c r="H1374" s="4" t="s">
        <v>2751</v>
      </c>
    </row>
    <row r="1375" spans="7:8" x14ac:dyDescent="0.3">
      <c r="G1375" s="4" t="s">
        <v>2752</v>
      </c>
      <c r="H1375" s="4" t="s">
        <v>2753</v>
      </c>
    </row>
    <row r="1376" spans="7:8" x14ac:dyDescent="0.3">
      <c r="G1376" s="4" t="s">
        <v>2754</v>
      </c>
      <c r="H1376" s="4" t="s">
        <v>2755</v>
      </c>
    </row>
    <row r="1377" spans="7:8" x14ac:dyDescent="0.3">
      <c r="G1377" s="4" t="s">
        <v>2756</v>
      </c>
      <c r="H1377" s="4" t="s">
        <v>2757</v>
      </c>
    </row>
    <row r="1378" spans="7:8" x14ac:dyDescent="0.3">
      <c r="G1378" s="4" t="s">
        <v>2758</v>
      </c>
      <c r="H1378" s="4" t="s">
        <v>2759</v>
      </c>
    </row>
    <row r="1379" spans="7:8" x14ac:dyDescent="0.3">
      <c r="G1379" s="4" t="s">
        <v>2760</v>
      </c>
      <c r="H1379" s="4" t="s">
        <v>2761</v>
      </c>
    </row>
    <row r="1380" spans="7:8" x14ac:dyDescent="0.3">
      <c r="G1380" s="4" t="s">
        <v>2762</v>
      </c>
      <c r="H1380" s="4" t="s">
        <v>2763</v>
      </c>
    </row>
    <row r="1381" spans="7:8" x14ac:dyDescent="0.3">
      <c r="G1381" s="4" t="s">
        <v>2764</v>
      </c>
      <c r="H1381" s="4" t="s">
        <v>2765</v>
      </c>
    </row>
    <row r="1382" spans="7:8" x14ac:dyDescent="0.3">
      <c r="G1382" s="4" t="s">
        <v>2766</v>
      </c>
      <c r="H1382" s="4" t="s">
        <v>2767</v>
      </c>
    </row>
    <row r="1383" spans="7:8" x14ac:dyDescent="0.3">
      <c r="G1383" s="4" t="s">
        <v>2768</v>
      </c>
      <c r="H1383" s="4" t="s">
        <v>2769</v>
      </c>
    </row>
    <row r="1384" spans="7:8" x14ac:dyDescent="0.3">
      <c r="G1384" s="4" t="s">
        <v>2770</v>
      </c>
      <c r="H1384" s="4" t="s">
        <v>2771</v>
      </c>
    </row>
    <row r="1385" spans="7:8" x14ac:dyDescent="0.3">
      <c r="G1385" s="4" t="s">
        <v>2772</v>
      </c>
      <c r="H1385" s="4" t="s">
        <v>2773</v>
      </c>
    </row>
    <row r="1386" spans="7:8" x14ac:dyDescent="0.3">
      <c r="G1386" s="4" t="s">
        <v>2774</v>
      </c>
      <c r="H1386" s="4" t="s">
        <v>2775</v>
      </c>
    </row>
    <row r="1387" spans="7:8" x14ac:dyDescent="0.3">
      <c r="G1387" s="4" t="s">
        <v>2776</v>
      </c>
      <c r="H1387" s="4" t="s">
        <v>2777</v>
      </c>
    </row>
    <row r="1388" spans="7:8" x14ac:dyDescent="0.3">
      <c r="G1388" s="4" t="s">
        <v>2778</v>
      </c>
      <c r="H1388" s="4" t="s">
        <v>2779</v>
      </c>
    </row>
    <row r="1389" spans="7:8" x14ac:dyDescent="0.3">
      <c r="G1389" s="4" t="s">
        <v>2780</v>
      </c>
      <c r="H1389" s="4" t="s">
        <v>2781</v>
      </c>
    </row>
    <row r="1390" spans="7:8" x14ac:dyDescent="0.3">
      <c r="G1390" s="4" t="s">
        <v>2782</v>
      </c>
      <c r="H1390" s="4" t="s">
        <v>2783</v>
      </c>
    </row>
    <row r="1391" spans="7:8" x14ac:dyDescent="0.3">
      <c r="G1391" s="4" t="s">
        <v>2784</v>
      </c>
      <c r="H1391" s="4" t="s">
        <v>2785</v>
      </c>
    </row>
    <row r="1392" spans="7:8" x14ac:dyDescent="0.3">
      <c r="G1392" s="4" t="s">
        <v>2786</v>
      </c>
      <c r="H1392" s="4" t="s">
        <v>2787</v>
      </c>
    </row>
    <row r="1393" spans="7:8" x14ac:dyDescent="0.3">
      <c r="G1393" s="4" t="s">
        <v>2788</v>
      </c>
      <c r="H1393" s="4" t="s">
        <v>2789</v>
      </c>
    </row>
    <row r="1394" spans="7:8" x14ac:dyDescent="0.3">
      <c r="G1394" s="4" t="s">
        <v>2790</v>
      </c>
      <c r="H1394" s="4" t="s">
        <v>2791</v>
      </c>
    </row>
    <row r="1395" spans="7:8" x14ac:dyDescent="0.3">
      <c r="G1395" s="4" t="s">
        <v>2792</v>
      </c>
      <c r="H1395" s="4" t="s">
        <v>2793</v>
      </c>
    </row>
    <row r="1396" spans="7:8" x14ac:dyDescent="0.3">
      <c r="G1396" s="4" t="s">
        <v>2794</v>
      </c>
      <c r="H1396" s="4" t="s">
        <v>2795</v>
      </c>
    </row>
    <row r="1397" spans="7:8" x14ac:dyDescent="0.3">
      <c r="G1397" s="4" t="s">
        <v>2796</v>
      </c>
      <c r="H1397" s="4" t="s">
        <v>2797</v>
      </c>
    </row>
    <row r="1398" spans="7:8" x14ac:dyDescent="0.3">
      <c r="G1398" s="4" t="s">
        <v>2798</v>
      </c>
      <c r="H1398" s="4" t="s">
        <v>2799</v>
      </c>
    </row>
    <row r="1399" spans="7:8" x14ac:dyDescent="0.3">
      <c r="G1399" s="4" t="s">
        <v>2800</v>
      </c>
      <c r="H1399" s="4" t="s">
        <v>2801</v>
      </c>
    </row>
    <row r="1400" spans="7:8" x14ac:dyDescent="0.3">
      <c r="G1400" s="4" t="s">
        <v>2802</v>
      </c>
      <c r="H1400" s="4" t="s">
        <v>2803</v>
      </c>
    </row>
    <row r="1401" spans="7:8" x14ac:dyDescent="0.3">
      <c r="G1401" s="4" t="s">
        <v>2804</v>
      </c>
      <c r="H1401" s="4" t="s">
        <v>2805</v>
      </c>
    </row>
    <row r="1402" spans="7:8" x14ac:dyDescent="0.3">
      <c r="G1402" s="4" t="s">
        <v>2806</v>
      </c>
      <c r="H1402" s="4" t="s">
        <v>2807</v>
      </c>
    </row>
    <row r="1403" spans="7:8" x14ac:dyDescent="0.3">
      <c r="G1403" s="4" t="s">
        <v>2808</v>
      </c>
      <c r="H1403" s="4" t="s">
        <v>2809</v>
      </c>
    </row>
    <row r="1404" spans="7:8" x14ac:dyDescent="0.3">
      <c r="G1404" s="4" t="s">
        <v>2810</v>
      </c>
      <c r="H1404" s="4" t="s">
        <v>2811</v>
      </c>
    </row>
    <row r="1405" spans="7:8" x14ac:dyDescent="0.3">
      <c r="G1405" s="4" t="s">
        <v>2812</v>
      </c>
      <c r="H1405" s="4" t="s">
        <v>2813</v>
      </c>
    </row>
    <row r="1406" spans="7:8" x14ac:dyDescent="0.3">
      <c r="G1406" s="4" t="s">
        <v>2814</v>
      </c>
      <c r="H1406" s="4" t="s">
        <v>2815</v>
      </c>
    </row>
    <row r="1407" spans="7:8" x14ac:dyDescent="0.3">
      <c r="G1407" s="4" t="s">
        <v>2816</v>
      </c>
      <c r="H1407" s="4" t="s">
        <v>2817</v>
      </c>
    </row>
    <row r="1408" spans="7:8" x14ac:dyDescent="0.3">
      <c r="G1408" s="4" t="s">
        <v>2818</v>
      </c>
      <c r="H1408" s="4" t="s">
        <v>2819</v>
      </c>
    </row>
    <row r="1409" spans="7:8" x14ac:dyDescent="0.3">
      <c r="G1409" s="4" t="s">
        <v>2820</v>
      </c>
      <c r="H1409" s="4" t="s">
        <v>2821</v>
      </c>
    </row>
    <row r="1410" spans="7:8" x14ac:dyDescent="0.3">
      <c r="G1410" s="4" t="s">
        <v>2822</v>
      </c>
      <c r="H1410" s="4" t="s">
        <v>2823</v>
      </c>
    </row>
    <row r="1411" spans="7:8" x14ac:dyDescent="0.3">
      <c r="G1411" s="4" t="s">
        <v>2824</v>
      </c>
      <c r="H1411" s="4" t="s">
        <v>2825</v>
      </c>
    </row>
    <row r="1412" spans="7:8" x14ac:dyDescent="0.3">
      <c r="G1412" s="4" t="s">
        <v>2826</v>
      </c>
      <c r="H1412" s="4" t="s">
        <v>2827</v>
      </c>
    </row>
    <row r="1413" spans="7:8" x14ac:dyDescent="0.3">
      <c r="G1413" s="4" t="s">
        <v>2828</v>
      </c>
      <c r="H1413" s="4" t="s">
        <v>2829</v>
      </c>
    </row>
    <row r="1414" spans="7:8" x14ac:dyDescent="0.3">
      <c r="G1414" s="4" t="s">
        <v>2830</v>
      </c>
      <c r="H1414" s="4" t="s">
        <v>2831</v>
      </c>
    </row>
    <row r="1415" spans="7:8" x14ac:dyDescent="0.3">
      <c r="G1415" s="4" t="s">
        <v>2832</v>
      </c>
      <c r="H1415" s="4" t="s">
        <v>2833</v>
      </c>
    </row>
    <row r="1416" spans="7:8" x14ac:dyDescent="0.3">
      <c r="G1416" s="4" t="s">
        <v>2834</v>
      </c>
      <c r="H1416" s="4" t="s">
        <v>2835</v>
      </c>
    </row>
    <row r="1417" spans="7:8" x14ac:dyDescent="0.3">
      <c r="G1417" s="4" t="s">
        <v>2836</v>
      </c>
      <c r="H1417" s="4" t="s">
        <v>2837</v>
      </c>
    </row>
    <row r="1418" spans="7:8" x14ac:dyDescent="0.3">
      <c r="G1418" s="4" t="s">
        <v>2838</v>
      </c>
      <c r="H1418" s="4" t="s">
        <v>2839</v>
      </c>
    </row>
    <row r="1419" spans="7:8" x14ac:dyDescent="0.3">
      <c r="G1419" s="4" t="s">
        <v>2840</v>
      </c>
      <c r="H1419" s="4" t="s">
        <v>2841</v>
      </c>
    </row>
    <row r="1420" spans="7:8" x14ac:dyDescent="0.3">
      <c r="G1420" s="4" t="s">
        <v>2842</v>
      </c>
      <c r="H1420" s="4" t="s">
        <v>2843</v>
      </c>
    </row>
    <row r="1421" spans="7:8" x14ac:dyDescent="0.3">
      <c r="G1421" s="4" t="s">
        <v>2844</v>
      </c>
      <c r="H1421" s="4" t="s">
        <v>2845</v>
      </c>
    </row>
    <row r="1422" spans="7:8" x14ac:dyDescent="0.3">
      <c r="G1422" s="4" t="s">
        <v>2846</v>
      </c>
      <c r="H1422" s="4" t="s">
        <v>2847</v>
      </c>
    </row>
    <row r="1423" spans="7:8" x14ac:dyDescent="0.3">
      <c r="G1423" s="4" t="s">
        <v>2848</v>
      </c>
      <c r="H1423" s="4" t="s">
        <v>2849</v>
      </c>
    </row>
    <row r="1424" spans="7:8" x14ac:dyDescent="0.3">
      <c r="G1424" s="4" t="s">
        <v>2850</v>
      </c>
      <c r="H1424" s="4" t="s">
        <v>2851</v>
      </c>
    </row>
    <row r="1425" spans="7:8" x14ac:dyDescent="0.3">
      <c r="G1425" s="4" t="s">
        <v>2852</v>
      </c>
      <c r="H1425" s="4" t="s">
        <v>2853</v>
      </c>
    </row>
    <row r="1426" spans="7:8" x14ac:dyDescent="0.3">
      <c r="G1426" s="4" t="s">
        <v>2854</v>
      </c>
      <c r="H1426" s="4" t="s">
        <v>2855</v>
      </c>
    </row>
    <row r="1427" spans="7:8" x14ac:dyDescent="0.3">
      <c r="G1427" s="4" t="s">
        <v>2856</v>
      </c>
      <c r="H1427" s="4" t="s">
        <v>2857</v>
      </c>
    </row>
    <row r="1428" spans="7:8" x14ac:dyDescent="0.3">
      <c r="G1428" s="4" t="s">
        <v>2858</v>
      </c>
      <c r="H1428" s="4" t="s">
        <v>2859</v>
      </c>
    </row>
    <row r="1429" spans="7:8" x14ac:dyDescent="0.3">
      <c r="G1429" s="4" t="s">
        <v>2860</v>
      </c>
      <c r="H1429" s="4" t="s">
        <v>2861</v>
      </c>
    </row>
    <row r="1430" spans="7:8" x14ac:dyDescent="0.3">
      <c r="G1430" s="4" t="s">
        <v>2862</v>
      </c>
      <c r="H1430" s="4" t="s">
        <v>2863</v>
      </c>
    </row>
    <row r="1431" spans="7:8" x14ac:dyDescent="0.3">
      <c r="G1431" s="4" t="s">
        <v>2864</v>
      </c>
      <c r="H1431" s="4" t="s">
        <v>2865</v>
      </c>
    </row>
    <row r="1432" spans="7:8" x14ac:dyDescent="0.3">
      <c r="G1432" s="4" t="s">
        <v>2866</v>
      </c>
      <c r="H1432" s="4" t="s">
        <v>2867</v>
      </c>
    </row>
    <row r="1433" spans="7:8" x14ac:dyDescent="0.3">
      <c r="G1433" s="4" t="s">
        <v>2868</v>
      </c>
      <c r="H1433" s="4" t="s">
        <v>2869</v>
      </c>
    </row>
    <row r="1434" spans="7:8" x14ac:dyDescent="0.3">
      <c r="G1434" s="4" t="s">
        <v>2870</v>
      </c>
      <c r="H1434" s="4" t="s">
        <v>2871</v>
      </c>
    </row>
    <row r="1435" spans="7:8" x14ac:dyDescent="0.3">
      <c r="G1435" s="4" t="s">
        <v>2872</v>
      </c>
      <c r="H1435" s="4" t="s">
        <v>2873</v>
      </c>
    </row>
    <row r="1436" spans="7:8" x14ac:dyDescent="0.3">
      <c r="G1436" s="4" t="s">
        <v>2874</v>
      </c>
      <c r="H1436" s="4" t="s">
        <v>2875</v>
      </c>
    </row>
    <row r="1437" spans="7:8" x14ac:dyDescent="0.3">
      <c r="G1437" s="4" t="s">
        <v>2876</v>
      </c>
      <c r="H1437" s="4" t="s">
        <v>2877</v>
      </c>
    </row>
    <row r="1438" spans="7:8" x14ac:dyDescent="0.3">
      <c r="G1438" s="4" t="s">
        <v>2878</v>
      </c>
      <c r="H1438" s="4" t="s">
        <v>2879</v>
      </c>
    </row>
    <row r="1439" spans="7:8" x14ac:dyDescent="0.3">
      <c r="G1439" s="4" t="s">
        <v>2880</v>
      </c>
      <c r="H1439" s="4" t="s">
        <v>2881</v>
      </c>
    </row>
    <row r="1440" spans="7:8" x14ac:dyDescent="0.3">
      <c r="G1440" s="4" t="s">
        <v>2882</v>
      </c>
      <c r="H1440" s="4" t="s">
        <v>2883</v>
      </c>
    </row>
    <row r="1441" spans="7:8" x14ac:dyDescent="0.3">
      <c r="G1441" s="4" t="s">
        <v>2884</v>
      </c>
      <c r="H1441" s="4" t="s">
        <v>2885</v>
      </c>
    </row>
    <row r="1442" spans="7:8" x14ac:dyDescent="0.3">
      <c r="G1442" s="4" t="s">
        <v>2886</v>
      </c>
      <c r="H1442" s="4" t="s">
        <v>2887</v>
      </c>
    </row>
    <row r="1443" spans="7:8" x14ac:dyDescent="0.3">
      <c r="G1443" s="4" t="s">
        <v>2888</v>
      </c>
      <c r="H1443" s="4" t="s">
        <v>2889</v>
      </c>
    </row>
    <row r="1444" spans="7:8" x14ac:dyDescent="0.3">
      <c r="G1444" s="4" t="s">
        <v>2890</v>
      </c>
      <c r="H1444" s="4" t="s">
        <v>2891</v>
      </c>
    </row>
    <row r="1445" spans="7:8" x14ac:dyDescent="0.3">
      <c r="G1445" s="4" t="s">
        <v>2892</v>
      </c>
      <c r="H1445" s="4" t="s">
        <v>2893</v>
      </c>
    </row>
    <row r="1446" spans="7:8" x14ac:dyDescent="0.3">
      <c r="G1446" s="4" t="s">
        <v>2894</v>
      </c>
      <c r="H1446" s="4" t="s">
        <v>2895</v>
      </c>
    </row>
    <row r="1447" spans="7:8" x14ac:dyDescent="0.3">
      <c r="G1447" s="4" t="s">
        <v>2896</v>
      </c>
      <c r="H1447" s="4" t="s">
        <v>2897</v>
      </c>
    </row>
    <row r="1448" spans="7:8" x14ac:dyDescent="0.3">
      <c r="G1448" s="4" t="s">
        <v>2898</v>
      </c>
      <c r="H1448" s="4" t="s">
        <v>2899</v>
      </c>
    </row>
    <row r="1449" spans="7:8" x14ac:dyDescent="0.3">
      <c r="G1449" s="4" t="s">
        <v>2900</v>
      </c>
      <c r="H1449" s="4" t="s">
        <v>2901</v>
      </c>
    </row>
    <row r="1450" spans="7:8" x14ac:dyDescent="0.3">
      <c r="G1450" s="4" t="s">
        <v>2902</v>
      </c>
      <c r="H1450" s="4" t="s">
        <v>2903</v>
      </c>
    </row>
    <row r="1451" spans="7:8" x14ac:dyDescent="0.3">
      <c r="G1451" s="4" t="s">
        <v>2904</v>
      </c>
      <c r="H1451" s="4" t="s">
        <v>2905</v>
      </c>
    </row>
    <row r="1452" spans="7:8" x14ac:dyDescent="0.3">
      <c r="G1452" s="4" t="s">
        <v>2906</v>
      </c>
      <c r="H1452" s="4" t="s">
        <v>2907</v>
      </c>
    </row>
    <row r="1453" spans="7:8" x14ac:dyDescent="0.3">
      <c r="G1453" s="4" t="s">
        <v>2908</v>
      </c>
      <c r="H1453" s="4" t="s">
        <v>2909</v>
      </c>
    </row>
    <row r="1454" spans="7:8" x14ac:dyDescent="0.3">
      <c r="G1454" s="4" t="s">
        <v>2910</v>
      </c>
      <c r="H1454" s="4" t="s">
        <v>2911</v>
      </c>
    </row>
    <row r="1455" spans="7:8" x14ac:dyDescent="0.3">
      <c r="G1455" s="4" t="s">
        <v>2912</v>
      </c>
      <c r="H1455" s="4" t="s">
        <v>2913</v>
      </c>
    </row>
    <row r="1456" spans="7:8" x14ac:dyDescent="0.3">
      <c r="G1456" s="4" t="s">
        <v>2914</v>
      </c>
      <c r="H1456" s="4" t="s">
        <v>2915</v>
      </c>
    </row>
    <row r="1457" spans="7:8" x14ac:dyDescent="0.3">
      <c r="G1457" s="4" t="s">
        <v>2916</v>
      </c>
      <c r="H1457" s="4" t="s">
        <v>2917</v>
      </c>
    </row>
    <row r="1458" spans="7:8" x14ac:dyDescent="0.3">
      <c r="G1458" s="4" t="s">
        <v>2918</v>
      </c>
      <c r="H1458" s="4" t="s">
        <v>2919</v>
      </c>
    </row>
    <row r="1459" spans="7:8" x14ac:dyDescent="0.3">
      <c r="G1459" s="4" t="s">
        <v>2920</v>
      </c>
      <c r="H1459" s="4" t="s">
        <v>2921</v>
      </c>
    </row>
    <row r="1460" spans="7:8" x14ac:dyDescent="0.3">
      <c r="G1460" s="4" t="s">
        <v>2922</v>
      </c>
      <c r="H1460" s="4" t="s">
        <v>2923</v>
      </c>
    </row>
    <row r="1461" spans="7:8" x14ac:dyDescent="0.3">
      <c r="G1461" s="4" t="s">
        <v>2924</v>
      </c>
      <c r="H1461" s="4" t="s">
        <v>2925</v>
      </c>
    </row>
    <row r="1462" spans="7:8" x14ac:dyDescent="0.3">
      <c r="G1462" s="4" t="s">
        <v>2926</v>
      </c>
      <c r="H1462" s="4" t="s">
        <v>2927</v>
      </c>
    </row>
    <row r="1463" spans="7:8" x14ac:dyDescent="0.3">
      <c r="G1463" s="4" t="s">
        <v>2928</v>
      </c>
      <c r="H1463" s="4" t="s">
        <v>2929</v>
      </c>
    </row>
    <row r="1464" spans="7:8" x14ac:dyDescent="0.3">
      <c r="G1464" s="4" t="s">
        <v>2930</v>
      </c>
      <c r="H1464" s="4" t="s">
        <v>2931</v>
      </c>
    </row>
    <row r="1465" spans="7:8" x14ac:dyDescent="0.3">
      <c r="G1465" s="4" t="s">
        <v>2932</v>
      </c>
      <c r="H1465" s="4" t="s">
        <v>2933</v>
      </c>
    </row>
    <row r="1466" spans="7:8" x14ac:dyDescent="0.3">
      <c r="G1466" s="4" t="s">
        <v>2934</v>
      </c>
      <c r="H1466" s="4" t="s">
        <v>2935</v>
      </c>
    </row>
    <row r="1467" spans="7:8" x14ac:dyDescent="0.3">
      <c r="G1467" s="4" t="s">
        <v>2936</v>
      </c>
      <c r="H1467" s="4" t="s">
        <v>2937</v>
      </c>
    </row>
    <row r="1468" spans="7:8" x14ac:dyDescent="0.3">
      <c r="G1468" s="4" t="s">
        <v>2938</v>
      </c>
      <c r="H1468" s="4" t="s">
        <v>2939</v>
      </c>
    </row>
    <row r="1469" spans="7:8" x14ac:dyDescent="0.3">
      <c r="G1469" s="4" t="s">
        <v>2940</v>
      </c>
      <c r="H1469" s="4" t="s">
        <v>2941</v>
      </c>
    </row>
    <row r="1470" spans="7:8" x14ac:dyDescent="0.3">
      <c r="G1470" s="4" t="s">
        <v>2942</v>
      </c>
      <c r="H1470" s="4" t="s">
        <v>2943</v>
      </c>
    </row>
    <row r="1471" spans="7:8" x14ac:dyDescent="0.3">
      <c r="G1471" s="4" t="s">
        <v>2944</v>
      </c>
      <c r="H1471" s="4" t="s">
        <v>2945</v>
      </c>
    </row>
    <row r="1472" spans="7:8" x14ac:dyDescent="0.3">
      <c r="G1472" s="4" t="s">
        <v>2946</v>
      </c>
      <c r="H1472" s="4" t="s">
        <v>2947</v>
      </c>
    </row>
    <row r="1473" spans="7:8" x14ac:dyDescent="0.3">
      <c r="G1473" s="4" t="s">
        <v>2948</v>
      </c>
      <c r="H1473" s="4" t="s">
        <v>2949</v>
      </c>
    </row>
    <row r="1474" spans="7:8" x14ac:dyDescent="0.3">
      <c r="G1474" s="4" t="s">
        <v>2950</v>
      </c>
      <c r="H1474" s="4" t="s">
        <v>2951</v>
      </c>
    </row>
    <row r="1475" spans="7:8" x14ac:dyDescent="0.3">
      <c r="G1475" s="4" t="s">
        <v>2952</v>
      </c>
      <c r="H1475" s="4" t="s">
        <v>2953</v>
      </c>
    </row>
    <row r="1476" spans="7:8" x14ac:dyDescent="0.3">
      <c r="G1476" s="4" t="s">
        <v>2954</v>
      </c>
      <c r="H1476" s="4" t="s">
        <v>2955</v>
      </c>
    </row>
    <row r="1477" spans="7:8" x14ac:dyDescent="0.3">
      <c r="G1477" s="4" t="s">
        <v>2956</v>
      </c>
      <c r="H1477" s="4" t="s">
        <v>2957</v>
      </c>
    </row>
    <row r="1478" spans="7:8" x14ac:dyDescent="0.3">
      <c r="G1478" s="4" t="s">
        <v>2958</v>
      </c>
      <c r="H1478" s="4" t="s">
        <v>2959</v>
      </c>
    </row>
    <row r="1479" spans="7:8" x14ac:dyDescent="0.3">
      <c r="G1479" s="4" t="s">
        <v>2960</v>
      </c>
      <c r="H1479" s="4" t="s">
        <v>2961</v>
      </c>
    </row>
    <row r="1480" spans="7:8" x14ac:dyDescent="0.3">
      <c r="G1480" s="4" t="s">
        <v>2962</v>
      </c>
      <c r="H1480" s="4" t="s">
        <v>2963</v>
      </c>
    </row>
    <row r="1481" spans="7:8" x14ac:dyDescent="0.3">
      <c r="G1481" s="4" t="s">
        <v>2964</v>
      </c>
      <c r="H1481" s="4" t="s">
        <v>2965</v>
      </c>
    </row>
    <row r="1482" spans="7:8" x14ac:dyDescent="0.3">
      <c r="G1482" s="4" t="s">
        <v>2966</v>
      </c>
      <c r="H1482" s="4" t="s">
        <v>2967</v>
      </c>
    </row>
    <row r="1483" spans="7:8" x14ac:dyDescent="0.3">
      <c r="G1483" s="4" t="s">
        <v>2968</v>
      </c>
      <c r="H1483" s="4" t="s">
        <v>2969</v>
      </c>
    </row>
    <row r="1484" spans="7:8" x14ac:dyDescent="0.3">
      <c r="G1484" s="4" t="s">
        <v>2970</v>
      </c>
      <c r="H1484" s="4" t="s">
        <v>2971</v>
      </c>
    </row>
    <row r="1485" spans="7:8" x14ac:dyDescent="0.3">
      <c r="G1485" s="4" t="s">
        <v>2972</v>
      </c>
      <c r="H1485" s="4" t="s">
        <v>2973</v>
      </c>
    </row>
    <row r="1486" spans="7:8" x14ac:dyDescent="0.3">
      <c r="G1486" s="4" t="s">
        <v>2974</v>
      </c>
      <c r="H1486" s="4" t="s">
        <v>2975</v>
      </c>
    </row>
    <row r="1487" spans="7:8" x14ac:dyDescent="0.3">
      <c r="G1487" s="4" t="s">
        <v>2976</v>
      </c>
      <c r="H1487" s="4" t="s">
        <v>2977</v>
      </c>
    </row>
    <row r="1488" spans="7:8" x14ac:dyDescent="0.3">
      <c r="G1488" s="4" t="s">
        <v>2978</v>
      </c>
      <c r="H1488" s="4" t="s">
        <v>2979</v>
      </c>
    </row>
    <row r="1489" spans="7:8" x14ac:dyDescent="0.3">
      <c r="G1489" s="4" t="s">
        <v>2980</v>
      </c>
      <c r="H1489" s="4" t="s">
        <v>2981</v>
      </c>
    </row>
    <row r="1490" spans="7:8" x14ac:dyDescent="0.3">
      <c r="G1490" s="4" t="s">
        <v>2982</v>
      </c>
      <c r="H1490" s="4" t="s">
        <v>2983</v>
      </c>
    </row>
    <row r="1491" spans="7:8" x14ac:dyDescent="0.3">
      <c r="G1491" s="4" t="s">
        <v>2984</v>
      </c>
      <c r="H1491" s="4" t="s">
        <v>2985</v>
      </c>
    </row>
    <row r="1492" spans="7:8" x14ac:dyDescent="0.3">
      <c r="G1492" s="4" t="s">
        <v>2986</v>
      </c>
      <c r="H1492" s="4" t="s">
        <v>2987</v>
      </c>
    </row>
    <row r="1493" spans="7:8" x14ac:dyDescent="0.3">
      <c r="G1493" s="4" t="s">
        <v>2988</v>
      </c>
      <c r="H1493" s="4" t="s">
        <v>2989</v>
      </c>
    </row>
    <row r="1494" spans="7:8" x14ac:dyDescent="0.3">
      <c r="G1494" s="4" t="s">
        <v>2990</v>
      </c>
      <c r="H1494" s="4" t="s">
        <v>2991</v>
      </c>
    </row>
    <row r="1495" spans="7:8" x14ac:dyDescent="0.3">
      <c r="G1495" s="4" t="s">
        <v>2992</v>
      </c>
      <c r="H1495" s="4" t="s">
        <v>2993</v>
      </c>
    </row>
    <row r="1496" spans="7:8" x14ac:dyDescent="0.3">
      <c r="G1496" s="4" t="s">
        <v>2994</v>
      </c>
      <c r="H1496" s="4" t="s">
        <v>2995</v>
      </c>
    </row>
    <row r="1497" spans="7:8" x14ac:dyDescent="0.3">
      <c r="G1497" s="4" t="s">
        <v>2996</v>
      </c>
      <c r="H1497" s="4" t="s">
        <v>2997</v>
      </c>
    </row>
    <row r="1498" spans="7:8" x14ac:dyDescent="0.3">
      <c r="G1498" s="4" t="s">
        <v>2998</v>
      </c>
      <c r="H1498" s="4" t="s">
        <v>2999</v>
      </c>
    </row>
    <row r="1499" spans="7:8" x14ac:dyDescent="0.3">
      <c r="G1499" s="4" t="s">
        <v>3000</v>
      </c>
      <c r="H1499" s="4" t="s">
        <v>3001</v>
      </c>
    </row>
    <row r="1500" spans="7:8" x14ac:dyDescent="0.3">
      <c r="G1500" s="4" t="s">
        <v>3002</v>
      </c>
      <c r="H1500" s="4" t="s">
        <v>3003</v>
      </c>
    </row>
    <row r="1501" spans="7:8" x14ac:dyDescent="0.3">
      <c r="G1501" s="4" t="s">
        <v>3004</v>
      </c>
      <c r="H1501" s="4" t="s">
        <v>3005</v>
      </c>
    </row>
    <row r="1502" spans="7:8" x14ac:dyDescent="0.3">
      <c r="G1502" s="4" t="s">
        <v>3006</v>
      </c>
      <c r="H1502" s="4" t="s">
        <v>3007</v>
      </c>
    </row>
    <row r="1503" spans="7:8" x14ac:dyDescent="0.3">
      <c r="G1503" s="4" t="s">
        <v>3008</v>
      </c>
      <c r="H1503" s="4" t="s">
        <v>3009</v>
      </c>
    </row>
    <row r="1504" spans="7:8" x14ac:dyDescent="0.3">
      <c r="G1504" s="4" t="s">
        <v>3010</v>
      </c>
      <c r="H1504" s="4" t="s">
        <v>3011</v>
      </c>
    </row>
    <row r="1505" spans="7:8" x14ac:dyDescent="0.3">
      <c r="G1505" s="4" t="s">
        <v>3012</v>
      </c>
      <c r="H1505" s="4" t="s">
        <v>3013</v>
      </c>
    </row>
    <row r="1506" spans="7:8" x14ac:dyDescent="0.3">
      <c r="G1506" s="4" t="s">
        <v>3014</v>
      </c>
      <c r="H1506" s="4" t="s">
        <v>3015</v>
      </c>
    </row>
    <row r="1507" spans="7:8" x14ac:dyDescent="0.3">
      <c r="G1507" s="4" t="s">
        <v>3016</v>
      </c>
      <c r="H1507" s="4" t="s">
        <v>3017</v>
      </c>
    </row>
    <row r="1508" spans="7:8" x14ac:dyDescent="0.3">
      <c r="G1508" s="4" t="s">
        <v>3018</v>
      </c>
      <c r="H1508" s="4" t="s">
        <v>3019</v>
      </c>
    </row>
    <row r="1509" spans="7:8" x14ac:dyDescent="0.3">
      <c r="G1509" s="4" t="s">
        <v>3020</v>
      </c>
      <c r="H1509" s="4" t="s">
        <v>3021</v>
      </c>
    </row>
    <row r="1510" spans="7:8" x14ac:dyDescent="0.3">
      <c r="G1510" s="4" t="s">
        <v>3022</v>
      </c>
      <c r="H1510" s="4" t="s">
        <v>3023</v>
      </c>
    </row>
    <row r="1511" spans="7:8" x14ac:dyDescent="0.3">
      <c r="G1511" s="4" t="s">
        <v>3024</v>
      </c>
      <c r="H1511" s="4" t="s">
        <v>3025</v>
      </c>
    </row>
    <row r="1512" spans="7:8" x14ac:dyDescent="0.3">
      <c r="G1512" s="4" t="s">
        <v>3026</v>
      </c>
      <c r="H1512" s="4" t="s">
        <v>3027</v>
      </c>
    </row>
    <row r="1513" spans="7:8" x14ac:dyDescent="0.3">
      <c r="G1513" s="4" t="s">
        <v>3028</v>
      </c>
      <c r="H1513" s="4" t="s">
        <v>3029</v>
      </c>
    </row>
    <row r="1514" spans="7:8" x14ac:dyDescent="0.3">
      <c r="G1514" s="4" t="s">
        <v>3030</v>
      </c>
      <c r="H1514" s="4" t="s">
        <v>3031</v>
      </c>
    </row>
    <row r="1515" spans="7:8" x14ac:dyDescent="0.3">
      <c r="G1515" s="4" t="s">
        <v>3032</v>
      </c>
      <c r="H1515" s="4" t="s">
        <v>3033</v>
      </c>
    </row>
    <row r="1516" spans="7:8" x14ac:dyDescent="0.3">
      <c r="G1516" s="4" t="s">
        <v>3034</v>
      </c>
      <c r="H1516" s="4" t="s">
        <v>3035</v>
      </c>
    </row>
    <row r="1517" spans="7:8" x14ac:dyDescent="0.3">
      <c r="G1517" s="4" t="s">
        <v>3036</v>
      </c>
      <c r="H1517" s="4" t="s">
        <v>3037</v>
      </c>
    </row>
    <row r="1518" spans="7:8" x14ac:dyDescent="0.3">
      <c r="G1518" s="4" t="s">
        <v>3038</v>
      </c>
      <c r="H1518" s="4" t="s">
        <v>3039</v>
      </c>
    </row>
    <row r="1519" spans="7:8" x14ac:dyDescent="0.3">
      <c r="G1519" s="4" t="s">
        <v>3040</v>
      </c>
      <c r="H1519" s="4" t="s">
        <v>3041</v>
      </c>
    </row>
    <row r="1520" spans="7:8" x14ac:dyDescent="0.3">
      <c r="G1520" s="4" t="s">
        <v>3042</v>
      </c>
      <c r="H1520" s="4" t="s">
        <v>3043</v>
      </c>
    </row>
    <row r="1521" spans="7:8" x14ac:dyDescent="0.3">
      <c r="G1521" s="4" t="s">
        <v>3044</v>
      </c>
      <c r="H1521" s="4" t="s">
        <v>3045</v>
      </c>
    </row>
    <row r="1522" spans="7:8" x14ac:dyDescent="0.3">
      <c r="G1522" s="4" t="s">
        <v>3046</v>
      </c>
      <c r="H1522" s="4" t="s">
        <v>3047</v>
      </c>
    </row>
    <row r="1523" spans="7:8" x14ac:dyDescent="0.3">
      <c r="G1523" s="4" t="s">
        <v>3048</v>
      </c>
      <c r="H1523" s="4" t="s">
        <v>3049</v>
      </c>
    </row>
    <row r="1524" spans="7:8" x14ac:dyDescent="0.3">
      <c r="G1524" s="4" t="s">
        <v>3050</v>
      </c>
      <c r="H1524" s="4" t="s">
        <v>3051</v>
      </c>
    </row>
    <row r="1525" spans="7:8" x14ac:dyDescent="0.3">
      <c r="G1525" s="4" t="s">
        <v>3052</v>
      </c>
      <c r="H1525" s="4" t="s">
        <v>3053</v>
      </c>
    </row>
    <row r="1526" spans="7:8" x14ac:dyDescent="0.3">
      <c r="G1526" s="4" t="s">
        <v>3054</v>
      </c>
      <c r="H1526" s="4" t="s">
        <v>3055</v>
      </c>
    </row>
    <row r="1527" spans="7:8" x14ac:dyDescent="0.3">
      <c r="G1527" s="4" t="s">
        <v>3056</v>
      </c>
      <c r="H1527" s="4" t="s">
        <v>3057</v>
      </c>
    </row>
    <row r="1528" spans="7:8" x14ac:dyDescent="0.3">
      <c r="G1528" s="4" t="s">
        <v>3058</v>
      </c>
      <c r="H1528" s="4" t="s">
        <v>3059</v>
      </c>
    </row>
    <row r="1529" spans="7:8" x14ac:dyDescent="0.3">
      <c r="G1529" s="4" t="s">
        <v>3060</v>
      </c>
      <c r="H1529" s="4" t="s">
        <v>3061</v>
      </c>
    </row>
    <row r="1530" spans="7:8" x14ac:dyDescent="0.3">
      <c r="G1530" s="4" t="s">
        <v>3062</v>
      </c>
      <c r="H1530" s="4" t="s">
        <v>3063</v>
      </c>
    </row>
    <row r="1531" spans="7:8" x14ac:dyDescent="0.3">
      <c r="G1531" s="4" t="s">
        <v>3064</v>
      </c>
      <c r="H1531" s="4" t="s">
        <v>3065</v>
      </c>
    </row>
    <row r="1532" spans="7:8" x14ac:dyDescent="0.3">
      <c r="G1532" s="4" t="s">
        <v>3066</v>
      </c>
      <c r="H1532" s="4" t="s">
        <v>3067</v>
      </c>
    </row>
    <row r="1533" spans="7:8" x14ac:dyDescent="0.3">
      <c r="G1533" s="4" t="s">
        <v>3068</v>
      </c>
      <c r="H1533" s="4" t="s">
        <v>3069</v>
      </c>
    </row>
    <row r="1534" spans="7:8" x14ac:dyDescent="0.3">
      <c r="G1534" s="4" t="s">
        <v>3070</v>
      </c>
      <c r="H1534" s="4" t="s">
        <v>3071</v>
      </c>
    </row>
    <row r="1535" spans="7:8" x14ac:dyDescent="0.3">
      <c r="G1535" s="4" t="s">
        <v>3072</v>
      </c>
      <c r="H1535" s="4" t="s">
        <v>3073</v>
      </c>
    </row>
    <row r="1536" spans="7:8" x14ac:dyDescent="0.3">
      <c r="G1536" s="4" t="s">
        <v>3074</v>
      </c>
      <c r="H1536" s="4" t="s">
        <v>3075</v>
      </c>
    </row>
    <row r="1537" spans="7:8" x14ac:dyDescent="0.3">
      <c r="G1537" s="4" t="s">
        <v>3076</v>
      </c>
      <c r="H1537" s="4" t="s">
        <v>3077</v>
      </c>
    </row>
    <row r="1538" spans="7:8" x14ac:dyDescent="0.3">
      <c r="G1538" s="4" t="s">
        <v>3078</v>
      </c>
      <c r="H1538" s="4" t="s">
        <v>3079</v>
      </c>
    </row>
    <row r="1539" spans="7:8" x14ac:dyDescent="0.3">
      <c r="G1539" s="4" t="s">
        <v>3080</v>
      </c>
      <c r="H1539" s="4" t="s">
        <v>3081</v>
      </c>
    </row>
    <row r="1540" spans="7:8" x14ac:dyDescent="0.3">
      <c r="G1540" s="4" t="s">
        <v>3082</v>
      </c>
      <c r="H1540" s="4" t="s">
        <v>3083</v>
      </c>
    </row>
    <row r="1541" spans="7:8" x14ac:dyDescent="0.3">
      <c r="G1541" s="4" t="s">
        <v>3084</v>
      </c>
      <c r="H1541" s="4" t="s">
        <v>3085</v>
      </c>
    </row>
    <row r="1542" spans="7:8" x14ac:dyDescent="0.3">
      <c r="G1542" s="4" t="s">
        <v>3086</v>
      </c>
      <c r="H1542" s="4" t="s">
        <v>3087</v>
      </c>
    </row>
    <row r="1543" spans="7:8" x14ac:dyDescent="0.3">
      <c r="G1543" s="4" t="s">
        <v>3088</v>
      </c>
      <c r="H1543" s="4" t="s">
        <v>3089</v>
      </c>
    </row>
    <row r="1544" spans="7:8" x14ac:dyDescent="0.3">
      <c r="G1544" s="4" t="s">
        <v>3090</v>
      </c>
      <c r="H1544" s="4" t="s">
        <v>3091</v>
      </c>
    </row>
    <row r="1545" spans="7:8" x14ac:dyDescent="0.3">
      <c r="G1545" s="4" t="s">
        <v>3092</v>
      </c>
      <c r="H1545" s="4" t="s">
        <v>3093</v>
      </c>
    </row>
    <row r="1546" spans="7:8" x14ac:dyDescent="0.3">
      <c r="G1546" s="4" t="s">
        <v>3094</v>
      </c>
      <c r="H1546" s="4" t="s">
        <v>3095</v>
      </c>
    </row>
    <row r="1547" spans="7:8" x14ac:dyDescent="0.3">
      <c r="G1547" s="4" t="s">
        <v>3096</v>
      </c>
      <c r="H1547" s="4" t="s">
        <v>3097</v>
      </c>
    </row>
    <row r="1548" spans="7:8" x14ac:dyDescent="0.3">
      <c r="G1548" s="4" t="s">
        <v>3098</v>
      </c>
      <c r="H1548" s="4" t="s">
        <v>3099</v>
      </c>
    </row>
    <row r="1549" spans="7:8" x14ac:dyDescent="0.3">
      <c r="G1549" s="4" t="s">
        <v>3100</v>
      </c>
      <c r="H1549" s="4" t="s">
        <v>3101</v>
      </c>
    </row>
    <row r="1550" spans="7:8" x14ac:dyDescent="0.3">
      <c r="G1550" s="4" t="s">
        <v>3102</v>
      </c>
      <c r="H1550" s="4" t="s">
        <v>3103</v>
      </c>
    </row>
    <row r="1551" spans="7:8" x14ac:dyDescent="0.3">
      <c r="G1551" s="4" t="s">
        <v>3104</v>
      </c>
      <c r="H1551" s="4" t="s">
        <v>3105</v>
      </c>
    </row>
    <row r="1552" spans="7:8" x14ac:dyDescent="0.3">
      <c r="G1552" s="4" t="s">
        <v>3106</v>
      </c>
      <c r="H1552" s="4" t="s">
        <v>3107</v>
      </c>
    </row>
    <row r="1553" spans="7:8" x14ac:dyDescent="0.3">
      <c r="G1553" s="4" t="s">
        <v>3108</v>
      </c>
      <c r="H1553" s="4" t="s">
        <v>3109</v>
      </c>
    </row>
    <row r="1554" spans="7:8" x14ac:dyDescent="0.3">
      <c r="G1554" s="4" t="s">
        <v>3110</v>
      </c>
      <c r="H1554" s="4" t="s">
        <v>3111</v>
      </c>
    </row>
    <row r="1555" spans="7:8" x14ac:dyDescent="0.3">
      <c r="G1555" s="4" t="s">
        <v>3112</v>
      </c>
      <c r="H1555" s="4" t="s">
        <v>3113</v>
      </c>
    </row>
    <row r="1556" spans="7:8" x14ac:dyDescent="0.3">
      <c r="G1556" s="4" t="s">
        <v>3114</v>
      </c>
      <c r="H1556" s="4" t="s">
        <v>3115</v>
      </c>
    </row>
    <row r="1557" spans="7:8" x14ac:dyDescent="0.3">
      <c r="G1557" s="4" t="s">
        <v>3116</v>
      </c>
      <c r="H1557" s="4" t="s">
        <v>3117</v>
      </c>
    </row>
    <row r="1558" spans="7:8" x14ac:dyDescent="0.3">
      <c r="G1558" s="4" t="s">
        <v>3118</v>
      </c>
      <c r="H1558" s="4" t="s">
        <v>3119</v>
      </c>
    </row>
    <row r="1559" spans="7:8" x14ac:dyDescent="0.3">
      <c r="G1559" s="4" t="s">
        <v>3120</v>
      </c>
      <c r="H1559" s="4" t="s">
        <v>3121</v>
      </c>
    </row>
    <row r="1560" spans="7:8" x14ac:dyDescent="0.3">
      <c r="G1560" s="4" t="s">
        <v>3122</v>
      </c>
      <c r="H1560" s="4" t="s">
        <v>3123</v>
      </c>
    </row>
    <row r="1561" spans="7:8" x14ac:dyDescent="0.3">
      <c r="G1561" s="4" t="s">
        <v>3124</v>
      </c>
      <c r="H1561" s="4" t="s">
        <v>3125</v>
      </c>
    </row>
    <row r="1562" spans="7:8" x14ac:dyDescent="0.3">
      <c r="G1562" s="4" t="s">
        <v>3126</v>
      </c>
      <c r="H1562" s="4" t="s">
        <v>3127</v>
      </c>
    </row>
    <row r="1563" spans="7:8" x14ac:dyDescent="0.3">
      <c r="G1563" s="4" t="s">
        <v>3128</v>
      </c>
      <c r="H1563" s="4" t="s">
        <v>3129</v>
      </c>
    </row>
    <row r="1564" spans="7:8" x14ac:dyDescent="0.3">
      <c r="G1564" s="4" t="s">
        <v>3130</v>
      </c>
      <c r="H1564" s="4" t="s">
        <v>3131</v>
      </c>
    </row>
    <row r="1565" spans="7:8" x14ac:dyDescent="0.3">
      <c r="G1565" s="4" t="s">
        <v>3132</v>
      </c>
      <c r="H1565" s="4" t="s">
        <v>3133</v>
      </c>
    </row>
    <row r="1566" spans="7:8" x14ac:dyDescent="0.3">
      <c r="G1566" s="4" t="s">
        <v>3134</v>
      </c>
      <c r="H1566" s="4" t="s">
        <v>3135</v>
      </c>
    </row>
    <row r="1567" spans="7:8" x14ac:dyDescent="0.3">
      <c r="G1567" s="4" t="s">
        <v>3136</v>
      </c>
      <c r="H1567" s="4" t="s">
        <v>3137</v>
      </c>
    </row>
    <row r="1568" spans="7:8" x14ac:dyDescent="0.3">
      <c r="G1568" s="4" t="s">
        <v>3138</v>
      </c>
      <c r="H1568" s="4" t="s">
        <v>3139</v>
      </c>
    </row>
    <row r="1569" spans="7:8" x14ac:dyDescent="0.3">
      <c r="G1569" s="4" t="s">
        <v>3140</v>
      </c>
      <c r="H1569" s="4" t="s">
        <v>3141</v>
      </c>
    </row>
    <row r="1570" spans="7:8" x14ac:dyDescent="0.3">
      <c r="G1570" s="4" t="s">
        <v>3142</v>
      </c>
      <c r="H1570" s="4" t="s">
        <v>3143</v>
      </c>
    </row>
    <row r="1571" spans="7:8" x14ac:dyDescent="0.3">
      <c r="G1571" s="4" t="s">
        <v>3144</v>
      </c>
      <c r="H1571" s="4" t="s">
        <v>3145</v>
      </c>
    </row>
    <row r="1572" spans="7:8" x14ac:dyDescent="0.3">
      <c r="G1572" s="4" t="s">
        <v>3146</v>
      </c>
      <c r="H1572" s="4" t="s">
        <v>3147</v>
      </c>
    </row>
    <row r="1573" spans="7:8" x14ac:dyDescent="0.3">
      <c r="G1573" s="4" t="s">
        <v>3148</v>
      </c>
      <c r="H1573" s="4" t="s">
        <v>3149</v>
      </c>
    </row>
    <row r="1574" spans="7:8" x14ac:dyDescent="0.3">
      <c r="G1574" s="4" t="s">
        <v>3150</v>
      </c>
      <c r="H1574" s="4" t="s">
        <v>3151</v>
      </c>
    </row>
    <row r="1575" spans="7:8" x14ac:dyDescent="0.3">
      <c r="G1575" s="4" t="s">
        <v>3152</v>
      </c>
      <c r="H1575" s="4" t="s">
        <v>3153</v>
      </c>
    </row>
    <row r="1576" spans="7:8" x14ac:dyDescent="0.3">
      <c r="G1576" s="4" t="s">
        <v>3154</v>
      </c>
      <c r="H1576" s="4" t="s">
        <v>3155</v>
      </c>
    </row>
    <row r="1577" spans="7:8" x14ac:dyDescent="0.3">
      <c r="G1577" s="4" t="s">
        <v>3156</v>
      </c>
      <c r="H1577" s="4" t="s">
        <v>3157</v>
      </c>
    </row>
    <row r="1578" spans="7:8" x14ac:dyDescent="0.3">
      <c r="G1578" s="4" t="s">
        <v>3158</v>
      </c>
      <c r="H1578" s="4" t="s">
        <v>3159</v>
      </c>
    </row>
    <row r="1579" spans="7:8" x14ac:dyDescent="0.3">
      <c r="G1579" s="4" t="s">
        <v>3160</v>
      </c>
      <c r="H1579" s="4" t="s">
        <v>3161</v>
      </c>
    </row>
    <row r="1580" spans="7:8" x14ac:dyDescent="0.3">
      <c r="G1580" s="4" t="s">
        <v>3162</v>
      </c>
      <c r="H1580" s="4" t="s">
        <v>3163</v>
      </c>
    </row>
    <row r="1581" spans="7:8" x14ac:dyDescent="0.3">
      <c r="G1581" s="4" t="s">
        <v>3164</v>
      </c>
      <c r="H1581" s="4" t="s">
        <v>3165</v>
      </c>
    </row>
    <row r="1582" spans="7:8" x14ac:dyDescent="0.3">
      <c r="G1582" s="4" t="s">
        <v>3166</v>
      </c>
      <c r="H1582" s="4" t="s">
        <v>3167</v>
      </c>
    </row>
    <row r="1583" spans="7:8" x14ac:dyDescent="0.3">
      <c r="G1583" s="4" t="s">
        <v>3168</v>
      </c>
      <c r="H1583" s="4" t="s">
        <v>3169</v>
      </c>
    </row>
    <row r="1584" spans="7:8" x14ac:dyDescent="0.3">
      <c r="G1584" s="4" t="s">
        <v>3170</v>
      </c>
      <c r="H1584" s="4" t="s">
        <v>3171</v>
      </c>
    </row>
    <row r="1585" spans="7:8" x14ac:dyDescent="0.3">
      <c r="G1585" s="4" t="s">
        <v>3172</v>
      </c>
      <c r="H1585" s="4" t="s">
        <v>3173</v>
      </c>
    </row>
    <row r="1586" spans="7:8" x14ac:dyDescent="0.3">
      <c r="G1586" s="4" t="s">
        <v>3174</v>
      </c>
      <c r="H1586" s="4" t="s">
        <v>3175</v>
      </c>
    </row>
    <row r="1587" spans="7:8" x14ac:dyDescent="0.3">
      <c r="G1587" s="4" t="s">
        <v>3176</v>
      </c>
      <c r="H1587" s="4" t="s">
        <v>3177</v>
      </c>
    </row>
    <row r="1588" spans="7:8" x14ac:dyDescent="0.3">
      <c r="G1588" s="4" t="s">
        <v>3178</v>
      </c>
      <c r="H1588" s="4" t="s">
        <v>3179</v>
      </c>
    </row>
    <row r="1589" spans="7:8" x14ac:dyDescent="0.3">
      <c r="G1589" s="4" t="s">
        <v>3180</v>
      </c>
      <c r="H1589" s="4" t="s">
        <v>3181</v>
      </c>
    </row>
    <row r="1590" spans="7:8" x14ac:dyDescent="0.3">
      <c r="G1590" s="4" t="s">
        <v>3182</v>
      </c>
      <c r="H1590" s="4" t="s">
        <v>3183</v>
      </c>
    </row>
    <row r="1591" spans="7:8" x14ac:dyDescent="0.3">
      <c r="G1591" s="4" t="s">
        <v>3184</v>
      </c>
      <c r="H1591" s="4" t="s">
        <v>3185</v>
      </c>
    </row>
    <row r="1592" spans="7:8" x14ac:dyDescent="0.3">
      <c r="G1592" s="4" t="s">
        <v>3186</v>
      </c>
      <c r="H1592" s="4" t="s">
        <v>3187</v>
      </c>
    </row>
    <row r="1593" spans="7:8" x14ac:dyDescent="0.3">
      <c r="G1593" s="4" t="s">
        <v>3188</v>
      </c>
      <c r="H1593" s="4" t="s">
        <v>3189</v>
      </c>
    </row>
    <row r="1594" spans="7:8" x14ac:dyDescent="0.3">
      <c r="G1594" s="4" t="s">
        <v>3190</v>
      </c>
      <c r="H1594" s="4" t="s">
        <v>3191</v>
      </c>
    </row>
    <row r="1595" spans="7:8" x14ac:dyDescent="0.3">
      <c r="G1595" s="4" t="s">
        <v>3192</v>
      </c>
      <c r="H1595" s="4" t="s">
        <v>3193</v>
      </c>
    </row>
    <row r="1596" spans="7:8" x14ac:dyDescent="0.3">
      <c r="G1596" s="4" t="s">
        <v>3194</v>
      </c>
      <c r="H1596" s="4" t="s">
        <v>3195</v>
      </c>
    </row>
    <row r="1597" spans="7:8" x14ac:dyDescent="0.3">
      <c r="G1597" s="4" t="s">
        <v>3196</v>
      </c>
      <c r="H1597" s="4" t="s">
        <v>3197</v>
      </c>
    </row>
    <row r="1598" spans="7:8" x14ac:dyDescent="0.3">
      <c r="G1598" s="4" t="s">
        <v>3198</v>
      </c>
      <c r="H1598" s="4" t="s">
        <v>3199</v>
      </c>
    </row>
    <row r="1599" spans="7:8" x14ac:dyDescent="0.3">
      <c r="G1599" s="4" t="s">
        <v>3200</v>
      </c>
      <c r="H1599" s="4" t="s">
        <v>3201</v>
      </c>
    </row>
    <row r="1600" spans="7:8" x14ac:dyDescent="0.3">
      <c r="G1600" s="4" t="s">
        <v>3202</v>
      </c>
      <c r="H1600" s="4" t="s">
        <v>3203</v>
      </c>
    </row>
    <row r="1601" spans="7:8" x14ac:dyDescent="0.3">
      <c r="G1601" s="4" t="s">
        <v>3204</v>
      </c>
      <c r="H1601" s="4" t="s">
        <v>3205</v>
      </c>
    </row>
    <row r="1602" spans="7:8" x14ac:dyDescent="0.3">
      <c r="G1602" s="4" t="s">
        <v>3206</v>
      </c>
      <c r="H1602" s="4" t="s">
        <v>3207</v>
      </c>
    </row>
    <row r="1603" spans="7:8" x14ac:dyDescent="0.3">
      <c r="G1603" s="4" t="s">
        <v>3208</v>
      </c>
      <c r="H1603" s="4" t="s">
        <v>3209</v>
      </c>
    </row>
    <row r="1604" spans="7:8" x14ac:dyDescent="0.3">
      <c r="G1604" s="4" t="s">
        <v>3210</v>
      </c>
      <c r="H1604" s="4" t="s">
        <v>3211</v>
      </c>
    </row>
    <row r="1605" spans="7:8" x14ac:dyDescent="0.3">
      <c r="G1605" s="4" t="s">
        <v>3212</v>
      </c>
      <c r="H1605" s="4" t="s">
        <v>3213</v>
      </c>
    </row>
    <row r="1606" spans="7:8" x14ac:dyDescent="0.3">
      <c r="G1606" s="4" t="s">
        <v>3214</v>
      </c>
      <c r="H1606" s="4" t="s">
        <v>3215</v>
      </c>
    </row>
    <row r="1607" spans="7:8" x14ac:dyDescent="0.3">
      <c r="G1607" s="4" t="s">
        <v>3216</v>
      </c>
      <c r="H1607" s="4" t="s">
        <v>3217</v>
      </c>
    </row>
    <row r="1608" spans="7:8" x14ac:dyDescent="0.3">
      <c r="G1608" s="4" t="s">
        <v>3218</v>
      </c>
      <c r="H1608" s="4" t="s">
        <v>3219</v>
      </c>
    </row>
    <row r="1609" spans="7:8" x14ac:dyDescent="0.3">
      <c r="G1609" s="4" t="s">
        <v>3220</v>
      </c>
      <c r="H1609" s="4" t="s">
        <v>3221</v>
      </c>
    </row>
    <row r="1610" spans="7:8" x14ac:dyDescent="0.3">
      <c r="G1610" s="4" t="s">
        <v>3222</v>
      </c>
      <c r="H1610" s="4" t="s">
        <v>3223</v>
      </c>
    </row>
    <row r="1611" spans="7:8" x14ac:dyDescent="0.3">
      <c r="G1611" s="4" t="s">
        <v>3224</v>
      </c>
      <c r="H1611" s="4" t="s">
        <v>3225</v>
      </c>
    </row>
    <row r="1612" spans="7:8" x14ac:dyDescent="0.3">
      <c r="G1612" s="4" t="s">
        <v>3226</v>
      </c>
      <c r="H1612" s="4" t="s">
        <v>3227</v>
      </c>
    </row>
    <row r="1613" spans="7:8" x14ac:dyDescent="0.3">
      <c r="G1613" s="4" t="s">
        <v>3228</v>
      </c>
      <c r="H1613" s="4" t="s">
        <v>3229</v>
      </c>
    </row>
    <row r="1614" spans="7:8" x14ac:dyDescent="0.3">
      <c r="G1614" s="4" t="s">
        <v>3230</v>
      </c>
      <c r="H1614" s="4" t="s">
        <v>3231</v>
      </c>
    </row>
    <row r="1615" spans="7:8" x14ac:dyDescent="0.3">
      <c r="G1615" s="4" t="s">
        <v>3232</v>
      </c>
      <c r="H1615" s="4" t="s">
        <v>3233</v>
      </c>
    </row>
    <row r="1616" spans="7:8" x14ac:dyDescent="0.3">
      <c r="G1616" s="4" t="s">
        <v>3234</v>
      </c>
      <c r="H1616" s="4" t="s">
        <v>3235</v>
      </c>
    </row>
    <row r="1617" spans="7:8" x14ac:dyDescent="0.3">
      <c r="G1617" s="4" t="s">
        <v>3236</v>
      </c>
      <c r="H1617" s="4" t="s">
        <v>3237</v>
      </c>
    </row>
    <row r="1618" spans="7:8" x14ac:dyDescent="0.3">
      <c r="G1618" s="4" t="s">
        <v>3238</v>
      </c>
      <c r="H1618" s="4" t="s">
        <v>3239</v>
      </c>
    </row>
    <row r="1619" spans="7:8" x14ac:dyDescent="0.3">
      <c r="G1619" s="4" t="s">
        <v>3240</v>
      </c>
      <c r="H1619" s="4" t="s">
        <v>3241</v>
      </c>
    </row>
    <row r="1620" spans="7:8" x14ac:dyDescent="0.3">
      <c r="G1620" s="4" t="s">
        <v>3242</v>
      </c>
      <c r="H1620" s="4" t="s">
        <v>3243</v>
      </c>
    </row>
    <row r="1621" spans="7:8" x14ac:dyDescent="0.3">
      <c r="G1621" s="4" t="s">
        <v>3244</v>
      </c>
      <c r="H1621" s="4" t="s">
        <v>3245</v>
      </c>
    </row>
    <row r="1622" spans="7:8" x14ac:dyDescent="0.3">
      <c r="G1622" s="4" t="s">
        <v>3246</v>
      </c>
      <c r="H1622" s="4" t="s">
        <v>3247</v>
      </c>
    </row>
    <row r="1623" spans="7:8" x14ac:dyDescent="0.3">
      <c r="G1623" s="4" t="s">
        <v>3248</v>
      </c>
      <c r="H1623" s="4" t="s">
        <v>3249</v>
      </c>
    </row>
    <row r="1624" spans="7:8" x14ac:dyDescent="0.3">
      <c r="G1624" s="4" t="s">
        <v>3250</v>
      </c>
      <c r="H1624" s="4" t="s">
        <v>3251</v>
      </c>
    </row>
    <row r="1625" spans="7:8" x14ac:dyDescent="0.3">
      <c r="G1625" s="4" t="s">
        <v>3252</v>
      </c>
      <c r="H1625" s="4" t="s">
        <v>3253</v>
      </c>
    </row>
    <row r="1626" spans="7:8" x14ac:dyDescent="0.3">
      <c r="G1626" s="4" t="s">
        <v>3254</v>
      </c>
      <c r="H1626" s="4" t="s">
        <v>3255</v>
      </c>
    </row>
    <row r="1627" spans="7:8" x14ac:dyDescent="0.3">
      <c r="G1627" s="4" t="s">
        <v>3256</v>
      </c>
      <c r="H1627" s="4" t="s">
        <v>3257</v>
      </c>
    </row>
    <row r="1628" spans="7:8" x14ac:dyDescent="0.3">
      <c r="G1628" s="4" t="s">
        <v>3258</v>
      </c>
      <c r="H1628" s="4" t="s">
        <v>3259</v>
      </c>
    </row>
    <row r="1629" spans="7:8" x14ac:dyDescent="0.3">
      <c r="G1629" s="4" t="s">
        <v>3260</v>
      </c>
      <c r="H1629" s="4" t="s">
        <v>3261</v>
      </c>
    </row>
    <row r="1630" spans="7:8" x14ac:dyDescent="0.3">
      <c r="G1630" s="4" t="s">
        <v>3262</v>
      </c>
      <c r="H1630" s="4" t="s">
        <v>3263</v>
      </c>
    </row>
    <row r="1631" spans="7:8" x14ac:dyDescent="0.3">
      <c r="G1631" s="4" t="s">
        <v>3264</v>
      </c>
      <c r="H1631" s="4" t="s">
        <v>3265</v>
      </c>
    </row>
    <row r="1632" spans="7:8" x14ac:dyDescent="0.3">
      <c r="G1632" s="4" t="s">
        <v>3266</v>
      </c>
      <c r="H1632" s="4" t="s">
        <v>3267</v>
      </c>
    </row>
    <row r="1633" spans="7:8" x14ac:dyDescent="0.3">
      <c r="G1633" s="4" t="s">
        <v>3268</v>
      </c>
      <c r="H1633" s="4" t="s">
        <v>3269</v>
      </c>
    </row>
    <row r="1634" spans="7:8" x14ac:dyDescent="0.3">
      <c r="G1634" s="4" t="s">
        <v>3270</v>
      </c>
      <c r="H1634" s="4" t="s">
        <v>3271</v>
      </c>
    </row>
    <row r="1635" spans="7:8" x14ac:dyDescent="0.3">
      <c r="G1635" s="4" t="s">
        <v>3272</v>
      </c>
      <c r="H1635" s="4" t="s">
        <v>3273</v>
      </c>
    </row>
    <row r="1636" spans="7:8" x14ac:dyDescent="0.3">
      <c r="G1636" s="4" t="s">
        <v>3274</v>
      </c>
      <c r="H1636" s="4" t="s">
        <v>3275</v>
      </c>
    </row>
    <row r="1637" spans="7:8" x14ac:dyDescent="0.3">
      <c r="G1637" s="4" t="s">
        <v>3276</v>
      </c>
      <c r="H1637" s="4" t="s">
        <v>3277</v>
      </c>
    </row>
    <row r="1638" spans="7:8" x14ac:dyDescent="0.3">
      <c r="G1638" s="4" t="s">
        <v>3278</v>
      </c>
      <c r="H1638" s="4" t="s">
        <v>3279</v>
      </c>
    </row>
    <row r="1639" spans="7:8" x14ac:dyDescent="0.3">
      <c r="G1639" s="4" t="s">
        <v>3280</v>
      </c>
      <c r="H1639" s="4" t="s">
        <v>3281</v>
      </c>
    </row>
    <row r="1640" spans="7:8" x14ac:dyDescent="0.3">
      <c r="G1640" s="4" t="s">
        <v>3282</v>
      </c>
      <c r="H1640" s="4" t="s">
        <v>3283</v>
      </c>
    </row>
    <row r="1641" spans="7:8" x14ac:dyDescent="0.3">
      <c r="G1641" s="4" t="s">
        <v>3284</v>
      </c>
      <c r="H1641" s="4" t="s">
        <v>3285</v>
      </c>
    </row>
    <row r="1642" spans="7:8" x14ac:dyDescent="0.3">
      <c r="G1642" s="4" t="s">
        <v>3286</v>
      </c>
      <c r="H1642" s="4" t="s">
        <v>3287</v>
      </c>
    </row>
    <row r="1643" spans="7:8" x14ac:dyDescent="0.3">
      <c r="G1643" s="4" t="s">
        <v>3288</v>
      </c>
      <c r="H1643" s="4" t="s">
        <v>3289</v>
      </c>
    </row>
    <row r="1644" spans="7:8" x14ac:dyDescent="0.3">
      <c r="G1644" s="4" t="s">
        <v>3290</v>
      </c>
      <c r="H1644" s="4" t="s">
        <v>3291</v>
      </c>
    </row>
    <row r="1645" spans="7:8" x14ac:dyDescent="0.3">
      <c r="G1645" s="4" t="s">
        <v>3292</v>
      </c>
      <c r="H1645" s="4" t="s">
        <v>3293</v>
      </c>
    </row>
    <row r="1646" spans="7:8" x14ac:dyDescent="0.3">
      <c r="G1646" s="4" t="s">
        <v>3294</v>
      </c>
      <c r="H1646" s="4" t="s">
        <v>3295</v>
      </c>
    </row>
    <row r="1647" spans="7:8" x14ac:dyDescent="0.3">
      <c r="G1647" s="4" t="s">
        <v>3296</v>
      </c>
      <c r="H1647" s="4" t="s">
        <v>3297</v>
      </c>
    </row>
    <row r="1648" spans="7:8" x14ac:dyDescent="0.3">
      <c r="G1648" s="4" t="s">
        <v>3298</v>
      </c>
      <c r="H1648" s="4" t="s">
        <v>3299</v>
      </c>
    </row>
    <row r="1649" spans="7:8" x14ac:dyDescent="0.3">
      <c r="G1649" s="4" t="s">
        <v>3300</v>
      </c>
      <c r="H1649" s="4" t="s">
        <v>3301</v>
      </c>
    </row>
    <row r="1650" spans="7:8" x14ac:dyDescent="0.3">
      <c r="G1650" s="4" t="s">
        <v>3302</v>
      </c>
      <c r="H1650" s="4" t="s">
        <v>3303</v>
      </c>
    </row>
    <row r="1651" spans="7:8" x14ac:dyDescent="0.3">
      <c r="G1651" s="4" t="s">
        <v>3304</v>
      </c>
      <c r="H1651" s="4" t="s">
        <v>3305</v>
      </c>
    </row>
    <row r="1652" spans="7:8" x14ac:dyDescent="0.3">
      <c r="G1652" s="4" t="s">
        <v>3306</v>
      </c>
      <c r="H1652" s="4" t="s">
        <v>3307</v>
      </c>
    </row>
    <row r="1653" spans="7:8" x14ac:dyDescent="0.3">
      <c r="G1653" s="4" t="s">
        <v>3308</v>
      </c>
      <c r="H1653" s="4" t="s">
        <v>3309</v>
      </c>
    </row>
    <row r="1654" spans="7:8" x14ac:dyDescent="0.3">
      <c r="G1654" s="4" t="s">
        <v>3310</v>
      </c>
      <c r="H1654" s="4" t="s">
        <v>3311</v>
      </c>
    </row>
    <row r="1655" spans="7:8" x14ac:dyDescent="0.3">
      <c r="G1655" s="4" t="s">
        <v>3312</v>
      </c>
      <c r="H1655" s="4" t="s">
        <v>3313</v>
      </c>
    </row>
    <row r="1656" spans="7:8" x14ac:dyDescent="0.3">
      <c r="G1656" s="4" t="s">
        <v>3314</v>
      </c>
      <c r="H1656" s="4" t="s">
        <v>3315</v>
      </c>
    </row>
    <row r="1657" spans="7:8" x14ac:dyDescent="0.3">
      <c r="G1657" s="4" t="s">
        <v>3316</v>
      </c>
      <c r="H1657" s="4" t="s">
        <v>3317</v>
      </c>
    </row>
    <row r="1658" spans="7:8" x14ac:dyDescent="0.3">
      <c r="G1658" s="4" t="s">
        <v>3318</v>
      </c>
      <c r="H1658" s="4" t="s">
        <v>3319</v>
      </c>
    </row>
    <row r="1659" spans="7:8" x14ac:dyDescent="0.3">
      <c r="G1659" s="4" t="s">
        <v>3320</v>
      </c>
      <c r="H1659" s="4" t="s">
        <v>3321</v>
      </c>
    </row>
    <row r="1660" spans="7:8" x14ac:dyDescent="0.3">
      <c r="G1660" s="4" t="s">
        <v>3322</v>
      </c>
      <c r="H1660" s="4" t="s">
        <v>3323</v>
      </c>
    </row>
    <row r="1661" spans="7:8" x14ac:dyDescent="0.3">
      <c r="G1661" s="4" t="s">
        <v>3324</v>
      </c>
      <c r="H1661" s="4" t="s">
        <v>3325</v>
      </c>
    </row>
    <row r="1662" spans="7:8" x14ac:dyDescent="0.3">
      <c r="G1662" s="4" t="s">
        <v>3326</v>
      </c>
      <c r="H1662" s="4" t="s">
        <v>3327</v>
      </c>
    </row>
    <row r="1663" spans="7:8" x14ac:dyDescent="0.3">
      <c r="G1663" s="4" t="s">
        <v>3328</v>
      </c>
      <c r="H1663" s="4" t="s">
        <v>3329</v>
      </c>
    </row>
    <row r="1664" spans="7:8" x14ac:dyDescent="0.3">
      <c r="G1664" s="4" t="s">
        <v>3330</v>
      </c>
      <c r="H1664" s="4" t="s">
        <v>3331</v>
      </c>
    </row>
    <row r="1665" spans="7:8" x14ac:dyDescent="0.3">
      <c r="G1665" s="4" t="s">
        <v>3332</v>
      </c>
      <c r="H1665" s="4" t="s">
        <v>3333</v>
      </c>
    </row>
    <row r="1666" spans="7:8" x14ac:dyDescent="0.3">
      <c r="G1666" s="4" t="s">
        <v>3334</v>
      </c>
      <c r="H1666" s="4" t="s">
        <v>3335</v>
      </c>
    </row>
    <row r="1667" spans="7:8" x14ac:dyDescent="0.3">
      <c r="G1667" s="4" t="s">
        <v>3336</v>
      </c>
      <c r="H1667" s="4" t="s">
        <v>3337</v>
      </c>
    </row>
    <row r="1668" spans="7:8" x14ac:dyDescent="0.3">
      <c r="G1668" s="4" t="s">
        <v>3338</v>
      </c>
      <c r="H1668" s="4" t="s">
        <v>3339</v>
      </c>
    </row>
    <row r="1669" spans="7:8" x14ac:dyDescent="0.3">
      <c r="G1669" s="4" t="s">
        <v>3340</v>
      </c>
      <c r="H1669" s="4" t="s">
        <v>3341</v>
      </c>
    </row>
    <row r="1670" spans="7:8" x14ac:dyDescent="0.3">
      <c r="G1670" s="4" t="s">
        <v>3342</v>
      </c>
      <c r="H1670" s="4" t="s">
        <v>3343</v>
      </c>
    </row>
    <row r="1671" spans="7:8" x14ac:dyDescent="0.3">
      <c r="G1671" s="4" t="s">
        <v>3344</v>
      </c>
      <c r="H1671" s="4" t="s">
        <v>3345</v>
      </c>
    </row>
    <row r="1672" spans="7:8" x14ac:dyDescent="0.3">
      <c r="G1672" s="4" t="s">
        <v>3346</v>
      </c>
      <c r="H1672" s="4" t="s">
        <v>3347</v>
      </c>
    </row>
    <row r="1673" spans="7:8" x14ac:dyDescent="0.3">
      <c r="G1673" s="4" t="s">
        <v>3348</v>
      </c>
      <c r="H1673" s="4" t="s">
        <v>3349</v>
      </c>
    </row>
    <row r="1674" spans="7:8" x14ac:dyDescent="0.3">
      <c r="G1674" s="4" t="s">
        <v>3350</v>
      </c>
      <c r="H1674" s="4" t="s">
        <v>3351</v>
      </c>
    </row>
    <row r="1675" spans="7:8" x14ac:dyDescent="0.3">
      <c r="G1675" s="4" t="s">
        <v>3352</v>
      </c>
      <c r="H1675" s="4" t="s">
        <v>3353</v>
      </c>
    </row>
    <row r="1676" spans="7:8" x14ac:dyDescent="0.3">
      <c r="G1676" s="4" t="s">
        <v>3354</v>
      </c>
      <c r="H1676" s="4" t="s">
        <v>3355</v>
      </c>
    </row>
    <row r="1677" spans="7:8" x14ac:dyDescent="0.3">
      <c r="G1677" s="4" t="s">
        <v>3356</v>
      </c>
      <c r="H1677" s="4" t="s">
        <v>3357</v>
      </c>
    </row>
    <row r="1678" spans="7:8" x14ac:dyDescent="0.3">
      <c r="G1678" s="4" t="s">
        <v>3358</v>
      </c>
      <c r="H1678" s="4" t="s">
        <v>3359</v>
      </c>
    </row>
    <row r="1679" spans="7:8" x14ac:dyDescent="0.3">
      <c r="G1679" s="4" t="s">
        <v>3360</v>
      </c>
      <c r="H1679" s="4" t="s">
        <v>3361</v>
      </c>
    </row>
    <row r="1680" spans="7:8" x14ac:dyDescent="0.3">
      <c r="G1680" s="4" t="s">
        <v>3362</v>
      </c>
      <c r="H1680" s="4" t="s">
        <v>3363</v>
      </c>
    </row>
    <row r="1681" spans="7:8" x14ac:dyDescent="0.3">
      <c r="G1681" s="4" t="s">
        <v>3364</v>
      </c>
      <c r="H1681" s="4" t="s">
        <v>3365</v>
      </c>
    </row>
    <row r="1682" spans="7:8" x14ac:dyDescent="0.3">
      <c r="G1682" s="4" t="s">
        <v>3366</v>
      </c>
      <c r="H1682" s="4" t="s">
        <v>3367</v>
      </c>
    </row>
    <row r="1683" spans="7:8" x14ac:dyDescent="0.3">
      <c r="G1683" s="4" t="s">
        <v>3368</v>
      </c>
      <c r="H1683" s="4" t="s">
        <v>3369</v>
      </c>
    </row>
    <row r="1684" spans="7:8" x14ac:dyDescent="0.3">
      <c r="G1684" s="4" t="s">
        <v>3370</v>
      </c>
      <c r="H1684" s="4" t="s">
        <v>3371</v>
      </c>
    </row>
    <row r="1685" spans="7:8" x14ac:dyDescent="0.3">
      <c r="G1685" s="4" t="s">
        <v>3372</v>
      </c>
      <c r="H1685" s="4" t="s">
        <v>3373</v>
      </c>
    </row>
    <row r="1686" spans="7:8" x14ac:dyDescent="0.3">
      <c r="G1686" s="4" t="s">
        <v>3374</v>
      </c>
      <c r="H1686" s="4" t="s">
        <v>3375</v>
      </c>
    </row>
    <row r="1687" spans="7:8" x14ac:dyDescent="0.3">
      <c r="G1687" s="4" t="s">
        <v>3376</v>
      </c>
      <c r="H1687" s="4" t="s">
        <v>3377</v>
      </c>
    </row>
    <row r="1688" spans="7:8" x14ac:dyDescent="0.3">
      <c r="G1688" s="4" t="s">
        <v>3378</v>
      </c>
      <c r="H1688" s="4" t="s">
        <v>3379</v>
      </c>
    </row>
    <row r="1689" spans="7:8" x14ac:dyDescent="0.3">
      <c r="G1689" s="4" t="s">
        <v>3380</v>
      </c>
      <c r="H1689" s="4" t="s">
        <v>3381</v>
      </c>
    </row>
    <row r="1690" spans="7:8" x14ac:dyDescent="0.3">
      <c r="G1690" s="4" t="s">
        <v>3382</v>
      </c>
      <c r="H1690" s="4" t="s">
        <v>3383</v>
      </c>
    </row>
    <row r="1691" spans="7:8" x14ac:dyDescent="0.3">
      <c r="G1691" s="4" t="s">
        <v>3384</v>
      </c>
      <c r="H1691" s="4" t="s">
        <v>3385</v>
      </c>
    </row>
    <row r="1692" spans="7:8" x14ac:dyDescent="0.3">
      <c r="G1692" s="4" t="s">
        <v>3386</v>
      </c>
      <c r="H1692" s="4" t="s">
        <v>3387</v>
      </c>
    </row>
    <row r="1693" spans="7:8" x14ac:dyDescent="0.3">
      <c r="G1693" s="4" t="s">
        <v>3388</v>
      </c>
      <c r="H1693" s="4" t="s">
        <v>3389</v>
      </c>
    </row>
    <row r="1694" spans="7:8" x14ac:dyDescent="0.3">
      <c r="G1694" s="4" t="s">
        <v>3390</v>
      </c>
      <c r="H1694" s="4" t="s">
        <v>3391</v>
      </c>
    </row>
    <row r="1695" spans="7:8" x14ac:dyDescent="0.3">
      <c r="G1695" s="4" t="s">
        <v>3392</v>
      </c>
      <c r="H1695" s="4" t="s">
        <v>3393</v>
      </c>
    </row>
    <row r="1696" spans="7:8" x14ac:dyDescent="0.3">
      <c r="G1696" s="4" t="s">
        <v>3394</v>
      </c>
      <c r="H1696" s="4" t="s">
        <v>3395</v>
      </c>
    </row>
    <row r="1697" spans="7:8" x14ac:dyDescent="0.3">
      <c r="G1697" s="4" t="s">
        <v>3396</v>
      </c>
      <c r="H1697" s="4" t="s">
        <v>3397</v>
      </c>
    </row>
    <row r="1698" spans="7:8" x14ac:dyDescent="0.3">
      <c r="G1698" s="4" t="s">
        <v>3398</v>
      </c>
      <c r="H1698" s="4" t="s">
        <v>3399</v>
      </c>
    </row>
    <row r="1699" spans="7:8" x14ac:dyDescent="0.3">
      <c r="G1699" s="4" t="s">
        <v>3400</v>
      </c>
      <c r="H1699" s="4" t="s">
        <v>3401</v>
      </c>
    </row>
    <row r="1700" spans="7:8" x14ac:dyDescent="0.3">
      <c r="G1700" s="4" t="s">
        <v>3402</v>
      </c>
      <c r="H1700" s="4" t="s">
        <v>3403</v>
      </c>
    </row>
    <row r="1701" spans="7:8" x14ac:dyDescent="0.3">
      <c r="G1701" s="4" t="s">
        <v>3404</v>
      </c>
      <c r="H1701" s="4" t="s">
        <v>3405</v>
      </c>
    </row>
    <row r="1702" spans="7:8" x14ac:dyDescent="0.3">
      <c r="G1702" s="4" t="s">
        <v>3406</v>
      </c>
      <c r="H1702" s="4" t="s">
        <v>3407</v>
      </c>
    </row>
    <row r="1703" spans="7:8" x14ac:dyDescent="0.3">
      <c r="G1703" s="4" t="s">
        <v>3408</v>
      </c>
      <c r="H1703" s="4" t="s">
        <v>3409</v>
      </c>
    </row>
    <row r="1704" spans="7:8" x14ac:dyDescent="0.3">
      <c r="G1704" s="4" t="s">
        <v>3410</v>
      </c>
      <c r="H1704" s="4" t="s">
        <v>3411</v>
      </c>
    </row>
    <row r="1705" spans="7:8" x14ac:dyDescent="0.3">
      <c r="G1705" s="4" t="s">
        <v>3412</v>
      </c>
      <c r="H1705" s="4" t="s">
        <v>3413</v>
      </c>
    </row>
    <row r="1706" spans="7:8" x14ac:dyDescent="0.3">
      <c r="G1706" s="4" t="s">
        <v>3414</v>
      </c>
      <c r="H1706" s="4" t="s">
        <v>3415</v>
      </c>
    </row>
    <row r="1707" spans="7:8" x14ac:dyDescent="0.3">
      <c r="G1707" s="4" t="s">
        <v>3416</v>
      </c>
      <c r="H1707" s="4" t="s">
        <v>3417</v>
      </c>
    </row>
    <row r="1708" spans="7:8" x14ac:dyDescent="0.3">
      <c r="G1708" s="4" t="s">
        <v>3418</v>
      </c>
      <c r="H1708" s="4" t="s">
        <v>3419</v>
      </c>
    </row>
    <row r="1709" spans="7:8" x14ac:dyDescent="0.3">
      <c r="G1709" s="4" t="s">
        <v>3420</v>
      </c>
      <c r="H1709" s="4" t="s">
        <v>3421</v>
      </c>
    </row>
    <row r="1710" spans="7:8" x14ac:dyDescent="0.3">
      <c r="G1710" s="4" t="s">
        <v>3422</v>
      </c>
      <c r="H1710" s="4" t="s">
        <v>3423</v>
      </c>
    </row>
    <row r="1711" spans="7:8" x14ac:dyDescent="0.3">
      <c r="G1711" s="4" t="s">
        <v>3424</v>
      </c>
      <c r="H1711" s="4" t="s">
        <v>3425</v>
      </c>
    </row>
    <row r="1712" spans="7:8" x14ac:dyDescent="0.3">
      <c r="G1712" s="4" t="s">
        <v>3426</v>
      </c>
      <c r="H1712" s="4" t="s">
        <v>3427</v>
      </c>
    </row>
    <row r="1713" spans="7:8" x14ac:dyDescent="0.3">
      <c r="G1713" s="4" t="s">
        <v>3428</v>
      </c>
      <c r="H1713" s="4" t="s">
        <v>3429</v>
      </c>
    </row>
    <row r="1714" spans="7:8" x14ac:dyDescent="0.3">
      <c r="G1714" s="4" t="s">
        <v>3430</v>
      </c>
      <c r="H1714" s="4" t="s">
        <v>3431</v>
      </c>
    </row>
    <row r="1715" spans="7:8" x14ac:dyDescent="0.3">
      <c r="G1715" s="4" t="s">
        <v>3432</v>
      </c>
      <c r="H1715" s="4" t="s">
        <v>3433</v>
      </c>
    </row>
    <row r="1716" spans="7:8" x14ac:dyDescent="0.3">
      <c r="G1716" s="4" t="s">
        <v>3434</v>
      </c>
      <c r="H1716" s="4" t="s">
        <v>3435</v>
      </c>
    </row>
    <row r="1717" spans="7:8" x14ac:dyDescent="0.3">
      <c r="G1717" s="4" t="s">
        <v>3436</v>
      </c>
      <c r="H1717" s="4" t="s">
        <v>3437</v>
      </c>
    </row>
    <row r="1718" spans="7:8" x14ac:dyDescent="0.3">
      <c r="G1718" s="4" t="s">
        <v>3438</v>
      </c>
      <c r="H1718" s="4" t="s">
        <v>3439</v>
      </c>
    </row>
    <row r="1719" spans="7:8" x14ac:dyDescent="0.3">
      <c r="G1719" s="4" t="s">
        <v>3440</v>
      </c>
      <c r="H1719" s="4" t="s">
        <v>3441</v>
      </c>
    </row>
    <row r="1720" spans="7:8" x14ac:dyDescent="0.3">
      <c r="G1720" s="4" t="s">
        <v>3442</v>
      </c>
      <c r="H1720" s="4" t="s">
        <v>3443</v>
      </c>
    </row>
    <row r="1721" spans="7:8" x14ac:dyDescent="0.3">
      <c r="G1721" s="4" t="s">
        <v>3444</v>
      </c>
      <c r="H1721" s="4" t="s">
        <v>3445</v>
      </c>
    </row>
    <row r="1722" spans="7:8" x14ac:dyDescent="0.3">
      <c r="G1722" s="4" t="s">
        <v>3446</v>
      </c>
      <c r="H1722" s="4" t="s">
        <v>3447</v>
      </c>
    </row>
    <row r="1723" spans="7:8" x14ac:dyDescent="0.3">
      <c r="G1723" s="4" t="s">
        <v>3448</v>
      </c>
      <c r="H1723" s="4" t="s">
        <v>3449</v>
      </c>
    </row>
    <row r="1724" spans="7:8" x14ac:dyDescent="0.3">
      <c r="G1724" s="4" t="s">
        <v>3450</v>
      </c>
      <c r="H1724" s="4" t="s">
        <v>3451</v>
      </c>
    </row>
    <row r="1725" spans="7:8" x14ac:dyDescent="0.3">
      <c r="G1725" s="4" t="s">
        <v>3452</v>
      </c>
      <c r="H1725" s="4" t="s">
        <v>3453</v>
      </c>
    </row>
    <row r="1726" spans="7:8" x14ac:dyDescent="0.3">
      <c r="G1726" s="4" t="s">
        <v>3454</v>
      </c>
      <c r="H1726" s="4" t="s">
        <v>3455</v>
      </c>
    </row>
    <row r="1727" spans="7:8" x14ac:dyDescent="0.3">
      <c r="G1727" s="4" t="s">
        <v>3456</v>
      </c>
      <c r="H1727" s="4" t="s">
        <v>3457</v>
      </c>
    </row>
    <row r="1728" spans="7:8" x14ac:dyDescent="0.3">
      <c r="G1728" s="4" t="s">
        <v>3458</v>
      </c>
      <c r="H1728" s="4" t="s">
        <v>3459</v>
      </c>
    </row>
    <row r="1729" spans="7:8" x14ac:dyDescent="0.3">
      <c r="G1729" s="4" t="s">
        <v>3460</v>
      </c>
      <c r="H1729" s="4" t="s">
        <v>3461</v>
      </c>
    </row>
    <row r="1730" spans="7:8" x14ac:dyDescent="0.3">
      <c r="G1730" s="4" t="s">
        <v>3462</v>
      </c>
      <c r="H1730" s="4" t="s">
        <v>3463</v>
      </c>
    </row>
    <row r="1731" spans="7:8" x14ac:dyDescent="0.3">
      <c r="G1731" s="4" t="s">
        <v>3464</v>
      </c>
      <c r="H1731" s="4" t="s">
        <v>3465</v>
      </c>
    </row>
    <row r="1732" spans="7:8" x14ac:dyDescent="0.3">
      <c r="G1732" s="4" t="s">
        <v>3466</v>
      </c>
      <c r="H1732" s="4" t="s">
        <v>3467</v>
      </c>
    </row>
    <row r="1733" spans="7:8" x14ac:dyDescent="0.3">
      <c r="G1733" s="4" t="s">
        <v>3468</v>
      </c>
      <c r="H1733" s="4" t="s">
        <v>3469</v>
      </c>
    </row>
    <row r="1734" spans="7:8" x14ac:dyDescent="0.3">
      <c r="G1734" s="4" t="s">
        <v>3470</v>
      </c>
      <c r="H1734" s="4" t="s">
        <v>3471</v>
      </c>
    </row>
    <row r="1735" spans="7:8" x14ac:dyDescent="0.3">
      <c r="G1735" s="4" t="s">
        <v>3472</v>
      </c>
      <c r="H1735" s="4" t="s">
        <v>3473</v>
      </c>
    </row>
    <row r="1736" spans="7:8" x14ac:dyDescent="0.3">
      <c r="G1736" s="4" t="s">
        <v>3474</v>
      </c>
      <c r="H1736" s="4" t="s">
        <v>3475</v>
      </c>
    </row>
    <row r="1737" spans="7:8" x14ac:dyDescent="0.3">
      <c r="G1737" s="4" t="s">
        <v>3476</v>
      </c>
      <c r="H1737" s="4" t="s">
        <v>3477</v>
      </c>
    </row>
    <row r="1738" spans="7:8" x14ac:dyDescent="0.3">
      <c r="G1738" s="4" t="s">
        <v>3478</v>
      </c>
      <c r="H1738" s="4" t="s">
        <v>3479</v>
      </c>
    </row>
    <row r="1739" spans="7:8" x14ac:dyDescent="0.3">
      <c r="G1739" s="4" t="s">
        <v>3480</v>
      </c>
      <c r="H1739" s="4" t="s">
        <v>3481</v>
      </c>
    </row>
    <row r="1740" spans="7:8" x14ac:dyDescent="0.3">
      <c r="G1740" s="4" t="s">
        <v>3482</v>
      </c>
      <c r="H1740" s="4" t="s">
        <v>3483</v>
      </c>
    </row>
    <row r="1741" spans="7:8" x14ac:dyDescent="0.3">
      <c r="G1741" s="4" t="s">
        <v>3484</v>
      </c>
      <c r="H1741" s="4" t="s">
        <v>3485</v>
      </c>
    </row>
    <row r="1742" spans="7:8" x14ac:dyDescent="0.3">
      <c r="G1742" s="4" t="s">
        <v>3486</v>
      </c>
      <c r="H1742" s="4" t="s">
        <v>3487</v>
      </c>
    </row>
    <row r="1743" spans="7:8" x14ac:dyDescent="0.3">
      <c r="G1743" s="4" t="s">
        <v>3488</v>
      </c>
      <c r="H1743" s="4" t="s">
        <v>3489</v>
      </c>
    </row>
    <row r="1744" spans="7:8" x14ac:dyDescent="0.3">
      <c r="G1744" s="4" t="s">
        <v>3490</v>
      </c>
      <c r="H1744" s="4" t="s">
        <v>3491</v>
      </c>
    </row>
    <row r="1745" spans="7:8" x14ac:dyDescent="0.3">
      <c r="G1745" s="4" t="s">
        <v>3492</v>
      </c>
      <c r="H1745" s="4" t="s">
        <v>3493</v>
      </c>
    </row>
    <row r="1746" spans="7:8" x14ac:dyDescent="0.3">
      <c r="G1746" s="4" t="s">
        <v>3494</v>
      </c>
      <c r="H1746" s="4" t="s">
        <v>3495</v>
      </c>
    </row>
    <row r="1747" spans="7:8" x14ac:dyDescent="0.3">
      <c r="G1747" s="4" t="s">
        <v>3496</v>
      </c>
      <c r="H1747" s="4" t="s">
        <v>3497</v>
      </c>
    </row>
    <row r="1748" spans="7:8" x14ac:dyDescent="0.3">
      <c r="G1748" s="4" t="s">
        <v>3498</v>
      </c>
      <c r="H1748" s="4" t="s">
        <v>3499</v>
      </c>
    </row>
    <row r="1749" spans="7:8" x14ac:dyDescent="0.3">
      <c r="G1749" s="4" t="s">
        <v>3500</v>
      </c>
      <c r="H1749" s="4" t="s">
        <v>3501</v>
      </c>
    </row>
    <row r="1750" spans="7:8" x14ac:dyDescent="0.3">
      <c r="G1750" s="4" t="s">
        <v>3502</v>
      </c>
      <c r="H1750" s="4" t="s">
        <v>3503</v>
      </c>
    </row>
    <row r="1751" spans="7:8" x14ac:dyDescent="0.3">
      <c r="G1751" s="4" t="s">
        <v>3504</v>
      </c>
      <c r="H1751" s="4" t="s">
        <v>3505</v>
      </c>
    </row>
    <row r="1752" spans="7:8" x14ac:dyDescent="0.3">
      <c r="G1752" s="4" t="s">
        <v>3506</v>
      </c>
      <c r="H1752" s="4" t="s">
        <v>3507</v>
      </c>
    </row>
    <row r="1753" spans="7:8" x14ac:dyDescent="0.3">
      <c r="G1753" s="4" t="s">
        <v>3508</v>
      </c>
      <c r="H1753" s="4" t="s">
        <v>3509</v>
      </c>
    </row>
    <row r="1754" spans="7:8" x14ac:dyDescent="0.3">
      <c r="G1754" s="4" t="s">
        <v>3510</v>
      </c>
      <c r="H1754" s="4" t="s">
        <v>3511</v>
      </c>
    </row>
    <row r="1755" spans="7:8" x14ac:dyDescent="0.3">
      <c r="G1755" s="4" t="s">
        <v>3512</v>
      </c>
      <c r="H1755" s="4" t="s">
        <v>3513</v>
      </c>
    </row>
    <row r="1756" spans="7:8" x14ac:dyDescent="0.3">
      <c r="G1756" s="4" t="s">
        <v>3514</v>
      </c>
      <c r="H1756" s="4" t="s">
        <v>3515</v>
      </c>
    </row>
    <row r="1757" spans="7:8" x14ac:dyDescent="0.3">
      <c r="G1757" s="4" t="s">
        <v>3516</v>
      </c>
      <c r="H1757" s="4" t="s">
        <v>3517</v>
      </c>
    </row>
    <row r="1758" spans="7:8" x14ac:dyDescent="0.3">
      <c r="G1758" s="4" t="s">
        <v>3518</v>
      </c>
      <c r="H1758" s="4" t="s">
        <v>3519</v>
      </c>
    </row>
    <row r="1759" spans="7:8" x14ac:dyDescent="0.3">
      <c r="G1759" s="4" t="s">
        <v>3520</v>
      </c>
      <c r="H1759" s="4" t="s">
        <v>3521</v>
      </c>
    </row>
    <row r="1760" spans="7:8" x14ac:dyDescent="0.3">
      <c r="G1760" s="4" t="s">
        <v>3522</v>
      </c>
      <c r="H1760" s="4" t="s">
        <v>3523</v>
      </c>
    </row>
    <row r="1761" spans="7:8" x14ac:dyDescent="0.3">
      <c r="G1761" s="4" t="s">
        <v>3524</v>
      </c>
      <c r="H1761" s="4" t="s">
        <v>3525</v>
      </c>
    </row>
    <row r="1762" spans="7:8" x14ac:dyDescent="0.3">
      <c r="G1762" s="4" t="s">
        <v>3526</v>
      </c>
      <c r="H1762" s="4" t="s">
        <v>3527</v>
      </c>
    </row>
    <row r="1763" spans="7:8" x14ac:dyDescent="0.3">
      <c r="G1763" s="4" t="s">
        <v>3528</v>
      </c>
      <c r="H1763" s="4" t="s">
        <v>3529</v>
      </c>
    </row>
    <row r="1764" spans="7:8" x14ac:dyDescent="0.3">
      <c r="G1764" s="4" t="s">
        <v>3530</v>
      </c>
      <c r="H1764" s="4" t="s">
        <v>3531</v>
      </c>
    </row>
    <row r="1765" spans="7:8" x14ac:dyDescent="0.3">
      <c r="G1765" s="4" t="s">
        <v>3532</v>
      </c>
      <c r="H1765" s="4" t="s">
        <v>3533</v>
      </c>
    </row>
    <row r="1766" spans="7:8" x14ac:dyDescent="0.3">
      <c r="G1766" s="4" t="s">
        <v>3534</v>
      </c>
      <c r="H1766" s="4" t="s">
        <v>3535</v>
      </c>
    </row>
    <row r="1767" spans="7:8" x14ac:dyDescent="0.3">
      <c r="G1767" s="4" t="s">
        <v>3536</v>
      </c>
      <c r="H1767" s="4" t="s">
        <v>3537</v>
      </c>
    </row>
    <row r="1768" spans="7:8" x14ac:dyDescent="0.3">
      <c r="G1768" s="4" t="s">
        <v>3538</v>
      </c>
      <c r="H1768" s="4" t="s">
        <v>3539</v>
      </c>
    </row>
    <row r="1769" spans="7:8" x14ac:dyDescent="0.3">
      <c r="G1769" s="4" t="s">
        <v>3540</v>
      </c>
      <c r="H1769" s="4" t="s">
        <v>3541</v>
      </c>
    </row>
    <row r="1770" spans="7:8" x14ac:dyDescent="0.3">
      <c r="G1770" s="4" t="s">
        <v>3542</v>
      </c>
      <c r="H1770" s="4" t="s">
        <v>3543</v>
      </c>
    </row>
    <row r="1771" spans="7:8" x14ac:dyDescent="0.3">
      <c r="G1771" s="4" t="s">
        <v>3544</v>
      </c>
      <c r="H1771" s="4" t="s">
        <v>3545</v>
      </c>
    </row>
    <row r="1772" spans="7:8" x14ac:dyDescent="0.3">
      <c r="G1772" s="4" t="s">
        <v>3546</v>
      </c>
      <c r="H1772" s="4" t="s">
        <v>3547</v>
      </c>
    </row>
    <row r="1773" spans="7:8" x14ac:dyDescent="0.3">
      <c r="G1773" s="4" t="s">
        <v>3548</v>
      </c>
      <c r="H1773" s="4" t="s">
        <v>3549</v>
      </c>
    </row>
    <row r="1774" spans="7:8" x14ac:dyDescent="0.3">
      <c r="G1774" s="4" t="s">
        <v>3550</v>
      </c>
      <c r="H1774" s="4" t="s">
        <v>3551</v>
      </c>
    </row>
    <row r="1775" spans="7:8" x14ac:dyDescent="0.3">
      <c r="G1775" s="4" t="s">
        <v>3552</v>
      </c>
      <c r="H1775" s="4" t="s">
        <v>3553</v>
      </c>
    </row>
    <row r="1776" spans="7:8" x14ac:dyDescent="0.3">
      <c r="G1776" s="4" t="s">
        <v>3554</v>
      </c>
      <c r="H1776" s="4" t="s">
        <v>3555</v>
      </c>
    </row>
    <row r="1777" spans="7:8" x14ac:dyDescent="0.3">
      <c r="G1777" s="4" t="s">
        <v>3556</v>
      </c>
      <c r="H1777" s="4" t="s">
        <v>3557</v>
      </c>
    </row>
    <row r="1778" spans="7:8" x14ac:dyDescent="0.3">
      <c r="G1778" s="4" t="s">
        <v>3558</v>
      </c>
      <c r="H1778" s="4" t="s">
        <v>3559</v>
      </c>
    </row>
    <row r="1779" spans="7:8" x14ac:dyDescent="0.3">
      <c r="G1779" s="4" t="s">
        <v>3560</v>
      </c>
      <c r="H1779" s="4" t="s">
        <v>3561</v>
      </c>
    </row>
    <row r="1780" spans="7:8" x14ac:dyDescent="0.3">
      <c r="G1780" s="4" t="s">
        <v>3562</v>
      </c>
      <c r="H1780" s="4" t="s">
        <v>3563</v>
      </c>
    </row>
    <row r="1781" spans="7:8" x14ac:dyDescent="0.3">
      <c r="G1781" s="4" t="s">
        <v>3564</v>
      </c>
      <c r="H1781" s="4" t="s">
        <v>3565</v>
      </c>
    </row>
    <row r="1782" spans="7:8" x14ac:dyDescent="0.3">
      <c r="G1782" s="4" t="s">
        <v>3566</v>
      </c>
      <c r="H1782" s="4" t="s">
        <v>3567</v>
      </c>
    </row>
    <row r="1783" spans="7:8" x14ac:dyDescent="0.3">
      <c r="G1783" s="4" t="s">
        <v>3568</v>
      </c>
      <c r="H1783" s="4" t="s">
        <v>3569</v>
      </c>
    </row>
    <row r="1784" spans="7:8" x14ac:dyDescent="0.3">
      <c r="G1784" s="4" t="s">
        <v>3570</v>
      </c>
      <c r="H1784" s="4" t="s">
        <v>3571</v>
      </c>
    </row>
    <row r="1785" spans="7:8" x14ac:dyDescent="0.3">
      <c r="G1785" s="4" t="s">
        <v>3572</v>
      </c>
      <c r="H1785" s="4" t="s">
        <v>3573</v>
      </c>
    </row>
    <row r="1786" spans="7:8" x14ac:dyDescent="0.3">
      <c r="G1786" s="4" t="s">
        <v>3574</v>
      </c>
      <c r="H1786" s="4" t="s">
        <v>3575</v>
      </c>
    </row>
    <row r="1787" spans="7:8" x14ac:dyDescent="0.3">
      <c r="G1787" s="4" t="s">
        <v>3576</v>
      </c>
      <c r="H1787" s="4" t="s">
        <v>3577</v>
      </c>
    </row>
    <row r="1788" spans="7:8" x14ac:dyDescent="0.3">
      <c r="G1788" s="4" t="s">
        <v>3578</v>
      </c>
      <c r="H1788" s="4" t="s">
        <v>3579</v>
      </c>
    </row>
    <row r="1789" spans="7:8" x14ac:dyDescent="0.3">
      <c r="G1789" s="4" t="s">
        <v>3580</v>
      </c>
      <c r="H1789" s="4" t="s">
        <v>3581</v>
      </c>
    </row>
    <row r="1790" spans="7:8" x14ac:dyDescent="0.3">
      <c r="G1790" s="4" t="s">
        <v>3582</v>
      </c>
      <c r="H1790" s="4" t="s">
        <v>3583</v>
      </c>
    </row>
    <row r="1791" spans="7:8" x14ac:dyDescent="0.3">
      <c r="G1791" s="4" t="s">
        <v>3584</v>
      </c>
      <c r="H1791" s="4" t="s">
        <v>3585</v>
      </c>
    </row>
    <row r="1792" spans="7:8" x14ac:dyDescent="0.3">
      <c r="G1792" s="4" t="s">
        <v>3586</v>
      </c>
      <c r="H1792" s="4" t="s">
        <v>3587</v>
      </c>
    </row>
    <row r="1793" spans="7:8" x14ac:dyDescent="0.3">
      <c r="G1793" s="4" t="s">
        <v>3588</v>
      </c>
      <c r="H1793" s="4" t="s">
        <v>3589</v>
      </c>
    </row>
    <row r="1794" spans="7:8" x14ac:dyDescent="0.3">
      <c r="G1794" s="4" t="s">
        <v>3590</v>
      </c>
      <c r="H1794" s="4" t="s">
        <v>3591</v>
      </c>
    </row>
    <row r="1795" spans="7:8" x14ac:dyDescent="0.3">
      <c r="G1795" s="4" t="s">
        <v>3592</v>
      </c>
      <c r="H1795" s="4" t="s">
        <v>3593</v>
      </c>
    </row>
    <row r="1796" spans="7:8" x14ac:dyDescent="0.3">
      <c r="G1796" s="4" t="s">
        <v>3594</v>
      </c>
      <c r="H1796" s="4" t="s">
        <v>3595</v>
      </c>
    </row>
    <row r="1797" spans="7:8" x14ac:dyDescent="0.3">
      <c r="G1797" s="4" t="s">
        <v>3596</v>
      </c>
      <c r="H1797" s="4" t="s">
        <v>3597</v>
      </c>
    </row>
    <row r="1798" spans="7:8" x14ac:dyDescent="0.3">
      <c r="G1798" s="4" t="s">
        <v>3598</v>
      </c>
      <c r="H1798" s="4" t="s">
        <v>3599</v>
      </c>
    </row>
    <row r="1799" spans="7:8" x14ac:dyDescent="0.3">
      <c r="G1799" s="4" t="s">
        <v>3600</v>
      </c>
      <c r="H1799" s="4" t="s">
        <v>3601</v>
      </c>
    </row>
    <row r="1800" spans="7:8" x14ac:dyDescent="0.3">
      <c r="G1800" s="4" t="s">
        <v>3602</v>
      </c>
      <c r="H1800" s="4" t="s">
        <v>3603</v>
      </c>
    </row>
    <row r="1801" spans="7:8" x14ac:dyDescent="0.3">
      <c r="G1801" s="4" t="s">
        <v>3604</v>
      </c>
      <c r="H1801" s="4" t="s">
        <v>3605</v>
      </c>
    </row>
    <row r="1802" spans="7:8" x14ac:dyDescent="0.3">
      <c r="G1802" s="4" t="s">
        <v>3606</v>
      </c>
      <c r="H1802" s="4" t="s">
        <v>3607</v>
      </c>
    </row>
    <row r="1803" spans="7:8" x14ac:dyDescent="0.3">
      <c r="G1803" s="4" t="s">
        <v>3608</v>
      </c>
      <c r="H1803" s="4" t="s">
        <v>3609</v>
      </c>
    </row>
    <row r="1804" spans="7:8" x14ac:dyDescent="0.3">
      <c r="G1804" s="4" t="s">
        <v>3610</v>
      </c>
      <c r="H1804" s="4" t="s">
        <v>3611</v>
      </c>
    </row>
    <row r="1805" spans="7:8" x14ac:dyDescent="0.3">
      <c r="G1805" s="4" t="s">
        <v>3612</v>
      </c>
      <c r="H1805" s="4" t="s">
        <v>3613</v>
      </c>
    </row>
    <row r="1806" spans="7:8" x14ac:dyDescent="0.3">
      <c r="G1806" s="4" t="s">
        <v>3614</v>
      </c>
      <c r="H1806" s="4" t="s">
        <v>3615</v>
      </c>
    </row>
    <row r="1807" spans="7:8" x14ac:dyDescent="0.3">
      <c r="G1807" s="4" t="s">
        <v>3616</v>
      </c>
      <c r="H1807" s="4" t="s">
        <v>3617</v>
      </c>
    </row>
    <row r="1808" spans="7:8" x14ac:dyDescent="0.3">
      <c r="G1808" s="4" t="s">
        <v>3618</v>
      </c>
      <c r="H1808" s="4" t="s">
        <v>3619</v>
      </c>
    </row>
    <row r="1809" spans="7:8" x14ac:dyDescent="0.3">
      <c r="G1809" s="4" t="s">
        <v>3620</v>
      </c>
      <c r="H1809" s="4" t="s">
        <v>3621</v>
      </c>
    </row>
    <row r="1810" spans="7:8" x14ac:dyDescent="0.3">
      <c r="G1810" s="4" t="s">
        <v>3622</v>
      </c>
      <c r="H1810" s="4" t="s">
        <v>3623</v>
      </c>
    </row>
    <row r="1811" spans="7:8" x14ac:dyDescent="0.3">
      <c r="G1811" s="4" t="s">
        <v>3624</v>
      </c>
      <c r="H1811" s="4" t="s">
        <v>3625</v>
      </c>
    </row>
    <row r="1812" spans="7:8" x14ac:dyDescent="0.3">
      <c r="G1812" s="4" t="s">
        <v>3626</v>
      </c>
      <c r="H1812" s="4" t="s">
        <v>3627</v>
      </c>
    </row>
    <row r="1813" spans="7:8" x14ac:dyDescent="0.3">
      <c r="G1813" s="4" t="s">
        <v>3628</v>
      </c>
      <c r="H1813" s="4" t="s">
        <v>3629</v>
      </c>
    </row>
    <row r="1814" spans="7:8" x14ac:dyDescent="0.3">
      <c r="G1814" s="4" t="s">
        <v>3630</v>
      </c>
      <c r="H1814" s="4" t="s">
        <v>3631</v>
      </c>
    </row>
    <row r="1815" spans="7:8" x14ac:dyDescent="0.3">
      <c r="G1815" s="4" t="s">
        <v>3632</v>
      </c>
      <c r="H1815" s="4" t="s">
        <v>3633</v>
      </c>
    </row>
    <row r="1816" spans="7:8" x14ac:dyDescent="0.3">
      <c r="G1816" s="4" t="s">
        <v>3634</v>
      </c>
      <c r="H1816" s="4" t="s">
        <v>3635</v>
      </c>
    </row>
    <row r="1817" spans="7:8" x14ac:dyDescent="0.3">
      <c r="G1817" s="4" t="s">
        <v>3636</v>
      </c>
      <c r="H1817" s="4" t="s">
        <v>3637</v>
      </c>
    </row>
    <row r="1818" spans="7:8" x14ac:dyDescent="0.3">
      <c r="G1818" s="4" t="s">
        <v>3638</v>
      </c>
      <c r="H1818" s="4" t="s">
        <v>3639</v>
      </c>
    </row>
    <row r="1819" spans="7:8" x14ac:dyDescent="0.3">
      <c r="G1819" s="4" t="s">
        <v>3640</v>
      </c>
      <c r="H1819" s="4" t="s">
        <v>3641</v>
      </c>
    </row>
    <row r="1820" spans="7:8" x14ac:dyDescent="0.3">
      <c r="G1820" s="4" t="s">
        <v>3642</v>
      </c>
      <c r="H1820" s="4" t="s">
        <v>3643</v>
      </c>
    </row>
    <row r="1821" spans="7:8" x14ac:dyDescent="0.3">
      <c r="G1821" s="4" t="s">
        <v>3644</v>
      </c>
      <c r="H1821" s="4" t="s">
        <v>3645</v>
      </c>
    </row>
    <row r="1822" spans="7:8" x14ac:dyDescent="0.3">
      <c r="G1822" s="4" t="s">
        <v>3646</v>
      </c>
      <c r="H1822" s="4" t="s">
        <v>3647</v>
      </c>
    </row>
    <row r="1823" spans="7:8" x14ac:dyDescent="0.3">
      <c r="G1823" s="4" t="s">
        <v>3648</v>
      </c>
      <c r="H1823" s="4" t="s">
        <v>3649</v>
      </c>
    </row>
    <row r="1824" spans="7:8" x14ac:dyDescent="0.3">
      <c r="G1824" s="4" t="s">
        <v>3650</v>
      </c>
      <c r="H1824" s="4" t="s">
        <v>3651</v>
      </c>
    </row>
    <row r="1825" spans="7:8" x14ac:dyDescent="0.3">
      <c r="G1825" s="4" t="s">
        <v>3652</v>
      </c>
      <c r="H1825" s="4" t="s">
        <v>3653</v>
      </c>
    </row>
    <row r="1826" spans="7:8" x14ac:dyDescent="0.3">
      <c r="G1826" s="4" t="s">
        <v>3654</v>
      </c>
      <c r="H1826" s="4" t="s">
        <v>3655</v>
      </c>
    </row>
    <row r="1827" spans="7:8" x14ac:dyDescent="0.3">
      <c r="G1827" s="4" t="s">
        <v>3656</v>
      </c>
      <c r="H1827" s="4" t="s">
        <v>3657</v>
      </c>
    </row>
    <row r="1828" spans="7:8" x14ac:dyDescent="0.3">
      <c r="G1828" s="4" t="s">
        <v>3658</v>
      </c>
      <c r="H1828" s="4" t="s">
        <v>3659</v>
      </c>
    </row>
    <row r="1829" spans="7:8" x14ac:dyDescent="0.3">
      <c r="G1829" s="4" t="s">
        <v>3660</v>
      </c>
      <c r="H1829" s="4" t="s">
        <v>3661</v>
      </c>
    </row>
    <row r="1830" spans="7:8" x14ac:dyDescent="0.3">
      <c r="G1830" s="4" t="s">
        <v>3662</v>
      </c>
      <c r="H1830" s="4" t="s">
        <v>3663</v>
      </c>
    </row>
    <row r="1831" spans="7:8" x14ac:dyDescent="0.3">
      <c r="G1831" s="4" t="s">
        <v>3664</v>
      </c>
      <c r="H1831" s="4" t="s">
        <v>3665</v>
      </c>
    </row>
    <row r="1832" spans="7:8" x14ac:dyDescent="0.3">
      <c r="G1832" s="4" t="s">
        <v>3666</v>
      </c>
      <c r="H1832" s="4" t="s">
        <v>3667</v>
      </c>
    </row>
    <row r="1833" spans="7:8" x14ac:dyDescent="0.3">
      <c r="G1833" s="4" t="s">
        <v>3668</v>
      </c>
      <c r="H1833" s="4" t="s">
        <v>3669</v>
      </c>
    </row>
    <row r="1834" spans="7:8" x14ac:dyDescent="0.3">
      <c r="G1834" s="4" t="s">
        <v>3670</v>
      </c>
      <c r="H1834" s="4" t="s">
        <v>3671</v>
      </c>
    </row>
    <row r="1835" spans="7:8" x14ac:dyDescent="0.3">
      <c r="G1835" s="4" t="s">
        <v>3672</v>
      </c>
      <c r="H1835" s="4" t="s">
        <v>3673</v>
      </c>
    </row>
    <row r="1836" spans="7:8" x14ac:dyDescent="0.3">
      <c r="G1836" s="4" t="s">
        <v>3674</v>
      </c>
      <c r="H1836" s="4" t="s">
        <v>3675</v>
      </c>
    </row>
    <row r="1837" spans="7:8" x14ac:dyDescent="0.3">
      <c r="G1837" s="4" t="s">
        <v>3676</v>
      </c>
      <c r="H1837" s="4" t="s">
        <v>3677</v>
      </c>
    </row>
    <row r="1838" spans="7:8" x14ac:dyDescent="0.3">
      <c r="G1838" s="4" t="s">
        <v>3678</v>
      </c>
      <c r="H1838" s="4" t="s">
        <v>3679</v>
      </c>
    </row>
    <row r="1839" spans="7:8" x14ac:dyDescent="0.3">
      <c r="G1839" s="4" t="s">
        <v>3680</v>
      </c>
      <c r="H1839" s="4" t="s">
        <v>3681</v>
      </c>
    </row>
    <row r="1840" spans="7:8" x14ac:dyDescent="0.3">
      <c r="G1840" s="4" t="s">
        <v>3682</v>
      </c>
      <c r="H1840" s="4" t="s">
        <v>3683</v>
      </c>
    </row>
    <row r="1841" spans="7:8" x14ac:dyDescent="0.3">
      <c r="G1841" s="4" t="s">
        <v>3684</v>
      </c>
      <c r="H1841" s="4" t="s">
        <v>3685</v>
      </c>
    </row>
    <row r="1842" spans="7:8" x14ac:dyDescent="0.3">
      <c r="G1842" s="4" t="s">
        <v>3686</v>
      </c>
      <c r="H1842" s="4" t="s">
        <v>3687</v>
      </c>
    </row>
    <row r="1843" spans="7:8" x14ac:dyDescent="0.3">
      <c r="G1843" s="4" t="s">
        <v>3688</v>
      </c>
      <c r="H1843" s="4" t="s">
        <v>3689</v>
      </c>
    </row>
    <row r="1844" spans="7:8" x14ac:dyDescent="0.3">
      <c r="G1844" s="4" t="s">
        <v>3690</v>
      </c>
      <c r="H1844" s="4" t="s">
        <v>3691</v>
      </c>
    </row>
    <row r="1845" spans="7:8" x14ac:dyDescent="0.3">
      <c r="G1845" s="4" t="s">
        <v>3692</v>
      </c>
      <c r="H1845" s="4" t="s">
        <v>3693</v>
      </c>
    </row>
    <row r="1846" spans="7:8" x14ac:dyDescent="0.3">
      <c r="G1846" s="4" t="s">
        <v>3694</v>
      </c>
      <c r="H1846" s="4" t="s">
        <v>3695</v>
      </c>
    </row>
    <row r="1847" spans="7:8" x14ac:dyDescent="0.3">
      <c r="G1847" s="4" t="s">
        <v>3696</v>
      </c>
      <c r="H1847" s="4" t="s">
        <v>3697</v>
      </c>
    </row>
    <row r="1848" spans="7:8" x14ac:dyDescent="0.3">
      <c r="G1848" s="4" t="s">
        <v>3698</v>
      </c>
      <c r="H1848" s="4" t="s">
        <v>3699</v>
      </c>
    </row>
    <row r="1849" spans="7:8" x14ac:dyDescent="0.3">
      <c r="G1849" s="4" t="s">
        <v>3700</v>
      </c>
      <c r="H1849" s="4" t="s">
        <v>3701</v>
      </c>
    </row>
    <row r="1850" spans="7:8" x14ac:dyDescent="0.3">
      <c r="G1850" s="4" t="s">
        <v>3702</v>
      </c>
      <c r="H1850" s="4" t="s">
        <v>3703</v>
      </c>
    </row>
    <row r="1851" spans="7:8" x14ac:dyDescent="0.3">
      <c r="G1851" s="4" t="s">
        <v>3704</v>
      </c>
      <c r="H1851" s="4" t="s">
        <v>3705</v>
      </c>
    </row>
    <row r="1852" spans="7:8" x14ac:dyDescent="0.3">
      <c r="G1852" s="4" t="s">
        <v>3706</v>
      </c>
      <c r="H1852" s="4" t="s">
        <v>3707</v>
      </c>
    </row>
    <row r="1853" spans="7:8" x14ac:dyDescent="0.3">
      <c r="G1853" s="4" t="s">
        <v>3708</v>
      </c>
      <c r="H1853" s="4" t="s">
        <v>3709</v>
      </c>
    </row>
    <row r="1854" spans="7:8" x14ac:dyDescent="0.3">
      <c r="G1854" s="4" t="s">
        <v>3710</v>
      </c>
      <c r="H1854" s="4" t="s">
        <v>3711</v>
      </c>
    </row>
    <row r="1855" spans="7:8" x14ac:dyDescent="0.3">
      <c r="G1855" s="4" t="s">
        <v>3712</v>
      </c>
      <c r="H1855" s="4" t="s">
        <v>3713</v>
      </c>
    </row>
    <row r="1856" spans="7:8" x14ac:dyDescent="0.3">
      <c r="G1856" s="4" t="s">
        <v>3714</v>
      </c>
      <c r="H1856" s="4" t="s">
        <v>3715</v>
      </c>
    </row>
    <row r="1857" spans="7:8" x14ac:dyDescent="0.3">
      <c r="G1857" s="4" t="s">
        <v>3716</v>
      </c>
      <c r="H1857" s="4" t="s">
        <v>3717</v>
      </c>
    </row>
    <row r="1858" spans="7:8" x14ac:dyDescent="0.3">
      <c r="G1858" s="4" t="s">
        <v>3718</v>
      </c>
      <c r="H1858" s="4" t="s">
        <v>3719</v>
      </c>
    </row>
    <row r="1859" spans="7:8" x14ac:dyDescent="0.3">
      <c r="G1859" s="4" t="s">
        <v>3720</v>
      </c>
      <c r="H1859" s="4" t="s">
        <v>3721</v>
      </c>
    </row>
    <row r="1860" spans="7:8" x14ac:dyDescent="0.3">
      <c r="G1860" s="4" t="s">
        <v>3722</v>
      </c>
      <c r="H1860" s="4" t="s">
        <v>3723</v>
      </c>
    </row>
    <row r="1861" spans="7:8" x14ac:dyDescent="0.3">
      <c r="G1861" s="4" t="s">
        <v>3724</v>
      </c>
      <c r="H1861" s="4" t="s">
        <v>3725</v>
      </c>
    </row>
    <row r="1862" spans="7:8" x14ac:dyDescent="0.3">
      <c r="G1862" s="4" t="s">
        <v>3726</v>
      </c>
      <c r="H1862" s="4" t="s">
        <v>3727</v>
      </c>
    </row>
    <row r="1863" spans="7:8" x14ac:dyDescent="0.3">
      <c r="G1863" s="4" t="s">
        <v>3728</v>
      </c>
      <c r="H1863" s="4" t="s">
        <v>3729</v>
      </c>
    </row>
    <row r="1864" spans="7:8" x14ac:dyDescent="0.3">
      <c r="G1864" s="4" t="s">
        <v>3730</v>
      </c>
      <c r="H1864" s="4" t="s">
        <v>3731</v>
      </c>
    </row>
    <row r="1865" spans="7:8" x14ac:dyDescent="0.3">
      <c r="G1865" s="4" t="s">
        <v>3732</v>
      </c>
      <c r="H1865" s="4" t="s">
        <v>3733</v>
      </c>
    </row>
    <row r="1866" spans="7:8" x14ac:dyDescent="0.3">
      <c r="G1866" s="4" t="s">
        <v>3734</v>
      </c>
      <c r="H1866" s="4" t="s">
        <v>3735</v>
      </c>
    </row>
    <row r="1867" spans="7:8" x14ac:dyDescent="0.3">
      <c r="G1867" s="4" t="s">
        <v>3736</v>
      </c>
      <c r="H1867" s="4" t="s">
        <v>3737</v>
      </c>
    </row>
    <row r="1868" spans="7:8" x14ac:dyDescent="0.3">
      <c r="G1868" s="4" t="s">
        <v>3738</v>
      </c>
      <c r="H1868" s="4" t="s">
        <v>3739</v>
      </c>
    </row>
    <row r="1869" spans="7:8" x14ac:dyDescent="0.3">
      <c r="G1869" s="4" t="s">
        <v>3740</v>
      </c>
      <c r="H1869" s="4" t="s">
        <v>3741</v>
      </c>
    </row>
    <row r="1870" spans="7:8" x14ac:dyDescent="0.3">
      <c r="G1870" s="4" t="s">
        <v>3742</v>
      </c>
      <c r="H1870" s="4" t="s">
        <v>3743</v>
      </c>
    </row>
    <row r="1871" spans="7:8" x14ac:dyDescent="0.3">
      <c r="G1871" s="4" t="s">
        <v>3744</v>
      </c>
      <c r="H1871" s="4" t="s">
        <v>3745</v>
      </c>
    </row>
    <row r="1872" spans="7:8" x14ac:dyDescent="0.3">
      <c r="G1872" s="4" t="s">
        <v>3746</v>
      </c>
      <c r="H1872" s="4" t="s">
        <v>3747</v>
      </c>
    </row>
    <row r="1873" spans="7:8" x14ac:dyDescent="0.3">
      <c r="G1873" s="4" t="s">
        <v>3748</v>
      </c>
      <c r="H1873" s="4" t="s">
        <v>3749</v>
      </c>
    </row>
    <row r="1874" spans="7:8" x14ac:dyDescent="0.3">
      <c r="G1874" s="4" t="s">
        <v>3750</v>
      </c>
      <c r="H1874" s="4" t="s">
        <v>3751</v>
      </c>
    </row>
    <row r="1875" spans="7:8" x14ac:dyDescent="0.3">
      <c r="G1875" s="4" t="s">
        <v>3752</v>
      </c>
      <c r="H1875" s="4" t="s">
        <v>3753</v>
      </c>
    </row>
    <row r="1876" spans="7:8" x14ac:dyDescent="0.3">
      <c r="G1876" s="4" t="s">
        <v>3754</v>
      </c>
      <c r="H1876" s="4" t="s">
        <v>3755</v>
      </c>
    </row>
    <row r="1877" spans="7:8" x14ac:dyDescent="0.3">
      <c r="G1877" s="4" t="s">
        <v>3756</v>
      </c>
      <c r="H1877" s="4" t="s">
        <v>3757</v>
      </c>
    </row>
    <row r="1878" spans="7:8" x14ac:dyDescent="0.3">
      <c r="G1878" s="4" t="s">
        <v>3758</v>
      </c>
      <c r="H1878" s="4" t="s">
        <v>3759</v>
      </c>
    </row>
    <row r="1879" spans="7:8" x14ac:dyDescent="0.3">
      <c r="G1879" s="4" t="s">
        <v>3760</v>
      </c>
      <c r="H1879" s="4" t="s">
        <v>3761</v>
      </c>
    </row>
    <row r="1880" spans="7:8" x14ac:dyDescent="0.3">
      <c r="G1880" s="4" t="s">
        <v>3762</v>
      </c>
      <c r="H1880" s="4" t="s">
        <v>3763</v>
      </c>
    </row>
    <row r="1881" spans="7:8" x14ac:dyDescent="0.3">
      <c r="G1881" s="4" t="s">
        <v>3764</v>
      </c>
      <c r="H1881" s="4" t="s">
        <v>3765</v>
      </c>
    </row>
    <row r="1882" spans="7:8" x14ac:dyDescent="0.3">
      <c r="G1882" s="4" t="s">
        <v>3766</v>
      </c>
      <c r="H1882" s="4" t="s">
        <v>3767</v>
      </c>
    </row>
    <row r="1883" spans="7:8" x14ac:dyDescent="0.3">
      <c r="G1883" s="4" t="s">
        <v>3768</v>
      </c>
      <c r="H1883" s="4" t="s">
        <v>3769</v>
      </c>
    </row>
    <row r="1884" spans="7:8" x14ac:dyDescent="0.3">
      <c r="G1884" s="4" t="s">
        <v>3770</v>
      </c>
      <c r="H1884" s="4" t="s">
        <v>3771</v>
      </c>
    </row>
    <row r="1885" spans="7:8" x14ac:dyDescent="0.3">
      <c r="G1885" s="4" t="s">
        <v>3772</v>
      </c>
      <c r="H1885" s="4" t="s">
        <v>3773</v>
      </c>
    </row>
    <row r="1886" spans="7:8" x14ac:dyDescent="0.3">
      <c r="G1886" s="4" t="s">
        <v>3774</v>
      </c>
      <c r="H1886" s="4" t="s">
        <v>3775</v>
      </c>
    </row>
    <row r="1887" spans="7:8" x14ac:dyDescent="0.3">
      <c r="G1887" s="4" t="s">
        <v>3776</v>
      </c>
      <c r="H1887" s="4" t="s">
        <v>3777</v>
      </c>
    </row>
    <row r="1888" spans="7:8" x14ac:dyDescent="0.3">
      <c r="G1888" s="4" t="s">
        <v>3778</v>
      </c>
      <c r="H1888" s="4" t="s">
        <v>3779</v>
      </c>
    </row>
    <row r="1889" spans="7:8" x14ac:dyDescent="0.3">
      <c r="G1889" s="4" t="s">
        <v>3780</v>
      </c>
      <c r="H1889" s="4" t="s">
        <v>3781</v>
      </c>
    </row>
    <row r="1890" spans="7:8" x14ac:dyDescent="0.3">
      <c r="G1890" s="4" t="s">
        <v>3782</v>
      </c>
      <c r="H1890" s="4" t="s">
        <v>3783</v>
      </c>
    </row>
    <row r="1891" spans="7:8" x14ac:dyDescent="0.3">
      <c r="G1891" s="4" t="s">
        <v>3784</v>
      </c>
      <c r="H1891" s="4" t="s">
        <v>3785</v>
      </c>
    </row>
    <row r="1892" spans="7:8" x14ac:dyDescent="0.3">
      <c r="G1892" s="4" t="s">
        <v>3786</v>
      </c>
      <c r="H1892" s="4" t="s">
        <v>3787</v>
      </c>
    </row>
    <row r="1893" spans="7:8" x14ac:dyDescent="0.3">
      <c r="G1893" s="4" t="s">
        <v>3788</v>
      </c>
      <c r="H1893" s="4" t="s">
        <v>3789</v>
      </c>
    </row>
    <row r="1894" spans="7:8" x14ac:dyDescent="0.3">
      <c r="G1894" s="4" t="s">
        <v>3790</v>
      </c>
      <c r="H1894" s="4" t="s">
        <v>3791</v>
      </c>
    </row>
    <row r="1895" spans="7:8" x14ac:dyDescent="0.3">
      <c r="G1895" s="4" t="s">
        <v>3792</v>
      </c>
      <c r="H1895" s="4" t="s">
        <v>3793</v>
      </c>
    </row>
    <row r="1896" spans="7:8" x14ac:dyDescent="0.3">
      <c r="G1896" s="4" t="s">
        <v>3794</v>
      </c>
      <c r="H1896" s="4" t="s">
        <v>3795</v>
      </c>
    </row>
    <row r="1897" spans="7:8" x14ac:dyDescent="0.3">
      <c r="G1897" s="4" t="s">
        <v>3796</v>
      </c>
      <c r="H1897" s="4" t="s">
        <v>3797</v>
      </c>
    </row>
    <row r="1898" spans="7:8" x14ac:dyDescent="0.3">
      <c r="G1898" s="4" t="s">
        <v>3798</v>
      </c>
      <c r="H1898" s="4" t="s">
        <v>3799</v>
      </c>
    </row>
    <row r="1899" spans="7:8" x14ac:dyDescent="0.3">
      <c r="G1899" s="4" t="s">
        <v>3800</v>
      </c>
      <c r="H1899" s="4" t="s">
        <v>3801</v>
      </c>
    </row>
    <row r="1900" spans="7:8" x14ac:dyDescent="0.3">
      <c r="G1900" s="4" t="s">
        <v>3802</v>
      </c>
      <c r="H1900" s="4" t="s">
        <v>3803</v>
      </c>
    </row>
    <row r="1901" spans="7:8" x14ac:dyDescent="0.3">
      <c r="G1901" s="4" t="s">
        <v>3804</v>
      </c>
      <c r="H1901" s="4" t="s">
        <v>3805</v>
      </c>
    </row>
    <row r="1902" spans="7:8" x14ac:dyDescent="0.3">
      <c r="G1902" s="4" t="s">
        <v>3806</v>
      </c>
      <c r="H1902" s="4" t="s">
        <v>3807</v>
      </c>
    </row>
    <row r="1903" spans="7:8" x14ac:dyDescent="0.3">
      <c r="G1903" s="4" t="s">
        <v>3808</v>
      </c>
      <c r="H1903" s="4" t="s">
        <v>3809</v>
      </c>
    </row>
    <row r="1904" spans="7:8" x14ac:dyDescent="0.3">
      <c r="G1904" s="4" t="s">
        <v>3810</v>
      </c>
      <c r="H1904" s="4" t="s">
        <v>3811</v>
      </c>
    </row>
    <row r="1905" spans="7:8" x14ac:dyDescent="0.3">
      <c r="G1905" s="4" t="s">
        <v>3812</v>
      </c>
      <c r="H1905" s="4" t="s">
        <v>3813</v>
      </c>
    </row>
    <row r="1906" spans="7:8" x14ac:dyDescent="0.3">
      <c r="G1906" s="4" t="s">
        <v>3814</v>
      </c>
      <c r="H1906" s="4" t="s">
        <v>3815</v>
      </c>
    </row>
    <row r="1907" spans="7:8" x14ac:dyDescent="0.3">
      <c r="G1907" s="4" t="s">
        <v>3816</v>
      </c>
      <c r="H1907" s="4" t="s">
        <v>3817</v>
      </c>
    </row>
    <row r="1908" spans="7:8" x14ac:dyDescent="0.3">
      <c r="G1908" s="4" t="s">
        <v>3818</v>
      </c>
      <c r="H1908" s="4" t="s">
        <v>3819</v>
      </c>
    </row>
    <row r="1909" spans="7:8" x14ac:dyDescent="0.3">
      <c r="G1909" s="4" t="s">
        <v>3820</v>
      </c>
      <c r="H1909" s="4" t="s">
        <v>3821</v>
      </c>
    </row>
    <row r="1910" spans="7:8" x14ac:dyDescent="0.3">
      <c r="G1910" s="4" t="s">
        <v>3822</v>
      </c>
      <c r="H1910" s="4" t="s">
        <v>3823</v>
      </c>
    </row>
    <row r="1911" spans="7:8" x14ac:dyDescent="0.3">
      <c r="G1911" s="4" t="s">
        <v>3824</v>
      </c>
      <c r="H1911" s="4" t="s">
        <v>3825</v>
      </c>
    </row>
    <row r="1912" spans="7:8" x14ac:dyDescent="0.3">
      <c r="G1912" s="4" t="s">
        <v>3826</v>
      </c>
      <c r="H1912" s="4" t="s">
        <v>3827</v>
      </c>
    </row>
    <row r="1913" spans="7:8" x14ac:dyDescent="0.3">
      <c r="G1913" s="4" t="s">
        <v>3828</v>
      </c>
      <c r="H1913" s="4" t="s">
        <v>3829</v>
      </c>
    </row>
    <row r="1914" spans="7:8" x14ac:dyDescent="0.3">
      <c r="G1914" s="4" t="s">
        <v>3830</v>
      </c>
      <c r="H1914" s="4" t="s">
        <v>3831</v>
      </c>
    </row>
    <row r="1915" spans="7:8" x14ac:dyDescent="0.3">
      <c r="G1915" s="4" t="s">
        <v>3832</v>
      </c>
      <c r="H1915" s="4" t="s">
        <v>3833</v>
      </c>
    </row>
    <row r="1916" spans="7:8" x14ac:dyDescent="0.3">
      <c r="G1916" s="4" t="s">
        <v>3834</v>
      </c>
      <c r="H1916" s="4" t="s">
        <v>3835</v>
      </c>
    </row>
    <row r="1917" spans="7:8" x14ac:dyDescent="0.3">
      <c r="G1917" s="4" t="s">
        <v>3836</v>
      </c>
      <c r="H1917" s="4" t="s">
        <v>3837</v>
      </c>
    </row>
    <row r="1918" spans="7:8" x14ac:dyDescent="0.3">
      <c r="G1918" s="4" t="s">
        <v>3838</v>
      </c>
      <c r="H1918" s="4" t="s">
        <v>3839</v>
      </c>
    </row>
    <row r="1919" spans="7:8" x14ac:dyDescent="0.3">
      <c r="G1919" s="4" t="s">
        <v>3840</v>
      </c>
      <c r="H1919" s="4" t="s">
        <v>3841</v>
      </c>
    </row>
    <row r="1920" spans="7:8" x14ac:dyDescent="0.3">
      <c r="G1920" s="4" t="s">
        <v>3842</v>
      </c>
      <c r="H1920" s="4" t="s">
        <v>3843</v>
      </c>
    </row>
    <row r="1921" spans="7:8" x14ac:dyDescent="0.3">
      <c r="G1921" s="4" t="s">
        <v>3844</v>
      </c>
      <c r="H1921" s="4" t="s">
        <v>3845</v>
      </c>
    </row>
    <row r="1922" spans="7:8" x14ac:dyDescent="0.3">
      <c r="G1922" s="4" t="s">
        <v>3846</v>
      </c>
      <c r="H1922" s="4" t="s">
        <v>3847</v>
      </c>
    </row>
    <row r="1923" spans="7:8" x14ac:dyDescent="0.3">
      <c r="G1923" s="4" t="s">
        <v>3848</v>
      </c>
      <c r="H1923" s="4" t="s">
        <v>3849</v>
      </c>
    </row>
    <row r="1924" spans="7:8" x14ac:dyDescent="0.3">
      <c r="G1924" s="4" t="s">
        <v>3850</v>
      </c>
      <c r="H1924" s="4" t="s">
        <v>3851</v>
      </c>
    </row>
    <row r="1925" spans="7:8" x14ac:dyDescent="0.3">
      <c r="G1925" s="4" t="s">
        <v>3852</v>
      </c>
      <c r="H1925" s="4" t="s">
        <v>3853</v>
      </c>
    </row>
    <row r="1926" spans="7:8" x14ac:dyDescent="0.3">
      <c r="G1926" s="4" t="s">
        <v>3854</v>
      </c>
      <c r="H1926" s="4" t="s">
        <v>3855</v>
      </c>
    </row>
    <row r="1927" spans="7:8" x14ac:dyDescent="0.3">
      <c r="G1927" s="4" t="s">
        <v>3856</v>
      </c>
      <c r="H1927" s="4" t="s">
        <v>3857</v>
      </c>
    </row>
    <row r="1928" spans="7:8" x14ac:dyDescent="0.3">
      <c r="G1928" s="4" t="s">
        <v>3858</v>
      </c>
      <c r="H1928" s="4" t="s">
        <v>3859</v>
      </c>
    </row>
    <row r="1929" spans="7:8" x14ac:dyDescent="0.3">
      <c r="G1929" s="4" t="s">
        <v>3860</v>
      </c>
      <c r="H1929" s="4" t="s">
        <v>3861</v>
      </c>
    </row>
    <row r="1930" spans="7:8" x14ac:dyDescent="0.3">
      <c r="G1930" s="4" t="s">
        <v>3862</v>
      </c>
      <c r="H1930" s="4" t="s">
        <v>3863</v>
      </c>
    </row>
    <row r="1931" spans="7:8" x14ac:dyDescent="0.3">
      <c r="G1931" s="4" t="s">
        <v>3864</v>
      </c>
      <c r="H1931" s="4" t="s">
        <v>3865</v>
      </c>
    </row>
    <row r="1932" spans="7:8" x14ac:dyDescent="0.3">
      <c r="G1932" s="4" t="s">
        <v>3866</v>
      </c>
      <c r="H1932" s="4" t="s">
        <v>3867</v>
      </c>
    </row>
    <row r="1933" spans="7:8" x14ac:dyDescent="0.3">
      <c r="G1933" s="4" t="s">
        <v>3868</v>
      </c>
      <c r="H1933" s="4" t="s">
        <v>3869</v>
      </c>
    </row>
    <row r="1934" spans="7:8" x14ac:dyDescent="0.3">
      <c r="G1934" s="4" t="s">
        <v>3870</v>
      </c>
      <c r="H1934" s="4" t="s">
        <v>3871</v>
      </c>
    </row>
    <row r="1935" spans="7:8" x14ac:dyDescent="0.3">
      <c r="G1935" s="4" t="s">
        <v>3872</v>
      </c>
      <c r="H1935" s="4" t="s">
        <v>3873</v>
      </c>
    </row>
    <row r="1936" spans="7:8" x14ac:dyDescent="0.3">
      <c r="G1936" s="4" t="s">
        <v>3874</v>
      </c>
      <c r="H1936" s="4" t="s">
        <v>3875</v>
      </c>
    </row>
    <row r="1937" spans="7:8" x14ac:dyDescent="0.3">
      <c r="G1937" s="4" t="s">
        <v>3876</v>
      </c>
      <c r="H1937" s="4" t="s">
        <v>3877</v>
      </c>
    </row>
    <row r="1938" spans="7:8" x14ac:dyDescent="0.3">
      <c r="G1938" s="4" t="s">
        <v>3878</v>
      </c>
      <c r="H1938" s="4" t="s">
        <v>3879</v>
      </c>
    </row>
    <row r="1939" spans="7:8" x14ac:dyDescent="0.3">
      <c r="G1939" s="4" t="s">
        <v>3880</v>
      </c>
      <c r="H1939" s="4" t="s">
        <v>3881</v>
      </c>
    </row>
    <row r="1940" spans="7:8" x14ac:dyDescent="0.3">
      <c r="G1940" s="4" t="s">
        <v>3882</v>
      </c>
      <c r="H1940" s="4" t="s">
        <v>3883</v>
      </c>
    </row>
    <row r="1941" spans="7:8" x14ac:dyDescent="0.3">
      <c r="G1941" s="4" t="s">
        <v>3884</v>
      </c>
      <c r="H1941" s="4" t="s">
        <v>3885</v>
      </c>
    </row>
    <row r="1942" spans="7:8" x14ac:dyDescent="0.3">
      <c r="G1942" s="4" t="s">
        <v>3886</v>
      </c>
      <c r="H1942" s="4" t="s">
        <v>3887</v>
      </c>
    </row>
    <row r="1943" spans="7:8" x14ac:dyDescent="0.3">
      <c r="G1943" s="4" t="s">
        <v>3888</v>
      </c>
      <c r="H1943" s="4" t="s">
        <v>3889</v>
      </c>
    </row>
    <row r="1944" spans="7:8" x14ac:dyDescent="0.3">
      <c r="G1944" s="4" t="s">
        <v>3890</v>
      </c>
      <c r="H1944" s="4" t="s">
        <v>3891</v>
      </c>
    </row>
    <row r="1945" spans="7:8" x14ac:dyDescent="0.3">
      <c r="G1945" s="4" t="s">
        <v>3892</v>
      </c>
      <c r="H1945" s="4" t="s">
        <v>3893</v>
      </c>
    </row>
    <row r="1946" spans="7:8" x14ac:dyDescent="0.3">
      <c r="G1946" s="4" t="s">
        <v>3894</v>
      </c>
      <c r="H1946" s="4" t="s">
        <v>3895</v>
      </c>
    </row>
    <row r="1947" spans="7:8" x14ac:dyDescent="0.3">
      <c r="G1947" s="4" t="s">
        <v>3896</v>
      </c>
      <c r="H1947" s="4" t="s">
        <v>3897</v>
      </c>
    </row>
    <row r="1948" spans="7:8" x14ac:dyDescent="0.3">
      <c r="G1948" s="4" t="s">
        <v>3898</v>
      </c>
      <c r="H1948" s="4" t="s">
        <v>3899</v>
      </c>
    </row>
    <row r="1949" spans="7:8" x14ac:dyDescent="0.3">
      <c r="G1949" s="4" t="s">
        <v>3900</v>
      </c>
      <c r="H1949" s="4" t="s">
        <v>3901</v>
      </c>
    </row>
    <row r="1950" spans="7:8" x14ac:dyDescent="0.3">
      <c r="G1950" s="4" t="s">
        <v>3902</v>
      </c>
      <c r="H1950" s="4" t="s">
        <v>3903</v>
      </c>
    </row>
    <row r="1951" spans="7:8" x14ac:dyDescent="0.3">
      <c r="G1951" s="4" t="s">
        <v>3904</v>
      </c>
      <c r="H1951" s="4" t="s">
        <v>3905</v>
      </c>
    </row>
    <row r="1952" spans="7:8" x14ac:dyDescent="0.3">
      <c r="G1952" s="4" t="s">
        <v>3906</v>
      </c>
      <c r="H1952" s="4" t="s">
        <v>3907</v>
      </c>
    </row>
    <row r="1953" spans="7:8" x14ac:dyDescent="0.3">
      <c r="G1953" s="4" t="s">
        <v>3908</v>
      </c>
      <c r="H1953" s="4" t="s">
        <v>3909</v>
      </c>
    </row>
    <row r="1954" spans="7:8" x14ac:dyDescent="0.3">
      <c r="G1954" s="4" t="s">
        <v>3910</v>
      </c>
      <c r="H1954" s="4" t="s">
        <v>3911</v>
      </c>
    </row>
    <row r="1955" spans="7:8" x14ac:dyDescent="0.3">
      <c r="G1955" s="4" t="s">
        <v>3912</v>
      </c>
      <c r="H1955" s="4" t="s">
        <v>3913</v>
      </c>
    </row>
    <row r="1956" spans="7:8" x14ac:dyDescent="0.3">
      <c r="G1956" s="4" t="s">
        <v>3914</v>
      </c>
      <c r="H1956" s="4" t="s">
        <v>3915</v>
      </c>
    </row>
    <row r="1957" spans="7:8" x14ac:dyDescent="0.3">
      <c r="G1957" s="4" t="s">
        <v>3916</v>
      </c>
      <c r="H1957" s="4" t="s">
        <v>3917</v>
      </c>
    </row>
    <row r="1958" spans="7:8" x14ac:dyDescent="0.3">
      <c r="G1958" s="4" t="s">
        <v>3918</v>
      </c>
      <c r="H1958" s="4" t="s">
        <v>3919</v>
      </c>
    </row>
    <row r="1959" spans="7:8" x14ac:dyDescent="0.3">
      <c r="G1959" s="4" t="s">
        <v>3920</v>
      </c>
      <c r="H1959" s="4" t="s">
        <v>3921</v>
      </c>
    </row>
    <row r="1960" spans="7:8" x14ac:dyDescent="0.3">
      <c r="G1960" s="4" t="s">
        <v>3922</v>
      </c>
      <c r="H1960" s="4" t="s">
        <v>3923</v>
      </c>
    </row>
    <row r="1961" spans="7:8" x14ac:dyDescent="0.3">
      <c r="G1961" s="4" t="s">
        <v>3924</v>
      </c>
      <c r="H1961" s="4" t="s">
        <v>3925</v>
      </c>
    </row>
    <row r="1962" spans="7:8" x14ac:dyDescent="0.3">
      <c r="G1962" s="4" t="s">
        <v>3926</v>
      </c>
      <c r="H1962" s="4" t="s">
        <v>3927</v>
      </c>
    </row>
    <row r="1963" spans="7:8" x14ac:dyDescent="0.3">
      <c r="G1963" s="4" t="s">
        <v>3928</v>
      </c>
      <c r="H1963" s="4" t="s">
        <v>3929</v>
      </c>
    </row>
    <row r="1964" spans="7:8" x14ac:dyDescent="0.3">
      <c r="G1964" s="4" t="s">
        <v>3930</v>
      </c>
      <c r="H1964" s="4" t="s">
        <v>3931</v>
      </c>
    </row>
    <row r="1965" spans="7:8" x14ac:dyDescent="0.3">
      <c r="G1965" s="4" t="s">
        <v>3932</v>
      </c>
      <c r="H1965" s="4" t="s">
        <v>3933</v>
      </c>
    </row>
    <row r="1966" spans="7:8" x14ac:dyDescent="0.3">
      <c r="G1966" s="4" t="s">
        <v>3934</v>
      </c>
      <c r="H1966" s="4" t="s">
        <v>3935</v>
      </c>
    </row>
    <row r="1967" spans="7:8" x14ac:dyDescent="0.3">
      <c r="G1967" s="4" t="s">
        <v>3936</v>
      </c>
      <c r="H1967" s="4" t="s">
        <v>3937</v>
      </c>
    </row>
    <row r="1968" spans="7:8" x14ac:dyDescent="0.3">
      <c r="G1968" s="4" t="s">
        <v>3938</v>
      </c>
      <c r="H1968" s="4" t="s">
        <v>3939</v>
      </c>
    </row>
    <row r="1969" spans="7:8" x14ac:dyDescent="0.3">
      <c r="G1969" s="4" t="s">
        <v>3940</v>
      </c>
      <c r="H1969" s="4" t="s">
        <v>3941</v>
      </c>
    </row>
    <row r="1970" spans="7:8" x14ac:dyDescent="0.3">
      <c r="G1970" s="4" t="s">
        <v>3942</v>
      </c>
      <c r="H1970" s="4" t="s">
        <v>3943</v>
      </c>
    </row>
    <row r="1971" spans="7:8" x14ac:dyDescent="0.3">
      <c r="G1971" s="4" t="s">
        <v>3944</v>
      </c>
      <c r="H1971" s="4" t="s">
        <v>3945</v>
      </c>
    </row>
    <row r="1972" spans="7:8" x14ac:dyDescent="0.3">
      <c r="G1972" s="4" t="s">
        <v>3946</v>
      </c>
      <c r="H1972" s="4" t="s">
        <v>3947</v>
      </c>
    </row>
    <row r="1973" spans="7:8" x14ac:dyDescent="0.3">
      <c r="G1973" s="4" t="s">
        <v>3948</v>
      </c>
      <c r="H1973" s="4" t="s">
        <v>3949</v>
      </c>
    </row>
    <row r="1974" spans="7:8" x14ac:dyDescent="0.3">
      <c r="G1974" s="4" t="s">
        <v>3950</v>
      </c>
      <c r="H1974" s="4" t="s">
        <v>3951</v>
      </c>
    </row>
    <row r="1975" spans="7:8" x14ac:dyDescent="0.3">
      <c r="G1975" s="4" t="s">
        <v>3952</v>
      </c>
      <c r="H1975" s="4" t="s">
        <v>3953</v>
      </c>
    </row>
    <row r="1976" spans="7:8" x14ac:dyDescent="0.3">
      <c r="G1976" s="4" t="s">
        <v>3954</v>
      </c>
      <c r="H1976" s="4" t="s">
        <v>3955</v>
      </c>
    </row>
    <row r="1977" spans="7:8" x14ac:dyDescent="0.3">
      <c r="G1977" s="4" t="s">
        <v>3956</v>
      </c>
      <c r="H1977" s="4" t="s">
        <v>3957</v>
      </c>
    </row>
    <row r="1978" spans="7:8" x14ac:dyDescent="0.3">
      <c r="G1978" s="4" t="s">
        <v>3958</v>
      </c>
      <c r="H1978" s="4" t="s">
        <v>3959</v>
      </c>
    </row>
    <row r="1979" spans="7:8" x14ac:dyDescent="0.3">
      <c r="G1979" s="4" t="s">
        <v>3960</v>
      </c>
      <c r="H1979" s="4" t="s">
        <v>3961</v>
      </c>
    </row>
    <row r="1980" spans="7:8" x14ac:dyDescent="0.3">
      <c r="G1980" s="4" t="s">
        <v>3962</v>
      </c>
      <c r="H1980" s="4" t="s">
        <v>3963</v>
      </c>
    </row>
    <row r="1981" spans="7:8" x14ac:dyDescent="0.3">
      <c r="G1981" s="4" t="s">
        <v>3964</v>
      </c>
      <c r="H1981" s="4" t="s">
        <v>3965</v>
      </c>
    </row>
    <row r="1982" spans="7:8" x14ac:dyDescent="0.3">
      <c r="G1982" s="4" t="s">
        <v>3966</v>
      </c>
      <c r="H1982" s="4" t="s">
        <v>3967</v>
      </c>
    </row>
    <row r="1983" spans="7:8" x14ac:dyDescent="0.3">
      <c r="G1983" s="4" t="s">
        <v>3968</v>
      </c>
      <c r="H1983" s="4" t="s">
        <v>3969</v>
      </c>
    </row>
    <row r="1984" spans="7:8" x14ac:dyDescent="0.3">
      <c r="G1984" s="4" t="s">
        <v>3970</v>
      </c>
      <c r="H1984" s="4" t="s">
        <v>3971</v>
      </c>
    </row>
    <row r="1985" spans="7:8" x14ac:dyDescent="0.3">
      <c r="G1985" s="4" t="s">
        <v>3972</v>
      </c>
      <c r="H1985" s="4" t="s">
        <v>3973</v>
      </c>
    </row>
    <row r="1986" spans="7:8" x14ac:dyDescent="0.3">
      <c r="G1986" s="4" t="s">
        <v>3974</v>
      </c>
      <c r="H1986" s="4" t="s">
        <v>3975</v>
      </c>
    </row>
    <row r="1987" spans="7:8" x14ac:dyDescent="0.3">
      <c r="G1987" s="4" t="s">
        <v>3976</v>
      </c>
      <c r="H1987" s="4" t="s">
        <v>3977</v>
      </c>
    </row>
    <row r="1988" spans="7:8" x14ac:dyDescent="0.3">
      <c r="G1988" s="4" t="s">
        <v>3978</v>
      </c>
      <c r="H1988" s="4" t="s">
        <v>3979</v>
      </c>
    </row>
    <row r="1989" spans="7:8" x14ac:dyDescent="0.3">
      <c r="G1989" s="4" t="s">
        <v>3980</v>
      </c>
      <c r="H1989" s="4" t="s">
        <v>3981</v>
      </c>
    </row>
    <row r="1990" spans="7:8" x14ac:dyDescent="0.3">
      <c r="G1990" s="4" t="s">
        <v>3982</v>
      </c>
      <c r="H1990" s="4" t="s">
        <v>3983</v>
      </c>
    </row>
    <row r="1991" spans="7:8" x14ac:dyDescent="0.3">
      <c r="G1991" s="4" t="s">
        <v>3984</v>
      </c>
      <c r="H1991" s="4" t="s">
        <v>3985</v>
      </c>
    </row>
    <row r="1992" spans="7:8" x14ac:dyDescent="0.3">
      <c r="G1992" s="4" t="s">
        <v>3986</v>
      </c>
      <c r="H1992" s="4" t="s">
        <v>3987</v>
      </c>
    </row>
    <row r="1993" spans="7:8" x14ac:dyDescent="0.3">
      <c r="G1993" s="4" t="s">
        <v>3988</v>
      </c>
      <c r="H1993" s="4" t="s">
        <v>3989</v>
      </c>
    </row>
    <row r="1994" spans="7:8" x14ac:dyDescent="0.3">
      <c r="G1994" s="4" t="s">
        <v>3990</v>
      </c>
      <c r="H1994" s="4" t="s">
        <v>3991</v>
      </c>
    </row>
    <row r="1995" spans="7:8" x14ac:dyDescent="0.3">
      <c r="G1995" s="4" t="s">
        <v>3992</v>
      </c>
      <c r="H1995" s="4" t="s">
        <v>3993</v>
      </c>
    </row>
    <row r="1996" spans="7:8" x14ac:dyDescent="0.3">
      <c r="G1996" s="4" t="s">
        <v>3994</v>
      </c>
      <c r="H1996" s="4" t="s">
        <v>3995</v>
      </c>
    </row>
    <row r="1997" spans="7:8" x14ac:dyDescent="0.3">
      <c r="G1997" s="4" t="s">
        <v>3996</v>
      </c>
      <c r="H1997" s="4" t="s">
        <v>3997</v>
      </c>
    </row>
    <row r="1998" spans="7:8" x14ac:dyDescent="0.3">
      <c r="G1998" s="4" t="s">
        <v>3998</v>
      </c>
      <c r="H1998" s="4" t="s">
        <v>3999</v>
      </c>
    </row>
    <row r="1999" spans="7:8" x14ac:dyDescent="0.3">
      <c r="G1999" s="4" t="s">
        <v>4000</v>
      </c>
      <c r="H1999" s="4" t="s">
        <v>4001</v>
      </c>
    </row>
    <row r="2000" spans="7:8" x14ac:dyDescent="0.3">
      <c r="G2000" s="4" t="s">
        <v>4002</v>
      </c>
      <c r="H2000" s="4" t="s">
        <v>4003</v>
      </c>
    </row>
    <row r="2001" spans="7:8" x14ac:dyDescent="0.3">
      <c r="G2001" s="4" t="s">
        <v>4004</v>
      </c>
      <c r="H2001" s="4" t="s">
        <v>4005</v>
      </c>
    </row>
    <row r="2002" spans="7:8" x14ac:dyDescent="0.3">
      <c r="G2002" s="4" t="s">
        <v>4006</v>
      </c>
      <c r="H2002" s="4" t="s">
        <v>4007</v>
      </c>
    </row>
    <row r="2003" spans="7:8" x14ac:dyDescent="0.3">
      <c r="G2003" s="4" t="s">
        <v>4008</v>
      </c>
      <c r="H2003" s="4" t="s">
        <v>4009</v>
      </c>
    </row>
    <row r="2004" spans="7:8" x14ac:dyDescent="0.3">
      <c r="G2004" s="4" t="s">
        <v>4010</v>
      </c>
      <c r="H2004" s="4" t="s">
        <v>4011</v>
      </c>
    </row>
    <row r="2005" spans="7:8" x14ac:dyDescent="0.3">
      <c r="G2005" s="4" t="s">
        <v>4012</v>
      </c>
      <c r="H2005" s="4" t="s">
        <v>4013</v>
      </c>
    </row>
    <row r="2006" spans="7:8" x14ac:dyDescent="0.3">
      <c r="G2006" s="4" t="s">
        <v>4014</v>
      </c>
      <c r="H2006" s="4" t="s">
        <v>4015</v>
      </c>
    </row>
    <row r="2007" spans="7:8" x14ac:dyDescent="0.3">
      <c r="G2007" s="4" t="s">
        <v>4016</v>
      </c>
      <c r="H2007" s="4" t="s">
        <v>4017</v>
      </c>
    </row>
    <row r="2008" spans="7:8" x14ac:dyDescent="0.3">
      <c r="G2008" s="4" t="s">
        <v>4018</v>
      </c>
      <c r="H2008" s="4" t="s">
        <v>4019</v>
      </c>
    </row>
    <row r="2009" spans="7:8" x14ac:dyDescent="0.3">
      <c r="G2009" s="4" t="s">
        <v>4020</v>
      </c>
      <c r="H2009" s="4" t="s">
        <v>4021</v>
      </c>
    </row>
    <row r="2010" spans="7:8" x14ac:dyDescent="0.3">
      <c r="G2010" s="4" t="s">
        <v>4022</v>
      </c>
      <c r="H2010" s="4" t="s">
        <v>4023</v>
      </c>
    </row>
    <row r="2011" spans="7:8" x14ac:dyDescent="0.3">
      <c r="G2011" s="4" t="s">
        <v>4024</v>
      </c>
      <c r="H2011" s="4" t="s">
        <v>4025</v>
      </c>
    </row>
    <row r="2012" spans="7:8" x14ac:dyDescent="0.3">
      <c r="G2012" s="4" t="s">
        <v>4026</v>
      </c>
      <c r="H2012" s="4" t="s">
        <v>4027</v>
      </c>
    </row>
    <row r="2013" spans="7:8" x14ac:dyDescent="0.3">
      <c r="G2013" s="4" t="s">
        <v>4028</v>
      </c>
      <c r="H2013" s="4" t="s">
        <v>4029</v>
      </c>
    </row>
    <row r="2014" spans="7:8" x14ac:dyDescent="0.3">
      <c r="G2014" s="4" t="s">
        <v>4030</v>
      </c>
      <c r="H2014" s="4" t="s">
        <v>4031</v>
      </c>
    </row>
    <row r="2015" spans="7:8" x14ac:dyDescent="0.3">
      <c r="G2015" s="4" t="s">
        <v>4032</v>
      </c>
      <c r="H2015" s="4" t="s">
        <v>4033</v>
      </c>
    </row>
    <row r="2016" spans="7:8" x14ac:dyDescent="0.3">
      <c r="G2016" s="4" t="s">
        <v>4034</v>
      </c>
      <c r="H2016" s="4" t="s">
        <v>4035</v>
      </c>
    </row>
    <row r="2017" spans="7:8" x14ac:dyDescent="0.3">
      <c r="G2017" s="4" t="s">
        <v>4036</v>
      </c>
      <c r="H2017" s="4" t="s">
        <v>4037</v>
      </c>
    </row>
    <row r="2018" spans="7:8" x14ac:dyDescent="0.3">
      <c r="G2018" s="4" t="s">
        <v>4038</v>
      </c>
      <c r="H2018" s="4" t="s">
        <v>4039</v>
      </c>
    </row>
    <row r="2019" spans="7:8" x14ac:dyDescent="0.3">
      <c r="G2019" s="4" t="s">
        <v>4040</v>
      </c>
      <c r="H2019" s="4" t="s">
        <v>4041</v>
      </c>
    </row>
    <row r="2020" spans="7:8" x14ac:dyDescent="0.3">
      <c r="G2020" s="4" t="s">
        <v>4042</v>
      </c>
      <c r="H2020" s="4" t="s">
        <v>4043</v>
      </c>
    </row>
    <row r="2021" spans="7:8" x14ac:dyDescent="0.3">
      <c r="G2021" s="4" t="s">
        <v>4044</v>
      </c>
      <c r="H2021" s="4" t="s">
        <v>4045</v>
      </c>
    </row>
    <row r="2022" spans="7:8" x14ac:dyDescent="0.3">
      <c r="G2022" s="4" t="s">
        <v>4046</v>
      </c>
      <c r="H2022" s="4" t="s">
        <v>4047</v>
      </c>
    </row>
    <row r="2023" spans="7:8" x14ac:dyDescent="0.3">
      <c r="G2023" s="4" t="s">
        <v>4048</v>
      </c>
      <c r="H2023" s="4" t="s">
        <v>4049</v>
      </c>
    </row>
    <row r="2024" spans="7:8" x14ac:dyDescent="0.3">
      <c r="G2024" s="4" t="s">
        <v>4050</v>
      </c>
      <c r="H2024" s="4" t="s">
        <v>4051</v>
      </c>
    </row>
    <row r="2025" spans="7:8" x14ac:dyDescent="0.3">
      <c r="G2025" s="4" t="s">
        <v>4052</v>
      </c>
      <c r="H2025" s="4" t="s">
        <v>4053</v>
      </c>
    </row>
    <row r="2026" spans="7:8" x14ac:dyDescent="0.3">
      <c r="G2026" s="4" t="s">
        <v>4054</v>
      </c>
      <c r="H2026" s="4" t="s">
        <v>4055</v>
      </c>
    </row>
    <row r="2027" spans="7:8" x14ac:dyDescent="0.3">
      <c r="G2027" s="4" t="s">
        <v>4056</v>
      </c>
      <c r="H2027" s="4" t="s">
        <v>4057</v>
      </c>
    </row>
    <row r="2028" spans="7:8" x14ac:dyDescent="0.3">
      <c r="G2028" s="4" t="s">
        <v>4058</v>
      </c>
      <c r="H2028" s="4" t="s">
        <v>4059</v>
      </c>
    </row>
    <row r="2029" spans="7:8" x14ac:dyDescent="0.3">
      <c r="G2029" s="4" t="s">
        <v>4060</v>
      </c>
      <c r="H2029" s="4" t="s">
        <v>4061</v>
      </c>
    </row>
    <row r="2030" spans="7:8" x14ac:dyDescent="0.3">
      <c r="G2030" s="16" t="s">
        <v>4062</v>
      </c>
      <c r="H2030" s="4" t="s">
        <v>4063</v>
      </c>
    </row>
    <row r="2031" spans="7:8" x14ac:dyDescent="0.3">
      <c r="G2031" s="4" t="s">
        <v>4064</v>
      </c>
      <c r="H2031" s="4" t="s">
        <v>4065</v>
      </c>
    </row>
    <row r="2032" spans="7:8" x14ac:dyDescent="0.3">
      <c r="G2032" s="4" t="s">
        <v>4066</v>
      </c>
      <c r="H2032" s="4" t="s">
        <v>4067</v>
      </c>
    </row>
    <row r="2033" spans="7:8" x14ac:dyDescent="0.3">
      <c r="G2033" s="4" t="s">
        <v>4068</v>
      </c>
      <c r="H2033" s="4" t="s">
        <v>4069</v>
      </c>
    </row>
    <row r="2034" spans="7:8" x14ac:dyDescent="0.3">
      <c r="G2034" s="4" t="s">
        <v>4070</v>
      </c>
      <c r="H2034" s="4" t="s">
        <v>4071</v>
      </c>
    </row>
    <row r="2035" spans="7:8" x14ac:dyDescent="0.3">
      <c r="G2035" s="4" t="s">
        <v>4072</v>
      </c>
      <c r="H2035" s="4" t="s">
        <v>4073</v>
      </c>
    </row>
    <row r="2036" spans="7:8" x14ac:dyDescent="0.3">
      <c r="G2036" s="4" t="s">
        <v>4074</v>
      </c>
      <c r="H2036" s="4" t="s">
        <v>4075</v>
      </c>
    </row>
    <row r="2037" spans="7:8" x14ac:dyDescent="0.3">
      <c r="G2037" s="4" t="s">
        <v>4076</v>
      </c>
      <c r="H2037" s="4" t="s">
        <v>4077</v>
      </c>
    </row>
    <row r="2038" spans="7:8" x14ac:dyDescent="0.3">
      <c r="G2038" s="4" t="s">
        <v>4078</v>
      </c>
      <c r="H2038" s="4" t="s">
        <v>4079</v>
      </c>
    </row>
    <row r="2039" spans="7:8" x14ac:dyDescent="0.3">
      <c r="G2039" s="4" t="s">
        <v>4080</v>
      </c>
      <c r="H2039" s="4" t="s">
        <v>4081</v>
      </c>
    </row>
    <row r="2040" spans="7:8" x14ac:dyDescent="0.3">
      <c r="G2040" s="4" t="s">
        <v>4082</v>
      </c>
      <c r="H2040" s="4" t="s">
        <v>4083</v>
      </c>
    </row>
    <row r="2041" spans="7:8" x14ac:dyDescent="0.3">
      <c r="G2041" s="4" t="s">
        <v>4084</v>
      </c>
      <c r="H2041" s="4" t="s">
        <v>4085</v>
      </c>
    </row>
    <row r="2042" spans="7:8" x14ac:dyDescent="0.3">
      <c r="G2042" s="4" t="s">
        <v>4086</v>
      </c>
      <c r="H2042" s="4" t="s">
        <v>4087</v>
      </c>
    </row>
    <row r="2043" spans="7:8" x14ac:dyDescent="0.3">
      <c r="G2043" s="4" t="s">
        <v>4088</v>
      </c>
      <c r="H2043" s="4" t="s">
        <v>4089</v>
      </c>
    </row>
    <row r="2044" spans="7:8" x14ac:dyDescent="0.3">
      <c r="G2044" s="4" t="s">
        <v>4090</v>
      </c>
      <c r="H2044" s="4" t="s">
        <v>4091</v>
      </c>
    </row>
    <row r="2045" spans="7:8" x14ac:dyDescent="0.3">
      <c r="G2045" s="4" t="s">
        <v>4092</v>
      </c>
      <c r="H2045" s="4" t="s">
        <v>4093</v>
      </c>
    </row>
    <row r="2046" spans="7:8" x14ac:dyDescent="0.3">
      <c r="G2046" s="4" t="s">
        <v>4094</v>
      </c>
      <c r="H2046" s="4" t="s">
        <v>4095</v>
      </c>
    </row>
  </sheetData>
  <dataConsolidate link="1"/>
  <phoneticPr fontId="9" type="noConversion"/>
  <pageMargins left="0.7" right="0.7" top="0.75" bottom="0.75" header="0.3" footer="0.3"/>
  <pageSetup scale="28" fitToHeight="0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B0AB2-5993-46F9-813D-5FA688425DE1}">
  <sheetPr codeName="plAnalise">
    <tabColor theme="0"/>
  </sheetPr>
  <dimension ref="A1:AF36"/>
  <sheetViews>
    <sheetView showGridLines="0" showRowColHeaders="0" workbookViewId="0">
      <selection activeCell="B4" sqref="B4"/>
    </sheetView>
  </sheetViews>
  <sheetFormatPr defaultColWidth="0" defaultRowHeight="15" zeroHeight="1" x14ac:dyDescent="0.3"/>
  <cols>
    <col min="1" max="1" width="9.140625" customWidth="1"/>
    <col min="2" max="2" width="11" style="29" bestFit="1" customWidth="1"/>
    <col min="3" max="3" width="9.140625" style="29" customWidth="1"/>
    <col min="4" max="16" width="9.140625" customWidth="1"/>
    <col min="17" max="17" width="5.28515625" style="29" bestFit="1" customWidth="1"/>
    <col min="18" max="19" width="12.140625" style="29" customWidth="1"/>
    <col min="20" max="20" width="9.140625" customWidth="1"/>
    <col min="21" max="21" width="17" bestFit="1" customWidth="1"/>
    <col min="22" max="24" width="9.140625" customWidth="1"/>
    <col min="25" max="25" width="18.140625" bestFit="1" customWidth="1"/>
    <col min="26" max="27" width="9.140625" customWidth="1"/>
    <col min="28" max="28" width="12.140625" bestFit="1" customWidth="1"/>
    <col min="29" max="29" width="9.140625" customWidth="1"/>
    <col min="30" max="31" width="9.140625" hidden="1" customWidth="1"/>
    <col min="32" max="32" width="20.28515625" hidden="1" customWidth="1"/>
    <col min="33" max="16384" width="9.140625" hidden="1"/>
  </cols>
  <sheetData>
    <row r="1" spans="2:28" x14ac:dyDescent="0.3">
      <c r="U1" s="18" t="s">
        <v>4127</v>
      </c>
      <c r="V1" s="35">
        <f>SUM(tbOcorrencias[Qtde])</f>
        <v>0</v>
      </c>
      <c r="W1" s="29"/>
      <c r="X1" s="29"/>
      <c r="Y1" s="29"/>
    </row>
    <row r="2" spans="2:28" ht="15.75" thickBot="1" x14ac:dyDescent="0.35">
      <c r="S2" s="29" t="s">
        <v>4128</v>
      </c>
      <c r="U2" s="18"/>
      <c r="V2" s="35"/>
      <c r="W2" s="29"/>
      <c r="X2" s="29"/>
      <c r="Y2" s="39"/>
      <c r="Z2" s="44">
        <f ca="1">$C$4</f>
        <v>2019</v>
      </c>
      <c r="AA2" s="45">
        <f ca="1">Z2-1</f>
        <v>2018</v>
      </c>
      <c r="AB2" s="40"/>
    </row>
    <row r="3" spans="2:28" ht="15.75" thickTop="1" x14ac:dyDescent="0.3">
      <c r="B3" s="29" t="s">
        <v>4111</v>
      </c>
      <c r="C3" s="29" t="s">
        <v>4108</v>
      </c>
      <c r="D3" s="29" t="s">
        <v>4109</v>
      </c>
      <c r="S3" s="29">
        <f>V3+ROW(V3)/1000000</f>
        <v>3.0000000000000001E-6</v>
      </c>
      <c r="T3">
        <f>_xlfn.RANK.EQ(S3,$S$3:$S$6,0)</f>
        <v>4</v>
      </c>
      <c r="U3" s="18" t="s">
        <v>4105</v>
      </c>
      <c r="V3" s="29">
        <f>SUMIFS(tbOcorrencias[Qtde],tbOcorrencias[Tipo de Ausência],U3)</f>
        <v>0</v>
      </c>
      <c r="W3" s="34">
        <f>IFERROR(IF(V3="","",V3/$V$1),0)</f>
        <v>0</v>
      </c>
      <c r="X3" s="36">
        <v>1</v>
      </c>
      <c r="Y3" s="42" t="s">
        <v>4105</v>
      </c>
      <c r="Z3" s="46">
        <f ca="1">SUMIFS(tbOcorrencias[Qtde],tbOcorrencias[Tipo de Ausência],U3,tbOcorrencias[Ano],$Z$2)</f>
        <v>0</v>
      </c>
      <c r="AA3" s="47">
        <f ca="1">SUMIFS(tbOcorrencias[Qtde],tbOcorrencias[Tipo de Ausência],U3,tbOcorrencias[Ano],$AA$2)</f>
        <v>0</v>
      </c>
      <c r="AB3" s="37">
        <f ca="1">IFERROR(Z3/AA3-1,0)</f>
        <v>0</v>
      </c>
    </row>
    <row r="4" spans="2:28" x14ac:dyDescent="0.3">
      <c r="B4" s="30">
        <f ca="1">TODAY()</f>
        <v>43777</v>
      </c>
      <c r="C4" s="29">
        <f ca="1">YEAR(B4)</f>
        <v>2019</v>
      </c>
      <c r="D4" s="29">
        <f ca="1">MONTH(B4)</f>
        <v>11</v>
      </c>
      <c r="S4" s="29">
        <f t="shared" ref="S4:S6" si="0">V4+ROW(V4)/1000000</f>
        <v>3.9999999999999998E-6</v>
      </c>
      <c r="T4">
        <f t="shared" ref="T4:T6" si="1">_xlfn.RANK.EQ(S4,$S$3:$S$6,0)</f>
        <v>3</v>
      </c>
      <c r="U4" s="18" t="s">
        <v>4106</v>
      </c>
      <c r="V4" s="29">
        <f>SUMIFS(tbOcorrencias[Qtde],tbOcorrencias[Tipo de Ausência],U4)</f>
        <v>0</v>
      </c>
      <c r="W4" s="34">
        <f t="shared" ref="W4:W6" si="2">IFERROR(IF(V4="","",V4/$V$1),0)</f>
        <v>0</v>
      </c>
      <c r="X4" s="36">
        <v>1</v>
      </c>
      <c r="Y4" s="43" t="s">
        <v>4106</v>
      </c>
      <c r="Z4" s="48">
        <f ca="1">SUMIFS(tbOcorrencias[Qtde],tbOcorrencias[Tipo de Ausência],U4,tbOcorrencias[Ano],$Z$2)</f>
        <v>0</v>
      </c>
      <c r="AA4" s="49">
        <f ca="1">SUMIFS(tbOcorrencias[Qtde],tbOcorrencias[Tipo de Ausência],U4,tbOcorrencias[Ano],$AA$2)</f>
        <v>0</v>
      </c>
      <c r="AB4" s="38">
        <f ca="1">IFERROR(Z4/AA4-1,0)</f>
        <v>0</v>
      </c>
    </row>
    <row r="5" spans="2:28" x14ac:dyDescent="0.3">
      <c r="B5" s="30"/>
      <c r="S5" s="29">
        <f t="shared" si="0"/>
        <v>5.0000000000000004E-6</v>
      </c>
      <c r="T5">
        <f t="shared" si="1"/>
        <v>2</v>
      </c>
      <c r="U5" s="18" t="s">
        <v>4107</v>
      </c>
      <c r="V5" s="29">
        <f>SUMIFS(tbOcorrencias[Qtde],tbOcorrencias[Tipo de Ausência],U5)</f>
        <v>0</v>
      </c>
      <c r="W5" s="34">
        <f t="shared" si="2"/>
        <v>0</v>
      </c>
      <c r="X5" s="36">
        <v>1</v>
      </c>
      <c r="Y5" s="43" t="s">
        <v>4107</v>
      </c>
      <c r="Z5" s="48">
        <f ca="1">SUMIFS(tbOcorrencias[Qtde],tbOcorrencias[Tipo de Ausência],U5,tbOcorrencias[Ano],$Z$2)</f>
        <v>0</v>
      </c>
      <c r="AA5" s="49">
        <f ca="1">SUMIFS(tbOcorrencias[Qtde],tbOcorrencias[Tipo de Ausência],U5,tbOcorrencias[Ano],$AA$2)</f>
        <v>0</v>
      </c>
      <c r="AB5" s="38">
        <f t="shared" ref="AB5:AB6" ca="1" si="3">IFERROR(Z5/AA5-1,0)</f>
        <v>0</v>
      </c>
    </row>
    <row r="6" spans="2:28" x14ac:dyDescent="0.3">
      <c r="B6" s="30"/>
      <c r="D6" s="31" t="s">
        <v>4133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S6" s="29">
        <f t="shared" si="0"/>
        <v>6.0000000000000002E-6</v>
      </c>
      <c r="T6">
        <f t="shared" si="1"/>
        <v>1</v>
      </c>
      <c r="U6" s="18" t="s">
        <v>4110</v>
      </c>
      <c r="V6" s="29">
        <f>SUMIFS(tbOcorrencias[Qtde],tbOcorrencias[Tipo de Ausência],U6)</f>
        <v>0</v>
      </c>
      <c r="W6" s="34">
        <f t="shared" si="2"/>
        <v>0</v>
      </c>
      <c r="X6" s="36">
        <v>1</v>
      </c>
      <c r="Y6" s="43" t="s">
        <v>4110</v>
      </c>
      <c r="Z6" s="48">
        <f ca="1">SUMIFS(tbOcorrencias[Qtde],tbOcorrencias[Tipo de Ausência],U6,tbOcorrencias[Ano],$Z$2)</f>
        <v>0</v>
      </c>
      <c r="AA6" s="49">
        <f ca="1">SUMIFS(tbOcorrencias[Qtde],tbOcorrencias[Tipo de Ausência],U6,tbOcorrencias[Ano],$AA$2)</f>
        <v>0</v>
      </c>
      <c r="AB6" s="38">
        <f t="shared" ca="1" si="3"/>
        <v>0</v>
      </c>
    </row>
    <row r="7" spans="2:28" x14ac:dyDescent="0.3"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</row>
    <row r="8" spans="2:28" x14ac:dyDescent="0.3">
      <c r="D8" s="29" t="s">
        <v>4112</v>
      </c>
      <c r="E8" s="29" t="s">
        <v>4113</v>
      </c>
      <c r="F8" s="29" t="s">
        <v>4114</v>
      </c>
      <c r="G8" s="29" t="s">
        <v>4115</v>
      </c>
      <c r="H8" s="29" t="s">
        <v>4116</v>
      </c>
      <c r="I8" s="29" t="s">
        <v>4117</v>
      </c>
      <c r="J8" s="29" t="s">
        <v>4118</v>
      </c>
      <c r="K8" s="29" t="s">
        <v>4119</v>
      </c>
      <c r="L8" s="29" t="s">
        <v>4120</v>
      </c>
      <c r="M8" s="29" t="s">
        <v>4121</v>
      </c>
      <c r="N8" s="29" t="s">
        <v>4122</v>
      </c>
      <c r="O8" s="29" t="s">
        <v>4123</v>
      </c>
      <c r="P8" s="29"/>
      <c r="T8">
        <v>1</v>
      </c>
      <c r="U8" t="str">
        <f>VLOOKUP(T8,$T$3:$U$6,2,0)</f>
        <v>Outros</v>
      </c>
      <c r="V8" s="29">
        <f>VLOOKUP(T8,$T$3:$V$6,3,0)</f>
        <v>0</v>
      </c>
    </row>
    <row r="9" spans="2:28" x14ac:dyDescent="0.3">
      <c r="C9" s="29">
        <f ca="1">C4</f>
        <v>2019</v>
      </c>
      <c r="D9" s="29">
        <f ca="1">IF(D4&gt;=1,SUMIFS(tbOcorrencias[Qtde],tbOcorrencias[Ano],$C$9,tbOcorrencias[Mês],1),"")</f>
        <v>0</v>
      </c>
      <c r="E9" s="29">
        <f ca="1">IF(D4&gt;=2,SUMIFS(tbOcorrencias[Qtde],tbOcorrencias[Ano],$C$9,tbOcorrencias[Mês],2),"")</f>
        <v>0</v>
      </c>
      <c r="F9" s="29">
        <f ca="1">IF(D4&gt;=3,SUMIFS(tbOcorrencias[Qtde],tbOcorrencias[Ano],$C$9,tbOcorrencias[Mês],3),"")</f>
        <v>0</v>
      </c>
      <c r="G9" s="29">
        <f ca="1">IF(D4&gt;=4,SUMIFS(tbOcorrencias[Qtde],tbOcorrencias[Ano],$C$9,tbOcorrencias[Mês],4),"")</f>
        <v>0</v>
      </c>
      <c r="H9" s="29">
        <f ca="1">IF(D4&gt;=5,SUMIFS(tbOcorrencias[Qtde],tbOcorrencias[Ano],$C$9,tbOcorrencias[Mês],5),"")</f>
        <v>0</v>
      </c>
      <c r="I9" s="29">
        <f ca="1">IF(D4&gt;=6,SUMIFS(tbOcorrencias[Qtde],tbOcorrencias[Ano],$C$9,tbOcorrencias[Mês],6),"")</f>
        <v>0</v>
      </c>
      <c r="J9" s="29">
        <f ca="1">IF(D4&gt;=7,SUMIFS(tbOcorrencias[Qtde],tbOcorrencias[Ano],$C$9,tbOcorrencias[Mês],7),"")</f>
        <v>0</v>
      </c>
      <c r="K9" s="29">
        <f ca="1">IF(D4&gt;=8,SUMIFS(tbOcorrencias[Qtde],tbOcorrencias[Ano],$C$9,tbOcorrencias[Mês],8),"")</f>
        <v>0</v>
      </c>
      <c r="L9" s="29">
        <f ca="1">IF(D4&gt;=9,SUMIFS(tbOcorrencias[Qtde],tbOcorrencias[Ano],$C$9,tbOcorrencias[Mês],9),"")</f>
        <v>0</v>
      </c>
      <c r="M9" s="29">
        <f ca="1">IF(D4&gt;=10,SUMIFS(tbOcorrencias[Qtde],tbOcorrencias[Ano],$C$9,tbOcorrencias[Mês],10),"")</f>
        <v>0</v>
      </c>
      <c r="N9" s="29">
        <f ca="1">IF(D4&gt;=11,SUMIFS(tbOcorrencias[Qtde],tbOcorrencias[Ano],$C$9,tbOcorrencias[Mês],11),"")</f>
        <v>0</v>
      </c>
      <c r="O9" s="29" t="str">
        <f ca="1">IF(D4&gt;=12,SUMIFS(tbOcorrencias[Qtde],tbOcorrencias[Ano],$C$9,tbOcorrencias[Mês],12),"")</f>
        <v/>
      </c>
      <c r="P9" s="33"/>
      <c r="R9" s="34"/>
      <c r="S9" s="34"/>
      <c r="T9">
        <v>2</v>
      </c>
      <c r="U9" t="str">
        <f t="shared" ref="U9:U11" si="4">VLOOKUP(T9,$T$3:$U$6,2,0)</f>
        <v>Luto</v>
      </c>
      <c r="V9" s="29">
        <f t="shared" ref="V9:V11" si="5">VLOOKUP(T9,$T$3:$V$6,3,0)</f>
        <v>0</v>
      </c>
    </row>
    <row r="10" spans="2:28" x14ac:dyDescent="0.3">
      <c r="C10" s="29">
        <f ca="1">$C$9-1</f>
        <v>2018</v>
      </c>
      <c r="D10" s="29">
        <f ca="1">SUMIFS(tbOcorrencias[Qtde],tbOcorrencias[Ano],C10,tbOcorrencias[Mês],1)</f>
        <v>0</v>
      </c>
      <c r="E10" s="29">
        <f ca="1">SUMIFS(tbOcorrencias[Qtde],tbOcorrencias[Ano],C10,tbOcorrencias[Mês],2)</f>
        <v>0</v>
      </c>
      <c r="F10" s="29">
        <f ca="1">SUMIFS(tbOcorrencias[Qtde],tbOcorrencias[Ano],C10,tbOcorrencias[Mês],3)</f>
        <v>0</v>
      </c>
      <c r="G10" s="29">
        <f ca="1">SUMIFS(tbOcorrencias[Qtde],tbOcorrencias[Ano],C10,tbOcorrencias[Mês],4)</f>
        <v>0</v>
      </c>
      <c r="H10" s="29">
        <f ca="1">SUMIFS(tbOcorrencias[Qtde],tbOcorrencias[Ano],C10,tbOcorrencias[Mês],5)</f>
        <v>0</v>
      </c>
      <c r="I10" s="29">
        <f ca="1">SUMIFS(tbOcorrencias[Qtde],tbOcorrencias[Ano],C10,tbOcorrencias[Mês],6)</f>
        <v>0</v>
      </c>
      <c r="J10" s="29">
        <f ca="1">SUMIFS(tbOcorrencias[Qtde],tbOcorrencias[Ano],C10,tbOcorrencias[Mês],7)</f>
        <v>0</v>
      </c>
      <c r="K10" s="29">
        <f ca="1">SUMIFS(tbOcorrencias[Qtde],tbOcorrencias[Ano],C10,tbOcorrencias[Mês],8)</f>
        <v>0</v>
      </c>
      <c r="L10" s="29">
        <f ca="1">SUMIFS(tbOcorrencias[Qtde],tbOcorrencias[Ano],C10,tbOcorrencias[Mês],9)</f>
        <v>0</v>
      </c>
      <c r="M10" s="29">
        <f ca="1">SUMIFS(tbOcorrencias[Qtde],tbOcorrencias[Ano],C10,tbOcorrencias[Mês],10)</f>
        <v>0</v>
      </c>
      <c r="N10" s="29">
        <f ca="1">SUMIFS(tbOcorrencias[Qtde],tbOcorrencias[Ano],C10,tbOcorrencias[Mês],11)</f>
        <v>0</v>
      </c>
      <c r="O10" s="29">
        <f ca="1">SUMIFS(tbOcorrencias[Qtde],tbOcorrencias[Ano],C10,tbOcorrencias[Mês],12)</f>
        <v>0</v>
      </c>
      <c r="P10" s="33"/>
      <c r="R10" s="34"/>
      <c r="S10" s="34"/>
      <c r="T10">
        <v>3</v>
      </c>
      <c r="U10" t="str">
        <f t="shared" si="4"/>
        <v>Férias</v>
      </c>
      <c r="V10" s="29">
        <f t="shared" si="5"/>
        <v>0</v>
      </c>
    </row>
    <row r="11" spans="2:28" x14ac:dyDescent="0.3">
      <c r="C11" s="29" t="s">
        <v>4126</v>
      </c>
      <c r="D11" s="29">
        <f>SUMIFS(tbOcorrencias[Qtde],tbOcorrencias[Mês],1)</f>
        <v>0</v>
      </c>
      <c r="E11" s="29">
        <f>SUMIFS(tbOcorrencias[Qtde],tbOcorrencias[Mês],2)</f>
        <v>0</v>
      </c>
      <c r="F11" s="29">
        <f>SUMIFS(tbOcorrencias[Qtde],tbOcorrencias[Mês],3)</f>
        <v>0</v>
      </c>
      <c r="G11" s="29">
        <f>SUMIFS(tbOcorrencias[Qtde],tbOcorrencias[Mês],4)</f>
        <v>0</v>
      </c>
      <c r="H11" s="29">
        <f>SUMIFS(tbOcorrencias[Qtde],tbOcorrencias[Mês],5)</f>
        <v>0</v>
      </c>
      <c r="I11" s="29">
        <f>SUMIFS(tbOcorrencias[Qtde],tbOcorrencias[Mês],6)</f>
        <v>0</v>
      </c>
      <c r="J11" s="29">
        <f>SUMIFS(tbOcorrencias[Qtde],tbOcorrencias[Mês],7)</f>
        <v>0</v>
      </c>
      <c r="K11" s="29">
        <f>SUMIFS(tbOcorrencias[Qtde],tbOcorrencias[Mês],8)</f>
        <v>0</v>
      </c>
      <c r="L11" s="29">
        <f>SUMIFS(tbOcorrencias[Qtde],tbOcorrencias[Mês],9)</f>
        <v>0</v>
      </c>
      <c r="M11" s="29">
        <f>SUMIFS(tbOcorrencias[Qtde],tbOcorrencias[Mês],10)</f>
        <v>0</v>
      </c>
      <c r="N11" s="29">
        <f>SUMIFS(tbOcorrencias[Qtde],tbOcorrencias[Mês],11)</f>
        <v>0</v>
      </c>
      <c r="O11" s="29">
        <f>SUMIFS(tbOcorrencias[Qtde],tbOcorrencias[Mês],12)</f>
        <v>0</v>
      </c>
      <c r="P11" s="33"/>
      <c r="T11">
        <v>4</v>
      </c>
      <c r="U11" t="str">
        <f t="shared" si="4"/>
        <v>Problema de Saúde</v>
      </c>
      <c r="V11" s="29">
        <f t="shared" si="5"/>
        <v>0</v>
      </c>
    </row>
    <row r="12" spans="2:28" x14ac:dyDescent="0.3">
      <c r="C12" s="29" t="s">
        <v>4129</v>
      </c>
      <c r="D12" s="33">
        <f>IF(D11="","",IF(D11=LARGE($D$11:$O$11,1),D11,NA()))</f>
        <v>0</v>
      </c>
      <c r="E12" s="33">
        <f t="shared" ref="E12:O12" si="6">IF(E11="","",IF(E11=LARGE($D$11:$O$11,1),E11,NA()))</f>
        <v>0</v>
      </c>
      <c r="F12" s="33">
        <f t="shared" si="6"/>
        <v>0</v>
      </c>
      <c r="G12" s="33">
        <f t="shared" si="6"/>
        <v>0</v>
      </c>
      <c r="H12" s="33">
        <f t="shared" si="6"/>
        <v>0</v>
      </c>
      <c r="I12" s="33">
        <f t="shared" si="6"/>
        <v>0</v>
      </c>
      <c r="J12" s="33">
        <f t="shared" si="6"/>
        <v>0</v>
      </c>
      <c r="K12" s="33">
        <f t="shared" si="6"/>
        <v>0</v>
      </c>
      <c r="L12" s="33">
        <f t="shared" si="6"/>
        <v>0</v>
      </c>
      <c r="M12" s="33">
        <f t="shared" si="6"/>
        <v>0</v>
      </c>
      <c r="N12" s="33">
        <f t="shared" si="6"/>
        <v>0</v>
      </c>
      <c r="O12" s="33">
        <f t="shared" si="6"/>
        <v>0</v>
      </c>
    </row>
    <row r="13" spans="2:28" x14ac:dyDescent="0.3"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</row>
    <row r="14" spans="2:28" x14ac:dyDescent="0.3"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</row>
    <row r="15" spans="2:28" x14ac:dyDescent="0.3">
      <c r="D15" s="31" t="str">
        <f ca="1">CONCATENATE("OCORRÊNCIAS ",$C$17)</f>
        <v>OCORRÊNCIAS 2019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28" x14ac:dyDescent="0.3">
      <c r="D16" s="29" t="s">
        <v>4112</v>
      </c>
      <c r="E16" s="29" t="s">
        <v>4113</v>
      </c>
      <c r="F16" s="29" t="s">
        <v>4114</v>
      </c>
      <c r="G16" s="29" t="s">
        <v>4115</v>
      </c>
      <c r="H16" s="29" t="s">
        <v>4116</v>
      </c>
      <c r="I16" s="29" t="s">
        <v>4117</v>
      </c>
      <c r="J16" s="29" t="s">
        <v>4118</v>
      </c>
      <c r="K16" s="29" t="s">
        <v>4119</v>
      </c>
      <c r="L16" s="29" t="s">
        <v>4120</v>
      </c>
      <c r="M16" s="29" t="s">
        <v>4121</v>
      </c>
      <c r="N16" s="29" t="s">
        <v>4122</v>
      </c>
      <c r="O16" s="29" t="s">
        <v>4123</v>
      </c>
    </row>
    <row r="17" spans="2:28" x14ac:dyDescent="0.3">
      <c r="C17" s="29">
        <f ca="1">$C$4</f>
        <v>2019</v>
      </c>
      <c r="D17" s="29">
        <f ca="1">IF($D$4&gt;=1,SUMIFS(tbOcorrencias[Qtde],tbOcorrencias[Ano],$C$17,tbOcorrencias[Mês],1),NA())</f>
        <v>0</v>
      </c>
      <c r="E17" s="29">
        <f ca="1">IF($D$4&gt;=2,SUMIFS(tbOcorrencias[Qtde],tbOcorrencias[Ano],$C$17,tbOcorrencias[Mês],2),NA())</f>
        <v>0</v>
      </c>
      <c r="F17" s="29">
        <f ca="1">IF($D$4&gt;=3,SUMIFS(tbOcorrencias[Qtde],tbOcorrencias[Ano],$C$17,tbOcorrencias[Mês],3),NA())</f>
        <v>0</v>
      </c>
      <c r="G17" s="29">
        <f ca="1">IF($D$4&gt;=4,SUMIFS(tbOcorrencias[Qtde],tbOcorrencias[Ano],$C$17,tbOcorrencias[Mês],4),NA())</f>
        <v>0</v>
      </c>
      <c r="H17" s="29">
        <f ca="1">IF($D$4&gt;=5,SUMIFS(tbOcorrencias[Qtde],tbOcorrencias[Ano],$C$17,tbOcorrencias[Mês],5),NA())</f>
        <v>0</v>
      </c>
      <c r="I17" s="29">
        <f ca="1">IF($D$4&gt;=6,SUMIFS(tbOcorrencias[Qtde],tbOcorrencias[Ano],$C$17,tbOcorrencias[Mês],6),NA())</f>
        <v>0</v>
      </c>
      <c r="J17" s="29">
        <f ca="1">IF($D$4&gt;=7,SUMIFS(tbOcorrencias[Qtde],tbOcorrencias[Ano],$C$17,tbOcorrencias[Mês],7),NA())</f>
        <v>0</v>
      </c>
      <c r="K17" s="29">
        <f ca="1">IF($D$4&gt;=8,SUMIFS(tbOcorrencias[Qtde],tbOcorrencias[Ano],$C$17,tbOcorrencias[Mês],8),NA())</f>
        <v>0</v>
      </c>
      <c r="L17" s="29">
        <f ca="1">IF($D$4&gt;=9,SUMIFS(tbOcorrencias[Qtde],tbOcorrencias[Ano],$C$17,tbOcorrencias[Mês],9),NA())</f>
        <v>0</v>
      </c>
      <c r="M17" s="29">
        <f ca="1">IF($D$4&gt;=10,SUMIFS(tbOcorrencias[Qtde],tbOcorrencias[Ano],$C$17,tbOcorrencias[Mês],10),NA())</f>
        <v>0</v>
      </c>
      <c r="N17" s="29">
        <f ca="1">IF($D$4&gt;=11,SUMIFS(tbOcorrencias[Qtde],tbOcorrencias[Ano],$C$17,tbOcorrencias[Mês],11),NA())</f>
        <v>0</v>
      </c>
      <c r="O17" s="29" t="e">
        <f ca="1">IF($D$4&gt;=12,SUMIFS(tbOcorrencias[Qtde],tbOcorrencias[Ano],$C$17,tbOcorrencias[Mês],12),NA())</f>
        <v>#N/A</v>
      </c>
    </row>
    <row r="18" spans="2:28" x14ac:dyDescent="0.3"/>
    <row r="19" spans="2:28" x14ac:dyDescent="0.3"/>
    <row r="20" spans="2:28" x14ac:dyDescent="0.3">
      <c r="U20" s="18" t="s">
        <v>4127</v>
      </c>
      <c r="V20" s="35">
        <f>SUMIFS(tbOcorrencias[Qtde],tbOcorrencias[Registro Funcionário],B27)</f>
        <v>0</v>
      </c>
      <c r="W20" s="29"/>
      <c r="X20" s="29"/>
      <c r="Y20" s="29"/>
    </row>
    <row r="21" spans="2:28" ht="15.75" thickBot="1" x14ac:dyDescent="0.35">
      <c r="S21" s="29" t="s">
        <v>4128</v>
      </c>
      <c r="U21" s="18"/>
      <c r="V21" s="35"/>
      <c r="W21" s="29"/>
      <c r="X21" s="29"/>
      <c r="Y21" s="39"/>
      <c r="Z21" s="44">
        <f ca="1">$C$4</f>
        <v>2019</v>
      </c>
      <c r="AA21" s="45">
        <f ca="1">Z21-1</f>
        <v>2018</v>
      </c>
      <c r="AB21" s="40"/>
    </row>
    <row r="22" spans="2:28" ht="15.75" thickTop="1" x14ac:dyDescent="0.3">
      <c r="D22" s="29"/>
      <c r="S22" s="29">
        <f>V22+ROW(V22)/1000000</f>
        <v>2.1999999999999999E-5</v>
      </c>
      <c r="T22">
        <f>_xlfn.RANK.EQ(S22,$S$22:$S$25,0)</f>
        <v>4</v>
      </c>
      <c r="U22" s="18" t="s">
        <v>4105</v>
      </c>
      <c r="V22" s="29">
        <f>SUMIFS(tbOcorrencias[Qtde],tbOcorrencias[Tipo de Ausência],U22,tbOcorrencias[Registro Funcionário],B27)</f>
        <v>0</v>
      </c>
      <c r="W22" s="34">
        <f>IFERROR(IF(V22="","",V22/$V$20),0)</f>
        <v>0</v>
      </c>
      <c r="X22" s="36">
        <v>1</v>
      </c>
      <c r="Y22" s="42" t="s">
        <v>4105</v>
      </c>
      <c r="Z22" s="46">
        <f ca="1">SUMIFS(tbOcorrencias[Qtde],tbOcorrencias[Tipo de Ausência],U22,tbOcorrencias[Ano],$Z$21,tbOcorrencias[Registro Funcionário],B27)</f>
        <v>0</v>
      </c>
      <c r="AA22" s="47">
        <f ca="1">SUMIFS(tbOcorrencias[Qtde],tbOcorrencias[Tipo de Ausência],U22,tbOcorrencias[Ano],$AA$21,tbOcorrencias[Registro Funcionário],B27)</f>
        <v>0</v>
      </c>
      <c r="AB22" s="37">
        <f ca="1">IFERROR(Z22/AA22-1,0)</f>
        <v>0</v>
      </c>
    </row>
    <row r="23" spans="2:28" x14ac:dyDescent="0.3">
      <c r="B23" s="30"/>
      <c r="D23" s="29"/>
      <c r="S23" s="29">
        <f>V23+ROW(V23)/1000000</f>
        <v>2.3E-5</v>
      </c>
      <c r="T23">
        <f>_xlfn.RANK.EQ(S23,$S$22:$S$25,0)</f>
        <v>3</v>
      </c>
      <c r="U23" s="18" t="s">
        <v>4106</v>
      </c>
      <c r="V23" s="29">
        <f>SUMIFS(tbOcorrencias[Qtde],tbOcorrencias[Tipo de Ausência],U23,tbOcorrencias[Registro Funcionário],B27)</f>
        <v>0</v>
      </c>
      <c r="W23" s="34">
        <f>IFERROR(IF(V23="","",V23/$V$20),0)</f>
        <v>0</v>
      </c>
      <c r="X23" s="36">
        <v>1</v>
      </c>
      <c r="Y23" s="43" t="s">
        <v>4106</v>
      </c>
      <c r="Z23" s="48">
        <f ca="1">SUMIFS(tbOcorrencias[Qtde],tbOcorrencias[Tipo de Ausência],U23,tbOcorrencias[Ano],$Z$21,tbOcorrencias[Registro Funcionário],B27)</f>
        <v>0</v>
      </c>
      <c r="AA23" s="49">
        <f ca="1">SUMIFS(tbOcorrencias[Qtde],tbOcorrencias[Tipo de Ausência],U23,tbOcorrencias[Ano],$AA$21,tbOcorrencias[Registro Funcionário],B27)</f>
        <v>0</v>
      </c>
      <c r="AB23" s="38">
        <f ca="1">IFERROR(Z23/AA23-1,0)</f>
        <v>0</v>
      </c>
    </row>
    <row r="24" spans="2:28" x14ac:dyDescent="0.3">
      <c r="B24" s="30"/>
      <c r="S24" s="29">
        <f>V24+ROW(V24)/1000000</f>
        <v>2.4000000000000001E-5</v>
      </c>
      <c r="T24">
        <f>_xlfn.RANK.EQ(S24,$S$22:$S$25,0)</f>
        <v>2</v>
      </c>
      <c r="U24" s="18" t="s">
        <v>4107</v>
      </c>
      <c r="V24" s="29">
        <f>SUMIFS(tbOcorrencias[Qtde],tbOcorrencias[Tipo de Ausência],U24,tbOcorrencias[Registro Funcionário],B27)</f>
        <v>0</v>
      </c>
      <c r="W24" s="34">
        <f>IFERROR(IF(V24="","",V24/$V$20),0)</f>
        <v>0</v>
      </c>
      <c r="X24" s="36">
        <v>1</v>
      </c>
      <c r="Y24" s="43" t="s">
        <v>4107</v>
      </c>
      <c r="Z24" s="48">
        <f ca="1">SUMIFS(tbOcorrencias[Qtde],tbOcorrencias[Tipo de Ausência],U24,tbOcorrencias[Ano],$Z$21,tbOcorrencias[Registro Funcionário],B27)</f>
        <v>0</v>
      </c>
      <c r="AA24" s="49">
        <f ca="1">SUMIFS(tbOcorrencias[Qtde],tbOcorrencias[Tipo de Ausência],U24,tbOcorrencias[Ano],$AA$21,tbOcorrencias[Registro Funcionário],B27)</f>
        <v>0</v>
      </c>
      <c r="AB24" s="38">
        <f ca="1">IFERROR(Z24/AA24-1,0)</f>
        <v>0</v>
      </c>
    </row>
    <row r="25" spans="2:28" x14ac:dyDescent="0.3">
      <c r="B25" s="30"/>
      <c r="D25" s="31" t="s">
        <v>4134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S25" s="29">
        <f>V25+ROW(V25)/1000000</f>
        <v>2.5000000000000001E-5</v>
      </c>
      <c r="T25">
        <f>_xlfn.RANK.EQ(S25,$S$22:$S$25,0)</f>
        <v>1</v>
      </c>
      <c r="U25" s="18" t="s">
        <v>4110</v>
      </c>
      <c r="V25" s="29">
        <f>SUMIFS(tbOcorrencias[Qtde],tbOcorrencias[Tipo de Ausência],U25,tbOcorrencias[Registro Funcionário],B27)</f>
        <v>0</v>
      </c>
      <c r="W25" s="34">
        <f>IFERROR(IF(V25="","",V25/$V$20),0)</f>
        <v>0</v>
      </c>
      <c r="X25" s="36">
        <v>1</v>
      </c>
      <c r="Y25" s="43" t="s">
        <v>4110</v>
      </c>
      <c r="Z25" s="48">
        <f ca="1">SUMIFS(tbOcorrencias[Qtde],tbOcorrencias[Tipo de Ausência],U25,tbOcorrencias[Ano],$Z$21,tbOcorrencias[Registro Funcionário],B27)</f>
        <v>0</v>
      </c>
      <c r="AA25" s="49">
        <f ca="1">SUMIFS(tbOcorrencias[Qtde],tbOcorrencias[Tipo de Ausência],U25,tbOcorrencias[Ano],$AA$21,tbOcorrencias[Registro Funcionário],B27)</f>
        <v>0</v>
      </c>
      <c r="AB25" s="38">
        <f ca="1">IFERROR(Z25/AA25-1,0)</f>
        <v>0</v>
      </c>
    </row>
    <row r="26" spans="2:28" x14ac:dyDescent="0.3"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2:28" x14ac:dyDescent="0.3">
      <c r="B27" s="31"/>
      <c r="C27" s="31"/>
      <c r="D27" s="29" t="s">
        <v>4112</v>
      </c>
      <c r="E27" s="29" t="s">
        <v>4113</v>
      </c>
      <c r="F27" s="29" t="s">
        <v>4114</v>
      </c>
      <c r="G27" s="29" t="s">
        <v>4115</v>
      </c>
      <c r="H27" s="29" t="s">
        <v>4116</v>
      </c>
      <c r="I27" s="29" t="s">
        <v>4117</v>
      </c>
      <c r="J27" s="29" t="s">
        <v>4118</v>
      </c>
      <c r="K27" s="29" t="s">
        <v>4119</v>
      </c>
      <c r="L27" s="29" t="s">
        <v>4120</v>
      </c>
      <c r="M27" s="29" t="s">
        <v>4121</v>
      </c>
      <c r="N27" s="29" t="s">
        <v>4122</v>
      </c>
      <c r="O27" s="29" t="s">
        <v>4123</v>
      </c>
      <c r="P27" s="29"/>
      <c r="T27">
        <v>1</v>
      </c>
      <c r="U27" t="str">
        <f>VLOOKUP(T27,$T$22:$U$25,2,0)</f>
        <v>Outros</v>
      </c>
      <c r="V27" s="29">
        <f>VLOOKUP(T27,$T$22:$V$25,3,0)</f>
        <v>0</v>
      </c>
    </row>
    <row r="28" spans="2:28" x14ac:dyDescent="0.3">
      <c r="C28" s="29">
        <f ca="1">C9</f>
        <v>2019</v>
      </c>
      <c r="D28" s="29">
        <f ca="1">IF(D4&gt;=1,SUMIFS(tbOcorrencias[Qtde],tbOcorrencias[Ano],$C$9,tbOcorrencias[Mês],1,tbOcorrencias[Registro Funcionário],$B$27),"")</f>
        <v>0</v>
      </c>
      <c r="E28" s="29">
        <f ca="1">IF(D4&gt;=2,SUMIFS(tbOcorrencias[Qtde],tbOcorrencias[Ano],$C$9,tbOcorrencias[Mês],2,tbOcorrencias[Registro Funcionário],$B$27),"")</f>
        <v>0</v>
      </c>
      <c r="F28" s="29">
        <f ca="1">IF(D4&gt;=3,SUMIFS(tbOcorrencias[Qtde],tbOcorrencias[Ano],$C$9,tbOcorrencias[Mês],3,tbOcorrencias[Registro Funcionário],$B$27),"")</f>
        <v>0</v>
      </c>
      <c r="G28" s="29">
        <f ca="1">IF(D4&gt;=4,SUMIFS(tbOcorrencias[Qtde],tbOcorrencias[Ano],$C$9,tbOcorrencias[Mês],4,tbOcorrencias[Registro Funcionário],$B$27),"")</f>
        <v>0</v>
      </c>
      <c r="H28" s="29">
        <f ca="1">IF(D4&gt;=5,SUMIFS(tbOcorrencias[Qtde],tbOcorrencias[Ano],$C$9,tbOcorrencias[Mês],5,tbOcorrencias[Registro Funcionário],$B$27),"")</f>
        <v>0</v>
      </c>
      <c r="I28" s="29">
        <f ca="1">IF(D4&gt;=6,SUMIFS(tbOcorrencias[Qtde],tbOcorrencias[Ano],$C$9,tbOcorrencias[Mês],6,tbOcorrencias[Registro Funcionário],$B$27),"")</f>
        <v>0</v>
      </c>
      <c r="J28" s="29">
        <f ca="1">IF(D4&gt;=7,SUMIFS(tbOcorrencias[Qtde],tbOcorrencias[Ano],$C$9,tbOcorrencias[Mês],7,tbOcorrencias[Registro Funcionário],$B$27),"")</f>
        <v>0</v>
      </c>
      <c r="K28" s="29">
        <f ca="1">IF(D4&gt;=8,SUMIFS(tbOcorrencias[Qtde],tbOcorrencias[Ano],$C$9,tbOcorrencias[Mês],8,tbOcorrencias[Registro Funcionário],$B$27),"")</f>
        <v>0</v>
      </c>
      <c r="L28" s="29">
        <f ca="1">IF(D4&gt;=9,SUMIFS(tbOcorrencias[Qtde],tbOcorrencias[Ano],$C$9,tbOcorrencias[Mês],9,tbOcorrencias[Registro Funcionário],$B$27),"")</f>
        <v>0</v>
      </c>
      <c r="M28" s="29">
        <f ca="1">IF(D4&gt;=10,SUMIFS(tbOcorrencias[Qtde],tbOcorrencias[Ano],$C$9,tbOcorrencias[Mês],10,tbOcorrencias[Registro Funcionário],$B$27),"")</f>
        <v>0</v>
      </c>
      <c r="N28" s="29">
        <f ca="1">IF(D4&gt;=11,SUMIFS(tbOcorrencias[Qtde],tbOcorrencias[Ano],$C$9,tbOcorrencias[Mês],11,tbOcorrencias[Registro Funcionário],$B$27),"")</f>
        <v>0</v>
      </c>
      <c r="O28" s="29" t="str">
        <f ca="1">IF(D4&gt;=12,SUMIFS(tbOcorrencias[Qtde],tbOcorrencias[Ano],$C$9,tbOcorrencias[Mês],12,tbOcorrencias[Registro Funcionário],$B$27),"")</f>
        <v/>
      </c>
      <c r="P28" s="33"/>
      <c r="R28" s="34"/>
      <c r="S28" s="34"/>
      <c r="T28">
        <v>2</v>
      </c>
      <c r="U28" t="str">
        <f>VLOOKUP(T28,$T$22:$U$25,2,0)</f>
        <v>Luto</v>
      </c>
      <c r="V28" s="29">
        <f>VLOOKUP(T28,$T$22:$V$25,3,0)</f>
        <v>0</v>
      </c>
    </row>
    <row r="29" spans="2:28" x14ac:dyDescent="0.3">
      <c r="C29" s="29">
        <f ca="1">C10</f>
        <v>2018</v>
      </c>
      <c r="D29" s="29">
        <f ca="1">SUMIFS(tbOcorrencias[Qtde],tbOcorrencias[Ano],C29,tbOcorrencias[Mês],1,tbOcorrencias[Registro Funcionário],$B$27)</f>
        <v>0</v>
      </c>
      <c r="E29" s="29">
        <f ca="1">SUMIFS(tbOcorrencias[Qtde],tbOcorrencias[Ano],C29,tbOcorrencias[Mês],2,tbOcorrencias[Registro Funcionário],$B$27)</f>
        <v>0</v>
      </c>
      <c r="F29" s="29">
        <f ca="1">SUMIFS(tbOcorrencias[Qtde],tbOcorrencias[Ano],C29,tbOcorrencias[Mês],3,tbOcorrencias[Registro Funcionário],$B$27)</f>
        <v>0</v>
      </c>
      <c r="G29" s="29">
        <f ca="1">SUMIFS(tbOcorrencias[Qtde],tbOcorrencias[Ano],C29,tbOcorrencias[Mês],4,tbOcorrencias[Registro Funcionário],$B$27)</f>
        <v>0</v>
      </c>
      <c r="H29" s="29">
        <f ca="1">SUMIFS(tbOcorrencias[Qtde],tbOcorrencias[Ano],C29,tbOcorrencias[Mês],5,tbOcorrencias[Registro Funcionário],$B$27)</f>
        <v>0</v>
      </c>
      <c r="I29" s="29">
        <f ca="1">SUMIFS(tbOcorrencias[Qtde],tbOcorrencias[Ano],C29,tbOcorrencias[Mês],6,tbOcorrencias[Registro Funcionário],$B$27)</f>
        <v>0</v>
      </c>
      <c r="J29" s="29">
        <f ca="1">SUMIFS(tbOcorrencias[Qtde],tbOcorrencias[Ano],C29,tbOcorrencias[Mês],7,tbOcorrencias[Registro Funcionário],$B$27)</f>
        <v>0</v>
      </c>
      <c r="K29" s="29">
        <f ca="1">SUMIFS(tbOcorrencias[Qtde],tbOcorrencias[Ano],C29,tbOcorrencias[Mês],8,tbOcorrencias[Registro Funcionário],$B$27)</f>
        <v>0</v>
      </c>
      <c r="L29" s="29">
        <f ca="1">SUMIFS(tbOcorrencias[Qtde],tbOcorrencias[Ano],C29,tbOcorrencias[Mês],9,tbOcorrencias[Registro Funcionário],$B$27)</f>
        <v>0</v>
      </c>
      <c r="M29" s="29">
        <f ca="1">SUMIFS(tbOcorrencias[Qtde],tbOcorrencias[Ano],C29,tbOcorrencias[Mês],10,tbOcorrencias[Registro Funcionário],$B$27)</f>
        <v>0</v>
      </c>
      <c r="N29" s="29">
        <f ca="1">SUMIFS(tbOcorrencias[Qtde],tbOcorrencias[Ano],C29,tbOcorrencias[Mês],11,tbOcorrencias[Registro Funcionário],$B$27)</f>
        <v>0</v>
      </c>
      <c r="O29" s="29">
        <f ca="1">SUMIFS(tbOcorrencias[Qtde],tbOcorrencias[Ano],C29,tbOcorrencias[Mês],12,tbOcorrencias[Registro Funcionário],$B$27)</f>
        <v>0</v>
      </c>
      <c r="P29" s="33"/>
      <c r="R29" s="34"/>
      <c r="S29" s="34"/>
      <c r="T29">
        <v>3</v>
      </c>
      <c r="U29" t="str">
        <f>VLOOKUP(T29,$T$22:$U$25,2,0)</f>
        <v>Férias</v>
      </c>
      <c r="V29" s="29">
        <f>VLOOKUP(T29,$T$22:$V$25,3,0)</f>
        <v>0</v>
      </c>
    </row>
    <row r="30" spans="2:28" x14ac:dyDescent="0.3">
      <c r="C30" s="29" t="s">
        <v>4126</v>
      </c>
      <c r="D30" s="29">
        <f>SUMIFS(tbOcorrencias[Qtde],tbOcorrencias[Mês],1,tbOcorrencias[Registro Funcionário],$B$27)</f>
        <v>0</v>
      </c>
      <c r="E30" s="29">
        <f>SUMIFS(tbOcorrencias[Qtde],tbOcorrencias[Mês],2,tbOcorrencias[Registro Funcionário],$B$27)</f>
        <v>0</v>
      </c>
      <c r="F30" s="29">
        <f>SUMIFS(tbOcorrencias[Qtde],tbOcorrencias[Mês],3,tbOcorrencias[Registro Funcionário],$B$27)</f>
        <v>0</v>
      </c>
      <c r="G30" s="29">
        <f>SUMIFS(tbOcorrencias[Qtde],tbOcorrencias[Mês],4,tbOcorrencias[Registro Funcionário],$B$27)</f>
        <v>0</v>
      </c>
      <c r="H30" s="29">
        <f>SUMIFS(tbOcorrencias[Qtde],tbOcorrencias[Mês],5,tbOcorrencias[Registro Funcionário],$B$27)</f>
        <v>0</v>
      </c>
      <c r="I30" s="29">
        <f>SUMIFS(tbOcorrencias[Qtde],tbOcorrencias[Mês],6,tbOcorrencias[Registro Funcionário],$B$27)</f>
        <v>0</v>
      </c>
      <c r="J30" s="29">
        <f>SUMIFS(tbOcorrencias[Qtde],tbOcorrencias[Mês],7,tbOcorrencias[Registro Funcionário],$B$27)</f>
        <v>0</v>
      </c>
      <c r="K30" s="29">
        <f>SUMIFS(tbOcorrencias[Qtde],tbOcorrencias[Mês],8,tbOcorrencias[Registro Funcionário],$B$27)</f>
        <v>0</v>
      </c>
      <c r="L30" s="29">
        <f>SUMIFS(tbOcorrencias[Qtde],tbOcorrencias[Mês],9,tbOcorrencias[Registro Funcionário],$B$27)</f>
        <v>0</v>
      </c>
      <c r="M30" s="29">
        <f>SUMIFS(tbOcorrencias[Qtde],tbOcorrencias[Mês],10,tbOcorrencias[Registro Funcionário],$B$27)</f>
        <v>0</v>
      </c>
      <c r="N30" s="29">
        <f>SUMIFS(tbOcorrencias[Qtde],tbOcorrencias[Mês],11,tbOcorrencias[Registro Funcionário],$B$27)</f>
        <v>0</v>
      </c>
      <c r="O30" s="29">
        <f>SUMIFS(tbOcorrencias[Qtde],tbOcorrencias[Mês],12,tbOcorrencias[Registro Funcionário],$B$27)</f>
        <v>0</v>
      </c>
      <c r="P30" s="33"/>
      <c r="T30">
        <v>4</v>
      </c>
      <c r="U30" t="str">
        <f>VLOOKUP(T30,$T$22:$U$25,2,0)</f>
        <v>Problema de Saúde</v>
      </c>
      <c r="V30" s="29">
        <f>VLOOKUP(T30,$T$22:$V$25,3,0)</f>
        <v>0</v>
      </c>
    </row>
    <row r="31" spans="2:28" x14ac:dyDescent="0.3">
      <c r="C31" s="29" t="s">
        <v>4129</v>
      </c>
      <c r="D31" s="33">
        <f t="shared" ref="D31:O31" si="7">IF(D30="","",IF(D30=LARGE($D$30:$O$30,1),D30,NA()))</f>
        <v>0</v>
      </c>
      <c r="E31" s="33">
        <f t="shared" si="7"/>
        <v>0</v>
      </c>
      <c r="F31" s="33">
        <f t="shared" si="7"/>
        <v>0</v>
      </c>
      <c r="G31" s="33">
        <f t="shared" si="7"/>
        <v>0</v>
      </c>
      <c r="H31" s="33">
        <f t="shared" si="7"/>
        <v>0</v>
      </c>
      <c r="I31" s="33">
        <f t="shared" si="7"/>
        <v>0</v>
      </c>
      <c r="J31" s="33">
        <f t="shared" si="7"/>
        <v>0</v>
      </c>
      <c r="K31" s="33">
        <f t="shared" si="7"/>
        <v>0</v>
      </c>
      <c r="L31" s="33">
        <f t="shared" si="7"/>
        <v>0</v>
      </c>
      <c r="M31" s="33">
        <f t="shared" si="7"/>
        <v>0</v>
      </c>
      <c r="N31" s="33">
        <f t="shared" si="7"/>
        <v>0</v>
      </c>
      <c r="O31" s="33">
        <f t="shared" si="7"/>
        <v>0</v>
      </c>
    </row>
    <row r="32" spans="2:28" x14ac:dyDescent="0.3"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</row>
    <row r="33" spans="3:15" x14ac:dyDescent="0.3"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</row>
    <row r="34" spans="3:15" x14ac:dyDescent="0.3">
      <c r="D34" s="31" t="str">
        <f ca="1">CONCATENATE("OCORRÊNCIAS ",$C$17)</f>
        <v>OCORRÊNCIAS 2019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  <row r="35" spans="3:15" x14ac:dyDescent="0.3">
      <c r="D35" s="29" t="s">
        <v>4112</v>
      </c>
      <c r="E35" s="29" t="s">
        <v>4113</v>
      </c>
      <c r="F35" s="29" t="s">
        <v>4114</v>
      </c>
      <c r="G35" s="29" t="s">
        <v>4115</v>
      </c>
      <c r="H35" s="29" t="s">
        <v>4116</v>
      </c>
      <c r="I35" s="29" t="s">
        <v>4117</v>
      </c>
      <c r="J35" s="29" t="s">
        <v>4118</v>
      </c>
      <c r="K35" s="29" t="s">
        <v>4119</v>
      </c>
      <c r="L35" s="29" t="s">
        <v>4120</v>
      </c>
      <c r="M35" s="29" t="s">
        <v>4121</v>
      </c>
      <c r="N35" s="29" t="s">
        <v>4122</v>
      </c>
      <c r="O35" s="29" t="s">
        <v>4123</v>
      </c>
    </row>
    <row r="36" spans="3:15" x14ac:dyDescent="0.3">
      <c r="C36" s="29">
        <f ca="1">$C$4</f>
        <v>2019</v>
      </c>
      <c r="D36" s="29">
        <f ca="1">IF($D$4&gt;=1,SUMIFS(tbOcorrencias[Qtde],tbOcorrencias[Ano],$C$36,tbOcorrencias[Mês],1,tbOcorrencias[Registro Funcionário],$B$27),NA())</f>
        <v>0</v>
      </c>
      <c r="E36" s="29">
        <f ca="1">IF($D$4&gt;=2,SUMIFS(tbOcorrencias[Qtde],tbOcorrencias[Ano],$C$36,tbOcorrencias[Mês],2,tbOcorrencias[Registro Funcionário],$B$27),NA())</f>
        <v>0</v>
      </c>
      <c r="F36" s="29">
        <f ca="1">IF($D$4&gt;=3,SUMIFS(tbOcorrencias[Qtde],tbOcorrencias[Ano],$C$36,tbOcorrencias[Mês],3,tbOcorrencias[Registro Funcionário],$B$27),NA())</f>
        <v>0</v>
      </c>
      <c r="G36" s="29">
        <f ca="1">IF($D$4&gt;=4,SUMIFS(tbOcorrencias[Qtde],tbOcorrencias[Ano],$C$36,tbOcorrencias[Mês],4,tbOcorrencias[Registro Funcionário],$B$27),NA())</f>
        <v>0</v>
      </c>
      <c r="H36" s="29">
        <f ca="1">IF($D$4&gt;=5,SUMIFS(tbOcorrencias[Qtde],tbOcorrencias[Ano],$C$36,tbOcorrencias[Mês],5,tbOcorrencias[Registro Funcionário],$B$27),NA())</f>
        <v>0</v>
      </c>
      <c r="I36" s="29">
        <f ca="1">IF($D$4&gt;=6,SUMIFS(tbOcorrencias[Qtde],tbOcorrencias[Ano],$C$36,tbOcorrencias[Mês],6,tbOcorrencias[Registro Funcionário],$B$27),NA())</f>
        <v>0</v>
      </c>
      <c r="J36" s="29">
        <f ca="1">IF($D$4&gt;=7,SUMIFS(tbOcorrencias[Qtde],tbOcorrencias[Ano],$C$36,tbOcorrencias[Mês],7,tbOcorrencias[Registro Funcionário],$B$27),NA())</f>
        <v>0</v>
      </c>
      <c r="K36" s="29">
        <f ca="1">IF($D$4&gt;=8,SUMIFS(tbOcorrencias[Qtde],tbOcorrencias[Ano],$C$36,tbOcorrencias[Mês],8,tbOcorrencias[Registro Funcionário],$B$27),NA())</f>
        <v>0</v>
      </c>
      <c r="L36" s="29">
        <f ca="1">IF($D$4&gt;=9,SUMIFS(tbOcorrencias[Qtde],tbOcorrencias[Ano],$C$36,tbOcorrencias[Mês],9,tbOcorrencias[Registro Funcionário],$B$27),NA())</f>
        <v>0</v>
      </c>
      <c r="M36" s="29">
        <f ca="1">IF($D$4&gt;=10,SUMIFS(tbOcorrencias[Qtde],tbOcorrencias[Ano],$C$36,tbOcorrencias[Mês],,tbOcorrencias[Registro Funcionário],$B$2710),NA())</f>
        <v>0</v>
      </c>
      <c r="N36" s="29">
        <f ca="1">IF($D$4&gt;=11,SUMIFS(tbOcorrencias[Qtde],tbOcorrencias[Ano],$C$36,tbOcorrencias[Mês],,tbOcorrencias[Registro Funcionário],$B$2711),NA())</f>
        <v>0</v>
      </c>
      <c r="O36" s="29" t="e">
        <f ca="1">IF($D$4&gt;=12,SUMIFS(tbOcorrencias[Qtde],tbOcorrencias[Ano],$C$36,tbOcorrencias[Mês],,tbOcorrencias[Registro Funcionário],$B$2712),NA())</f>
        <v>#N/A</v>
      </c>
    </row>
  </sheetData>
  <phoneticPr fontId="9" type="noConversion"/>
  <conditionalFormatting sqref="AB3:AB6">
    <cfRule type="iconSet" priority="2">
      <iconSet reverse="1">
        <cfvo type="percent" val="0"/>
        <cfvo type="num" val="0"/>
        <cfvo type="num" val="0"/>
      </iconSet>
    </cfRule>
  </conditionalFormatting>
  <conditionalFormatting sqref="AB22:AB25">
    <cfRule type="iconSet" priority="1">
      <iconSet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7F636-A1C9-4A95-AF63-1DD371FE3ED5}">
  <sheetPr codeName="plSuporte">
    <tabColor theme="0"/>
  </sheetPr>
  <dimension ref="A1:C5"/>
  <sheetViews>
    <sheetView showGridLines="0" showRowColHeaders="0" workbookViewId="0">
      <selection activeCell="T10" sqref="T10"/>
    </sheetView>
  </sheetViews>
  <sheetFormatPr defaultRowHeight="15" x14ac:dyDescent="0.3"/>
  <cols>
    <col min="1" max="1" width="24.7109375" bestFit="1" customWidth="1"/>
    <col min="3" max="3" width="24.7109375" bestFit="1" customWidth="1"/>
  </cols>
  <sheetData>
    <row r="1" spans="1:3" x14ac:dyDescent="0.3">
      <c r="A1" s="2" t="s">
        <v>4100</v>
      </c>
      <c r="C1" s="13" t="s">
        <v>4099</v>
      </c>
    </row>
    <row r="2" spans="1:3" x14ac:dyDescent="0.3">
      <c r="A2" s="12" t="s">
        <v>4101</v>
      </c>
      <c r="C2" s="14" t="s">
        <v>4130</v>
      </c>
    </row>
    <row r="3" spans="1:3" x14ac:dyDescent="0.3">
      <c r="A3" s="12" t="s">
        <v>4104</v>
      </c>
    </row>
    <row r="4" spans="1:3" x14ac:dyDescent="0.3">
      <c r="A4" s="12" t="s">
        <v>4131</v>
      </c>
    </row>
    <row r="5" spans="1:3" x14ac:dyDescent="0.3">
      <c r="A5" s="12" t="s">
        <v>4130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Props1.xml><?xml version="1.0" encoding="utf-8"?>
<ds:datastoreItem xmlns:ds="http://schemas.openxmlformats.org/officeDocument/2006/customXml" ds:itemID="{ECB4DE88-9C92-45CF-BC9D-5ED105240CE8}">
  <ds:schemaRefs/>
</ds:datastoreItem>
</file>

<file path=customXml/itemProps2.xml><?xml version="1.0" encoding="utf-8"?>
<ds:datastoreItem xmlns:ds="http://schemas.openxmlformats.org/officeDocument/2006/customXml" ds:itemID="{ACE6DA94-4A04-4E40-B175-D4D1DA24C6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54CAC8-CAED-4A7A-8A6C-F1FE28894AF8}">
  <ds:schemaRefs/>
</ds:datastoreItem>
</file>

<file path=customXml/itemProps4.xml><?xml version="1.0" encoding="utf-8"?>
<ds:datastoreItem xmlns:ds="http://schemas.openxmlformats.org/officeDocument/2006/customXml" ds:itemID="{3644AD30-9E81-49CB-B64C-5DDB615020A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8B78DAE3-8686-4955-A34E-AD634F70E853}">
  <ds:schemaRefs/>
</ds:datastoreItem>
</file>

<file path=customXml/itemProps6.xml><?xml version="1.0" encoding="utf-8"?>
<ds:datastoreItem xmlns:ds="http://schemas.openxmlformats.org/officeDocument/2006/customXml" ds:itemID="{6525328C-8999-47B9-9393-E2337E9947B6}">
  <ds:schemaRefs/>
</ds:datastoreItem>
</file>

<file path=customXml/itemProps7.xml><?xml version="1.0" encoding="utf-8"?>
<ds:datastoreItem xmlns:ds="http://schemas.openxmlformats.org/officeDocument/2006/customXml" ds:itemID="{347FB6C3-0125-4A71-8B93-E83CBC6A4E8D}">
  <ds:schemaRefs/>
</ds:datastoreItem>
</file>

<file path=customXml/itemProps8.xml><?xml version="1.0" encoding="utf-8"?>
<ds:datastoreItem xmlns:ds="http://schemas.openxmlformats.org/officeDocument/2006/customXml" ds:itemID="{A7EAA92D-0F52-4131-B51F-FF84EB4F16C0}">
  <ds:schemaRefs/>
</ds:datastoreItem>
</file>

<file path=customXml/itemProps9.xml><?xml version="1.0" encoding="utf-8"?>
<ds:datastoreItem xmlns:ds="http://schemas.openxmlformats.org/officeDocument/2006/customXml" ds:itemID="{C741E217-B405-4BF5-A8D6-A46CA9263086}">
  <ds:schemaRefs/>
</ds:datastoreItem>
</file>

<file path=customXml/itemProps10.xml><?xml version="1.0" encoding="utf-8"?>
<ds:datastoreItem xmlns:ds="http://schemas.openxmlformats.org/officeDocument/2006/customXml" ds:itemID="{8FD1128F-2E7D-4BE2-92BC-E03D6C695F57}">
  <ds:schemaRefs/>
</ds:datastoreItem>
</file>

<file path=customXml/itemProps11.xml><?xml version="1.0" encoding="utf-8"?>
<ds:datastoreItem xmlns:ds="http://schemas.openxmlformats.org/officeDocument/2006/customXml" ds:itemID="{2D31F321-089A-426B-A431-C8C479BB40F1}">
  <ds:schemaRefs/>
</ds:datastoreItem>
</file>

<file path=customXml/itemProps12.xml><?xml version="1.0" encoding="utf-8"?>
<ds:datastoreItem xmlns:ds="http://schemas.openxmlformats.org/officeDocument/2006/customXml" ds:itemID="{0037455F-AF57-46E6-8779-8F391DF851AE}">
  <ds:schemaRefs/>
</ds:datastoreItem>
</file>

<file path=customXml/itemProps13.xml><?xml version="1.0" encoding="utf-8"?>
<ds:datastoreItem xmlns:ds="http://schemas.openxmlformats.org/officeDocument/2006/customXml" ds:itemID="{0A4A57E8-AEA5-4770-AE7A-E932CB26F58F}">
  <ds:schemaRefs/>
</ds:datastoreItem>
</file>

<file path=customXml/itemProps14.xml><?xml version="1.0" encoding="utf-8"?>
<ds:datastoreItem xmlns:ds="http://schemas.openxmlformats.org/officeDocument/2006/customXml" ds:itemID="{1D95559C-7655-4284-B210-3F3513C1DF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Capa</vt:lpstr>
      <vt:lpstr>Dashboard</vt:lpstr>
      <vt:lpstr>Dashboard Funcionários</vt:lpstr>
      <vt:lpstr>Ocorrências</vt:lpstr>
      <vt:lpstr>Opções</vt:lpstr>
      <vt:lpstr>Análise Dashboard</vt:lpstr>
      <vt:lpstr>Suporte</vt:lpstr>
      <vt:lpstr>Area_Dashboard</vt:lpstr>
      <vt:lpstr>'Dashboard Funcionários'!Area_Funcionario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Ocorrência Funcionários</dc:title>
  <dc:creator>Mekylei Belchior</dc:creator>
  <cp:keywords/>
  <cp:lastModifiedBy>Mekylei Belchior</cp:lastModifiedBy>
  <cp:lastPrinted>2019-09-13T22:56:46Z</cp:lastPrinted>
  <dcterms:created xsi:type="dcterms:W3CDTF">2016-05-18T02:47:20Z</dcterms:created>
  <dcterms:modified xsi:type="dcterms:W3CDTF">2019-11-08T04:07:58Z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TC027802359991</vt:lpwstr>
  </property>
</Properties>
</file>