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uis macedo\Downloads\"/>
    </mc:Choice>
  </mc:AlternateContent>
  <bookViews>
    <workbookView xWindow="0" yWindow="0" windowWidth="28800" windowHeight="12300" activeTab="1"/>
  </bookViews>
  <sheets>
    <sheet name="Folha1" sheetId="1" r:id="rId1"/>
    <sheet name="Sheet1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2" l="1"/>
  <c r="S60" i="2" l="1"/>
  <c r="S55" i="2"/>
  <c r="B3" i="2" l="1"/>
  <c r="G4" i="2" l="1"/>
  <c r="E4" i="2" l="1"/>
  <c r="K32" i="2"/>
  <c r="M32" i="2" s="1"/>
  <c r="K33" i="2"/>
  <c r="M33" i="2" s="1"/>
  <c r="K34" i="2"/>
  <c r="M34" i="2" s="1"/>
  <c r="K35" i="2"/>
  <c r="M35" i="2" s="1"/>
  <c r="K36" i="2"/>
  <c r="M36" i="2" s="1"/>
  <c r="K37" i="2"/>
  <c r="M37" i="2" s="1"/>
  <c r="K38" i="2"/>
  <c r="M38" i="2" s="1"/>
  <c r="K39" i="2"/>
  <c r="M39" i="2" s="1"/>
  <c r="K40" i="2"/>
  <c r="M40" i="2" s="1"/>
  <c r="K41" i="2"/>
  <c r="M41" i="2" s="1"/>
  <c r="K42" i="2"/>
  <c r="M42" i="2" s="1"/>
  <c r="K43" i="2"/>
  <c r="M43" i="2" s="1"/>
  <c r="K44" i="2"/>
  <c r="M44" i="2" s="1"/>
  <c r="K45" i="2"/>
  <c r="M45" i="2" s="1"/>
  <c r="K46" i="2"/>
  <c r="M46" i="2" s="1"/>
  <c r="K47" i="2"/>
  <c r="M47" i="2" s="1"/>
  <c r="K48" i="2"/>
  <c r="M48" i="2" s="1"/>
  <c r="K49" i="2"/>
  <c r="M49" i="2" s="1"/>
  <c r="K50" i="2"/>
  <c r="M50" i="2" s="1"/>
  <c r="K51" i="2"/>
  <c r="M51" i="2" s="1"/>
  <c r="K52" i="2"/>
  <c r="M52" i="2" s="1"/>
  <c r="K31" i="2"/>
  <c r="M31" i="2" s="1"/>
  <c r="K20" i="2"/>
  <c r="M20" i="2" s="1"/>
  <c r="K21" i="2"/>
  <c r="M21" i="2" s="1"/>
  <c r="K22" i="2"/>
  <c r="M22" i="2" s="1"/>
  <c r="K23" i="2"/>
  <c r="M23" i="2" s="1"/>
  <c r="K24" i="2"/>
  <c r="M24" i="2" s="1"/>
  <c r="K25" i="2"/>
  <c r="M25" i="2" s="1"/>
  <c r="K26" i="2"/>
  <c r="M26" i="2" s="1"/>
  <c r="K27" i="2"/>
  <c r="M27" i="2" s="1"/>
  <c r="K28" i="2"/>
  <c r="M28" i="2" s="1"/>
  <c r="K29" i="2"/>
  <c r="M29" i="2" s="1"/>
  <c r="K30" i="2"/>
  <c r="M30" i="2" s="1"/>
  <c r="K19" i="2"/>
  <c r="M19" i="2" s="1"/>
  <c r="K5" i="2"/>
  <c r="M5" i="2" s="1"/>
  <c r="K6" i="2"/>
  <c r="M6" i="2" s="1"/>
  <c r="K7" i="2"/>
  <c r="M7" i="2" s="1"/>
  <c r="K8" i="2"/>
  <c r="M8" i="2" s="1"/>
  <c r="K9" i="2"/>
  <c r="M9" i="2" s="1"/>
  <c r="K10" i="2"/>
  <c r="M10" i="2" s="1"/>
  <c r="K11" i="2"/>
  <c r="M11" i="2" s="1"/>
  <c r="K12" i="2"/>
  <c r="M12" i="2" s="1"/>
  <c r="K13" i="2"/>
  <c r="M13" i="2" s="1"/>
  <c r="K14" i="2"/>
  <c r="M14" i="2" s="1"/>
  <c r="K15" i="2"/>
  <c r="M15" i="2" s="1"/>
  <c r="K16" i="2"/>
  <c r="M16" i="2" s="1"/>
  <c r="K17" i="2"/>
  <c r="M17" i="2" s="1"/>
  <c r="K18" i="2"/>
  <c r="M18" i="2" s="1"/>
  <c r="K4" i="2"/>
  <c r="M4" i="2" s="1"/>
  <c r="B4" i="2" s="1"/>
  <c r="J5" i="2"/>
  <c r="J6" i="2"/>
  <c r="J7" i="2"/>
  <c r="J8" i="2"/>
  <c r="J9" i="2"/>
  <c r="J10" i="2"/>
  <c r="J11" i="2"/>
  <c r="J12" i="2"/>
  <c r="J13" i="2"/>
  <c r="J14" i="2"/>
  <c r="H14" i="2" s="1"/>
  <c r="J15" i="2"/>
  <c r="H15" i="2" s="1"/>
  <c r="J16" i="2"/>
  <c r="H16" i="2" s="1"/>
  <c r="J17" i="2"/>
  <c r="H17" i="2" s="1"/>
  <c r="J18" i="2"/>
  <c r="H18" i="2" s="1"/>
  <c r="J19" i="2"/>
  <c r="H19" i="2" s="1"/>
  <c r="J20" i="2"/>
  <c r="H20" i="2" s="1"/>
  <c r="J21" i="2"/>
  <c r="H21" i="2" s="1"/>
  <c r="J22" i="2"/>
  <c r="H22" i="2" s="1"/>
  <c r="J23" i="2"/>
  <c r="H23" i="2" s="1"/>
  <c r="J24" i="2"/>
  <c r="H24" i="2" s="1"/>
  <c r="J25" i="2"/>
  <c r="H25" i="2" s="1"/>
  <c r="J26" i="2"/>
  <c r="H26" i="2" s="1"/>
  <c r="J27" i="2"/>
  <c r="H27" i="2" s="1"/>
  <c r="J28" i="2"/>
  <c r="H28" i="2" s="1"/>
  <c r="J29" i="2"/>
  <c r="H29" i="2" s="1"/>
  <c r="J30" i="2"/>
  <c r="H30" i="2" s="1"/>
  <c r="J31" i="2"/>
  <c r="H31" i="2" s="1"/>
  <c r="J32" i="2"/>
  <c r="H32" i="2" s="1"/>
  <c r="J33" i="2"/>
  <c r="H33" i="2" s="1"/>
  <c r="J34" i="2"/>
  <c r="H34" i="2" s="1"/>
  <c r="J35" i="2"/>
  <c r="H35" i="2" s="1"/>
  <c r="J36" i="2"/>
  <c r="H36" i="2" s="1"/>
  <c r="J37" i="2"/>
  <c r="H37" i="2" s="1"/>
  <c r="J38" i="2"/>
  <c r="H38" i="2" s="1"/>
  <c r="J39" i="2"/>
  <c r="H39" i="2" s="1"/>
  <c r="J40" i="2"/>
  <c r="H40" i="2" s="1"/>
  <c r="J41" i="2"/>
  <c r="H41" i="2" s="1"/>
  <c r="J42" i="2"/>
  <c r="H42" i="2" s="1"/>
  <c r="J43" i="2"/>
  <c r="H43" i="2" s="1"/>
  <c r="J44" i="2"/>
  <c r="H44" i="2" s="1"/>
  <c r="J45" i="2"/>
  <c r="H45" i="2" s="1"/>
  <c r="J46" i="2"/>
  <c r="H46" i="2" s="1"/>
  <c r="J47" i="2"/>
  <c r="H47" i="2" s="1"/>
  <c r="J48" i="2"/>
  <c r="H48" i="2" s="1"/>
  <c r="J49" i="2"/>
  <c r="H49" i="2" s="1"/>
  <c r="J50" i="2"/>
  <c r="H50" i="2" s="1"/>
  <c r="J51" i="2"/>
  <c r="H51" i="2" s="1"/>
  <c r="J52" i="2"/>
  <c r="H52" i="2" s="1"/>
  <c r="J4" i="2"/>
  <c r="S59" i="2"/>
  <c r="H5" i="2" l="1"/>
  <c r="H10" i="2"/>
  <c r="H13" i="2"/>
  <c r="H9" i="2"/>
  <c r="H8" i="2"/>
  <c r="H4" i="2"/>
  <c r="H7" i="2"/>
  <c r="H11" i="2"/>
  <c r="H6" i="2"/>
  <c r="H12" i="2"/>
  <c r="L21" i="2"/>
  <c r="L47" i="2"/>
  <c r="L39" i="2"/>
  <c r="L17" i="2"/>
  <c r="L9" i="2"/>
  <c r="L28" i="2"/>
  <c r="L20" i="2"/>
  <c r="L46" i="2"/>
  <c r="L38" i="2"/>
  <c r="L18" i="2"/>
  <c r="L16" i="2"/>
  <c r="L8" i="2"/>
  <c r="L27" i="2"/>
  <c r="L31" i="2"/>
  <c r="L45" i="2"/>
  <c r="L37" i="2"/>
  <c r="L15" i="2"/>
  <c r="L7" i="2"/>
  <c r="L26" i="2"/>
  <c r="L52" i="2"/>
  <c r="L44" i="2"/>
  <c r="L36" i="2"/>
  <c r="L29" i="2"/>
  <c r="L14" i="2"/>
  <c r="L6" i="2"/>
  <c r="L25" i="2"/>
  <c r="L51" i="2"/>
  <c r="L43" i="2"/>
  <c r="L35" i="2"/>
  <c r="L10" i="2"/>
  <c r="L5" i="2"/>
  <c r="L13" i="2"/>
  <c r="L24" i="2"/>
  <c r="L50" i="2"/>
  <c r="L42" i="2"/>
  <c r="L34" i="2"/>
  <c r="L12" i="2"/>
  <c r="L19" i="2"/>
  <c r="L23" i="2"/>
  <c r="L49" i="2"/>
  <c r="L41" i="2"/>
  <c r="L33" i="2"/>
  <c r="L4" i="2"/>
  <c r="L11" i="2"/>
  <c r="L30" i="2"/>
  <c r="L22" i="2"/>
  <c r="L48" i="2"/>
  <c r="L40" i="2"/>
  <c r="L32" i="2"/>
  <c r="M53" i="2"/>
  <c r="E60" i="2" s="1"/>
  <c r="E62" i="2" s="1"/>
  <c r="C28" i="1"/>
  <c r="C27" i="1"/>
  <c r="C26" i="1"/>
  <c r="C21" i="1"/>
  <c r="D23" i="1"/>
  <c r="D22" i="1"/>
  <c r="D21" i="1"/>
  <c r="C7" i="1"/>
  <c r="C23" i="1"/>
  <c r="C22" i="1"/>
  <c r="C18" i="1"/>
  <c r="C2" i="1"/>
  <c r="C6" i="1"/>
  <c r="O4" i="2" l="1"/>
  <c r="C4" i="2" l="1"/>
  <c r="I4" i="2" l="1"/>
  <c r="F5" i="2" s="1"/>
  <c r="D4" i="2"/>
  <c r="G5" i="2" l="1"/>
  <c r="B5" i="2"/>
  <c r="E5" i="2"/>
  <c r="O5" i="2" l="1"/>
  <c r="C5" i="2"/>
  <c r="D5" i="2" s="1"/>
  <c r="N5" i="2" l="1"/>
  <c r="I5" i="2"/>
  <c r="G6" i="2" s="1"/>
  <c r="F6" i="2" l="1"/>
  <c r="B6" i="2"/>
  <c r="O6" i="2" l="1"/>
  <c r="C6" i="2"/>
  <c r="E6" i="2"/>
  <c r="D6" i="2" l="1"/>
  <c r="I6" i="2"/>
  <c r="N6" i="2"/>
  <c r="F7" i="2" l="1"/>
  <c r="B7" i="2" s="1"/>
  <c r="G7" i="2"/>
  <c r="O7" i="2" l="1"/>
  <c r="C7" i="2"/>
  <c r="E7" i="2"/>
  <c r="D7" i="2" l="1"/>
  <c r="N7" i="2"/>
  <c r="I7" i="2"/>
  <c r="G8" i="2" l="1"/>
  <c r="F8" i="2"/>
  <c r="B8" i="2" l="1"/>
  <c r="O8" i="2" s="1"/>
  <c r="E8" i="2"/>
  <c r="C8" i="2" l="1"/>
  <c r="D8" i="2" s="1"/>
  <c r="N8" i="2" l="1"/>
  <c r="I8" i="2"/>
  <c r="F9" i="2"/>
  <c r="G9" i="2"/>
  <c r="B9" i="2"/>
  <c r="E9" i="2"/>
  <c r="O9" i="2" l="1"/>
  <c r="C9" i="2"/>
  <c r="I9" i="2" s="1"/>
  <c r="N9" i="2" l="1"/>
  <c r="D9" i="2"/>
  <c r="F10" i="2"/>
  <c r="B10" i="2" s="1"/>
  <c r="G10" i="2"/>
  <c r="E10" i="2"/>
  <c r="O10" i="2" l="1"/>
  <c r="C10" i="2" l="1"/>
  <c r="D10" i="2" l="1"/>
  <c r="N10" i="2"/>
  <c r="I10" i="2"/>
  <c r="G11" i="2" l="1"/>
  <c r="F11" i="2"/>
  <c r="B11" i="2" s="1"/>
  <c r="O11" i="2" l="1"/>
  <c r="E11" i="2"/>
  <c r="C11" i="2" l="1"/>
  <c r="N11" i="2" l="1"/>
  <c r="D11" i="2"/>
  <c r="I11" i="2"/>
  <c r="F12" i="2" l="1"/>
  <c r="G12" i="2"/>
  <c r="E12" i="2" l="1"/>
  <c r="B12" i="2"/>
  <c r="O12" i="2" s="1"/>
  <c r="C12" i="2" l="1"/>
  <c r="D12" i="2" l="1"/>
  <c r="I12" i="2"/>
  <c r="N12" i="2"/>
  <c r="G13" i="2" l="1"/>
  <c r="F13" i="2"/>
  <c r="B13" i="2"/>
  <c r="E13" i="2"/>
  <c r="O13" i="2" l="1"/>
  <c r="C13" i="2" l="1"/>
  <c r="D13" i="2" l="1"/>
  <c r="N13" i="2"/>
  <c r="I13" i="2"/>
  <c r="F14" i="2" l="1"/>
  <c r="G14" i="2"/>
  <c r="B14" i="2"/>
  <c r="E14" i="2"/>
  <c r="O14" i="2" l="1"/>
  <c r="C14" i="2" l="1"/>
  <c r="N14" i="2" l="1"/>
  <c r="D14" i="2"/>
  <c r="I14" i="2"/>
  <c r="G15" i="2" l="1"/>
  <c r="F15" i="2"/>
  <c r="B15" i="2" s="1"/>
  <c r="O15" i="2" l="1"/>
  <c r="E15" i="2"/>
  <c r="C15" i="2" l="1"/>
  <c r="I15" i="2" l="1"/>
  <c r="N15" i="2"/>
  <c r="D15" i="2"/>
  <c r="G16" i="2" l="1"/>
  <c r="F16" i="2"/>
  <c r="B16" i="2" s="1"/>
  <c r="O16" i="2" l="1"/>
  <c r="E16" i="2"/>
  <c r="C16" i="2" l="1"/>
  <c r="I16" i="2" l="1"/>
  <c r="D16" i="2"/>
  <c r="N16" i="2"/>
  <c r="F17" i="2" l="1"/>
  <c r="G17" i="2"/>
  <c r="B17" i="2"/>
  <c r="O17" i="2" l="1"/>
  <c r="E17" i="2"/>
  <c r="C17" i="2" l="1"/>
  <c r="N17" i="2" l="1"/>
  <c r="I17" i="2"/>
  <c r="D17" i="2"/>
  <c r="G18" i="2" l="1"/>
  <c r="F18" i="2"/>
  <c r="B18" i="2"/>
  <c r="E18" i="2"/>
  <c r="O18" i="2" l="1"/>
  <c r="C18" i="2" l="1"/>
  <c r="D18" i="2" l="1"/>
  <c r="N18" i="2"/>
  <c r="I18" i="2"/>
  <c r="G19" i="2" l="1"/>
  <c r="F19" i="2"/>
  <c r="B19" i="2" s="1"/>
  <c r="O19" i="2" l="1"/>
  <c r="E19" i="2"/>
  <c r="C19" i="2" l="1"/>
  <c r="I19" i="2" l="1"/>
  <c r="D19" i="2"/>
  <c r="N19" i="2"/>
  <c r="F20" i="2" l="1"/>
  <c r="B20" i="2" s="1"/>
  <c r="G20" i="2"/>
  <c r="O20" i="2" l="1"/>
  <c r="E20" i="2"/>
  <c r="C20" i="2" l="1"/>
  <c r="D20" i="2" l="1"/>
  <c r="N20" i="2"/>
  <c r="I20" i="2"/>
  <c r="G21" i="2" l="1"/>
  <c r="F21" i="2"/>
  <c r="B21" i="2"/>
  <c r="O21" i="2" l="1"/>
  <c r="E21" i="2"/>
  <c r="C21" i="2" l="1"/>
  <c r="I21" i="2" l="1"/>
  <c r="N21" i="2"/>
  <c r="D21" i="2"/>
  <c r="F22" i="2" l="1"/>
  <c r="G22" i="2"/>
  <c r="B22" i="2"/>
  <c r="E22" i="2"/>
  <c r="O22" i="2" l="1"/>
  <c r="C22" i="2" l="1"/>
  <c r="I22" i="2" l="1"/>
  <c r="D22" i="2"/>
  <c r="N22" i="2"/>
  <c r="F23" i="2" l="1"/>
  <c r="B23" i="2" s="1"/>
  <c r="G23" i="2"/>
  <c r="O23" i="2" l="1"/>
  <c r="E23" i="2"/>
  <c r="C23" i="2" l="1"/>
  <c r="N23" i="2" l="1"/>
  <c r="I23" i="2"/>
  <c r="D23" i="2"/>
  <c r="F24" i="2" l="1"/>
  <c r="B24" i="2" s="1"/>
  <c r="G24" i="2"/>
  <c r="O24" i="2" l="1"/>
  <c r="E24" i="2"/>
  <c r="C24" i="2" l="1"/>
  <c r="N24" i="2" l="1"/>
  <c r="D24" i="2"/>
  <c r="I24" i="2"/>
  <c r="F25" i="2" l="1"/>
  <c r="G25" i="2"/>
  <c r="B25" i="2"/>
  <c r="E25" i="2"/>
  <c r="O25" i="2" l="1"/>
  <c r="C25" i="2"/>
  <c r="D25" i="2" l="1"/>
  <c r="N25" i="2"/>
  <c r="I25" i="2"/>
  <c r="F26" i="2" l="1"/>
  <c r="B26" i="2" s="1"/>
  <c r="G26" i="2"/>
  <c r="E26" i="2"/>
  <c r="O26" i="2" l="1"/>
  <c r="C26" i="2" l="1"/>
  <c r="D26" i="2" l="1"/>
  <c r="I26" i="2"/>
  <c r="N26" i="2"/>
  <c r="G27" i="2" l="1"/>
  <c r="F27" i="2"/>
  <c r="B27" i="2" s="1"/>
  <c r="O27" i="2" l="1"/>
  <c r="E27" i="2"/>
  <c r="C27" i="2" l="1"/>
  <c r="I27" i="2" l="1"/>
  <c r="D27" i="2"/>
  <c r="N27" i="2"/>
  <c r="F28" i="2" l="1"/>
  <c r="B28" i="2" s="1"/>
  <c r="G28" i="2"/>
  <c r="O28" i="2" l="1"/>
  <c r="E28" i="2"/>
  <c r="C28" i="2" l="1"/>
  <c r="I28" i="2" l="1"/>
  <c r="N28" i="2"/>
  <c r="D28" i="2"/>
  <c r="F29" i="2" l="1"/>
  <c r="G29" i="2"/>
  <c r="B29" i="2"/>
  <c r="E29" i="2"/>
  <c r="O29" i="2" l="1"/>
  <c r="C29" i="2"/>
  <c r="D29" i="2" l="1"/>
  <c r="N29" i="2"/>
  <c r="I29" i="2"/>
  <c r="G30" i="2" l="1"/>
  <c r="F30" i="2"/>
  <c r="B30" i="2"/>
  <c r="E30" i="2"/>
  <c r="O30" i="2" l="1"/>
  <c r="C30" i="2" l="1"/>
  <c r="I30" i="2" l="1"/>
  <c r="N30" i="2"/>
  <c r="D30" i="2"/>
  <c r="G31" i="2" l="1"/>
  <c r="F31" i="2"/>
  <c r="B31" i="2" s="1"/>
  <c r="O31" i="2" l="1"/>
  <c r="E31" i="2"/>
  <c r="C31" i="2" l="1"/>
  <c r="N31" i="2" l="1"/>
  <c r="I31" i="2"/>
  <c r="D31" i="2"/>
  <c r="F32" i="2" l="1"/>
  <c r="B32" i="2" s="1"/>
  <c r="G32" i="2"/>
  <c r="O32" i="2" l="1"/>
  <c r="E32" i="2"/>
  <c r="C32" i="2" l="1"/>
  <c r="I32" i="2" l="1"/>
  <c r="D32" i="2"/>
  <c r="N32" i="2"/>
  <c r="G33" i="2" l="1"/>
  <c r="F33" i="2"/>
  <c r="B33" i="2"/>
  <c r="O33" i="2" l="1"/>
  <c r="E33" i="2"/>
  <c r="C33" i="2" l="1"/>
  <c r="I33" i="2" l="1"/>
  <c r="N33" i="2"/>
  <c r="D33" i="2"/>
  <c r="G34" i="2" l="1"/>
  <c r="F34" i="2"/>
  <c r="B34" i="2"/>
  <c r="E34" i="2"/>
  <c r="O34" i="2" l="1"/>
  <c r="C34" i="2" l="1"/>
  <c r="N34" i="2" l="1"/>
  <c r="I34" i="2"/>
  <c r="D34" i="2"/>
  <c r="G35" i="2" l="1"/>
  <c r="F35" i="2"/>
  <c r="B35" i="2" s="1"/>
  <c r="O35" i="2" l="1"/>
  <c r="E35" i="2"/>
  <c r="C35" i="2" l="1"/>
  <c r="D35" i="2" l="1"/>
  <c r="N35" i="2"/>
  <c r="I35" i="2"/>
  <c r="F36" i="2" l="1"/>
  <c r="G36" i="2"/>
  <c r="E36" i="2" l="1"/>
  <c r="B36" i="2"/>
  <c r="O36" i="2" s="1"/>
  <c r="C36" i="2" l="1"/>
  <c r="I36" i="2" l="1"/>
  <c r="D36" i="2"/>
  <c r="N36" i="2"/>
  <c r="G37" i="2" l="1"/>
  <c r="F37" i="2"/>
  <c r="B37" i="2" s="1"/>
  <c r="O37" i="2" l="1"/>
  <c r="E37" i="2"/>
  <c r="C37" i="2" l="1"/>
  <c r="I37" i="2" l="1"/>
  <c r="N37" i="2"/>
  <c r="D37" i="2"/>
  <c r="G38" i="2" l="1"/>
  <c r="F38" i="2"/>
  <c r="B38" i="2"/>
  <c r="E38" i="2"/>
  <c r="O38" i="2" l="1"/>
  <c r="C38" i="2" l="1"/>
  <c r="D38" i="2" l="1"/>
  <c r="I38" i="2"/>
  <c r="N38" i="2"/>
  <c r="F39" i="2" l="1"/>
  <c r="B39" i="2" s="1"/>
  <c r="G39" i="2"/>
  <c r="O39" i="2" l="1"/>
  <c r="E39" i="2"/>
  <c r="C39" i="2" l="1"/>
  <c r="D39" i="2" l="1"/>
  <c r="N39" i="2"/>
  <c r="I39" i="2"/>
  <c r="F40" i="2" l="1"/>
  <c r="B40" i="2" s="1"/>
  <c r="G40" i="2"/>
  <c r="E40" i="2"/>
  <c r="O40" i="2" l="1"/>
  <c r="C40" i="2" l="1"/>
  <c r="N40" i="2" l="1"/>
  <c r="I40" i="2"/>
  <c r="D40" i="2"/>
  <c r="F41" i="2" l="1"/>
  <c r="G41" i="2"/>
  <c r="B41" i="2"/>
  <c r="E41" i="2"/>
  <c r="O41" i="2" l="1"/>
  <c r="C41" i="2"/>
  <c r="I41" i="2" l="1"/>
  <c r="D41" i="2"/>
  <c r="N41" i="2"/>
  <c r="G42" i="2" l="1"/>
  <c r="F42" i="2"/>
  <c r="B42" i="2" s="1"/>
  <c r="E42" i="2"/>
  <c r="O42" i="2" l="1"/>
  <c r="C42" i="2" l="1"/>
  <c r="N42" i="2" l="1"/>
  <c r="I42" i="2"/>
  <c r="D42" i="2"/>
  <c r="G43" i="2" l="1"/>
  <c r="F43" i="2"/>
  <c r="B43" i="2" s="1"/>
  <c r="E43" i="2"/>
  <c r="O43" i="2" l="1"/>
  <c r="C43" i="2" l="1"/>
  <c r="N43" i="2" l="1"/>
  <c r="I43" i="2"/>
  <c r="D43" i="2"/>
  <c r="G44" i="2" l="1"/>
  <c r="F44" i="2"/>
  <c r="B44" i="2"/>
  <c r="E44" i="2"/>
  <c r="O44" i="2" l="1"/>
  <c r="C44" i="2"/>
  <c r="I44" i="2" l="1"/>
  <c r="N44" i="2"/>
  <c r="D44" i="2"/>
  <c r="F45" i="2" l="1"/>
  <c r="B45" i="2" s="1"/>
  <c r="G45" i="2"/>
  <c r="E45" i="2"/>
  <c r="O45" i="2" l="1"/>
  <c r="C45" i="2"/>
  <c r="D45" i="2" l="1"/>
  <c r="I45" i="2"/>
  <c r="N45" i="2"/>
  <c r="F46" i="2" l="1"/>
  <c r="B46" i="2" s="1"/>
  <c r="G46" i="2"/>
  <c r="E46" i="2"/>
  <c r="O46" i="2" l="1"/>
  <c r="C46" i="2"/>
  <c r="I46" i="2" l="1"/>
  <c r="N46" i="2"/>
  <c r="D46" i="2"/>
  <c r="G47" i="2" l="1"/>
  <c r="F47" i="2"/>
  <c r="B47" i="2"/>
  <c r="E47" i="2"/>
  <c r="O47" i="2" l="1"/>
  <c r="C47" i="2"/>
  <c r="N47" i="2" l="1"/>
  <c r="D47" i="2"/>
  <c r="I47" i="2"/>
  <c r="F48" i="2" l="1"/>
  <c r="G48" i="2"/>
  <c r="E48" i="2"/>
  <c r="B48" i="2"/>
  <c r="O48" i="2" l="1"/>
  <c r="C48" i="2"/>
  <c r="I48" i="2" l="1"/>
  <c r="D48" i="2"/>
  <c r="N48" i="2"/>
  <c r="G49" i="2" l="1"/>
  <c r="F49" i="2"/>
  <c r="E49" i="2"/>
  <c r="B49" i="2" l="1"/>
  <c r="O49" i="2" l="1"/>
  <c r="C49" i="2"/>
  <c r="I49" i="2" l="1"/>
  <c r="N49" i="2"/>
  <c r="D49" i="2"/>
  <c r="G50" i="2" l="1"/>
  <c r="F50" i="2"/>
  <c r="E50" i="2"/>
  <c r="B50" i="2" l="1"/>
  <c r="C50" i="2" l="1"/>
  <c r="O50" i="2"/>
  <c r="N50" i="2" l="1"/>
  <c r="I50" i="2"/>
  <c r="D50" i="2"/>
  <c r="F51" i="2" l="1"/>
  <c r="G51" i="2"/>
  <c r="E51" i="2"/>
  <c r="B51" i="2" l="1"/>
  <c r="O51" i="2" l="1"/>
  <c r="C51" i="2"/>
  <c r="D51" i="2" l="1"/>
  <c r="N51" i="2"/>
  <c r="I51" i="2"/>
  <c r="F52" i="2" l="1"/>
  <c r="G52" i="2"/>
  <c r="E52" i="2"/>
  <c r="B52" i="2"/>
  <c r="O52" i="2" l="1"/>
  <c r="O53" i="2" s="1"/>
  <c r="E59" i="2" s="1"/>
  <c r="C52" i="2"/>
  <c r="E57" i="2"/>
  <c r="E61" i="2" s="1"/>
  <c r="I52" i="2" l="1"/>
  <c r="N52" i="2"/>
  <c r="N53" i="2" s="1"/>
  <c r="E58" i="2" s="1"/>
  <c r="D52" i="2"/>
</calcChain>
</file>

<file path=xl/sharedStrings.xml><?xml version="1.0" encoding="utf-8"?>
<sst xmlns="http://schemas.openxmlformats.org/spreadsheetml/2006/main" count="102" uniqueCount="56">
  <si>
    <t>b:</t>
  </si>
  <si>
    <t>v:</t>
  </si>
  <si>
    <t>C1 (semanal):</t>
  </si>
  <si>
    <t>C2:</t>
  </si>
  <si>
    <t>C3:</t>
  </si>
  <si>
    <t xml:space="preserve">t: </t>
  </si>
  <si>
    <t>€ / caixa</t>
  </si>
  <si>
    <t>i (semanal):</t>
  </si>
  <si>
    <t>€</t>
  </si>
  <si>
    <t>[1,16] semanas</t>
  </si>
  <si>
    <t>[17,28] semanas</t>
  </si>
  <si>
    <t>caixas</t>
  </si>
  <si>
    <t>1 ano - 50 semanas</t>
  </si>
  <si>
    <t xml:space="preserve">coef_var </t>
  </si>
  <si>
    <t>Intervalo de semanas (2018)</t>
  </si>
  <si>
    <t>Intervalo de semanas (2019)</t>
  </si>
  <si>
    <t>[29,50] semanas</t>
  </si>
  <si>
    <t>Valores Tendência</t>
  </si>
  <si>
    <t>Tendência</t>
  </si>
  <si>
    <t>Procura</t>
  </si>
  <si>
    <t>Desvio Padrão (2019)</t>
  </si>
  <si>
    <t xml:space="preserve">Média Procura 2018: </t>
  </si>
  <si>
    <t>i  =</t>
  </si>
  <si>
    <t>Normal [1,16] -&gt; (421,7767 , 36,2808)</t>
  </si>
  <si>
    <t>Normal [17,28] -&gt; (561,2853 , 36,6643)</t>
  </si>
  <si>
    <t>Normal [29,50] -&gt; (347,0386 , 37,1301)</t>
  </si>
  <si>
    <t>Período</t>
  </si>
  <si>
    <t>t</t>
  </si>
  <si>
    <t>s (inicial):</t>
  </si>
  <si>
    <t>S (inicial):</t>
  </si>
  <si>
    <t>-</t>
  </si>
  <si>
    <t>Stock Inicial</t>
  </si>
  <si>
    <t>Procura Random</t>
  </si>
  <si>
    <t>Random Prazo</t>
  </si>
  <si>
    <t>Prazo Entrega</t>
  </si>
  <si>
    <t>S</t>
  </si>
  <si>
    <t>SOMA</t>
  </si>
  <si>
    <t>Teste Encomenda</t>
  </si>
  <si>
    <t xml:space="preserve">Encomenda </t>
  </si>
  <si>
    <t>Aux Prazo Entrega</t>
  </si>
  <si>
    <t>Receção</t>
  </si>
  <si>
    <t>Aux Receção</t>
  </si>
  <si>
    <t>Prazo de entrega da receção</t>
  </si>
  <si>
    <t>Total Encomendas Acumuladas</t>
  </si>
  <si>
    <t>Quebra Acumulada</t>
  </si>
  <si>
    <t>r</t>
  </si>
  <si>
    <t>Stock Atual</t>
  </si>
  <si>
    <t>Custo Total Acumulado</t>
  </si>
  <si>
    <t>Estatísticas Sobre a Simulação</t>
  </si>
  <si>
    <t>Stock Médio</t>
  </si>
  <si>
    <t>Nº Encomendas</t>
  </si>
  <si>
    <t>Nº Quebras</t>
  </si>
  <si>
    <t>Quantidade Vendas</t>
  </si>
  <si>
    <t>Custo Armazenamento</t>
  </si>
  <si>
    <t>50 semanas</t>
  </si>
  <si>
    <t>Lucro de Vendas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</si>
</sst>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2" x14ac:knownFonts="1">
    <font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right"/>
    </xf>
    <xf numFmtId="0" fontId="0" fillId="0" borderId="0" xfId="0" applyAlignment="1">
      <alignment horizontal="left"/>
    </xf>
    <xf numFmtId="0" fontId="0" fillId="2" borderId="0" xfId="0" applyFill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Alignment="1"/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right"/>
    </xf>
    <xf numFmtId="0" fontId="0" fillId="4" borderId="0" xfId="0" applyFill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2" xfId="0" applyFill="1" applyBorder="1"/>
    <xf numFmtId="0" fontId="0" fillId="2" borderId="2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164" fontId="0" fillId="5" borderId="5" xfId="0" applyNumberFormat="1" applyFill="1" applyBorder="1" applyAlignment="1">
      <alignment horizontal="center"/>
    </xf>
    <xf numFmtId="164" fontId="0" fillId="5" borderId="6" xfId="0" applyNumberForma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2" borderId="3" xfId="0" applyFill="1" applyBorder="1"/>
    <xf numFmtId="0" fontId="0" fillId="5" borderId="4" xfId="0" applyFill="1" applyBorder="1"/>
    <xf numFmtId="0" fontId="0" fillId="5" borderId="3" xfId="0" applyFill="1" applyBorder="1"/>
    <xf numFmtId="0" fontId="0" fillId="3" borderId="1" xfId="0" applyFill="1" applyBorder="1"/>
    <xf numFmtId="0" fontId="0" fillId="4" borderId="8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54"/>
  <sheetViews>
    <sheetView workbookViewId="0">
      <selection activeCell="D21" sqref="D21"/>
    </sheetView>
  </sheetViews>
  <sheetFormatPr defaultColWidth="11.25" defaultRowHeight="15.75" x14ac:dyDescent="0.25"/>
  <cols>
    <col min="2" max="2" width="32.25" customWidth="1"/>
    <col min="3" max="3" width="17" customWidth="1"/>
    <col min="4" max="4" width="11.875" customWidth="1"/>
    <col min="6" max="6" width="17.75" customWidth="1"/>
    <col min="7" max="7" width="5.5" customWidth="1"/>
    <col min="8" max="8" width="5" customWidth="1"/>
  </cols>
  <sheetData>
    <row r="2" spans="2:8" x14ac:dyDescent="0.25">
      <c r="B2" s="4" t="s">
        <v>7</v>
      </c>
      <c r="C2" s="4">
        <f xml:space="preserve"> 0.18/50</f>
        <v>3.5999999999999999E-3</v>
      </c>
      <c r="D2" s="5"/>
      <c r="F2" s="2"/>
      <c r="G2" s="2" t="s">
        <v>22</v>
      </c>
      <c r="H2" s="2">
        <v>7</v>
      </c>
    </row>
    <row r="3" spans="2:8" x14ac:dyDescent="0.25">
      <c r="B3" s="4" t="s">
        <v>0</v>
      </c>
      <c r="C3" s="4">
        <v>96.5</v>
      </c>
      <c r="D3" s="4" t="s">
        <v>6</v>
      </c>
      <c r="F3" s="1"/>
      <c r="G3" s="1"/>
    </row>
    <row r="4" spans="2:8" x14ac:dyDescent="0.25">
      <c r="B4" s="4" t="s">
        <v>1</v>
      </c>
      <c r="C4" s="4">
        <v>120</v>
      </c>
      <c r="D4" s="4" t="s">
        <v>6</v>
      </c>
    </row>
    <row r="5" spans="2:8" x14ac:dyDescent="0.25">
      <c r="B5" s="6"/>
      <c r="C5" s="5"/>
      <c r="D5" s="5"/>
    </row>
    <row r="6" spans="2:8" x14ac:dyDescent="0.25">
      <c r="B6" s="4" t="s">
        <v>2</v>
      </c>
      <c r="C6" s="4">
        <f xml:space="preserve"> C2 * C3</f>
        <v>0.34739999999999999</v>
      </c>
      <c r="D6" s="4" t="s">
        <v>8</v>
      </c>
    </row>
    <row r="7" spans="2:8" x14ac:dyDescent="0.25">
      <c r="B7" s="4" t="s">
        <v>3</v>
      </c>
      <c r="C7" s="4">
        <f xml:space="preserve"> 20 + 2*H2</f>
        <v>34</v>
      </c>
      <c r="D7" s="4" t="s">
        <v>6</v>
      </c>
    </row>
    <row r="8" spans="2:8" x14ac:dyDescent="0.25">
      <c r="B8" s="4" t="s">
        <v>4</v>
      </c>
      <c r="C8" s="4">
        <v>900</v>
      </c>
      <c r="D8" s="4" t="s">
        <v>8</v>
      </c>
    </row>
    <row r="9" spans="2:8" x14ac:dyDescent="0.25">
      <c r="B9" s="4" t="s">
        <v>5</v>
      </c>
      <c r="C9" s="4">
        <v>2</v>
      </c>
      <c r="D9" s="5"/>
    </row>
    <row r="10" spans="2:8" x14ac:dyDescent="0.25">
      <c r="B10" s="3"/>
    </row>
    <row r="11" spans="2:8" x14ac:dyDescent="0.25">
      <c r="B11" s="2" t="s">
        <v>14</v>
      </c>
      <c r="C11" s="2" t="s">
        <v>19</v>
      </c>
    </row>
    <row r="12" spans="2:8" x14ac:dyDescent="0.25">
      <c r="B12" s="2" t="s">
        <v>9</v>
      </c>
      <c r="C12" s="2">
        <v>419.1</v>
      </c>
      <c r="D12" s="7" t="s">
        <v>11</v>
      </c>
      <c r="F12" s="2" t="s">
        <v>12</v>
      </c>
    </row>
    <row r="13" spans="2:8" x14ac:dyDescent="0.25">
      <c r="B13" s="2" t="s">
        <v>10</v>
      </c>
      <c r="C13" s="2">
        <v>554.20000000000005</v>
      </c>
      <c r="D13" s="7" t="s">
        <v>11</v>
      </c>
    </row>
    <row r="14" spans="2:8" x14ac:dyDescent="0.25">
      <c r="B14" s="2" t="s">
        <v>16</v>
      </c>
      <c r="C14" s="2">
        <v>334.6</v>
      </c>
      <c r="D14" s="7" t="s">
        <v>11</v>
      </c>
    </row>
    <row r="15" spans="2:8" x14ac:dyDescent="0.25">
      <c r="B15" s="3"/>
    </row>
    <row r="16" spans="2:8" x14ac:dyDescent="0.25">
      <c r="B16" s="2" t="s">
        <v>13</v>
      </c>
      <c r="C16" s="2">
        <v>8.6999999999999994E-2</v>
      </c>
    </row>
    <row r="17" spans="2:4" x14ac:dyDescent="0.25">
      <c r="B17" s="2" t="s">
        <v>18</v>
      </c>
      <c r="C17" s="2">
        <v>3.7999999999999999E-2</v>
      </c>
    </row>
    <row r="18" spans="2:4" x14ac:dyDescent="0.25">
      <c r="B18" s="2" t="s">
        <v>21</v>
      </c>
      <c r="C18" s="2">
        <f xml:space="preserve"> (C12 * 16 + C13 * 12 + C14 * 22) / 50</f>
        <v>414.34399999999999</v>
      </c>
    </row>
    <row r="19" spans="2:4" x14ac:dyDescent="0.25">
      <c r="B19" s="3"/>
    </row>
    <row r="20" spans="2:4" x14ac:dyDescent="0.25">
      <c r="B20" s="3" t="s">
        <v>15</v>
      </c>
      <c r="C20" s="2" t="s">
        <v>17</v>
      </c>
      <c r="D20" s="2" t="s">
        <v>19</v>
      </c>
    </row>
    <row r="21" spans="2:4" x14ac:dyDescent="0.25">
      <c r="B21" s="2" t="s">
        <v>9</v>
      </c>
      <c r="C21" s="2">
        <f>C18*(1+((1+16)/2/50)*0.038)</f>
        <v>417.02066223999998</v>
      </c>
      <c r="D21" s="2">
        <f xml:space="preserve"> (C12-C18)+C21</f>
        <v>421.77666224000001</v>
      </c>
    </row>
    <row r="22" spans="2:4" x14ac:dyDescent="0.25">
      <c r="B22" s="2" t="s">
        <v>10</v>
      </c>
      <c r="C22" s="2">
        <f>C18*(1+((17+28)/2/50)*0.038)</f>
        <v>421.42928239999998</v>
      </c>
      <c r="D22" s="2">
        <f xml:space="preserve"> (C13-C18)+C22</f>
        <v>561.28528240000003</v>
      </c>
    </row>
    <row r="23" spans="2:4" x14ac:dyDescent="0.25">
      <c r="B23" s="2" t="s">
        <v>16</v>
      </c>
      <c r="C23" s="2">
        <f>C18*(1+((29+50)/2/50)*0.038)</f>
        <v>426.78260687999995</v>
      </c>
      <c r="D23" s="2">
        <f xml:space="preserve"> (C14-C18)+C23</f>
        <v>347.03860687999997</v>
      </c>
    </row>
    <row r="24" spans="2:4" x14ac:dyDescent="0.25">
      <c r="B24" s="3"/>
    </row>
    <row r="25" spans="2:4" x14ac:dyDescent="0.25">
      <c r="B25" s="2" t="s">
        <v>20</v>
      </c>
    </row>
    <row r="26" spans="2:4" x14ac:dyDescent="0.25">
      <c r="B26" s="2" t="s">
        <v>9</v>
      </c>
      <c r="C26" s="2">
        <f xml:space="preserve"> (C16*C21)</f>
        <v>36.280797614879994</v>
      </c>
    </row>
    <row r="27" spans="2:4" x14ac:dyDescent="0.25">
      <c r="B27" s="2" t="s">
        <v>10</v>
      </c>
      <c r="C27" s="2">
        <f xml:space="preserve"> (C16*C22)</f>
        <v>36.664347568799997</v>
      </c>
    </row>
    <row r="28" spans="2:4" x14ac:dyDescent="0.25">
      <c r="B28" s="2" t="s">
        <v>16</v>
      </c>
      <c r="C28" s="2">
        <f xml:space="preserve"> (C16*C23)</f>
        <v>37.130086798559994</v>
      </c>
    </row>
    <row r="29" spans="2:4" x14ac:dyDescent="0.25">
      <c r="B29" s="3"/>
    </row>
    <row r="30" spans="2:4" x14ac:dyDescent="0.25">
      <c r="B30" s="2" t="s">
        <v>23</v>
      </c>
      <c r="C30" s="2"/>
    </row>
    <row r="31" spans="2:4" x14ac:dyDescent="0.25">
      <c r="B31" s="2" t="s">
        <v>24</v>
      </c>
      <c r="C31" s="2"/>
    </row>
    <row r="32" spans="2:4" x14ac:dyDescent="0.25">
      <c r="B32" s="3" t="s">
        <v>25</v>
      </c>
    </row>
    <row r="33" spans="2:2" x14ac:dyDescent="0.25">
      <c r="B33" s="2"/>
    </row>
    <row r="34" spans="2:2" x14ac:dyDescent="0.25">
      <c r="B34" s="3"/>
    </row>
    <row r="35" spans="2:2" x14ac:dyDescent="0.25">
      <c r="B35" s="3"/>
    </row>
    <row r="36" spans="2:2" x14ac:dyDescent="0.25">
      <c r="B36" s="3"/>
    </row>
    <row r="37" spans="2:2" x14ac:dyDescent="0.25">
      <c r="B37" s="3"/>
    </row>
    <row r="38" spans="2:2" x14ac:dyDescent="0.25">
      <c r="B38" s="3"/>
    </row>
    <row r="39" spans="2:2" x14ac:dyDescent="0.25">
      <c r="B39" s="3"/>
    </row>
    <row r="40" spans="2:2" x14ac:dyDescent="0.25">
      <c r="B40" s="3"/>
    </row>
    <row r="41" spans="2:2" x14ac:dyDescent="0.25">
      <c r="B41" s="3"/>
    </row>
    <row r="42" spans="2:2" x14ac:dyDescent="0.25">
      <c r="B42" s="3"/>
    </row>
    <row r="43" spans="2:2" x14ac:dyDescent="0.25">
      <c r="B43" s="3"/>
    </row>
    <row r="44" spans="2:2" x14ac:dyDescent="0.25">
      <c r="B44" s="3"/>
    </row>
    <row r="45" spans="2:2" x14ac:dyDescent="0.25">
      <c r="B45" s="3"/>
    </row>
    <row r="46" spans="2:2" x14ac:dyDescent="0.25">
      <c r="B46" s="3"/>
    </row>
    <row r="47" spans="2:2" x14ac:dyDescent="0.25">
      <c r="B47" s="3"/>
    </row>
    <row r="48" spans="2:2" x14ac:dyDescent="0.25">
      <c r="B48" s="3"/>
    </row>
    <row r="49" spans="2:2" x14ac:dyDescent="0.25">
      <c r="B49" s="3"/>
    </row>
    <row r="50" spans="2:2" x14ac:dyDescent="0.25">
      <c r="B50" s="3"/>
    </row>
    <row r="51" spans="2:2" x14ac:dyDescent="0.25">
      <c r="B51" s="3"/>
    </row>
    <row r="52" spans="2:2" x14ac:dyDescent="0.25">
      <c r="B52" s="3"/>
    </row>
    <row r="53" spans="2:2" x14ac:dyDescent="0.25">
      <c r="B53" s="3"/>
    </row>
    <row r="54" spans="2:2" x14ac:dyDescent="0.25">
      <c r="B54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3"/>
  <sheetViews>
    <sheetView tabSelected="1" zoomScale="70" zoomScaleNormal="70" workbookViewId="0">
      <selection activeCell="B5" sqref="B5"/>
    </sheetView>
  </sheetViews>
  <sheetFormatPr defaultRowHeight="15.75" x14ac:dyDescent="0.25"/>
  <cols>
    <col min="1" max="1" width="11.75" customWidth="1"/>
    <col min="2" max="2" width="13.25" customWidth="1"/>
    <col min="3" max="3" width="17.625" customWidth="1"/>
    <col min="4" max="5" width="36.125" customWidth="1"/>
    <col min="6" max="6" width="18.375" customWidth="1"/>
    <col min="7" max="7" width="24.5" customWidth="1"/>
    <col min="8" max="8" width="13.375" customWidth="1"/>
    <col min="9" max="9" width="18.875" customWidth="1"/>
    <col min="10" max="10" width="13.875" customWidth="1"/>
    <col min="11" max="11" width="17.625" customWidth="1"/>
    <col min="12" max="12" width="12.75" customWidth="1"/>
    <col min="13" max="13" width="13.875" customWidth="1"/>
    <col min="14" max="14" width="26.75" customWidth="1"/>
    <col min="15" max="15" width="17.75" customWidth="1"/>
    <col min="16" max="16" width="21.75" customWidth="1"/>
    <col min="18" max="18" width="32.5" customWidth="1"/>
  </cols>
  <sheetData>
    <row r="1" spans="1:16" x14ac:dyDescent="0.25">
      <c r="A1" s="8" t="s">
        <v>26</v>
      </c>
      <c r="B1" s="15" t="s">
        <v>46</v>
      </c>
      <c r="C1" s="8" t="s">
        <v>37</v>
      </c>
      <c r="D1" s="8" t="s">
        <v>38</v>
      </c>
      <c r="E1" s="8" t="s">
        <v>40</v>
      </c>
      <c r="F1" s="8" t="s">
        <v>41</v>
      </c>
      <c r="G1" s="8" t="s">
        <v>42</v>
      </c>
      <c r="H1" s="8" t="s">
        <v>34</v>
      </c>
      <c r="I1" s="8" t="s">
        <v>39</v>
      </c>
      <c r="J1" s="8" t="s">
        <v>33</v>
      </c>
      <c r="K1" s="8" t="s">
        <v>32</v>
      </c>
      <c r="L1" s="8" t="s">
        <v>35</v>
      </c>
      <c r="M1" s="8" t="s">
        <v>19</v>
      </c>
      <c r="N1" s="8" t="s">
        <v>43</v>
      </c>
      <c r="O1" s="15" t="s">
        <v>44</v>
      </c>
      <c r="P1" s="24" t="s">
        <v>47</v>
      </c>
    </row>
    <row r="2" spans="1:16" x14ac:dyDescent="0.25">
      <c r="A2" s="8" t="s">
        <v>27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7" t="s">
        <v>45</v>
      </c>
      <c r="N2" s="16"/>
      <c r="O2" s="16"/>
      <c r="P2" s="26"/>
    </row>
    <row r="3" spans="1:16" x14ac:dyDescent="0.25">
      <c r="A3" s="14">
        <v>1</v>
      </c>
      <c r="B3" s="19">
        <f xml:space="preserve"> B55</f>
        <v>1000</v>
      </c>
      <c r="C3" s="19" t="s">
        <v>30</v>
      </c>
      <c r="D3" s="19" t="s">
        <v>30</v>
      </c>
      <c r="E3" s="19" t="s">
        <v>30</v>
      </c>
      <c r="F3" s="19"/>
      <c r="G3" s="19"/>
      <c r="H3" s="19" t="s">
        <v>30</v>
      </c>
      <c r="I3" s="19"/>
      <c r="J3" s="19" t="s">
        <v>30</v>
      </c>
      <c r="K3" s="19" t="s">
        <v>30</v>
      </c>
      <c r="L3" s="19" t="s">
        <v>30</v>
      </c>
      <c r="M3" s="19" t="s">
        <v>30</v>
      </c>
      <c r="N3" s="19">
        <v>0</v>
      </c>
      <c r="O3" s="19">
        <v>0</v>
      </c>
      <c r="P3" s="27"/>
    </row>
    <row r="4" spans="1:16" x14ac:dyDescent="0.25">
      <c r="A4" s="14">
        <v>2</v>
      </c>
      <c r="B4" s="20">
        <f ca="1">IF(F4=1,MAX(INDIRECT(ADDRESS(ROW(B4)-G4,12))+B3-M4, 0),MAX(B3-M4, 0))</f>
        <v>576.22329999999999</v>
      </c>
      <c r="C4" s="20" t="b">
        <f t="shared" ref="C4:C35" ca="1" si="0">AND(B4&lt;$S$64,MOD(A4,$S$62)=0)</f>
        <v>1</v>
      </c>
      <c r="D4" s="20" t="str">
        <f t="shared" ref="D4:D16" ca="1" si="1" xml:space="preserve"> IF(C4 = TRUE(), "Encomenda:  " &amp; ROUND(L4,3) &amp; " unidades", "-")</f>
        <v>Encomenda:  1658,024 unidades</v>
      </c>
      <c r="E4" s="20" t="str">
        <f ca="1">IF(F4=1,CONCATENATE("Receção: ",ROUND(INDIRECT(ADDRESS(ROW(F4)-G4,12)),3), " unidades"),"-")</f>
        <v>-</v>
      </c>
      <c r="F4" s="20">
        <f>IFERROR(VLOOKUP(ROW(D4),I1:I3,1,0)/ROW(D4),0)</f>
        <v>0</v>
      </c>
      <c r="G4" s="20">
        <f t="shared" ref="G4:G52" si="2">IFERROR(IF(MATCH(ROW(D4),I1:I3,0)=2,2,IF(MATCH(ROW(D4),I1:I3,0)=3,1,0)),0)</f>
        <v>0</v>
      </c>
      <c r="H4" s="20">
        <f t="shared" ref="H4:H35" ca="1" si="3">IF(J4&lt;=0.6,1,2)</f>
        <v>2</v>
      </c>
      <c r="I4" s="20">
        <f t="shared" ref="I4:I52" ca="1" si="4">IF(C4=TRUE(),(A4+H4+2),0)</f>
        <v>6</v>
      </c>
      <c r="J4" s="20">
        <f ca="1">RAND()</f>
        <v>0.70736548208625094</v>
      </c>
      <c r="K4" s="20">
        <f ca="1" xml:space="preserve"> RANDBETWEEN(-36.2808,36.2808)</f>
        <v>2</v>
      </c>
      <c r="L4" s="22">
        <f ca="1">SQRT((2*M4*$S$61)/$S$59) + $S$64 - M4*$S$62/2</f>
        <v>1658.024297735928</v>
      </c>
      <c r="M4" s="20">
        <f ca="1">421.7767 + K4</f>
        <v>423.77670000000001</v>
      </c>
      <c r="N4" s="20">
        <v>0</v>
      </c>
      <c r="O4" s="20">
        <f ca="1">IF(B4 &lt;= 0, 1 + O3, O3)</f>
        <v>0</v>
      </c>
      <c r="P4" s="28"/>
    </row>
    <row r="5" spans="1:16" x14ac:dyDescent="0.25">
      <c r="A5" s="14">
        <v>3</v>
      </c>
      <c r="B5" s="20">
        <f t="shared" ref="B5:B52" ca="1" si="5">IF(F5=1,MAX(INDIRECT(ADDRESS(ROW(B5)-G5,12))+B4-M5, 0),MAX(B4-M5, 0))</f>
        <v>118.44659999999999</v>
      </c>
      <c r="C5" s="20" t="b">
        <f t="shared" ca="1" si="0"/>
        <v>0</v>
      </c>
      <c r="D5" s="20" t="str">
        <f t="shared" ca="1" si="1"/>
        <v>-</v>
      </c>
      <c r="E5" s="20" t="str">
        <f t="shared" ref="E5:E17" ca="1" si="6">IF(F5=1,CONCATENATE("Receção: ",ROUND(INDIRECT(ADDRESS(ROW(F5)-G5,12)),3), " unidades"),"-")</f>
        <v>-</v>
      </c>
      <c r="F5" s="20">
        <f t="shared" ref="F4:F52" ca="1" si="7">IFERROR(VLOOKUP(ROW(D5),I2:I4,1,0)/ROW(D5),0)</f>
        <v>0</v>
      </c>
      <c r="G5" s="20">
        <f t="shared" ca="1" si="2"/>
        <v>0</v>
      </c>
      <c r="H5" s="20">
        <f t="shared" ca="1" si="3"/>
        <v>1</v>
      </c>
      <c r="I5" s="20">
        <f t="shared" ca="1" si="4"/>
        <v>0</v>
      </c>
      <c r="J5" s="20">
        <f t="shared" ref="J5:J52" ca="1" si="8">RAND()</f>
        <v>0.54169743254387048</v>
      </c>
      <c r="K5" s="20">
        <f t="shared" ref="K5:K18" ca="1" si="9" xml:space="preserve"> RANDBETWEEN(-36.2808,36.2808)</f>
        <v>36</v>
      </c>
      <c r="L5" s="22">
        <f t="shared" ref="L5:L52" ca="1" si="10">SQRT((2*M5*$S$61)/$S$59) + $S$64 - M5*$S$62/2</f>
        <v>1682.3206995173164</v>
      </c>
      <c r="M5" s="20">
        <f t="shared" ref="M5:M18" ca="1" si="11">421.7767 + K5</f>
        <v>457.77670000000001</v>
      </c>
      <c r="N5" s="20">
        <f t="shared" ref="N5:N52" ca="1" si="12">IF(C5 = TRUE(), 1+ N4, N4)</f>
        <v>0</v>
      </c>
      <c r="O5" s="20">
        <f t="shared" ref="O5:O52" ca="1" si="13">IF(B5 &lt;= 0, 1 + O4, O4)</f>
        <v>0</v>
      </c>
      <c r="P5" s="28"/>
    </row>
    <row r="6" spans="1:16" x14ac:dyDescent="0.25">
      <c r="A6" s="14">
        <v>4</v>
      </c>
      <c r="B6" s="34">
        <f t="shared" ca="1" si="5"/>
        <v>1343.6941977359279</v>
      </c>
      <c r="C6" s="20" t="b">
        <f t="shared" ca="1" si="0"/>
        <v>0</v>
      </c>
      <c r="D6" s="20" t="str">
        <f t="shared" ca="1" si="1"/>
        <v>-</v>
      </c>
      <c r="E6" s="20" t="str">
        <f ca="1">IF(F6=1,CONCATENATE("Receção: ",ROUND(INDIRECT(ADDRESS(ROW(F6)-G6,12)),3), " unidades"),"-")</f>
        <v>Receção: 1658,024 unidades</v>
      </c>
      <c r="F6" s="20">
        <f t="shared" ca="1" si="7"/>
        <v>1</v>
      </c>
      <c r="G6" s="20">
        <f t="shared" ca="1" si="2"/>
        <v>2</v>
      </c>
      <c r="H6" s="20">
        <f t="shared" ca="1" si="3"/>
        <v>1</v>
      </c>
      <c r="I6" s="20">
        <f t="shared" ca="1" si="4"/>
        <v>0</v>
      </c>
      <c r="J6" s="20">
        <f t="shared" ca="1" si="8"/>
        <v>0.55058820665279995</v>
      </c>
      <c r="K6" s="20">
        <f t="shared" ca="1" si="9"/>
        <v>11</v>
      </c>
      <c r="L6" s="22">
        <f t="shared" ca="1" si="10"/>
        <v>1664.6765784843487</v>
      </c>
      <c r="M6" s="20">
        <f t="shared" ca="1" si="11"/>
        <v>432.77670000000001</v>
      </c>
      <c r="N6" s="20">
        <f t="shared" ca="1" si="12"/>
        <v>0</v>
      </c>
      <c r="O6" s="20">
        <f t="shared" ca="1" si="13"/>
        <v>0</v>
      </c>
      <c r="P6" s="28"/>
    </row>
    <row r="7" spans="1:16" x14ac:dyDescent="0.25">
      <c r="A7" s="14">
        <v>5</v>
      </c>
      <c r="B7" s="20">
        <f t="shared" ca="1" si="5"/>
        <v>914.9174977359279</v>
      </c>
      <c r="C7" s="20" t="b">
        <f t="shared" ca="1" si="0"/>
        <v>0</v>
      </c>
      <c r="D7" s="20" t="str">
        <f t="shared" ca="1" si="1"/>
        <v>-</v>
      </c>
      <c r="E7" s="20" t="str">
        <f t="shared" ca="1" si="6"/>
        <v>-</v>
      </c>
      <c r="F7" s="20">
        <f t="shared" ca="1" si="7"/>
        <v>0</v>
      </c>
      <c r="G7" s="20">
        <f t="shared" ca="1" si="2"/>
        <v>0</v>
      </c>
      <c r="H7" s="20">
        <f t="shared" ca="1" si="3"/>
        <v>1</v>
      </c>
      <c r="I7" s="20">
        <f t="shared" ca="1" si="4"/>
        <v>0</v>
      </c>
      <c r="J7" s="20">
        <f t="shared" ca="1" si="8"/>
        <v>0.1691348144621545</v>
      </c>
      <c r="K7" s="20">
        <f t="shared" ca="1" si="9"/>
        <v>7</v>
      </c>
      <c r="L7" s="22">
        <f t="shared" ca="1" si="10"/>
        <v>1661.7403017958491</v>
      </c>
      <c r="M7" s="20">
        <f t="shared" ca="1" si="11"/>
        <v>428.77670000000001</v>
      </c>
      <c r="N7" s="20">
        <f t="shared" ca="1" si="12"/>
        <v>0</v>
      </c>
      <c r="O7" s="20">
        <f t="shared" ca="1" si="13"/>
        <v>0</v>
      </c>
      <c r="P7" s="28"/>
    </row>
    <row r="8" spans="1:16" x14ac:dyDescent="0.25">
      <c r="A8" s="14">
        <v>6</v>
      </c>
      <c r="B8" s="20">
        <f t="shared" ca="1" si="5"/>
        <v>479.14079773592789</v>
      </c>
      <c r="C8" s="20" t="b">
        <f t="shared" ca="1" si="0"/>
        <v>1</v>
      </c>
      <c r="D8" s="20" t="str">
        <f t="shared" ca="1" si="1"/>
        <v>Encomenda:  1666,858 unidades</v>
      </c>
      <c r="E8" s="20" t="str">
        <f t="shared" ca="1" si="6"/>
        <v>-</v>
      </c>
      <c r="F8" s="20">
        <f t="shared" ca="1" si="7"/>
        <v>0</v>
      </c>
      <c r="G8" s="20">
        <f t="shared" ca="1" si="2"/>
        <v>0</v>
      </c>
      <c r="H8" s="20">
        <f t="shared" ca="1" si="3"/>
        <v>1</v>
      </c>
      <c r="I8" s="20">
        <f t="shared" ca="1" si="4"/>
        <v>9</v>
      </c>
      <c r="J8" s="20">
        <f t="shared" ca="1" si="8"/>
        <v>0.35647636984633502</v>
      </c>
      <c r="K8" s="20">
        <f t="shared" ca="1" si="9"/>
        <v>14</v>
      </c>
      <c r="L8" s="22">
        <f t="shared" ca="1" si="10"/>
        <v>1666.857774080207</v>
      </c>
      <c r="M8" s="20">
        <f t="shared" ca="1" si="11"/>
        <v>435.77670000000001</v>
      </c>
      <c r="N8" s="20">
        <f t="shared" ca="1" si="12"/>
        <v>1</v>
      </c>
      <c r="O8" s="20">
        <f t="shared" ca="1" si="13"/>
        <v>0</v>
      </c>
      <c r="P8" s="28"/>
    </row>
    <row r="9" spans="1:16" x14ac:dyDescent="0.25">
      <c r="A9" s="14">
        <v>7</v>
      </c>
      <c r="B9" s="20">
        <f t="shared" ca="1" si="5"/>
        <v>1719.2218718161353</v>
      </c>
      <c r="C9" s="20" t="b">
        <f t="shared" ca="1" si="0"/>
        <v>0</v>
      </c>
      <c r="D9" s="20" t="str">
        <f t="shared" ca="1" si="1"/>
        <v>-</v>
      </c>
      <c r="E9" s="20" t="str">
        <f t="shared" ca="1" si="6"/>
        <v>Receção: 1666,858 unidades</v>
      </c>
      <c r="F9" s="20">
        <f t="shared" ca="1" si="7"/>
        <v>1</v>
      </c>
      <c r="G9" s="20">
        <f t="shared" ca="1" si="2"/>
        <v>1</v>
      </c>
      <c r="H9" s="20">
        <f t="shared" ca="1" si="3"/>
        <v>1</v>
      </c>
      <c r="I9" s="20">
        <f t="shared" ca="1" si="4"/>
        <v>0</v>
      </c>
      <c r="J9" s="20">
        <f t="shared" ca="1" si="8"/>
        <v>0.32979022762143617</v>
      </c>
      <c r="K9" s="20">
        <f t="shared" ca="1" si="9"/>
        <v>5</v>
      </c>
      <c r="L9" s="22">
        <f t="shared" ca="1" si="10"/>
        <v>1660.2600306633581</v>
      </c>
      <c r="M9" s="20">
        <f t="shared" ca="1" si="11"/>
        <v>426.77670000000001</v>
      </c>
      <c r="N9" s="20">
        <f t="shared" ca="1" si="12"/>
        <v>1</v>
      </c>
      <c r="O9" s="20">
        <f t="shared" ca="1" si="13"/>
        <v>0</v>
      </c>
      <c r="P9" s="28"/>
    </row>
    <row r="10" spans="1:16" x14ac:dyDescent="0.25">
      <c r="A10" s="14">
        <v>8</v>
      </c>
      <c r="B10" s="20">
        <f t="shared" ca="1" si="5"/>
        <v>1263.4451718161354</v>
      </c>
      <c r="C10" s="20" t="b">
        <f t="shared" ca="1" si="0"/>
        <v>0</v>
      </c>
      <c r="D10" s="20" t="str">
        <f t="shared" ca="1" si="1"/>
        <v>-</v>
      </c>
      <c r="E10" s="20" t="str">
        <f t="shared" ca="1" si="6"/>
        <v>-</v>
      </c>
      <c r="F10" s="20">
        <f t="shared" ca="1" si="7"/>
        <v>0</v>
      </c>
      <c r="G10" s="20">
        <f t="shared" ca="1" si="2"/>
        <v>0</v>
      </c>
      <c r="H10" s="20">
        <f t="shared" ca="1" si="3"/>
        <v>1</v>
      </c>
      <c r="I10" s="20">
        <f t="shared" ca="1" si="4"/>
        <v>0</v>
      </c>
      <c r="J10" s="20">
        <f t="shared" ca="1" si="8"/>
        <v>0.17868321598453352</v>
      </c>
      <c r="K10" s="20">
        <f t="shared" ca="1" si="9"/>
        <v>34</v>
      </c>
      <c r="L10" s="22">
        <f t="shared" ca="1" si="10"/>
        <v>1680.9527185052498</v>
      </c>
      <c r="M10" s="20">
        <f t="shared" ca="1" si="11"/>
        <v>455.77670000000001</v>
      </c>
      <c r="N10" s="20">
        <f t="shared" ca="1" si="12"/>
        <v>1</v>
      </c>
      <c r="O10" s="20">
        <f t="shared" ca="1" si="13"/>
        <v>0</v>
      </c>
      <c r="P10" s="28"/>
    </row>
    <row r="11" spans="1:16" x14ac:dyDescent="0.25">
      <c r="A11" s="14">
        <v>9</v>
      </c>
      <c r="B11" s="20">
        <f t="shared" ca="1" si="5"/>
        <v>866.66847181613537</v>
      </c>
      <c r="C11" s="20" t="b">
        <f t="shared" ca="1" si="0"/>
        <v>0</v>
      </c>
      <c r="D11" s="20" t="str">
        <f t="shared" ca="1" si="1"/>
        <v>-</v>
      </c>
      <c r="E11" s="20" t="str">
        <f t="shared" ca="1" si="6"/>
        <v>-</v>
      </c>
      <c r="F11" s="20">
        <f t="shared" ca="1" si="7"/>
        <v>0</v>
      </c>
      <c r="G11" s="20">
        <f t="shared" ca="1" si="2"/>
        <v>0</v>
      </c>
      <c r="H11" s="20">
        <f t="shared" ca="1" si="3"/>
        <v>2</v>
      </c>
      <c r="I11" s="20">
        <f t="shared" ca="1" si="4"/>
        <v>0</v>
      </c>
      <c r="J11" s="20">
        <f t="shared" ca="1" si="8"/>
        <v>0.83465245626283024</v>
      </c>
      <c r="K11" s="20">
        <f t="shared" ca="1" si="9"/>
        <v>-25</v>
      </c>
      <c r="L11" s="22">
        <f t="shared" ca="1" si="10"/>
        <v>1637.0426135239172</v>
      </c>
      <c r="M11" s="20">
        <f t="shared" ca="1" si="11"/>
        <v>396.77670000000001</v>
      </c>
      <c r="N11" s="20">
        <f t="shared" ca="1" si="12"/>
        <v>1</v>
      </c>
      <c r="O11" s="20">
        <f t="shared" ca="1" si="13"/>
        <v>0</v>
      </c>
      <c r="P11" s="28"/>
    </row>
    <row r="12" spans="1:16" x14ac:dyDescent="0.25">
      <c r="A12" s="14">
        <v>10</v>
      </c>
      <c r="B12" s="20">
        <f t="shared" ca="1" si="5"/>
        <v>434.89177181613536</v>
      </c>
      <c r="C12" s="20" t="b">
        <f t="shared" ca="1" si="0"/>
        <v>1</v>
      </c>
      <c r="D12" s="20" t="str">
        <f t="shared" ca="1" si="1"/>
        <v>Encomenda:  1663,946 unidades</v>
      </c>
      <c r="E12" s="20" t="str">
        <f t="shared" ca="1" si="6"/>
        <v>-</v>
      </c>
      <c r="F12" s="20">
        <f t="shared" ca="1" si="7"/>
        <v>0</v>
      </c>
      <c r="G12" s="20">
        <f t="shared" ca="1" si="2"/>
        <v>0</v>
      </c>
      <c r="H12" s="20">
        <f t="shared" ca="1" si="3"/>
        <v>1</v>
      </c>
      <c r="I12" s="20">
        <f t="shared" ca="1" si="4"/>
        <v>13</v>
      </c>
      <c r="J12" s="20">
        <f t="shared" ca="1" si="8"/>
        <v>0.41763830739175689</v>
      </c>
      <c r="K12" s="20">
        <f t="shared" ca="1" si="9"/>
        <v>10</v>
      </c>
      <c r="L12" s="22">
        <f t="shared" ca="1" si="10"/>
        <v>1663.9455249111847</v>
      </c>
      <c r="M12" s="20">
        <f t="shared" ca="1" si="11"/>
        <v>431.77670000000001</v>
      </c>
      <c r="N12" s="20">
        <f t="shared" ca="1" si="12"/>
        <v>2</v>
      </c>
      <c r="O12" s="20">
        <f t="shared" ca="1" si="13"/>
        <v>0</v>
      </c>
      <c r="P12" s="28"/>
    </row>
    <row r="13" spans="1:16" x14ac:dyDescent="0.25">
      <c r="A13" s="14">
        <v>11</v>
      </c>
      <c r="B13" s="20">
        <f t="shared" ca="1" si="5"/>
        <v>1697.06059672732</v>
      </c>
      <c r="C13" s="20" t="b">
        <f t="shared" ca="1" si="0"/>
        <v>0</v>
      </c>
      <c r="D13" s="20" t="str">
        <f t="shared" ca="1" si="1"/>
        <v>-</v>
      </c>
      <c r="E13" s="20" t="str">
        <f t="shared" ca="1" si="6"/>
        <v>Receção: 1663,946 unidades</v>
      </c>
      <c r="F13" s="20">
        <f t="shared" ca="1" si="7"/>
        <v>1</v>
      </c>
      <c r="G13" s="20">
        <f t="shared" ca="1" si="2"/>
        <v>1</v>
      </c>
      <c r="H13" s="20">
        <f t="shared" ca="1" si="3"/>
        <v>1</v>
      </c>
      <c r="I13" s="20">
        <f t="shared" ca="1" si="4"/>
        <v>0</v>
      </c>
      <c r="J13" s="20">
        <f t="shared" ca="1" si="8"/>
        <v>0.30179419960063569</v>
      </c>
      <c r="K13" s="20">
        <f t="shared" ca="1" si="9"/>
        <v>-20</v>
      </c>
      <c r="L13" s="22">
        <f t="shared" ca="1" si="10"/>
        <v>1641.0485006343292</v>
      </c>
      <c r="M13" s="20">
        <f t="shared" ca="1" si="11"/>
        <v>401.77670000000001</v>
      </c>
      <c r="N13" s="20">
        <f t="shared" ca="1" si="12"/>
        <v>2</v>
      </c>
      <c r="O13" s="20">
        <f t="shared" ca="1" si="13"/>
        <v>0</v>
      </c>
      <c r="P13" s="28"/>
    </row>
    <row r="14" spans="1:16" x14ac:dyDescent="0.25">
      <c r="A14" s="14">
        <v>12</v>
      </c>
      <c r="B14" s="20">
        <f t="shared" ca="1" si="5"/>
        <v>1250.2838967273201</v>
      </c>
      <c r="C14" s="20" t="b">
        <f t="shared" ca="1" si="0"/>
        <v>0</v>
      </c>
      <c r="D14" s="20" t="str">
        <f t="shared" ca="1" si="1"/>
        <v>-</v>
      </c>
      <c r="E14" s="20" t="str">
        <f t="shared" ca="1" si="6"/>
        <v>-</v>
      </c>
      <c r="F14" s="20">
        <f t="shared" ca="1" si="7"/>
        <v>0</v>
      </c>
      <c r="G14" s="20">
        <f t="shared" ca="1" si="2"/>
        <v>0</v>
      </c>
      <c r="H14" s="20">
        <f t="shared" ca="1" si="3"/>
        <v>1</v>
      </c>
      <c r="I14" s="20">
        <f t="shared" ca="1" si="4"/>
        <v>0</v>
      </c>
      <c r="J14" s="20">
        <f t="shared" ca="1" si="8"/>
        <v>0.24978201578742409</v>
      </c>
      <c r="K14" s="20">
        <f t="shared" ca="1" si="9"/>
        <v>25</v>
      </c>
      <c r="L14" s="22">
        <f t="shared" ca="1" si="10"/>
        <v>1674.7045458085545</v>
      </c>
      <c r="M14" s="20">
        <f t="shared" ca="1" si="11"/>
        <v>446.77670000000001</v>
      </c>
      <c r="N14" s="20">
        <f t="shared" ca="1" si="12"/>
        <v>2</v>
      </c>
      <c r="O14" s="20">
        <f t="shared" ca="1" si="13"/>
        <v>0</v>
      </c>
      <c r="P14" s="28"/>
    </row>
    <row r="15" spans="1:16" x14ac:dyDescent="0.25">
      <c r="A15" s="14">
        <v>13</v>
      </c>
      <c r="B15" s="20">
        <f t="shared" ca="1" si="5"/>
        <v>832.50719672732009</v>
      </c>
      <c r="C15" s="20" t="b">
        <f t="shared" ca="1" si="0"/>
        <v>0</v>
      </c>
      <c r="D15" s="20" t="str">
        <f t="shared" ca="1" si="1"/>
        <v>-</v>
      </c>
      <c r="E15" s="20" t="str">
        <f t="shared" ca="1" si="6"/>
        <v>-</v>
      </c>
      <c r="F15" s="20">
        <f t="shared" ca="1" si="7"/>
        <v>0</v>
      </c>
      <c r="G15" s="20">
        <f t="shared" ca="1" si="2"/>
        <v>0</v>
      </c>
      <c r="H15" s="20">
        <f t="shared" ca="1" si="3"/>
        <v>2</v>
      </c>
      <c r="I15" s="20">
        <f t="shared" ca="1" si="4"/>
        <v>0</v>
      </c>
      <c r="J15" s="20">
        <f t="shared" ca="1" si="8"/>
        <v>0.85349740980996591</v>
      </c>
      <c r="K15" s="20">
        <f t="shared" ca="1" si="9"/>
        <v>-4</v>
      </c>
      <c r="L15" s="22">
        <f t="shared" ca="1" si="10"/>
        <v>1653.4969366800156</v>
      </c>
      <c r="M15" s="20">
        <f t="shared" ca="1" si="11"/>
        <v>417.77670000000001</v>
      </c>
      <c r="N15" s="20">
        <f t="shared" ca="1" si="12"/>
        <v>2</v>
      </c>
      <c r="O15" s="20">
        <f t="shared" ca="1" si="13"/>
        <v>0</v>
      </c>
      <c r="P15" s="28"/>
    </row>
    <row r="16" spans="1:16" x14ac:dyDescent="0.25">
      <c r="A16" s="14">
        <v>14</v>
      </c>
      <c r="B16" s="20">
        <f t="shared" ca="1" si="5"/>
        <v>406.73049672732009</v>
      </c>
      <c r="C16" s="20" t="b">
        <f t="shared" ca="1" si="0"/>
        <v>1</v>
      </c>
      <c r="D16" s="20" t="str">
        <f t="shared" ca="1" si="1"/>
        <v>Encomenda:  1659,517 unidades</v>
      </c>
      <c r="E16" s="20" t="str">
        <f t="shared" ca="1" si="6"/>
        <v>-</v>
      </c>
      <c r="F16" s="20">
        <f t="shared" ca="1" si="7"/>
        <v>0</v>
      </c>
      <c r="G16" s="20">
        <f t="shared" ca="1" si="2"/>
        <v>0</v>
      </c>
      <c r="H16" s="20">
        <f t="shared" ca="1" si="3"/>
        <v>2</v>
      </c>
      <c r="I16" s="20">
        <f t="shared" ca="1" si="4"/>
        <v>18</v>
      </c>
      <c r="J16" s="20">
        <f t="shared" ca="1" si="8"/>
        <v>0.94647738897242206</v>
      </c>
      <c r="K16" s="20">
        <f t="shared" ca="1" si="9"/>
        <v>4</v>
      </c>
      <c r="L16" s="22">
        <f t="shared" ca="1" si="10"/>
        <v>1659.516837046368</v>
      </c>
      <c r="M16" s="20">
        <f t="shared" ca="1" si="11"/>
        <v>425.77670000000001</v>
      </c>
      <c r="N16" s="20">
        <f t="shared" ca="1" si="12"/>
        <v>3</v>
      </c>
      <c r="O16" s="20">
        <f t="shared" ca="1" si="13"/>
        <v>0</v>
      </c>
      <c r="P16" s="28"/>
    </row>
    <row r="17" spans="1:16" x14ac:dyDescent="0.25">
      <c r="A17" s="14">
        <v>15</v>
      </c>
      <c r="B17" s="20">
        <f t="shared" ca="1" si="5"/>
        <v>0</v>
      </c>
      <c r="C17" s="20" t="b">
        <f t="shared" ca="1" si="0"/>
        <v>0</v>
      </c>
      <c r="D17" s="20" t="str">
        <f t="shared" ref="D17:D52" ca="1" si="14" xml:space="preserve"> IF(C17 = TRUE(), "Encomenda:  " &amp; ROUND(L17,3) &amp; " unidades", "-")</f>
        <v>-</v>
      </c>
      <c r="E17" s="20" t="str">
        <f t="shared" ca="1" si="6"/>
        <v>-</v>
      </c>
      <c r="F17" s="20">
        <f t="shared" ca="1" si="7"/>
        <v>0</v>
      </c>
      <c r="G17" s="20">
        <f t="shared" ca="1" si="2"/>
        <v>0</v>
      </c>
      <c r="H17" s="20">
        <f t="shared" ca="1" si="3"/>
        <v>1</v>
      </c>
      <c r="I17" s="20">
        <f t="shared" ca="1" si="4"/>
        <v>0</v>
      </c>
      <c r="J17" s="20">
        <f t="shared" ca="1" si="8"/>
        <v>0.53917184229286841</v>
      </c>
      <c r="K17" s="20">
        <f t="shared" ca="1" si="9"/>
        <v>-9</v>
      </c>
      <c r="L17" s="22">
        <f t="shared" ca="1" si="10"/>
        <v>1649.6662487123053</v>
      </c>
      <c r="M17" s="20">
        <f t="shared" ca="1" si="11"/>
        <v>412.77670000000001</v>
      </c>
      <c r="N17" s="20">
        <f t="shared" ca="1" si="12"/>
        <v>3</v>
      </c>
      <c r="O17" s="20">
        <f t="shared" ca="1" si="13"/>
        <v>1</v>
      </c>
      <c r="P17" s="28"/>
    </row>
    <row r="18" spans="1:16" x14ac:dyDescent="0.25">
      <c r="A18" s="14">
        <v>16</v>
      </c>
      <c r="B18" s="20">
        <f t="shared" ca="1" si="5"/>
        <v>1271.7401370463681</v>
      </c>
      <c r="C18" s="20" t="b">
        <f t="shared" ca="1" si="0"/>
        <v>0</v>
      </c>
      <c r="D18" s="20" t="str">
        <f t="shared" ca="1" si="14"/>
        <v>-</v>
      </c>
      <c r="E18" s="20" t="str">
        <f t="shared" ref="E18:E52" ca="1" si="15">IF(F18=1,CONCATENATE("Receção: ",ROUND(INDIRECT(ADDRESS(ROW(F18)-G18,12)),3), " unidades"),"-")</f>
        <v>Receção: 1659,517 unidades</v>
      </c>
      <c r="F18" s="20">
        <f t="shared" ca="1" si="7"/>
        <v>1</v>
      </c>
      <c r="G18" s="20">
        <f t="shared" ca="1" si="2"/>
        <v>2</v>
      </c>
      <c r="H18" s="20">
        <f t="shared" ca="1" si="3"/>
        <v>2</v>
      </c>
      <c r="I18" s="20">
        <f t="shared" ca="1" si="4"/>
        <v>0</v>
      </c>
      <c r="J18" s="20">
        <f t="shared" ca="1" si="8"/>
        <v>0.84663743997456686</v>
      </c>
      <c r="K18" s="20">
        <f t="shared" ca="1" si="9"/>
        <v>-34</v>
      </c>
      <c r="L18" s="22">
        <f t="shared" ca="1" si="10"/>
        <v>1629.6878320013711</v>
      </c>
      <c r="M18" s="20">
        <f t="shared" ca="1" si="11"/>
        <v>387.77670000000001</v>
      </c>
      <c r="N18" s="20">
        <f t="shared" ca="1" si="12"/>
        <v>3</v>
      </c>
      <c r="O18" s="20">
        <f t="shared" ca="1" si="13"/>
        <v>1</v>
      </c>
      <c r="P18" s="28"/>
    </row>
    <row r="19" spans="1:16" x14ac:dyDescent="0.25">
      <c r="A19" s="14">
        <v>17</v>
      </c>
      <c r="B19" s="20">
        <f t="shared" ca="1" si="5"/>
        <v>674.45483704636808</v>
      </c>
      <c r="C19" s="20" t="b">
        <f t="shared" ca="1" si="0"/>
        <v>0</v>
      </c>
      <c r="D19" s="20" t="str">
        <f t="shared" ca="1" si="14"/>
        <v>-</v>
      </c>
      <c r="E19" s="20" t="str">
        <f t="shared" ca="1" si="15"/>
        <v>-</v>
      </c>
      <c r="F19" s="20">
        <f t="shared" ca="1" si="7"/>
        <v>0</v>
      </c>
      <c r="G19" s="20">
        <f t="shared" ca="1" si="2"/>
        <v>0</v>
      </c>
      <c r="H19" s="20">
        <f t="shared" ca="1" si="3"/>
        <v>2</v>
      </c>
      <c r="I19" s="20">
        <f t="shared" ca="1" si="4"/>
        <v>0</v>
      </c>
      <c r="J19" s="20">
        <f t="shared" ca="1" si="8"/>
        <v>0.89143126322435806</v>
      </c>
      <c r="K19" s="20">
        <f ca="1">RANDBETWEEN(-36.6643,36.6643)</f>
        <v>36</v>
      </c>
      <c r="L19" s="22">
        <f t="shared" ca="1" si="10"/>
        <v>1761.9027192425801</v>
      </c>
      <c r="M19" s="20">
        <f ca="1" xml:space="preserve"> 561.2853 + K19</f>
        <v>597.28530000000001</v>
      </c>
      <c r="N19" s="20">
        <f t="shared" ca="1" si="12"/>
        <v>3</v>
      </c>
      <c r="O19" s="20">
        <f t="shared" ca="1" si="13"/>
        <v>1</v>
      </c>
      <c r="P19" s="28"/>
    </row>
    <row r="20" spans="1:16" x14ac:dyDescent="0.25">
      <c r="A20" s="14">
        <v>18</v>
      </c>
      <c r="B20" s="20">
        <f t="shared" ca="1" si="5"/>
        <v>78.169537046368077</v>
      </c>
      <c r="C20" s="20" t="b">
        <f t="shared" ca="1" si="0"/>
        <v>1</v>
      </c>
      <c r="D20" s="20" t="str">
        <f t="shared" ca="1" si="14"/>
        <v>Encomenda:  1761,429 unidades</v>
      </c>
      <c r="E20" s="20" t="str">
        <f t="shared" ca="1" si="15"/>
        <v>-</v>
      </c>
      <c r="F20" s="20">
        <f t="shared" ca="1" si="7"/>
        <v>0</v>
      </c>
      <c r="G20" s="20">
        <f t="shared" ca="1" si="2"/>
        <v>0</v>
      </c>
      <c r="H20" s="20">
        <f t="shared" ca="1" si="3"/>
        <v>1</v>
      </c>
      <c r="I20" s="20">
        <f t="shared" ca="1" si="4"/>
        <v>21</v>
      </c>
      <c r="J20" s="20">
        <f t="shared" ca="1" si="8"/>
        <v>0.43307303454117241</v>
      </c>
      <c r="K20" s="20">
        <f t="shared" ref="K20:K30" ca="1" si="16">RANDBETWEEN(-36.6643,36.6643)</f>
        <v>35</v>
      </c>
      <c r="L20" s="22">
        <f t="shared" ca="1" si="10"/>
        <v>1761.4294492970448</v>
      </c>
      <c r="M20" s="20">
        <f t="shared" ref="M20:M30" ca="1" si="17" xml:space="preserve"> 561.2853 + K20</f>
        <v>596.28530000000001</v>
      </c>
      <c r="N20" s="20">
        <f t="shared" ca="1" si="12"/>
        <v>4</v>
      </c>
      <c r="O20" s="20">
        <f t="shared" ca="1" si="13"/>
        <v>1</v>
      </c>
      <c r="P20" s="28"/>
    </row>
    <row r="21" spans="1:16" x14ac:dyDescent="0.25">
      <c r="A21" s="14">
        <v>19</v>
      </c>
      <c r="B21" s="20">
        <f t="shared" ca="1" si="5"/>
        <v>1299.3136863434129</v>
      </c>
      <c r="C21" s="20" t="b">
        <f t="shared" ca="1" si="0"/>
        <v>0</v>
      </c>
      <c r="D21" s="20" t="str">
        <f t="shared" ca="1" si="14"/>
        <v>-</v>
      </c>
      <c r="E21" s="20" t="str">
        <f t="shared" ca="1" si="15"/>
        <v>Receção: 1761,429 unidades</v>
      </c>
      <c r="F21" s="20">
        <f t="shared" ca="1" si="7"/>
        <v>1</v>
      </c>
      <c r="G21" s="20">
        <f t="shared" ca="1" si="2"/>
        <v>1</v>
      </c>
      <c r="H21" s="20">
        <f t="shared" ca="1" si="3"/>
        <v>2</v>
      </c>
      <c r="I21" s="20">
        <f t="shared" ca="1" si="4"/>
        <v>0</v>
      </c>
      <c r="J21" s="20">
        <f t="shared" ca="1" si="8"/>
        <v>0.91035821170455566</v>
      </c>
      <c r="K21" s="20">
        <f t="shared" ca="1" si="16"/>
        <v>-21</v>
      </c>
      <c r="L21" s="22">
        <f t="shared" ca="1" si="10"/>
        <v>1732.8571623987837</v>
      </c>
      <c r="M21" s="20">
        <f t="shared" ca="1" si="17"/>
        <v>540.28530000000001</v>
      </c>
      <c r="N21" s="20">
        <f t="shared" ca="1" si="12"/>
        <v>4</v>
      </c>
      <c r="O21" s="20">
        <f t="shared" ca="1" si="13"/>
        <v>1</v>
      </c>
      <c r="P21" s="28"/>
    </row>
    <row r="22" spans="1:16" x14ac:dyDescent="0.25">
      <c r="A22" s="14">
        <v>20</v>
      </c>
      <c r="B22" s="20">
        <f t="shared" ca="1" si="5"/>
        <v>722.02838634341288</v>
      </c>
      <c r="C22" s="20" t="b">
        <f t="shared" ca="1" si="0"/>
        <v>0</v>
      </c>
      <c r="D22" s="20" t="str">
        <f t="shared" ca="1" si="14"/>
        <v>-</v>
      </c>
      <c r="E22" s="20" t="str">
        <f t="shared" ca="1" si="15"/>
        <v>-</v>
      </c>
      <c r="F22" s="20">
        <f t="shared" ca="1" si="7"/>
        <v>0</v>
      </c>
      <c r="G22" s="20">
        <f t="shared" ca="1" si="2"/>
        <v>0</v>
      </c>
      <c r="H22" s="20">
        <f t="shared" ca="1" si="3"/>
        <v>1</v>
      </c>
      <c r="I22" s="20">
        <f t="shared" ca="1" si="4"/>
        <v>0</v>
      </c>
      <c r="J22" s="20">
        <f t="shared" ca="1" si="8"/>
        <v>0.26798304049629507</v>
      </c>
      <c r="K22" s="20">
        <f t="shared" ca="1" si="16"/>
        <v>16</v>
      </c>
      <c r="L22" s="22">
        <f t="shared" ca="1" si="10"/>
        <v>1752.1988843860413</v>
      </c>
      <c r="M22" s="20">
        <f t="shared" ca="1" si="17"/>
        <v>577.28530000000001</v>
      </c>
      <c r="N22" s="20">
        <f t="shared" ca="1" si="12"/>
        <v>4</v>
      </c>
      <c r="O22" s="20">
        <f t="shared" ca="1" si="13"/>
        <v>1</v>
      </c>
      <c r="P22" s="28"/>
    </row>
    <row r="23" spans="1:16" x14ac:dyDescent="0.25">
      <c r="A23" s="14">
        <v>21</v>
      </c>
      <c r="B23" s="20">
        <f t="shared" ca="1" si="5"/>
        <v>166.74308634341287</v>
      </c>
      <c r="C23" s="20" t="b">
        <f t="shared" ca="1" si="0"/>
        <v>0</v>
      </c>
      <c r="D23" s="20" t="str">
        <f t="shared" ca="1" si="14"/>
        <v>-</v>
      </c>
      <c r="E23" s="20" t="str">
        <f t="shared" ca="1" si="15"/>
        <v>-</v>
      </c>
      <c r="F23" s="20">
        <f t="shared" ca="1" si="7"/>
        <v>0</v>
      </c>
      <c r="G23" s="20">
        <f t="shared" ca="1" si="2"/>
        <v>0</v>
      </c>
      <c r="H23" s="20">
        <f t="shared" ca="1" si="3"/>
        <v>1</v>
      </c>
      <c r="I23" s="20">
        <f t="shared" ca="1" si="4"/>
        <v>0</v>
      </c>
      <c r="J23" s="20">
        <f t="shared" ca="1" si="8"/>
        <v>2.1047141213189846E-2</v>
      </c>
      <c r="K23" s="20">
        <f t="shared" ca="1" si="16"/>
        <v>-6</v>
      </c>
      <c r="L23" s="22">
        <f t="shared" ca="1" si="10"/>
        <v>1740.9239756307375</v>
      </c>
      <c r="M23" s="20">
        <f t="shared" ca="1" si="17"/>
        <v>555.28530000000001</v>
      </c>
      <c r="N23" s="20">
        <f t="shared" ca="1" si="12"/>
        <v>4</v>
      </c>
      <c r="O23" s="20">
        <f t="shared" ca="1" si="13"/>
        <v>1</v>
      </c>
      <c r="P23" s="28"/>
    </row>
    <row r="24" spans="1:16" x14ac:dyDescent="0.25">
      <c r="A24" s="14">
        <v>22</v>
      </c>
      <c r="B24" s="20">
        <f t="shared" ca="1" si="5"/>
        <v>0</v>
      </c>
      <c r="C24" s="20" t="b">
        <f t="shared" ca="1" si="0"/>
        <v>1</v>
      </c>
      <c r="D24" s="20" t="str">
        <f t="shared" ca="1" si="14"/>
        <v>Encomenda:  1758,082 unidades</v>
      </c>
      <c r="E24" s="20" t="str">
        <f t="shared" ca="1" si="15"/>
        <v>-</v>
      </c>
      <c r="F24" s="20">
        <f t="shared" ca="1" si="7"/>
        <v>0</v>
      </c>
      <c r="G24" s="20">
        <f t="shared" ca="1" si="2"/>
        <v>0</v>
      </c>
      <c r="H24" s="20">
        <f t="shared" ca="1" si="3"/>
        <v>1</v>
      </c>
      <c r="I24" s="20">
        <f t="shared" ca="1" si="4"/>
        <v>25</v>
      </c>
      <c r="J24" s="20">
        <f t="shared" ca="1" si="8"/>
        <v>0.46168649466040956</v>
      </c>
      <c r="K24" s="20">
        <f t="shared" ca="1" si="16"/>
        <v>28</v>
      </c>
      <c r="L24" s="22">
        <f t="shared" ca="1" si="10"/>
        <v>1758.0817793066235</v>
      </c>
      <c r="M24" s="20">
        <f t="shared" ca="1" si="17"/>
        <v>589.28530000000001</v>
      </c>
      <c r="N24" s="20">
        <f t="shared" ca="1" si="12"/>
        <v>5</v>
      </c>
      <c r="O24" s="20">
        <f t="shared" ca="1" si="13"/>
        <v>2</v>
      </c>
      <c r="P24" s="28"/>
    </row>
    <row r="25" spans="1:16" x14ac:dyDescent="0.25">
      <c r="A25" s="14">
        <v>23</v>
      </c>
      <c r="B25" s="20">
        <f t="shared" ca="1" si="5"/>
        <v>1200.7964793066235</v>
      </c>
      <c r="C25" s="20" t="b">
        <f t="shared" ca="1" si="0"/>
        <v>0</v>
      </c>
      <c r="D25" s="20" t="str">
        <f t="shared" ca="1" si="14"/>
        <v>-</v>
      </c>
      <c r="E25" s="20" t="str">
        <f t="shared" ca="1" si="15"/>
        <v>Receção: 1758,082 unidades</v>
      </c>
      <c r="F25" s="20">
        <f t="shared" ca="1" si="7"/>
        <v>1</v>
      </c>
      <c r="G25" s="20">
        <f t="shared" ca="1" si="2"/>
        <v>1</v>
      </c>
      <c r="H25" s="20">
        <f t="shared" ca="1" si="3"/>
        <v>2</v>
      </c>
      <c r="I25" s="20">
        <f t="shared" ca="1" si="4"/>
        <v>0</v>
      </c>
      <c r="J25" s="20">
        <f t="shared" ca="1" si="8"/>
        <v>0.85957461989485728</v>
      </c>
      <c r="K25" s="20">
        <f t="shared" ca="1" si="16"/>
        <v>-4</v>
      </c>
      <c r="L25" s="22">
        <f t="shared" ca="1" si="10"/>
        <v>1741.9758927058979</v>
      </c>
      <c r="M25" s="20">
        <f t="shared" ca="1" si="17"/>
        <v>557.28530000000001</v>
      </c>
      <c r="N25" s="20">
        <f t="shared" ca="1" si="12"/>
        <v>5</v>
      </c>
      <c r="O25" s="20">
        <f t="shared" ca="1" si="13"/>
        <v>2</v>
      </c>
      <c r="P25" s="28"/>
    </row>
    <row r="26" spans="1:16" x14ac:dyDescent="0.25">
      <c r="A26" s="14">
        <v>24</v>
      </c>
      <c r="B26" s="20">
        <f t="shared" ca="1" si="5"/>
        <v>657.51117930662349</v>
      </c>
      <c r="C26" s="20" t="b">
        <f t="shared" ca="1" si="0"/>
        <v>0</v>
      </c>
      <c r="D26" s="20" t="str">
        <f t="shared" ca="1" si="14"/>
        <v>-</v>
      </c>
      <c r="E26" s="20" t="str">
        <f t="shared" ca="1" si="15"/>
        <v>-</v>
      </c>
      <c r="F26" s="20">
        <f t="shared" ca="1" si="7"/>
        <v>0</v>
      </c>
      <c r="G26" s="20">
        <f t="shared" ca="1" si="2"/>
        <v>0</v>
      </c>
      <c r="H26" s="20">
        <f t="shared" ca="1" si="3"/>
        <v>2</v>
      </c>
      <c r="I26" s="20">
        <f t="shared" ca="1" si="4"/>
        <v>0</v>
      </c>
      <c r="J26" s="20">
        <f t="shared" ca="1" si="8"/>
        <v>0.84202174240875927</v>
      </c>
      <c r="K26" s="20">
        <f t="shared" ca="1" si="16"/>
        <v>-18</v>
      </c>
      <c r="L26" s="22">
        <f t="shared" ca="1" si="10"/>
        <v>1734.4958957858639</v>
      </c>
      <c r="M26" s="20">
        <f t="shared" ca="1" si="17"/>
        <v>543.28530000000001</v>
      </c>
      <c r="N26" s="20">
        <f t="shared" ca="1" si="12"/>
        <v>5</v>
      </c>
      <c r="O26" s="20">
        <f t="shared" ca="1" si="13"/>
        <v>2</v>
      </c>
      <c r="P26" s="28"/>
    </row>
    <row r="27" spans="1:16" x14ac:dyDescent="0.25">
      <c r="A27" s="14">
        <v>25</v>
      </c>
      <c r="B27" s="20">
        <f t="shared" ca="1" si="5"/>
        <v>128.22587930662348</v>
      </c>
      <c r="C27" s="20" t="b">
        <f t="shared" ca="1" si="0"/>
        <v>0</v>
      </c>
      <c r="D27" s="20" t="str">
        <f t="shared" ca="1" si="14"/>
        <v>-</v>
      </c>
      <c r="E27" s="20" t="str">
        <f t="shared" ca="1" si="15"/>
        <v>-</v>
      </c>
      <c r="F27" s="20">
        <f t="shared" ca="1" si="7"/>
        <v>0</v>
      </c>
      <c r="G27" s="20">
        <f t="shared" ca="1" si="2"/>
        <v>0</v>
      </c>
      <c r="H27" s="20">
        <f t="shared" ca="1" si="3"/>
        <v>1</v>
      </c>
      <c r="I27" s="20">
        <f t="shared" ca="1" si="4"/>
        <v>0</v>
      </c>
      <c r="J27" s="20">
        <f t="shared" ca="1" si="8"/>
        <v>0.49179667441152486</v>
      </c>
      <c r="K27" s="20">
        <f t="shared" ca="1" si="16"/>
        <v>-32</v>
      </c>
      <c r="L27" s="22">
        <f t="shared" ca="1" si="10"/>
        <v>1726.7373087916239</v>
      </c>
      <c r="M27" s="20">
        <f t="shared" ca="1" si="17"/>
        <v>529.28530000000001</v>
      </c>
      <c r="N27" s="20">
        <f t="shared" ca="1" si="12"/>
        <v>5</v>
      </c>
      <c r="O27" s="20">
        <f t="shared" ca="1" si="13"/>
        <v>2</v>
      </c>
      <c r="P27" s="28"/>
    </row>
    <row r="28" spans="1:16" x14ac:dyDescent="0.25">
      <c r="A28" s="14">
        <v>26</v>
      </c>
      <c r="B28" s="20">
        <f t="shared" ca="1" si="5"/>
        <v>0</v>
      </c>
      <c r="C28" s="20" t="b">
        <f t="shared" ca="1" si="0"/>
        <v>1</v>
      </c>
      <c r="D28" s="20" t="str">
        <f t="shared" ca="1" si="14"/>
        <v>Encomenda:  1744,063 unidades</v>
      </c>
      <c r="E28" s="20" t="str">
        <f t="shared" ca="1" si="15"/>
        <v>-</v>
      </c>
      <c r="F28" s="20">
        <f t="shared" ca="1" si="7"/>
        <v>0</v>
      </c>
      <c r="G28" s="20">
        <f t="shared" ca="1" si="2"/>
        <v>0</v>
      </c>
      <c r="H28" s="20">
        <f t="shared" ca="1" si="3"/>
        <v>2</v>
      </c>
      <c r="I28" s="20">
        <f t="shared" ca="1" si="4"/>
        <v>30</v>
      </c>
      <c r="J28" s="20">
        <f t="shared" ca="1" si="8"/>
        <v>0.94215270947538454</v>
      </c>
      <c r="K28" s="20">
        <f t="shared" ca="1" si="16"/>
        <v>0</v>
      </c>
      <c r="L28" s="22">
        <f t="shared" ca="1" si="10"/>
        <v>1744.063341667535</v>
      </c>
      <c r="M28" s="20">
        <f t="shared" ca="1" si="17"/>
        <v>561.28530000000001</v>
      </c>
      <c r="N28" s="20">
        <f t="shared" ca="1" si="12"/>
        <v>6</v>
      </c>
      <c r="O28" s="20">
        <f t="shared" ca="1" si="13"/>
        <v>3</v>
      </c>
      <c r="P28" s="28"/>
    </row>
    <row r="29" spans="1:16" x14ac:dyDescent="0.25">
      <c r="A29" s="14">
        <v>27</v>
      </c>
      <c r="B29" s="20">
        <f t="shared" ca="1" si="5"/>
        <v>0</v>
      </c>
      <c r="C29" s="20" t="b">
        <f t="shared" ca="1" si="0"/>
        <v>0</v>
      </c>
      <c r="D29" s="20" t="str">
        <f t="shared" ca="1" si="14"/>
        <v>-</v>
      </c>
      <c r="E29" s="20" t="str">
        <f t="shared" ca="1" si="15"/>
        <v>-</v>
      </c>
      <c r="F29" s="20">
        <f t="shared" ca="1" si="7"/>
        <v>0</v>
      </c>
      <c r="G29" s="20">
        <f t="shared" ca="1" si="2"/>
        <v>0</v>
      </c>
      <c r="H29" s="20">
        <f t="shared" ca="1" si="3"/>
        <v>1</v>
      </c>
      <c r="I29" s="20">
        <f t="shared" ca="1" si="4"/>
        <v>0</v>
      </c>
      <c r="J29" s="20">
        <f t="shared" ca="1" si="8"/>
        <v>0.22142940592485905</v>
      </c>
      <c r="K29" s="20">
        <f t="shared" ca="1" si="16"/>
        <v>28</v>
      </c>
      <c r="L29" s="22">
        <f t="shared" ca="1" si="10"/>
        <v>1758.0817793066235</v>
      </c>
      <c r="M29" s="20">
        <f t="shared" ca="1" si="17"/>
        <v>589.28530000000001</v>
      </c>
      <c r="N29" s="20">
        <f t="shared" ca="1" si="12"/>
        <v>6</v>
      </c>
      <c r="O29" s="20">
        <f t="shared" ca="1" si="13"/>
        <v>4</v>
      </c>
      <c r="P29" s="28"/>
    </row>
    <row r="30" spans="1:16" x14ac:dyDescent="0.25">
      <c r="A30" s="14">
        <v>28</v>
      </c>
      <c r="B30" s="20">
        <f t="shared" ca="1" si="5"/>
        <v>1152.778041667535</v>
      </c>
      <c r="C30" s="20" t="b">
        <f t="shared" ca="1" si="0"/>
        <v>0</v>
      </c>
      <c r="D30" s="20" t="str">
        <f t="shared" ca="1" si="14"/>
        <v>-</v>
      </c>
      <c r="E30" s="20" t="str">
        <f t="shared" ca="1" si="15"/>
        <v>Receção: 1744,063 unidades</v>
      </c>
      <c r="F30" s="20">
        <f t="shared" ca="1" si="7"/>
        <v>1</v>
      </c>
      <c r="G30" s="20">
        <f t="shared" ca="1" si="2"/>
        <v>2</v>
      </c>
      <c r="H30" s="20">
        <f t="shared" ca="1" si="3"/>
        <v>1</v>
      </c>
      <c r="I30" s="20">
        <f t="shared" ca="1" si="4"/>
        <v>0</v>
      </c>
      <c r="J30" s="20">
        <f t="shared" ca="1" si="8"/>
        <v>0.41776554959187151</v>
      </c>
      <c r="K30" s="20">
        <f t="shared" ca="1" si="16"/>
        <v>30</v>
      </c>
      <c r="L30" s="22">
        <f t="shared" ca="1" si="10"/>
        <v>1759.0444986794023</v>
      </c>
      <c r="M30" s="20">
        <f t="shared" ca="1" si="17"/>
        <v>591.28530000000001</v>
      </c>
      <c r="N30" s="20">
        <f t="shared" ca="1" si="12"/>
        <v>6</v>
      </c>
      <c r="O30" s="20">
        <f t="shared" ca="1" si="13"/>
        <v>4</v>
      </c>
      <c r="P30" s="28"/>
    </row>
    <row r="31" spans="1:16" x14ac:dyDescent="0.25">
      <c r="A31" s="14">
        <v>29</v>
      </c>
      <c r="B31" s="20">
        <f t="shared" ca="1" si="5"/>
        <v>779.73944166753506</v>
      </c>
      <c r="C31" s="20" t="b">
        <f t="shared" ca="1" si="0"/>
        <v>0</v>
      </c>
      <c r="D31" s="20" t="str">
        <f t="shared" ca="1" si="14"/>
        <v>-</v>
      </c>
      <c r="E31" s="20" t="str">
        <f t="shared" ca="1" si="15"/>
        <v>-</v>
      </c>
      <c r="F31" s="20">
        <f t="shared" ca="1" si="7"/>
        <v>0</v>
      </c>
      <c r="G31" s="20">
        <f t="shared" ca="1" si="2"/>
        <v>0</v>
      </c>
      <c r="H31" s="20">
        <f t="shared" ca="1" si="3"/>
        <v>1</v>
      </c>
      <c r="I31" s="20">
        <f t="shared" ca="1" si="4"/>
        <v>0</v>
      </c>
      <c r="J31" s="20">
        <f t="shared" ca="1" si="8"/>
        <v>0.28244850468491067</v>
      </c>
      <c r="K31" s="20">
        <f ca="1">RANDBETWEEN(-37.1301,37.1301)</f>
        <v>26</v>
      </c>
      <c r="L31" s="22">
        <f t="shared" ca="1" si="10"/>
        <v>1617.2284560171638</v>
      </c>
      <c r="M31" s="20">
        <f ca="1" xml:space="preserve"> 347.0386 + K31</f>
        <v>373.03859999999997</v>
      </c>
      <c r="N31" s="20">
        <f t="shared" ca="1" si="12"/>
        <v>6</v>
      </c>
      <c r="O31" s="20">
        <f t="shared" ca="1" si="13"/>
        <v>4</v>
      </c>
      <c r="P31" s="28"/>
    </row>
    <row r="32" spans="1:16" x14ac:dyDescent="0.25">
      <c r="A32" s="14">
        <v>30</v>
      </c>
      <c r="B32" s="20">
        <f t="shared" ca="1" si="5"/>
        <v>417.70084166753509</v>
      </c>
      <c r="C32" s="20" t="b">
        <f t="shared" ca="1" si="0"/>
        <v>1</v>
      </c>
      <c r="D32" s="20" t="str">
        <f t="shared" ca="1" si="14"/>
        <v>Encomenda:  1607,577 unidades</v>
      </c>
      <c r="E32" s="20" t="str">
        <f t="shared" ca="1" si="15"/>
        <v>-</v>
      </c>
      <c r="F32" s="20">
        <f t="shared" ca="1" si="7"/>
        <v>0</v>
      </c>
      <c r="G32" s="20">
        <f t="shared" ca="1" si="2"/>
        <v>0</v>
      </c>
      <c r="H32" s="20">
        <f t="shared" ca="1" si="3"/>
        <v>1</v>
      </c>
      <c r="I32" s="20">
        <f t="shared" ca="1" si="4"/>
        <v>33</v>
      </c>
      <c r="J32" s="20">
        <f t="shared" ca="1" si="8"/>
        <v>0.53865823177566674</v>
      </c>
      <c r="K32" s="20">
        <f t="shared" ref="K32:K52" ca="1" si="18">RANDBETWEEN(-37.1301,37.1301)</f>
        <v>15</v>
      </c>
      <c r="L32" s="22">
        <f t="shared" ca="1" si="10"/>
        <v>1607.577283521282</v>
      </c>
      <c r="M32" s="20">
        <f t="shared" ref="M32:M52" ca="1" si="19" xml:space="preserve"> 347.0386 + K32</f>
        <v>362.03859999999997</v>
      </c>
      <c r="N32" s="20">
        <f t="shared" ca="1" si="12"/>
        <v>7</v>
      </c>
      <c r="O32" s="20">
        <f t="shared" ca="1" si="13"/>
        <v>4</v>
      </c>
      <c r="P32" s="28"/>
    </row>
    <row r="33" spans="1:16" x14ac:dyDescent="0.25">
      <c r="A33" s="14">
        <v>31</v>
      </c>
      <c r="B33" s="20">
        <f t="shared" ca="1" si="5"/>
        <v>1664.239525188817</v>
      </c>
      <c r="C33" s="20" t="b">
        <f t="shared" ca="1" si="0"/>
        <v>0</v>
      </c>
      <c r="D33" s="20" t="str">
        <f t="shared" ca="1" si="14"/>
        <v>-</v>
      </c>
      <c r="E33" s="20" t="str">
        <f t="shared" ca="1" si="15"/>
        <v>Receção: 1607,577 unidades</v>
      </c>
      <c r="F33" s="20">
        <f t="shared" ca="1" si="7"/>
        <v>1</v>
      </c>
      <c r="G33" s="20">
        <f t="shared" ca="1" si="2"/>
        <v>1</v>
      </c>
      <c r="H33" s="20">
        <f t="shared" ca="1" si="3"/>
        <v>1</v>
      </c>
      <c r="I33" s="20">
        <f t="shared" ca="1" si="4"/>
        <v>0</v>
      </c>
      <c r="J33" s="20">
        <f t="shared" ca="1" si="8"/>
        <v>9.9482480405131968E-2</v>
      </c>
      <c r="K33" s="20">
        <f t="shared" ca="1" si="18"/>
        <v>14</v>
      </c>
      <c r="L33" s="22">
        <f t="shared" ca="1" si="10"/>
        <v>1606.6844425943418</v>
      </c>
      <c r="M33" s="20">
        <f t="shared" ca="1" si="19"/>
        <v>361.03859999999997</v>
      </c>
      <c r="N33" s="20">
        <f t="shared" ca="1" si="12"/>
        <v>7</v>
      </c>
      <c r="O33" s="20">
        <f t="shared" ca="1" si="13"/>
        <v>4</v>
      </c>
      <c r="P33" s="28"/>
    </row>
    <row r="34" spans="1:16" x14ac:dyDescent="0.25">
      <c r="A34" s="14">
        <v>32</v>
      </c>
      <c r="B34" s="20">
        <f t="shared" ca="1" si="5"/>
        <v>1293.2009251888171</v>
      </c>
      <c r="C34" s="20" t="b">
        <f t="shared" ca="1" si="0"/>
        <v>0</v>
      </c>
      <c r="D34" s="20" t="str">
        <f t="shared" ca="1" si="14"/>
        <v>-</v>
      </c>
      <c r="E34" s="20" t="str">
        <f t="shared" ca="1" si="15"/>
        <v>-</v>
      </c>
      <c r="F34" s="20">
        <f t="shared" ca="1" si="7"/>
        <v>0</v>
      </c>
      <c r="G34" s="20">
        <f t="shared" ca="1" si="2"/>
        <v>0</v>
      </c>
      <c r="H34" s="20">
        <f t="shared" ca="1" si="3"/>
        <v>1</v>
      </c>
      <c r="I34" s="20">
        <f t="shared" ca="1" si="4"/>
        <v>0</v>
      </c>
      <c r="J34" s="20">
        <f t="shared" ca="1" si="8"/>
        <v>0.42151440224916725</v>
      </c>
      <c r="K34" s="20">
        <f t="shared" ca="1" si="18"/>
        <v>24</v>
      </c>
      <c r="L34" s="22">
        <f t="shared" ca="1" si="10"/>
        <v>1615.496575444934</v>
      </c>
      <c r="M34" s="20">
        <f t="shared" ca="1" si="19"/>
        <v>371.03859999999997</v>
      </c>
      <c r="N34" s="20">
        <f t="shared" ca="1" si="12"/>
        <v>7</v>
      </c>
      <c r="O34" s="20">
        <f t="shared" ca="1" si="13"/>
        <v>4</v>
      </c>
      <c r="P34" s="28"/>
    </row>
    <row r="35" spans="1:16" x14ac:dyDescent="0.25">
      <c r="A35" s="14">
        <v>33</v>
      </c>
      <c r="B35" s="20">
        <f t="shared" ca="1" si="5"/>
        <v>937.16232518881714</v>
      </c>
      <c r="C35" s="20" t="b">
        <f t="shared" ca="1" si="0"/>
        <v>0</v>
      </c>
      <c r="D35" s="20" t="str">
        <f t="shared" ca="1" si="14"/>
        <v>-</v>
      </c>
      <c r="E35" s="20" t="str">
        <f t="shared" ca="1" si="15"/>
        <v>-</v>
      </c>
      <c r="F35" s="20">
        <f t="shared" ca="1" si="7"/>
        <v>0</v>
      </c>
      <c r="G35" s="20">
        <f t="shared" ca="1" si="2"/>
        <v>0</v>
      </c>
      <c r="H35" s="20">
        <f t="shared" ca="1" si="3"/>
        <v>1</v>
      </c>
      <c r="I35" s="20">
        <f t="shared" ca="1" si="4"/>
        <v>0</v>
      </c>
      <c r="J35" s="20">
        <f t="shared" ca="1" si="8"/>
        <v>0.47847072949334113</v>
      </c>
      <c r="K35" s="20">
        <f t="shared" ca="1" si="18"/>
        <v>9</v>
      </c>
      <c r="L35" s="22">
        <f t="shared" ca="1" si="10"/>
        <v>1602.1806700341972</v>
      </c>
      <c r="M35" s="20">
        <f t="shared" ca="1" si="19"/>
        <v>356.03859999999997</v>
      </c>
      <c r="N35" s="20">
        <f t="shared" ca="1" si="12"/>
        <v>7</v>
      </c>
      <c r="O35" s="20">
        <f t="shared" ca="1" si="13"/>
        <v>4</v>
      </c>
      <c r="P35" s="28"/>
    </row>
    <row r="36" spans="1:16" x14ac:dyDescent="0.25">
      <c r="A36" s="14">
        <v>34</v>
      </c>
      <c r="B36" s="20">
        <f t="shared" ca="1" si="5"/>
        <v>580.12372518881716</v>
      </c>
      <c r="C36" s="20" t="b">
        <f t="shared" ref="C36:C52" ca="1" si="20">AND(B36&lt;$S$64,MOD(A36,$S$62)=0)</f>
        <v>1</v>
      </c>
      <c r="D36" s="20" t="str">
        <f t="shared" ca="1" si="14"/>
        <v>Encomenda:  1603,087 unidades</v>
      </c>
      <c r="E36" s="20" t="str">
        <f t="shared" ca="1" si="15"/>
        <v>-</v>
      </c>
      <c r="F36" s="20">
        <f t="shared" ca="1" si="7"/>
        <v>0</v>
      </c>
      <c r="G36" s="20">
        <f t="shared" ca="1" si="2"/>
        <v>0</v>
      </c>
      <c r="H36" s="20">
        <f t="shared" ref="H36:H52" ca="1" si="21">IF(J36&lt;=0.6,1,2)</f>
        <v>2</v>
      </c>
      <c r="I36" s="20">
        <f t="shared" ca="1" si="4"/>
        <v>38</v>
      </c>
      <c r="J36" s="20">
        <f t="shared" ca="1" si="8"/>
        <v>0.66042808481658832</v>
      </c>
      <c r="K36" s="20">
        <f t="shared" ca="1" si="18"/>
        <v>10</v>
      </c>
      <c r="L36" s="22">
        <f t="shared" ca="1" si="10"/>
        <v>1603.0867371077561</v>
      </c>
      <c r="M36" s="20">
        <f t="shared" ca="1" si="19"/>
        <v>357.03859999999997</v>
      </c>
      <c r="N36" s="20">
        <f t="shared" ca="1" si="12"/>
        <v>8</v>
      </c>
      <c r="O36" s="20">
        <f t="shared" ca="1" si="13"/>
        <v>4</v>
      </c>
      <c r="P36" s="28"/>
    </row>
    <row r="37" spans="1:16" x14ac:dyDescent="0.25">
      <c r="A37" s="14">
        <v>35</v>
      </c>
      <c r="B37" s="20">
        <f t="shared" ca="1" si="5"/>
        <v>199.08512518881719</v>
      </c>
      <c r="C37" s="20" t="b">
        <f t="shared" ca="1" si="20"/>
        <v>0</v>
      </c>
      <c r="D37" s="20" t="str">
        <f t="shared" ca="1" si="14"/>
        <v>-</v>
      </c>
      <c r="E37" s="20" t="str">
        <f t="shared" ca="1" si="15"/>
        <v>-</v>
      </c>
      <c r="F37" s="20">
        <f t="shared" ca="1" si="7"/>
        <v>0</v>
      </c>
      <c r="G37" s="20">
        <f t="shared" ca="1" si="2"/>
        <v>0</v>
      </c>
      <c r="H37" s="20">
        <f t="shared" ca="1" si="21"/>
        <v>1</v>
      </c>
      <c r="I37" s="20">
        <f t="shared" ca="1" si="4"/>
        <v>0</v>
      </c>
      <c r="J37" s="20">
        <f t="shared" ca="1" si="8"/>
        <v>0.49701444050914534</v>
      </c>
      <c r="K37" s="20">
        <f t="shared" ca="1" si="18"/>
        <v>34</v>
      </c>
      <c r="L37" s="22">
        <f t="shared" ca="1" si="10"/>
        <v>1624.0568644609402</v>
      </c>
      <c r="M37" s="20">
        <f t="shared" ca="1" si="19"/>
        <v>381.03859999999997</v>
      </c>
      <c r="N37" s="20">
        <f t="shared" ca="1" si="12"/>
        <v>8</v>
      </c>
      <c r="O37" s="20">
        <f t="shared" ca="1" si="13"/>
        <v>4</v>
      </c>
      <c r="P37" s="28"/>
    </row>
    <row r="38" spans="1:16" x14ac:dyDescent="0.25">
      <c r="A38" s="14">
        <v>36</v>
      </c>
      <c r="B38" s="20">
        <f t="shared" ca="1" si="5"/>
        <v>1455.1332622965733</v>
      </c>
      <c r="C38" s="20" t="b">
        <f t="shared" ca="1" si="20"/>
        <v>0</v>
      </c>
      <c r="D38" s="20" t="str">
        <f t="shared" ca="1" si="14"/>
        <v>-</v>
      </c>
      <c r="E38" s="20" t="str">
        <f t="shared" ca="1" si="15"/>
        <v>Receção: 1603,087 unidades</v>
      </c>
      <c r="F38" s="20">
        <f t="shared" ca="1" si="7"/>
        <v>1</v>
      </c>
      <c r="G38" s="20">
        <f t="shared" ca="1" si="2"/>
        <v>2</v>
      </c>
      <c r="H38" s="20">
        <f t="shared" ca="1" si="21"/>
        <v>1</v>
      </c>
      <c r="I38" s="20">
        <f t="shared" ca="1" si="4"/>
        <v>0</v>
      </c>
      <c r="J38" s="20">
        <f t="shared" ca="1" si="8"/>
        <v>0.31981242469147408</v>
      </c>
      <c r="K38" s="20">
        <f t="shared" ca="1" si="18"/>
        <v>0</v>
      </c>
      <c r="L38" s="22">
        <f t="shared" ca="1" si="10"/>
        <v>1593.9041508808482</v>
      </c>
      <c r="M38" s="20">
        <f t="shared" ca="1" si="19"/>
        <v>347.03859999999997</v>
      </c>
      <c r="N38" s="20">
        <f t="shared" ca="1" si="12"/>
        <v>8</v>
      </c>
      <c r="O38" s="20">
        <f t="shared" ca="1" si="13"/>
        <v>4</v>
      </c>
      <c r="P38" s="28"/>
    </row>
    <row r="39" spans="1:16" x14ac:dyDescent="0.25">
      <c r="A39" s="14">
        <v>37</v>
      </c>
      <c r="B39" s="20">
        <f t="shared" ca="1" si="5"/>
        <v>1119.0946622965735</v>
      </c>
      <c r="C39" s="20" t="b">
        <f t="shared" ca="1" si="20"/>
        <v>0</v>
      </c>
      <c r="D39" s="20" t="str">
        <f t="shared" ca="1" si="14"/>
        <v>-</v>
      </c>
      <c r="E39" s="20" t="str">
        <f t="shared" ca="1" si="15"/>
        <v>-</v>
      </c>
      <c r="F39" s="20">
        <f t="shared" ca="1" si="7"/>
        <v>0</v>
      </c>
      <c r="G39" s="20">
        <f t="shared" ca="1" si="2"/>
        <v>0</v>
      </c>
      <c r="H39" s="20">
        <f t="shared" ca="1" si="21"/>
        <v>1</v>
      </c>
      <c r="I39" s="20">
        <f t="shared" ca="1" si="4"/>
        <v>0</v>
      </c>
      <c r="J39" s="20">
        <f t="shared" ca="1" si="8"/>
        <v>0.31181783557601361</v>
      </c>
      <c r="K39" s="20">
        <f t="shared" ca="1" si="18"/>
        <v>-11</v>
      </c>
      <c r="L39" s="22">
        <f t="shared" ca="1" si="10"/>
        <v>1583.4812530098161</v>
      </c>
      <c r="M39" s="20">
        <f t="shared" ca="1" si="19"/>
        <v>336.03859999999997</v>
      </c>
      <c r="N39" s="20">
        <f t="shared" ca="1" si="12"/>
        <v>8</v>
      </c>
      <c r="O39" s="20">
        <f t="shared" ca="1" si="13"/>
        <v>4</v>
      </c>
      <c r="P39" s="28"/>
    </row>
    <row r="40" spans="1:16" x14ac:dyDescent="0.25">
      <c r="A40" s="14">
        <v>38</v>
      </c>
      <c r="B40" s="20">
        <f t="shared" ca="1" si="5"/>
        <v>768.05606229657349</v>
      </c>
      <c r="C40" s="20" t="b">
        <f t="shared" ca="1" si="20"/>
        <v>0</v>
      </c>
      <c r="D40" s="20" t="str">
        <f t="shared" ca="1" si="14"/>
        <v>-</v>
      </c>
      <c r="E40" s="20" t="str">
        <f t="shared" ca="1" si="15"/>
        <v>-</v>
      </c>
      <c r="F40" s="20">
        <f t="shared" ca="1" si="7"/>
        <v>0</v>
      </c>
      <c r="G40" s="20">
        <f t="shared" ca="1" si="2"/>
        <v>0</v>
      </c>
      <c r="H40" s="20">
        <f t="shared" ca="1" si="21"/>
        <v>2</v>
      </c>
      <c r="I40" s="20">
        <f t="shared" ca="1" si="4"/>
        <v>0</v>
      </c>
      <c r="J40" s="20">
        <f t="shared" ca="1" si="8"/>
        <v>0.76137659827610249</v>
      </c>
      <c r="K40" s="20">
        <f t="shared" ca="1" si="18"/>
        <v>4</v>
      </c>
      <c r="L40" s="22">
        <f t="shared" ca="1" si="10"/>
        <v>1597.6099271340836</v>
      </c>
      <c r="M40" s="20">
        <f t="shared" ca="1" si="19"/>
        <v>351.03859999999997</v>
      </c>
      <c r="N40" s="20">
        <f t="shared" ca="1" si="12"/>
        <v>8</v>
      </c>
      <c r="O40" s="20">
        <f t="shared" ca="1" si="13"/>
        <v>4</v>
      </c>
      <c r="P40" s="28"/>
    </row>
    <row r="41" spans="1:16" x14ac:dyDescent="0.25">
      <c r="A41" s="14">
        <v>39</v>
      </c>
      <c r="B41" s="20">
        <f t="shared" ca="1" si="5"/>
        <v>427.01746229657351</v>
      </c>
      <c r="C41" s="20" t="b">
        <f t="shared" ca="1" si="20"/>
        <v>0</v>
      </c>
      <c r="D41" s="20" t="str">
        <f t="shared" ca="1" si="14"/>
        <v>-</v>
      </c>
      <c r="E41" s="20" t="str">
        <f t="shared" ca="1" si="15"/>
        <v>-</v>
      </c>
      <c r="F41" s="20">
        <f t="shared" ca="1" si="7"/>
        <v>0</v>
      </c>
      <c r="G41" s="20">
        <f t="shared" ca="1" si="2"/>
        <v>0</v>
      </c>
      <c r="H41" s="20">
        <f t="shared" ca="1" si="21"/>
        <v>2</v>
      </c>
      <c r="I41" s="20">
        <f t="shared" ca="1" si="4"/>
        <v>0</v>
      </c>
      <c r="J41" s="20">
        <f t="shared" ca="1" si="8"/>
        <v>0.95645401616027181</v>
      </c>
      <c r="K41" s="20">
        <f t="shared" ca="1" si="18"/>
        <v>-6</v>
      </c>
      <c r="L41" s="22">
        <f t="shared" ca="1" si="10"/>
        <v>1588.2617340999891</v>
      </c>
      <c r="M41" s="20">
        <f t="shared" ca="1" si="19"/>
        <v>341.03859999999997</v>
      </c>
      <c r="N41" s="20">
        <f t="shared" ca="1" si="12"/>
        <v>8</v>
      </c>
      <c r="O41" s="20">
        <f t="shared" ca="1" si="13"/>
        <v>4</v>
      </c>
      <c r="P41" s="28"/>
    </row>
    <row r="42" spans="1:16" x14ac:dyDescent="0.25">
      <c r="A42" s="14">
        <v>40</v>
      </c>
      <c r="B42" s="20">
        <f t="shared" ca="1" si="5"/>
        <v>76.978862296573539</v>
      </c>
      <c r="C42" s="20" t="b">
        <f t="shared" ca="1" si="20"/>
        <v>1</v>
      </c>
      <c r="D42" s="20" t="str">
        <f t="shared" ca="1" si="14"/>
        <v>Encomenda:  1596,688 unidades</v>
      </c>
      <c r="E42" s="20" t="str">
        <f t="shared" ca="1" si="15"/>
        <v>-</v>
      </c>
      <c r="F42" s="20">
        <f t="shared" ca="1" si="7"/>
        <v>0</v>
      </c>
      <c r="G42" s="20">
        <f t="shared" ca="1" si="2"/>
        <v>0</v>
      </c>
      <c r="H42" s="20">
        <f t="shared" ca="1" si="21"/>
        <v>2</v>
      </c>
      <c r="I42" s="20">
        <f t="shared" ca="1" si="4"/>
        <v>44</v>
      </c>
      <c r="J42" s="20">
        <f t="shared" ca="1" si="8"/>
        <v>0.93479607422022359</v>
      </c>
      <c r="K42" s="20">
        <f t="shared" ca="1" si="18"/>
        <v>3</v>
      </c>
      <c r="L42" s="22">
        <f t="shared" ca="1" si="10"/>
        <v>1596.6876166419252</v>
      </c>
      <c r="M42" s="20">
        <f t="shared" ca="1" si="19"/>
        <v>350.03859999999997</v>
      </c>
      <c r="N42" s="20">
        <f t="shared" ca="1" si="12"/>
        <v>9</v>
      </c>
      <c r="O42" s="20">
        <f t="shared" ca="1" si="13"/>
        <v>4</v>
      </c>
      <c r="P42" s="28"/>
    </row>
    <row r="43" spans="1:16" x14ac:dyDescent="0.25">
      <c r="A43" s="14">
        <v>41</v>
      </c>
      <c r="B43" s="20">
        <f t="shared" ca="1" si="5"/>
        <v>0</v>
      </c>
      <c r="C43" s="20" t="b">
        <f t="shared" ca="1" si="20"/>
        <v>0</v>
      </c>
      <c r="D43" s="20" t="str">
        <f t="shared" ca="1" si="14"/>
        <v>-</v>
      </c>
      <c r="E43" s="20" t="str">
        <f t="shared" ca="1" si="15"/>
        <v>-</v>
      </c>
      <c r="F43" s="20">
        <f t="shared" ca="1" si="7"/>
        <v>0</v>
      </c>
      <c r="G43" s="20">
        <f t="shared" ca="1" si="2"/>
        <v>0</v>
      </c>
      <c r="H43" s="20">
        <f t="shared" ca="1" si="21"/>
        <v>2</v>
      </c>
      <c r="I43" s="20">
        <f t="shared" ca="1" si="4"/>
        <v>0</v>
      </c>
      <c r="J43" s="20">
        <f t="shared" ca="1" si="8"/>
        <v>0.6998706743931189</v>
      </c>
      <c r="K43" s="20">
        <f t="shared" ca="1" si="18"/>
        <v>36</v>
      </c>
      <c r="L43" s="22">
        <f t="shared" ca="1" si="10"/>
        <v>1625.7395793274704</v>
      </c>
      <c r="M43" s="20">
        <f t="shared" ca="1" si="19"/>
        <v>383.03859999999997</v>
      </c>
      <c r="N43" s="20">
        <f t="shared" ca="1" si="12"/>
        <v>9</v>
      </c>
      <c r="O43" s="20">
        <f t="shared" ca="1" si="13"/>
        <v>5</v>
      </c>
      <c r="P43" s="28"/>
    </row>
    <row r="44" spans="1:16" x14ac:dyDescent="0.25">
      <c r="A44" s="14">
        <v>42</v>
      </c>
      <c r="B44" s="20">
        <f t="shared" ca="1" si="5"/>
        <v>1222.6490166419253</v>
      </c>
      <c r="C44" s="20" t="b">
        <f t="shared" ca="1" si="20"/>
        <v>0</v>
      </c>
      <c r="D44" s="20" t="str">
        <f t="shared" ca="1" si="14"/>
        <v>-</v>
      </c>
      <c r="E44" s="20" t="str">
        <f t="shared" ca="1" si="15"/>
        <v>Receção: 1596,688 unidades</v>
      </c>
      <c r="F44" s="20">
        <f t="shared" ca="1" si="7"/>
        <v>1</v>
      </c>
      <c r="G44" s="20">
        <f t="shared" ca="1" si="2"/>
        <v>2</v>
      </c>
      <c r="H44" s="20">
        <f t="shared" ca="1" si="21"/>
        <v>1</v>
      </c>
      <c r="I44" s="20">
        <f t="shared" ca="1" si="4"/>
        <v>0</v>
      </c>
      <c r="J44" s="20">
        <f t="shared" ca="1" si="8"/>
        <v>0.27580916248475895</v>
      </c>
      <c r="K44" s="20">
        <f t="shared" ca="1" si="18"/>
        <v>27</v>
      </c>
      <c r="L44" s="22">
        <f t="shared" ca="1" si="10"/>
        <v>1618.0906447890357</v>
      </c>
      <c r="M44" s="20">
        <f t="shared" ca="1" si="19"/>
        <v>374.03859999999997</v>
      </c>
      <c r="N44" s="20">
        <f t="shared" ca="1" si="12"/>
        <v>9</v>
      </c>
      <c r="O44" s="20">
        <f t="shared" ca="1" si="13"/>
        <v>5</v>
      </c>
      <c r="P44" s="28"/>
    </row>
    <row r="45" spans="1:16" x14ac:dyDescent="0.25">
      <c r="A45" s="14">
        <v>43</v>
      </c>
      <c r="B45" s="20">
        <f t="shared" ca="1" si="5"/>
        <v>910.61041664192533</v>
      </c>
      <c r="C45" s="20" t="b">
        <f t="shared" ca="1" si="20"/>
        <v>0</v>
      </c>
      <c r="D45" s="20" t="str">
        <f t="shared" ca="1" si="14"/>
        <v>-</v>
      </c>
      <c r="E45" s="20" t="str">
        <f t="shared" ca="1" si="15"/>
        <v>-</v>
      </c>
      <c r="F45" s="20">
        <f t="shared" ca="1" si="7"/>
        <v>0</v>
      </c>
      <c r="G45" s="20">
        <f t="shared" ca="1" si="2"/>
        <v>0</v>
      </c>
      <c r="H45" s="20">
        <f t="shared" ca="1" si="21"/>
        <v>1</v>
      </c>
      <c r="I45" s="20">
        <f t="shared" ca="1" si="4"/>
        <v>0</v>
      </c>
      <c r="J45" s="20">
        <f t="shared" ca="1" si="8"/>
        <v>0.15073524907296099</v>
      </c>
      <c r="K45" s="20">
        <f t="shared" ca="1" si="18"/>
        <v>-35</v>
      </c>
      <c r="L45" s="22">
        <f t="shared" ca="1" si="10"/>
        <v>1559.4881637296626</v>
      </c>
      <c r="M45" s="20">
        <f t="shared" ca="1" si="19"/>
        <v>312.03859999999997</v>
      </c>
      <c r="N45" s="20">
        <f t="shared" ca="1" si="12"/>
        <v>9</v>
      </c>
      <c r="O45" s="20">
        <f t="shared" ca="1" si="13"/>
        <v>5</v>
      </c>
      <c r="P45" s="28"/>
    </row>
    <row r="46" spans="1:16" x14ac:dyDescent="0.25">
      <c r="A46" s="14">
        <v>44</v>
      </c>
      <c r="B46" s="20">
        <f t="shared" ca="1" si="5"/>
        <v>534.57181664192535</v>
      </c>
      <c r="C46" s="20" t="b">
        <f t="shared" ca="1" si="20"/>
        <v>1</v>
      </c>
      <c r="D46" s="20" t="str">
        <f t="shared" ca="1" si="14"/>
        <v>Encomenda:  1619,808 unidades</v>
      </c>
      <c r="E46" s="20" t="str">
        <f t="shared" ca="1" si="15"/>
        <v>-</v>
      </c>
      <c r="F46" s="20">
        <f t="shared" ca="1" si="7"/>
        <v>0</v>
      </c>
      <c r="G46" s="20">
        <f t="shared" ca="1" si="2"/>
        <v>0</v>
      </c>
      <c r="H46" s="20">
        <f t="shared" ca="1" si="21"/>
        <v>2</v>
      </c>
      <c r="I46" s="20">
        <f t="shared" ca="1" si="4"/>
        <v>48</v>
      </c>
      <c r="J46" s="20">
        <f t="shared" ca="1" si="8"/>
        <v>0.86628898453849723</v>
      </c>
      <c r="K46" s="20">
        <f t="shared" ca="1" si="18"/>
        <v>29</v>
      </c>
      <c r="L46" s="22">
        <f t="shared" ca="1" si="10"/>
        <v>1619.8075693529877</v>
      </c>
      <c r="M46" s="20">
        <f t="shared" ca="1" si="19"/>
        <v>376.03859999999997</v>
      </c>
      <c r="N46" s="20">
        <f t="shared" ca="1" si="12"/>
        <v>10</v>
      </c>
      <c r="O46" s="20">
        <f t="shared" ca="1" si="13"/>
        <v>5</v>
      </c>
      <c r="P46" s="28"/>
    </row>
    <row r="47" spans="1:16" x14ac:dyDescent="0.25">
      <c r="A47" s="14">
        <v>45</v>
      </c>
      <c r="B47" s="20">
        <f t="shared" ca="1" si="5"/>
        <v>187.53321664192538</v>
      </c>
      <c r="C47" s="20" t="b">
        <f t="shared" ca="1" si="20"/>
        <v>0</v>
      </c>
      <c r="D47" s="20" t="str">
        <f t="shared" ca="1" si="14"/>
        <v>-</v>
      </c>
      <c r="E47" s="20" t="str">
        <f t="shared" ca="1" si="15"/>
        <v>-</v>
      </c>
      <c r="F47" s="20">
        <f t="shared" ca="1" si="7"/>
        <v>0</v>
      </c>
      <c r="G47" s="20">
        <f t="shared" ca="1" si="2"/>
        <v>0</v>
      </c>
      <c r="H47" s="20">
        <f t="shared" ca="1" si="21"/>
        <v>2</v>
      </c>
      <c r="I47" s="20">
        <f t="shared" ca="1" si="4"/>
        <v>0</v>
      </c>
      <c r="J47" s="20">
        <f t="shared" ca="1" si="8"/>
        <v>0.68567985017762978</v>
      </c>
      <c r="K47" s="20">
        <f t="shared" ca="1" si="18"/>
        <v>0</v>
      </c>
      <c r="L47" s="22">
        <f t="shared" ca="1" si="10"/>
        <v>1593.9041508808482</v>
      </c>
      <c r="M47" s="20">
        <f t="shared" ca="1" si="19"/>
        <v>347.03859999999997</v>
      </c>
      <c r="N47" s="20">
        <f t="shared" ca="1" si="12"/>
        <v>10</v>
      </c>
      <c r="O47" s="20">
        <f t="shared" ca="1" si="13"/>
        <v>5</v>
      </c>
      <c r="P47" s="28"/>
    </row>
    <row r="48" spans="1:16" x14ac:dyDescent="0.25">
      <c r="A48" s="14">
        <v>46</v>
      </c>
      <c r="B48" s="20">
        <f t="shared" ca="1" si="5"/>
        <v>1475.3021859949131</v>
      </c>
      <c r="C48" s="20" t="b">
        <f t="shared" ca="1" si="20"/>
        <v>0</v>
      </c>
      <c r="D48" s="20" t="str">
        <f t="shared" ca="1" si="14"/>
        <v>-</v>
      </c>
      <c r="E48" s="20" t="str">
        <f t="shared" ca="1" si="15"/>
        <v>Receção: 1619,808 unidades</v>
      </c>
      <c r="F48" s="20">
        <f t="shared" ca="1" si="7"/>
        <v>1</v>
      </c>
      <c r="G48" s="20">
        <f t="shared" ca="1" si="2"/>
        <v>2</v>
      </c>
      <c r="H48" s="20">
        <f t="shared" ca="1" si="21"/>
        <v>2</v>
      </c>
      <c r="I48" s="20">
        <f t="shared" ca="1" si="4"/>
        <v>0</v>
      </c>
      <c r="J48" s="20">
        <f t="shared" ca="1" si="8"/>
        <v>0.95852326962614898</v>
      </c>
      <c r="K48" s="20">
        <f t="shared" ca="1" si="18"/>
        <v>-15</v>
      </c>
      <c r="L48" s="22">
        <f t="shared" ca="1" si="10"/>
        <v>1579.604359759252</v>
      </c>
      <c r="M48" s="20">
        <f t="shared" ca="1" si="19"/>
        <v>332.03859999999997</v>
      </c>
      <c r="N48" s="20">
        <f t="shared" ca="1" si="12"/>
        <v>10</v>
      </c>
      <c r="O48" s="20">
        <f t="shared" ca="1" si="13"/>
        <v>5</v>
      </c>
      <c r="P48" s="28"/>
    </row>
    <row r="49" spans="1:20" x14ac:dyDescent="0.25">
      <c r="A49" s="14">
        <v>47</v>
      </c>
      <c r="B49" s="20">
        <f t="shared" ca="1" si="5"/>
        <v>1106.2635859949132</v>
      </c>
      <c r="C49" s="20" t="b">
        <f t="shared" ca="1" si="20"/>
        <v>0</v>
      </c>
      <c r="D49" s="20" t="str">
        <f t="shared" ca="1" si="14"/>
        <v>-</v>
      </c>
      <c r="E49" s="20" t="str">
        <f t="shared" ca="1" si="15"/>
        <v>-</v>
      </c>
      <c r="F49" s="20">
        <f t="shared" ca="1" si="7"/>
        <v>0</v>
      </c>
      <c r="G49" s="20">
        <f t="shared" ca="1" si="2"/>
        <v>0</v>
      </c>
      <c r="H49" s="20">
        <f t="shared" ca="1" si="21"/>
        <v>1</v>
      </c>
      <c r="I49" s="20">
        <f t="shared" ca="1" si="4"/>
        <v>0</v>
      </c>
      <c r="J49" s="20">
        <f t="shared" ca="1" si="8"/>
        <v>0.55474301770741818</v>
      </c>
      <c r="K49" s="20">
        <f t="shared" ca="1" si="18"/>
        <v>22</v>
      </c>
      <c r="L49" s="22">
        <f t="shared" ca="1" si="10"/>
        <v>1613.7546233148946</v>
      </c>
      <c r="M49" s="20">
        <f t="shared" ca="1" si="19"/>
        <v>369.03859999999997</v>
      </c>
      <c r="N49" s="20">
        <f t="shared" ca="1" si="12"/>
        <v>10</v>
      </c>
      <c r="O49" s="20">
        <f t="shared" ca="1" si="13"/>
        <v>5</v>
      </c>
      <c r="P49" s="28"/>
    </row>
    <row r="50" spans="1:20" x14ac:dyDescent="0.25">
      <c r="A50" s="14">
        <v>48</v>
      </c>
      <c r="B50" s="20">
        <f t="shared" ca="1" si="5"/>
        <v>733.22498599491325</v>
      </c>
      <c r="C50" s="20" t="b">
        <f t="shared" ca="1" si="20"/>
        <v>0</v>
      </c>
      <c r="D50" s="20" t="str">
        <f t="shared" ca="1" si="14"/>
        <v>-</v>
      </c>
      <c r="E50" s="20" t="str">
        <f t="shared" ca="1" si="15"/>
        <v>-</v>
      </c>
      <c r="F50" s="20">
        <f t="shared" ca="1" si="7"/>
        <v>0</v>
      </c>
      <c r="G50" s="20">
        <f t="shared" ca="1" si="2"/>
        <v>0</v>
      </c>
      <c r="H50" s="20">
        <f t="shared" ca="1" si="21"/>
        <v>2</v>
      </c>
      <c r="I50" s="20">
        <f t="shared" ca="1" si="4"/>
        <v>0</v>
      </c>
      <c r="J50" s="20">
        <f t="shared" ca="1" si="8"/>
        <v>0.81638139935579901</v>
      </c>
      <c r="K50" s="20">
        <f t="shared" ca="1" si="18"/>
        <v>26</v>
      </c>
      <c r="L50" s="22">
        <f t="shared" ca="1" si="10"/>
        <v>1617.2284560171638</v>
      </c>
      <c r="M50" s="20">
        <f t="shared" ca="1" si="19"/>
        <v>373.03859999999997</v>
      </c>
      <c r="N50" s="20">
        <f t="shared" ca="1" si="12"/>
        <v>10</v>
      </c>
      <c r="O50" s="20">
        <f t="shared" ca="1" si="13"/>
        <v>5</v>
      </c>
      <c r="P50" s="28"/>
    </row>
    <row r="51" spans="1:20" x14ac:dyDescent="0.25">
      <c r="A51" s="14">
        <v>49</v>
      </c>
      <c r="B51" s="20">
        <f t="shared" ca="1" si="5"/>
        <v>404.18638599491328</v>
      </c>
      <c r="C51" s="20" t="b">
        <f t="shared" ca="1" si="20"/>
        <v>0</v>
      </c>
      <c r="D51" s="20" t="str">
        <f t="shared" ca="1" si="14"/>
        <v>-</v>
      </c>
      <c r="E51" s="20" t="str">
        <f t="shared" ca="1" si="15"/>
        <v>-</v>
      </c>
      <c r="F51" s="20">
        <f t="shared" ca="1" si="7"/>
        <v>0</v>
      </c>
      <c r="G51" s="20">
        <f t="shared" ca="1" si="2"/>
        <v>0</v>
      </c>
      <c r="H51" s="20">
        <f t="shared" ca="1" si="21"/>
        <v>2</v>
      </c>
      <c r="I51" s="20">
        <f t="shared" ca="1" si="4"/>
        <v>0</v>
      </c>
      <c r="J51" s="20">
        <f t="shared" ca="1" si="8"/>
        <v>0.93502381296857184</v>
      </c>
      <c r="K51" s="20">
        <f t="shared" ca="1" si="18"/>
        <v>-18</v>
      </c>
      <c r="L51" s="22">
        <f t="shared" ca="1" si="10"/>
        <v>1576.6655060038192</v>
      </c>
      <c r="M51" s="20">
        <f t="shared" ca="1" si="19"/>
        <v>329.03859999999997</v>
      </c>
      <c r="N51" s="20">
        <f t="shared" ca="1" si="12"/>
        <v>10</v>
      </c>
      <c r="O51" s="20">
        <f t="shared" ca="1" si="13"/>
        <v>5</v>
      </c>
      <c r="P51" s="28"/>
    </row>
    <row r="52" spans="1:20" x14ac:dyDescent="0.25">
      <c r="A52" s="14">
        <v>50</v>
      </c>
      <c r="B52" s="20">
        <f t="shared" ca="1" si="5"/>
        <v>68.147785994913306</v>
      </c>
      <c r="C52" s="21" t="b">
        <f t="shared" ca="1" si="20"/>
        <v>1</v>
      </c>
      <c r="D52" s="21" t="str">
        <f t="shared" ca="1" si="14"/>
        <v>Encomenda:  1583,481 unidades</v>
      </c>
      <c r="E52" s="21" t="str">
        <f t="shared" ca="1" si="15"/>
        <v>-</v>
      </c>
      <c r="F52" s="21">
        <f t="shared" ca="1" si="7"/>
        <v>0</v>
      </c>
      <c r="G52" s="21">
        <f t="shared" ca="1" si="2"/>
        <v>0</v>
      </c>
      <c r="H52" s="21">
        <f t="shared" ca="1" si="21"/>
        <v>1</v>
      </c>
      <c r="I52" s="21">
        <f t="shared" ca="1" si="4"/>
        <v>53</v>
      </c>
      <c r="J52" s="21">
        <f t="shared" ca="1" si="8"/>
        <v>0.44909728951936412</v>
      </c>
      <c r="K52" s="21">
        <f t="shared" ca="1" si="18"/>
        <v>-11</v>
      </c>
      <c r="L52" s="23">
        <f t="shared" ca="1" si="10"/>
        <v>1583.4812530098161</v>
      </c>
      <c r="M52" s="21">
        <f t="shared" ca="1" si="19"/>
        <v>336.03859999999997</v>
      </c>
      <c r="N52" s="21">
        <f t="shared" ca="1" si="12"/>
        <v>11</v>
      </c>
      <c r="O52" s="20">
        <f t="shared" ca="1" si="13"/>
        <v>5</v>
      </c>
      <c r="P52" s="28"/>
    </row>
    <row r="53" spans="1:20" x14ac:dyDescent="0.25">
      <c r="A53" s="25" t="s">
        <v>36</v>
      </c>
      <c r="B53" s="18" t="s">
        <v>30</v>
      </c>
      <c r="C53" s="18" t="s">
        <v>30</v>
      </c>
      <c r="D53" s="18" t="s">
        <v>30</v>
      </c>
      <c r="E53" s="18" t="s">
        <v>30</v>
      </c>
      <c r="F53" s="18" t="s">
        <v>30</v>
      </c>
      <c r="G53" s="18" t="s">
        <v>30</v>
      </c>
      <c r="H53" s="18" t="s">
        <v>30</v>
      </c>
      <c r="I53" s="18" t="s">
        <v>30</v>
      </c>
      <c r="J53" s="18" t="s">
        <v>30</v>
      </c>
      <c r="K53" s="18" t="s">
        <v>30</v>
      </c>
      <c r="L53" s="18" t="s">
        <v>30</v>
      </c>
      <c r="M53" s="18">
        <f ca="1">SUM(M4:M52)</f>
        <v>21027.923299999995</v>
      </c>
      <c r="N53" s="18">
        <f ca="1" xml:space="preserve"> N52</f>
        <v>11</v>
      </c>
      <c r="O53" s="18">
        <f ca="1" xml:space="preserve"> O52</f>
        <v>5</v>
      </c>
      <c r="P53" s="29"/>
    </row>
    <row r="54" spans="1:20" x14ac:dyDescent="0.25">
      <c r="A54" s="2"/>
      <c r="B54" s="2"/>
      <c r="C54" s="2"/>
      <c r="D54" s="2"/>
      <c r="E54" s="2"/>
      <c r="F54" s="2"/>
      <c r="G54" s="2"/>
      <c r="H54" s="2"/>
      <c r="I54" s="2"/>
    </row>
    <row r="55" spans="1:20" x14ac:dyDescent="0.25">
      <c r="A55" s="2" t="s">
        <v>31</v>
      </c>
      <c r="B55" s="2">
        <v>1000</v>
      </c>
      <c r="C55" s="2"/>
      <c r="D55" s="2"/>
      <c r="E55" s="2"/>
      <c r="F55" s="2"/>
      <c r="G55" s="2"/>
      <c r="R55" s="4" t="s">
        <v>7</v>
      </c>
      <c r="S55" s="4">
        <f xml:space="preserve"> 0.18/50</f>
        <v>3.5999999999999999E-3</v>
      </c>
      <c r="T55" s="5"/>
    </row>
    <row r="56" spans="1:20" x14ac:dyDescent="0.25">
      <c r="B56" s="11"/>
      <c r="C56" s="11"/>
      <c r="D56" s="31" t="s">
        <v>48</v>
      </c>
      <c r="E56" s="18" t="s">
        <v>54</v>
      </c>
      <c r="F56" s="11"/>
      <c r="G56" s="11"/>
      <c r="H56" s="11"/>
      <c r="I56" s="11"/>
      <c r="J56" s="11"/>
      <c r="K56" s="12"/>
      <c r="L56" s="12"/>
      <c r="R56" s="4" t="s">
        <v>0</v>
      </c>
      <c r="S56" s="4">
        <v>96.5</v>
      </c>
      <c r="T56" s="4" t="s">
        <v>6</v>
      </c>
    </row>
    <row r="57" spans="1:20" x14ac:dyDescent="0.25">
      <c r="B57" s="11"/>
      <c r="C57" s="11"/>
      <c r="D57" s="30" t="s">
        <v>49</v>
      </c>
      <c r="E57" s="32">
        <f ca="1">AVERAGE(B3:B52)</f>
        <v>732.300294688853</v>
      </c>
      <c r="F57" s="11"/>
      <c r="G57" s="11"/>
      <c r="H57" s="11"/>
      <c r="I57" s="11"/>
      <c r="J57" s="11"/>
      <c r="K57" s="11"/>
      <c r="L57" s="11"/>
      <c r="R57" s="4" t="s">
        <v>1</v>
      </c>
      <c r="S57" s="4">
        <v>120</v>
      </c>
      <c r="T57" s="4" t="s">
        <v>6</v>
      </c>
    </row>
    <row r="58" spans="1:20" x14ac:dyDescent="0.25">
      <c r="B58" s="11"/>
      <c r="C58" s="11"/>
      <c r="D58" s="30" t="s">
        <v>50</v>
      </c>
      <c r="E58" s="32">
        <f ca="1">N53</f>
        <v>11</v>
      </c>
      <c r="F58" s="11"/>
      <c r="G58" s="11"/>
      <c r="H58" s="11"/>
      <c r="I58" s="11"/>
      <c r="J58" s="11"/>
      <c r="K58" s="11"/>
      <c r="L58" s="11"/>
      <c r="R58" s="6"/>
      <c r="S58" s="5"/>
      <c r="T58" s="5"/>
    </row>
    <row r="59" spans="1:20" x14ac:dyDescent="0.25">
      <c r="B59" s="13"/>
      <c r="C59" s="13"/>
      <c r="D59" s="30" t="s">
        <v>51</v>
      </c>
      <c r="E59" s="32">
        <f ca="1">O53</f>
        <v>5</v>
      </c>
      <c r="F59" s="13"/>
      <c r="G59" s="13"/>
      <c r="H59" s="13"/>
      <c r="I59" s="13"/>
      <c r="J59" s="12"/>
      <c r="K59" s="12"/>
      <c r="L59" s="12"/>
      <c r="R59" s="4" t="s">
        <v>2</v>
      </c>
      <c r="S59" s="4">
        <f xml:space="preserve"> S55 * S56</f>
        <v>0.34739999999999999</v>
      </c>
      <c r="T59" s="4" t="s">
        <v>8</v>
      </c>
    </row>
    <row r="60" spans="1:20" x14ac:dyDescent="0.25">
      <c r="B60" s="11"/>
      <c r="C60" s="11"/>
      <c r="D60" s="30" t="s">
        <v>52</v>
      </c>
      <c r="E60" s="32">
        <f ca="1">M53</f>
        <v>21027.923299999995</v>
      </c>
      <c r="F60" s="11"/>
      <c r="G60" s="11"/>
      <c r="H60" s="11"/>
      <c r="I60" s="11"/>
      <c r="J60" s="11"/>
      <c r="K60" s="11"/>
      <c r="L60" s="11"/>
      <c r="R60" s="4" t="s">
        <v>3</v>
      </c>
      <c r="S60" s="4">
        <f xml:space="preserve"> 20 + 2*7</f>
        <v>34</v>
      </c>
      <c r="T60" s="4" t="s">
        <v>6</v>
      </c>
    </row>
    <row r="61" spans="1:20" x14ac:dyDescent="0.25">
      <c r="B61" s="11"/>
      <c r="C61" s="11"/>
      <c r="D61" s="33" t="s">
        <v>53</v>
      </c>
      <c r="E61" s="32">
        <f ca="1">E57*S59</f>
        <v>254.40112237490752</v>
      </c>
      <c r="F61" s="11"/>
      <c r="G61" s="11"/>
      <c r="H61" s="11"/>
      <c r="I61" s="11"/>
      <c r="J61" s="11"/>
      <c r="K61" s="11"/>
      <c r="L61" s="11"/>
      <c r="R61" s="4" t="s">
        <v>4</v>
      </c>
      <c r="S61" s="4">
        <v>900</v>
      </c>
      <c r="T61" s="4" t="s">
        <v>8</v>
      </c>
    </row>
    <row r="62" spans="1:20" x14ac:dyDescent="0.25">
      <c r="B62" s="11"/>
      <c r="C62" s="11"/>
      <c r="D62" s="33" t="s">
        <v>55</v>
      </c>
      <c r="E62" s="32">
        <f ca="1">E60 * (S57-S56)</f>
        <v>494156.19754999987</v>
      </c>
      <c r="F62" s="11"/>
      <c r="G62" s="11"/>
      <c r="H62" s="11"/>
      <c r="I62" s="11"/>
      <c r="J62" s="11"/>
      <c r="K62" s="11"/>
      <c r="L62" s="11"/>
      <c r="R62" s="4" t="s">
        <v>5</v>
      </c>
      <c r="S62" s="4">
        <v>2</v>
      </c>
      <c r="T62" s="5"/>
    </row>
    <row r="63" spans="1:20" x14ac:dyDescent="0.25">
      <c r="B63" s="11"/>
      <c r="C63" s="11"/>
      <c r="D63" s="11"/>
      <c r="E63" s="11"/>
      <c r="F63" s="11"/>
      <c r="G63" s="11"/>
      <c r="H63" s="11"/>
      <c r="I63" s="11"/>
      <c r="J63" s="11"/>
      <c r="K63" s="12"/>
      <c r="L63" s="12"/>
    </row>
    <row r="64" spans="1:20" x14ac:dyDescent="0.25">
      <c r="R64" s="9" t="s">
        <v>28</v>
      </c>
      <c r="S64" s="2">
        <v>600</v>
      </c>
    </row>
    <row r="65" spans="2:18" x14ac:dyDescent="0.25">
      <c r="B65" s="9"/>
      <c r="C65" s="9"/>
      <c r="D65" s="9"/>
      <c r="E65" s="9"/>
      <c r="F65" s="9"/>
      <c r="G65" s="9"/>
      <c r="H65" s="9"/>
      <c r="I65" s="9"/>
      <c r="J65" s="2"/>
      <c r="R65" s="9" t="s">
        <v>29</v>
      </c>
    </row>
    <row r="66" spans="2:18" x14ac:dyDescent="0.25">
      <c r="B66" s="9"/>
      <c r="C66" s="9"/>
      <c r="D66" s="9"/>
      <c r="E66" s="9"/>
      <c r="F66" s="9"/>
      <c r="G66" s="9"/>
      <c r="H66" s="9"/>
      <c r="I66" s="9"/>
    </row>
    <row r="68" spans="2:18" x14ac:dyDescent="0.25">
      <c r="R68" s="10" t="s">
        <v>23</v>
      </c>
    </row>
    <row r="69" spans="2:18" x14ac:dyDescent="0.25">
      <c r="B69" s="10"/>
      <c r="C69" s="10"/>
      <c r="D69" s="10"/>
      <c r="E69" s="10"/>
      <c r="F69" s="10"/>
      <c r="G69" s="10"/>
      <c r="H69" s="10"/>
      <c r="I69" s="10"/>
      <c r="R69" s="10" t="s">
        <v>24</v>
      </c>
    </row>
    <row r="70" spans="2:18" x14ac:dyDescent="0.25">
      <c r="B70" s="10"/>
      <c r="C70" s="10"/>
      <c r="D70" s="10"/>
      <c r="E70" s="10"/>
      <c r="F70" s="10"/>
      <c r="G70" s="10"/>
      <c r="H70" s="10"/>
      <c r="I70" s="10"/>
      <c r="R70" s="10" t="s">
        <v>25</v>
      </c>
    </row>
    <row r="71" spans="2:18" x14ac:dyDescent="0.25">
      <c r="B71" s="10"/>
      <c r="C71" s="10"/>
      <c r="D71" s="10"/>
      <c r="E71" s="10"/>
      <c r="F71" s="10"/>
      <c r="G71" s="10"/>
      <c r="H71" s="10"/>
      <c r="I71" s="10"/>
    </row>
    <row r="73" spans="2:18" x14ac:dyDescent="0.25">
      <c r="B73" s="2"/>
      <c r="C73" s="2"/>
      <c r="D73" s="2"/>
      <c r="E73" s="2"/>
      <c r="F73" s="2"/>
      <c r="G73" s="2"/>
      <c r="H73" s="2"/>
      <c r="I73" s="2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Folha1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luis macedo</cp:lastModifiedBy>
  <dcterms:created xsi:type="dcterms:W3CDTF">2019-04-25T15:10:22Z</dcterms:created>
  <dcterms:modified xsi:type="dcterms:W3CDTF">2019-04-29T16:43:24Z</dcterms:modified>
</cp:coreProperties>
</file>