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b\Desktop\MEIO\"/>
    </mc:Choice>
  </mc:AlternateContent>
  <xr:revisionPtr revIDLastSave="0" documentId="13_ncr:1_{F5612521-CAA3-48A7-A2AE-19B9F7739548}" xr6:coauthVersionLast="36" xr6:coauthVersionMax="43" xr10:uidLastSave="{00000000-0000-0000-0000-000000000000}"/>
  <bookViews>
    <workbookView xWindow="0" yWindow="0" windowWidth="23040" windowHeight="10404" activeTab="1" xr2:uid="{00000000-000D-0000-FFFF-FFFF00000000}"/>
  </bookViews>
  <sheets>
    <sheet name="Folha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2" l="1"/>
  <c r="G4" i="2" l="1"/>
  <c r="F4" i="2" s="1"/>
  <c r="T60" i="2" l="1"/>
  <c r="T55" i="2"/>
  <c r="H4" i="2" l="1"/>
  <c r="L32" i="2" l="1"/>
  <c r="M32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M39" i="2" s="1"/>
  <c r="L40" i="2"/>
  <c r="M40" i="2" s="1"/>
  <c r="L41" i="2"/>
  <c r="M41" i="2" s="1"/>
  <c r="L42" i="2"/>
  <c r="M42" i="2" s="1"/>
  <c r="L43" i="2"/>
  <c r="M43" i="2" s="1"/>
  <c r="L44" i="2"/>
  <c r="M44" i="2" s="1"/>
  <c r="L45" i="2"/>
  <c r="M45" i="2" s="1"/>
  <c r="L46" i="2"/>
  <c r="M46" i="2" s="1"/>
  <c r="L47" i="2"/>
  <c r="M47" i="2" s="1"/>
  <c r="L48" i="2"/>
  <c r="M48" i="2" s="1"/>
  <c r="L49" i="2"/>
  <c r="M49" i="2" s="1"/>
  <c r="L50" i="2"/>
  <c r="M50" i="2" s="1"/>
  <c r="L51" i="2"/>
  <c r="M51" i="2" s="1"/>
  <c r="L52" i="2"/>
  <c r="M52" i="2" s="1"/>
  <c r="L31" i="2"/>
  <c r="M31" i="2" s="1"/>
  <c r="L20" i="2"/>
  <c r="M20" i="2" s="1"/>
  <c r="L21" i="2"/>
  <c r="M21" i="2" s="1"/>
  <c r="L22" i="2"/>
  <c r="M22" i="2" s="1"/>
  <c r="L23" i="2"/>
  <c r="M23" i="2" s="1"/>
  <c r="L24" i="2"/>
  <c r="M24" i="2" s="1"/>
  <c r="L25" i="2"/>
  <c r="M25" i="2" s="1"/>
  <c r="L26" i="2"/>
  <c r="M26" i="2" s="1"/>
  <c r="L27" i="2"/>
  <c r="M27" i="2" s="1"/>
  <c r="L28" i="2"/>
  <c r="M28" i="2" s="1"/>
  <c r="L29" i="2"/>
  <c r="M29" i="2" s="1"/>
  <c r="L30" i="2"/>
  <c r="M30" i="2" s="1"/>
  <c r="L19" i="2"/>
  <c r="M19" i="2" s="1"/>
  <c r="L5" i="2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4" i="2"/>
  <c r="M4" i="2" s="1"/>
  <c r="K5" i="2"/>
  <c r="K6" i="2"/>
  <c r="K7" i="2"/>
  <c r="K8" i="2"/>
  <c r="K9" i="2"/>
  <c r="K10" i="2"/>
  <c r="K11" i="2"/>
  <c r="K12" i="2"/>
  <c r="K13" i="2"/>
  <c r="K14" i="2"/>
  <c r="I14" i="2" s="1"/>
  <c r="K15" i="2"/>
  <c r="I15" i="2" s="1"/>
  <c r="K16" i="2"/>
  <c r="I16" i="2" s="1"/>
  <c r="K17" i="2"/>
  <c r="I17" i="2" s="1"/>
  <c r="K18" i="2"/>
  <c r="I18" i="2" s="1"/>
  <c r="K19" i="2"/>
  <c r="I19" i="2" s="1"/>
  <c r="K20" i="2"/>
  <c r="I20" i="2" s="1"/>
  <c r="K21" i="2"/>
  <c r="I21" i="2" s="1"/>
  <c r="K22" i="2"/>
  <c r="I22" i="2" s="1"/>
  <c r="K23" i="2"/>
  <c r="I23" i="2" s="1"/>
  <c r="K24" i="2"/>
  <c r="I24" i="2" s="1"/>
  <c r="K25" i="2"/>
  <c r="I25" i="2" s="1"/>
  <c r="K26" i="2"/>
  <c r="I26" i="2" s="1"/>
  <c r="K27" i="2"/>
  <c r="I27" i="2" s="1"/>
  <c r="K28" i="2"/>
  <c r="I28" i="2" s="1"/>
  <c r="K29" i="2"/>
  <c r="I29" i="2" s="1"/>
  <c r="K30" i="2"/>
  <c r="I30" i="2" s="1"/>
  <c r="K31" i="2"/>
  <c r="I31" i="2" s="1"/>
  <c r="K32" i="2"/>
  <c r="I32" i="2" s="1"/>
  <c r="K33" i="2"/>
  <c r="I33" i="2" s="1"/>
  <c r="K34" i="2"/>
  <c r="I34" i="2" s="1"/>
  <c r="K35" i="2"/>
  <c r="I35" i="2" s="1"/>
  <c r="K36" i="2"/>
  <c r="I36" i="2" s="1"/>
  <c r="K37" i="2"/>
  <c r="I37" i="2" s="1"/>
  <c r="K38" i="2"/>
  <c r="I38" i="2" s="1"/>
  <c r="K39" i="2"/>
  <c r="I39" i="2" s="1"/>
  <c r="K40" i="2"/>
  <c r="I40" i="2" s="1"/>
  <c r="K41" i="2"/>
  <c r="I41" i="2" s="1"/>
  <c r="K42" i="2"/>
  <c r="I42" i="2" s="1"/>
  <c r="K43" i="2"/>
  <c r="I43" i="2" s="1"/>
  <c r="K44" i="2"/>
  <c r="I44" i="2" s="1"/>
  <c r="K45" i="2"/>
  <c r="I45" i="2" s="1"/>
  <c r="K46" i="2"/>
  <c r="I46" i="2" s="1"/>
  <c r="K47" i="2"/>
  <c r="I47" i="2" s="1"/>
  <c r="K48" i="2"/>
  <c r="I48" i="2" s="1"/>
  <c r="K49" i="2"/>
  <c r="I49" i="2" s="1"/>
  <c r="K50" i="2"/>
  <c r="I50" i="2" s="1"/>
  <c r="K51" i="2"/>
  <c r="I51" i="2" s="1"/>
  <c r="K52" i="2"/>
  <c r="I52" i="2" s="1"/>
  <c r="K4" i="2"/>
  <c r="T59" i="2"/>
  <c r="B4" i="2" l="1"/>
  <c r="I5" i="2"/>
  <c r="I10" i="2"/>
  <c r="I13" i="2"/>
  <c r="I9" i="2"/>
  <c r="I8" i="2"/>
  <c r="I4" i="2"/>
  <c r="I7" i="2"/>
  <c r="I11" i="2"/>
  <c r="I6" i="2"/>
  <c r="I12" i="2"/>
  <c r="M53" i="2"/>
  <c r="F60" i="2" s="1"/>
  <c r="F62" i="2" s="1"/>
  <c r="C7" i="1"/>
  <c r="C18" i="1"/>
  <c r="C2" i="1"/>
  <c r="C6" i="1" s="1"/>
  <c r="D4" i="2" l="1"/>
  <c r="P4" i="2"/>
  <c r="Q4" i="2" s="1"/>
  <c r="C21" i="1"/>
  <c r="C22" i="1"/>
  <c r="C27" i="1" s="1"/>
  <c r="C23" i="1"/>
  <c r="C28" i="1" s="1"/>
  <c r="O4" i="2"/>
  <c r="D22" i="1" l="1"/>
  <c r="D21" i="1"/>
  <c r="C26" i="1"/>
  <c r="D23" i="1"/>
  <c r="C4" i="2"/>
  <c r="E4" i="2" s="1"/>
  <c r="J4" i="2" l="1"/>
  <c r="G5" i="2" s="1"/>
  <c r="H5" i="2" l="1"/>
  <c r="B5" i="2"/>
  <c r="P5" i="2" l="1"/>
  <c r="Q5" i="2" s="1"/>
  <c r="D5" i="2"/>
  <c r="O5" i="2"/>
  <c r="C5" i="2"/>
  <c r="E5" i="2" s="1"/>
  <c r="F5" i="2"/>
  <c r="N5" i="2" l="1"/>
  <c r="J5" i="2"/>
  <c r="H6" i="2" s="1"/>
  <c r="G6" i="2" l="1"/>
  <c r="F6" i="2"/>
  <c r="B6" i="2"/>
  <c r="D6" i="2" l="1"/>
  <c r="P6" i="2"/>
  <c r="Q6" i="2" s="1"/>
  <c r="C6" i="2"/>
  <c r="O6" i="2"/>
  <c r="E6" i="2" l="1"/>
  <c r="J6" i="2"/>
  <c r="N6" i="2"/>
  <c r="G7" i="2" l="1"/>
  <c r="H7" i="2"/>
  <c r="B7" i="2"/>
  <c r="F7" i="2"/>
  <c r="P7" i="2" l="1"/>
  <c r="Q7" i="2" s="1"/>
  <c r="C7" i="2"/>
  <c r="D7" i="2"/>
  <c r="O7" i="2"/>
  <c r="J7" i="2" l="1"/>
  <c r="N7" i="2"/>
  <c r="E7" i="2"/>
  <c r="G8" i="2" l="1"/>
  <c r="H8" i="2"/>
  <c r="B8" i="2"/>
  <c r="F8" i="2"/>
  <c r="D8" i="2" l="1"/>
  <c r="C8" i="2"/>
  <c r="P8" i="2"/>
  <c r="Q8" i="2" s="1"/>
  <c r="O8" i="2"/>
  <c r="J8" i="2" l="1"/>
  <c r="E8" i="2"/>
  <c r="N8" i="2"/>
  <c r="H9" i="2" l="1"/>
  <c r="G9" i="2"/>
  <c r="F9" i="2"/>
  <c r="B9" i="2"/>
  <c r="P9" i="2" l="1"/>
  <c r="Q9" i="2" s="1"/>
  <c r="D9" i="2"/>
  <c r="C9" i="2"/>
  <c r="O9" i="2"/>
  <c r="N9" i="2" l="1"/>
  <c r="E9" i="2"/>
  <c r="J9" i="2"/>
  <c r="H10" i="2" l="1"/>
  <c r="G10" i="2"/>
  <c r="B10" i="2"/>
  <c r="F10" i="2"/>
  <c r="O10" i="2" l="1"/>
  <c r="C10" i="2"/>
  <c r="P10" i="2"/>
  <c r="Q10" i="2" s="1"/>
  <c r="D10" i="2"/>
  <c r="N10" i="2" l="1"/>
  <c r="E10" i="2"/>
  <c r="J10" i="2"/>
  <c r="H11" i="2" l="1"/>
  <c r="G11" i="2"/>
  <c r="B11" i="2"/>
  <c r="F11" i="2"/>
  <c r="C11" i="2" l="1"/>
  <c r="P11" i="2"/>
  <c r="Q11" i="2" s="1"/>
  <c r="O11" i="2"/>
  <c r="D11" i="2"/>
  <c r="E11" i="2" l="1"/>
  <c r="N11" i="2"/>
  <c r="J11" i="2"/>
  <c r="H12" i="2" l="1"/>
  <c r="G12" i="2"/>
  <c r="B12" i="2"/>
  <c r="F12" i="2"/>
  <c r="P12" i="2" l="1"/>
  <c r="Q12" i="2" s="1"/>
  <c r="C12" i="2"/>
  <c r="D12" i="2"/>
  <c r="O12" i="2"/>
  <c r="J12" i="2" l="1"/>
  <c r="E12" i="2"/>
  <c r="N12" i="2"/>
  <c r="H13" i="2" l="1"/>
  <c r="G13" i="2"/>
  <c r="F13" i="2"/>
  <c r="B13" i="2"/>
  <c r="O13" i="2" l="1"/>
  <c r="C13" i="2"/>
  <c r="D13" i="2"/>
  <c r="P13" i="2"/>
  <c r="Q13" i="2" s="1"/>
  <c r="J13" i="2" l="1"/>
  <c r="E13" i="2"/>
  <c r="N13" i="2"/>
  <c r="H14" i="2" l="1"/>
  <c r="G14" i="2"/>
  <c r="B14" i="2"/>
  <c r="F14" i="2"/>
  <c r="D14" i="2" l="1"/>
  <c r="C14" i="2"/>
  <c r="P14" i="2"/>
  <c r="Q14" i="2" s="1"/>
  <c r="O14" i="2"/>
  <c r="N14" i="2" l="1"/>
  <c r="E14" i="2"/>
  <c r="J14" i="2"/>
  <c r="G15" i="2" l="1"/>
  <c r="H15" i="2"/>
  <c r="F15" i="2"/>
  <c r="B15" i="2"/>
  <c r="O15" i="2" l="1"/>
  <c r="C15" i="2"/>
  <c r="P15" i="2"/>
  <c r="Q15" i="2" s="1"/>
  <c r="D15" i="2"/>
  <c r="J15" i="2" l="1"/>
  <c r="E15" i="2"/>
  <c r="N15" i="2"/>
  <c r="G16" i="2" l="1"/>
  <c r="H16" i="2"/>
  <c r="B16" i="2"/>
  <c r="F16" i="2"/>
  <c r="P16" i="2" l="1"/>
  <c r="Q16" i="2" s="1"/>
  <c r="O16" i="2"/>
  <c r="C16" i="2"/>
  <c r="D16" i="2"/>
  <c r="E16" i="2" l="1"/>
  <c r="J16" i="2"/>
  <c r="N16" i="2"/>
  <c r="G17" i="2" l="1"/>
  <c r="H17" i="2"/>
  <c r="B17" i="2"/>
  <c r="F17" i="2"/>
  <c r="O17" i="2" l="1"/>
  <c r="D17" i="2"/>
  <c r="P17" i="2"/>
  <c r="Q17" i="2" s="1"/>
  <c r="C17" i="2"/>
  <c r="J17" i="2" l="1"/>
  <c r="N17" i="2"/>
  <c r="E17" i="2"/>
  <c r="H18" i="2" l="1"/>
  <c r="G18" i="2"/>
  <c r="B18" i="2"/>
  <c r="F18" i="2"/>
  <c r="D18" i="2" l="1"/>
  <c r="C18" i="2"/>
  <c r="O18" i="2"/>
  <c r="P18" i="2"/>
  <c r="Q18" i="2" s="1"/>
  <c r="J18" i="2" l="1"/>
  <c r="E18" i="2"/>
  <c r="N18" i="2"/>
  <c r="H19" i="2" l="1"/>
  <c r="G19" i="2"/>
  <c r="F19" i="2"/>
  <c r="B19" i="2"/>
  <c r="C19" i="2" l="1"/>
  <c r="P19" i="2"/>
  <c r="Q19" i="2" s="1"/>
  <c r="O19" i="2"/>
  <c r="D19" i="2"/>
  <c r="N19" i="2" l="1"/>
  <c r="J19" i="2"/>
  <c r="E19" i="2"/>
  <c r="G20" i="2" l="1"/>
  <c r="H20" i="2"/>
  <c r="F20" i="2"/>
  <c r="B20" i="2"/>
  <c r="D20" i="2" l="1"/>
  <c r="C20" i="2"/>
  <c r="O20" i="2"/>
  <c r="P20" i="2"/>
  <c r="Q20" i="2" s="1"/>
  <c r="E20" i="2" l="1"/>
  <c r="J20" i="2"/>
  <c r="N20" i="2"/>
  <c r="H21" i="2" l="1"/>
  <c r="G21" i="2"/>
  <c r="B21" i="2"/>
  <c r="F21" i="2"/>
  <c r="C21" i="2" l="1"/>
  <c r="O21" i="2"/>
  <c r="P21" i="2"/>
  <c r="Q21" i="2" s="1"/>
  <c r="D21" i="2"/>
  <c r="J21" i="2" l="1"/>
  <c r="E21" i="2"/>
  <c r="N21" i="2"/>
  <c r="H22" i="2" l="1"/>
  <c r="G22" i="2"/>
  <c r="F22" i="2"/>
  <c r="B22" i="2"/>
  <c r="D22" i="2" l="1"/>
  <c r="P22" i="2"/>
  <c r="Q22" i="2" s="1"/>
  <c r="C22" i="2"/>
  <c r="O22" i="2"/>
  <c r="N22" i="2" l="1"/>
  <c r="J22" i="2"/>
  <c r="E22" i="2"/>
  <c r="H23" i="2" l="1"/>
  <c r="G23" i="2"/>
  <c r="F23" i="2"/>
  <c r="B23" i="2"/>
  <c r="D23" i="2" l="1"/>
  <c r="O23" i="2"/>
  <c r="P23" i="2"/>
  <c r="Q23" i="2" s="1"/>
  <c r="C23" i="2"/>
  <c r="E23" i="2" l="1"/>
  <c r="J23" i="2"/>
  <c r="N23" i="2"/>
  <c r="H24" i="2" l="1"/>
  <c r="G24" i="2"/>
  <c r="F24" i="2"/>
  <c r="B24" i="2"/>
  <c r="P24" i="2" l="1"/>
  <c r="Q24" i="2" s="1"/>
  <c r="D24" i="2"/>
  <c r="C24" i="2"/>
  <c r="O24" i="2"/>
  <c r="J24" i="2" l="1"/>
  <c r="N24" i="2"/>
  <c r="E24" i="2"/>
  <c r="H25" i="2" l="1"/>
  <c r="G25" i="2"/>
  <c r="B25" i="2"/>
  <c r="F25" i="2"/>
  <c r="D25" i="2" l="1"/>
  <c r="P25" i="2"/>
  <c r="Q25" i="2" s="1"/>
  <c r="O25" i="2"/>
  <c r="C25" i="2"/>
  <c r="N25" i="2" l="1"/>
  <c r="J25" i="2"/>
  <c r="E25" i="2"/>
  <c r="G26" i="2" l="1"/>
  <c r="H26" i="2"/>
  <c r="B26" i="2"/>
  <c r="F26" i="2"/>
  <c r="D26" i="2" l="1"/>
  <c r="P26" i="2"/>
  <c r="Q26" i="2" s="1"/>
  <c r="C26" i="2"/>
  <c r="O26" i="2"/>
  <c r="J26" i="2" l="1"/>
  <c r="E26" i="2"/>
  <c r="N26" i="2"/>
  <c r="H27" i="2" l="1"/>
  <c r="G27" i="2"/>
  <c r="B27" i="2"/>
  <c r="F27" i="2"/>
  <c r="D27" i="2" l="1"/>
  <c r="C27" i="2"/>
  <c r="P27" i="2"/>
  <c r="Q27" i="2" s="1"/>
  <c r="O27" i="2"/>
  <c r="E27" i="2" l="1"/>
  <c r="N27" i="2"/>
  <c r="J27" i="2"/>
  <c r="G28" i="2" l="1"/>
  <c r="H28" i="2"/>
  <c r="F28" i="2"/>
  <c r="B28" i="2"/>
  <c r="C28" i="2" l="1"/>
  <c r="O28" i="2"/>
  <c r="P28" i="2"/>
  <c r="Q28" i="2" s="1"/>
  <c r="D28" i="2"/>
  <c r="J28" i="2" l="1"/>
  <c r="N28" i="2"/>
  <c r="E28" i="2"/>
  <c r="G29" i="2" l="1"/>
  <c r="H29" i="2"/>
  <c r="B29" i="2"/>
  <c r="F29" i="2"/>
  <c r="O29" i="2" l="1"/>
  <c r="D29" i="2"/>
  <c r="P29" i="2"/>
  <c r="Q29" i="2" s="1"/>
  <c r="C29" i="2"/>
  <c r="E29" i="2" l="1"/>
  <c r="N29" i="2"/>
  <c r="J29" i="2"/>
  <c r="H30" i="2" l="1"/>
  <c r="G30" i="2"/>
  <c r="F30" i="2"/>
  <c r="B30" i="2"/>
  <c r="C30" i="2" l="1"/>
  <c r="O30" i="2"/>
  <c r="P30" i="2"/>
  <c r="Q30" i="2" s="1"/>
  <c r="D30" i="2"/>
  <c r="N30" i="2" l="1"/>
  <c r="J30" i="2"/>
  <c r="E30" i="2"/>
  <c r="H31" i="2" l="1"/>
  <c r="G31" i="2"/>
  <c r="F31" i="2"/>
  <c r="B31" i="2"/>
  <c r="C31" i="2" l="1"/>
  <c r="O31" i="2"/>
  <c r="D31" i="2"/>
  <c r="P31" i="2"/>
  <c r="Q31" i="2" s="1"/>
  <c r="N31" i="2" l="1"/>
  <c r="E31" i="2"/>
  <c r="J31" i="2"/>
  <c r="G32" i="2" l="1"/>
  <c r="H32" i="2"/>
  <c r="F32" i="2"/>
  <c r="B32" i="2"/>
  <c r="D32" i="2" l="1"/>
  <c r="P32" i="2"/>
  <c r="Q32" i="2" s="1"/>
  <c r="O32" i="2"/>
  <c r="C32" i="2"/>
  <c r="J32" i="2" l="1"/>
  <c r="N32" i="2"/>
  <c r="E32" i="2"/>
  <c r="G33" i="2" l="1"/>
  <c r="H33" i="2"/>
  <c r="B33" i="2"/>
  <c r="F33" i="2"/>
  <c r="C33" i="2" l="1"/>
  <c r="O33" i="2"/>
  <c r="P33" i="2"/>
  <c r="Q33" i="2" s="1"/>
  <c r="D33" i="2"/>
  <c r="J33" i="2" l="1"/>
  <c r="E33" i="2"/>
  <c r="N33" i="2"/>
  <c r="G34" i="2" l="1"/>
  <c r="H34" i="2"/>
  <c r="F34" i="2"/>
  <c r="B34" i="2"/>
  <c r="O34" i="2" l="1"/>
  <c r="D34" i="2"/>
  <c r="C34" i="2"/>
  <c r="P34" i="2"/>
  <c r="Q34" i="2" s="1"/>
  <c r="N34" i="2" l="1"/>
  <c r="J34" i="2"/>
  <c r="E34" i="2"/>
  <c r="G35" i="2" l="1"/>
  <c r="H35" i="2"/>
  <c r="B35" i="2"/>
  <c r="F35" i="2"/>
  <c r="C35" i="2" l="1"/>
  <c r="D35" i="2"/>
  <c r="O35" i="2"/>
  <c r="P35" i="2"/>
  <c r="Q35" i="2" s="1"/>
  <c r="N35" i="2" l="1"/>
  <c r="J35" i="2"/>
  <c r="E35" i="2"/>
  <c r="H36" i="2" l="1"/>
  <c r="G36" i="2"/>
  <c r="F36" i="2"/>
  <c r="B36" i="2"/>
  <c r="C36" i="2" l="1"/>
  <c r="O36" i="2"/>
  <c r="P36" i="2"/>
  <c r="Q36" i="2" s="1"/>
  <c r="D36" i="2"/>
  <c r="J36" i="2" l="1"/>
  <c r="E36" i="2"/>
  <c r="N36" i="2"/>
  <c r="G37" i="2" l="1"/>
  <c r="H37" i="2"/>
  <c r="B37" i="2"/>
  <c r="F37" i="2"/>
  <c r="O37" i="2" l="1"/>
  <c r="P37" i="2"/>
  <c r="Q37" i="2" s="1"/>
  <c r="C37" i="2"/>
  <c r="D37" i="2"/>
  <c r="J37" i="2" l="1"/>
  <c r="N37" i="2"/>
  <c r="E37" i="2"/>
  <c r="H38" i="2" l="1"/>
  <c r="G38" i="2"/>
  <c r="F38" i="2"/>
  <c r="B38" i="2"/>
  <c r="P38" i="2" l="1"/>
  <c r="Q38" i="2" s="1"/>
  <c r="C38" i="2"/>
  <c r="D38" i="2"/>
  <c r="O38" i="2"/>
  <c r="J38" i="2" l="1"/>
  <c r="E38" i="2"/>
  <c r="N38" i="2"/>
  <c r="H39" i="2" l="1"/>
  <c r="G39" i="2"/>
  <c r="F39" i="2"/>
  <c r="B39" i="2"/>
  <c r="C39" i="2" l="1"/>
  <c r="O39" i="2"/>
  <c r="P39" i="2"/>
  <c r="Q39" i="2" s="1"/>
  <c r="D39" i="2"/>
  <c r="N39" i="2" l="1"/>
  <c r="E39" i="2"/>
  <c r="J39" i="2"/>
  <c r="H40" i="2" l="1"/>
  <c r="G40" i="2"/>
  <c r="F40" i="2"/>
  <c r="B40" i="2"/>
  <c r="D40" i="2" l="1"/>
  <c r="P40" i="2"/>
  <c r="Q40" i="2" s="1"/>
  <c r="C40" i="2"/>
  <c r="O40" i="2"/>
  <c r="E40" i="2" l="1"/>
  <c r="J40" i="2"/>
  <c r="N40" i="2"/>
  <c r="H41" i="2" l="1"/>
  <c r="G41" i="2"/>
  <c r="F41" i="2"/>
  <c r="B41" i="2"/>
  <c r="P41" i="2" l="1"/>
  <c r="Q41" i="2" s="1"/>
  <c r="O41" i="2"/>
  <c r="D41" i="2"/>
  <c r="C41" i="2"/>
  <c r="J41" i="2" l="1"/>
  <c r="N41" i="2"/>
  <c r="E41" i="2"/>
  <c r="H42" i="2" l="1"/>
  <c r="G42" i="2"/>
  <c r="F42" i="2"/>
  <c r="B42" i="2"/>
  <c r="P42" i="2" l="1"/>
  <c r="Q42" i="2" s="1"/>
  <c r="C42" i="2"/>
  <c r="D42" i="2"/>
  <c r="O42" i="2"/>
  <c r="E42" i="2" l="1"/>
  <c r="N42" i="2"/>
  <c r="J42" i="2"/>
  <c r="H43" i="2" l="1"/>
  <c r="G43" i="2"/>
  <c r="B43" i="2"/>
  <c r="F43" i="2"/>
  <c r="C43" i="2" l="1"/>
  <c r="P43" i="2"/>
  <c r="Q43" i="2" s="1"/>
  <c r="D43" i="2"/>
  <c r="O43" i="2"/>
  <c r="J43" i="2" l="1"/>
  <c r="E43" i="2"/>
  <c r="N43" i="2"/>
  <c r="G44" i="2" l="1"/>
  <c r="H44" i="2"/>
  <c r="B44" i="2"/>
  <c r="F44" i="2"/>
  <c r="P44" i="2" l="1"/>
  <c r="Q44" i="2" s="1"/>
  <c r="D44" i="2"/>
  <c r="O44" i="2"/>
  <c r="C44" i="2"/>
  <c r="N44" i="2" l="1"/>
  <c r="J44" i="2"/>
  <c r="E44" i="2"/>
  <c r="G45" i="2" l="1"/>
  <c r="H45" i="2"/>
  <c r="F45" i="2"/>
  <c r="B45" i="2"/>
  <c r="P45" i="2" l="1"/>
  <c r="Q45" i="2" s="1"/>
  <c r="C45" i="2"/>
  <c r="O45" i="2"/>
  <c r="D45" i="2"/>
  <c r="J45" i="2" l="1"/>
  <c r="N45" i="2"/>
  <c r="E45" i="2"/>
  <c r="G46" i="2" l="1"/>
  <c r="H46" i="2"/>
  <c r="B46" i="2"/>
  <c r="F46" i="2"/>
  <c r="P46" i="2" l="1"/>
  <c r="Q46" i="2" s="1"/>
  <c r="D46" i="2"/>
  <c r="O46" i="2"/>
  <c r="C46" i="2"/>
  <c r="N46" i="2" l="1"/>
  <c r="E46" i="2"/>
  <c r="J46" i="2"/>
  <c r="G47" i="2" l="1"/>
  <c r="H47" i="2"/>
  <c r="F47" i="2"/>
  <c r="B47" i="2"/>
  <c r="D47" i="2" l="1"/>
  <c r="P47" i="2"/>
  <c r="Q47" i="2" s="1"/>
  <c r="O47" i="2"/>
  <c r="C47" i="2"/>
  <c r="J47" i="2" l="1"/>
  <c r="N47" i="2"/>
  <c r="E47" i="2"/>
  <c r="H48" i="2" l="1"/>
  <c r="G48" i="2"/>
  <c r="F48" i="2"/>
  <c r="B48" i="2"/>
  <c r="D48" i="2" l="1"/>
  <c r="P48" i="2"/>
  <c r="Q48" i="2" s="1"/>
  <c r="C48" i="2"/>
  <c r="O48" i="2"/>
  <c r="J48" i="2" l="1"/>
  <c r="E48" i="2"/>
  <c r="N48" i="2"/>
  <c r="H49" i="2" l="1"/>
  <c r="G49" i="2"/>
  <c r="F49" i="2"/>
  <c r="B49" i="2"/>
  <c r="P49" i="2" l="1"/>
  <c r="Q49" i="2" s="1"/>
  <c r="O49" i="2"/>
  <c r="C49" i="2"/>
  <c r="D49" i="2"/>
  <c r="J49" i="2" l="1"/>
  <c r="E49" i="2"/>
  <c r="N49" i="2"/>
  <c r="H50" i="2" l="1"/>
  <c r="G50" i="2"/>
  <c r="F50" i="2"/>
  <c r="B50" i="2"/>
  <c r="D50" i="2" l="1"/>
  <c r="C50" i="2"/>
  <c r="O50" i="2"/>
  <c r="P50" i="2"/>
  <c r="Q50" i="2" s="1"/>
  <c r="E50" i="2" l="1"/>
  <c r="J50" i="2"/>
  <c r="N50" i="2"/>
  <c r="H51" i="2" l="1"/>
  <c r="G51" i="2"/>
  <c r="B51" i="2"/>
  <c r="F51" i="2"/>
  <c r="D51" i="2" l="1"/>
  <c r="O51" i="2"/>
  <c r="P51" i="2"/>
  <c r="Q51" i="2" s="1"/>
  <c r="C51" i="2"/>
  <c r="J51" i="2" l="1"/>
  <c r="E51" i="2"/>
  <c r="N51" i="2"/>
  <c r="H52" i="2" l="1"/>
  <c r="G52" i="2"/>
  <c r="B52" i="2"/>
  <c r="F52" i="2"/>
  <c r="D52" i="2" l="1"/>
  <c r="P52" i="2"/>
  <c r="P53" i="2" s="1"/>
  <c r="O52" i="2"/>
  <c r="O53" i="2" s="1"/>
  <c r="F59" i="2" s="1"/>
  <c r="C52" i="2"/>
  <c r="F57" i="2"/>
  <c r="F61" i="2" s="1"/>
  <c r="Q52" i="2"/>
  <c r="Q53" i="2" s="1"/>
  <c r="F63" i="2" s="1"/>
  <c r="J52" i="2" l="1"/>
  <c r="N52" i="2"/>
  <c r="N53" i="2" s="1"/>
  <c r="F58" i="2" s="1"/>
  <c r="E52" i="2"/>
</calcChain>
</file>

<file path=xl/sharedStrings.xml><?xml version="1.0" encoding="utf-8"?>
<sst xmlns="http://schemas.openxmlformats.org/spreadsheetml/2006/main" count="125" uniqueCount="78">
  <si>
    <t>b:</t>
  </si>
  <si>
    <t>v:</t>
  </si>
  <si>
    <t>C1 (semanal):</t>
  </si>
  <si>
    <t>C2:</t>
  </si>
  <si>
    <t>C3:</t>
  </si>
  <si>
    <t xml:space="preserve">t: </t>
  </si>
  <si>
    <t>€ / caixa</t>
  </si>
  <si>
    <t>i (semanal):</t>
  </si>
  <si>
    <t>€</t>
  </si>
  <si>
    <t>[1,16] semanas</t>
  </si>
  <si>
    <t>[17,28] semanas</t>
  </si>
  <si>
    <t>caixas</t>
  </si>
  <si>
    <t>1 ano - 50 semanas</t>
  </si>
  <si>
    <t xml:space="preserve">coef_var </t>
  </si>
  <si>
    <t>Intervalo de semanas (2018)</t>
  </si>
  <si>
    <t>Intervalo de semanas (2019)</t>
  </si>
  <si>
    <t>[29,50] semanas</t>
  </si>
  <si>
    <t>Valores Tendência</t>
  </si>
  <si>
    <t>Tendência</t>
  </si>
  <si>
    <t>Procura</t>
  </si>
  <si>
    <t>Desvio Padrão (2019)</t>
  </si>
  <si>
    <t xml:space="preserve">Média Procura 2018: </t>
  </si>
  <si>
    <t>i  =</t>
  </si>
  <si>
    <t>Normal [1,16] -&gt; (421,7767 , 36,2808)</t>
  </si>
  <si>
    <t>Normal [17,28] -&gt; (561,2853 , 36,6643)</t>
  </si>
  <si>
    <t>Normal [29,50] -&gt; (347,0386 , 37,1301)</t>
  </si>
  <si>
    <t>Período</t>
  </si>
  <si>
    <t>t</t>
  </si>
  <si>
    <t>s (inicial):</t>
  </si>
  <si>
    <t>S (inicial):</t>
  </si>
  <si>
    <t>-</t>
  </si>
  <si>
    <t>Stock Inicial</t>
  </si>
  <si>
    <t>Procura Random</t>
  </si>
  <si>
    <t>Random Prazo</t>
  </si>
  <si>
    <t>Prazo Entrega</t>
  </si>
  <si>
    <t>SOMA</t>
  </si>
  <si>
    <t>Teste Encomenda</t>
  </si>
  <si>
    <t xml:space="preserve">Encomenda </t>
  </si>
  <si>
    <t>Aux Prazo Entrega</t>
  </si>
  <si>
    <t>Receção</t>
  </si>
  <si>
    <t>Aux Receção</t>
  </si>
  <si>
    <t>Prazo de entrega da receção</t>
  </si>
  <si>
    <t>Total Encomendas Acumuladas</t>
  </si>
  <si>
    <t>Quebra Acumulada</t>
  </si>
  <si>
    <t>r</t>
  </si>
  <si>
    <t>Stock Atual</t>
  </si>
  <si>
    <t>Estatísticas Sobre a Simulação</t>
  </si>
  <si>
    <t>Stock Médio</t>
  </si>
  <si>
    <t>Nº Encomendas</t>
  </si>
  <si>
    <t>Nº Quebras</t>
  </si>
  <si>
    <t>Quantidade Vendas</t>
  </si>
  <si>
    <t>Custo Armazenamento</t>
  </si>
  <si>
    <t>50 semanas</t>
  </si>
  <si>
    <t>Lucro de Vendas</t>
  </si>
  <si>
    <t>Cálculo Encomendas</t>
  </si>
  <si>
    <t>Unidades Quebra</t>
  </si>
  <si>
    <t xml:space="preserve">Custo Total </t>
  </si>
  <si>
    <t>Balanço Total</t>
  </si>
  <si>
    <t>(s,S)</t>
  </si>
  <si>
    <t xml:space="preserve"> Balanço</t>
  </si>
  <si>
    <t>(600 , 1400)</t>
  </si>
  <si>
    <t>(650 , 1450)</t>
  </si>
  <si>
    <t>(700 , 1500)</t>
  </si>
  <si>
    <t>(750 , 1550)</t>
  </si>
  <si>
    <t>(800 , 1600)</t>
  </si>
  <si>
    <t>(850 , 1650)</t>
  </si>
  <si>
    <t>(900 , 1700)</t>
  </si>
  <si>
    <t>(950 , 1750)</t>
  </si>
  <si>
    <t>(1000 , 1800)</t>
  </si>
  <si>
    <t>(1050 , 1850)</t>
  </si>
  <si>
    <t>(1100 , 1900)</t>
  </si>
  <si>
    <t>(1150 , 1950)</t>
  </si>
  <si>
    <t>(1200 , 2000)</t>
  </si>
  <si>
    <t>(1250 , 2050)</t>
  </si>
  <si>
    <t>(1300 , 2100)</t>
  </si>
  <si>
    <t>(1350 , 2150)</t>
  </si>
  <si>
    <t>(1400 , 2200)</t>
  </si>
  <si>
    <t>(1450 , 2250)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</si>
</sst>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63377788628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4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3" xfId="0" applyFill="1" applyBorder="1"/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2" borderId="0" xfId="0" applyFill="1" applyBorder="1"/>
    <xf numFmtId="0" fontId="0" fillId="5" borderId="3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5" borderId="0" xfId="0" applyFill="1"/>
    <xf numFmtId="3" fontId="0" fillId="6" borderId="0" xfId="0" quotePrefix="1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651651939933565E-2"/>
          <c:y val="0.10305349250941384"/>
          <c:w val="0.93185804495483759"/>
          <c:h val="0.82549386509927425"/>
        </c:manualLayout>
      </c:layout>
      <c:lineChart>
        <c:grouping val="standard"/>
        <c:varyColors val="0"/>
        <c:ser>
          <c:idx val="0"/>
          <c:order val="0"/>
          <c:tx>
            <c:strRef>
              <c:f>Sheet1!$U$3</c:f>
              <c:strCache>
                <c:ptCount val="1"/>
                <c:pt idx="0">
                  <c:v> Balanço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Sheet1!$T$4:$T$21</c:f>
              <c:strCache>
                <c:ptCount val="18"/>
                <c:pt idx="0">
                  <c:v>(600 , 1400)</c:v>
                </c:pt>
                <c:pt idx="1">
                  <c:v>(650 , 1450)</c:v>
                </c:pt>
                <c:pt idx="2">
                  <c:v>(700 , 1500)</c:v>
                </c:pt>
                <c:pt idx="3">
                  <c:v>(750 , 1550)</c:v>
                </c:pt>
                <c:pt idx="4">
                  <c:v>(800 , 1600)</c:v>
                </c:pt>
                <c:pt idx="5">
                  <c:v>(850 , 1650)</c:v>
                </c:pt>
                <c:pt idx="6">
                  <c:v>(900 , 1700)</c:v>
                </c:pt>
                <c:pt idx="7">
                  <c:v>(950 , 1750)</c:v>
                </c:pt>
                <c:pt idx="8">
                  <c:v>(1000 , 1800)</c:v>
                </c:pt>
                <c:pt idx="9">
                  <c:v>(1050 , 1850)</c:v>
                </c:pt>
                <c:pt idx="10">
                  <c:v>(1100 , 1900)</c:v>
                </c:pt>
                <c:pt idx="11">
                  <c:v>(1150 , 1950)</c:v>
                </c:pt>
                <c:pt idx="12">
                  <c:v>(1200 , 2000)</c:v>
                </c:pt>
                <c:pt idx="13">
                  <c:v>(1250 , 2050)</c:v>
                </c:pt>
                <c:pt idx="14">
                  <c:v>(1300 , 2100)</c:v>
                </c:pt>
                <c:pt idx="15">
                  <c:v>(1350 , 2150)</c:v>
                </c:pt>
                <c:pt idx="16">
                  <c:v>(1400 , 2200)</c:v>
                </c:pt>
                <c:pt idx="17">
                  <c:v>(1450 , 2250)</c:v>
                </c:pt>
              </c:strCache>
            </c:strRef>
          </c:cat>
          <c:val>
            <c:numRef>
              <c:f>Sheet1!$U$4:$U$21</c:f>
              <c:numCache>
                <c:formatCode>General</c:formatCode>
                <c:ptCount val="18"/>
                <c:pt idx="0">
                  <c:v>400023.84840000002</c:v>
                </c:pt>
                <c:pt idx="1">
                  <c:v>423600.4203</c:v>
                </c:pt>
                <c:pt idx="2">
                  <c:v>444797.37800000003</c:v>
                </c:pt>
                <c:pt idx="3">
                  <c:v>451705.07410000003</c:v>
                </c:pt>
                <c:pt idx="4">
                  <c:v>464168.56099999999</c:v>
                </c:pt>
                <c:pt idx="5">
                  <c:v>460457.05849999998</c:v>
                </c:pt>
                <c:pt idx="6">
                  <c:v>463810.9216</c:v>
                </c:pt>
                <c:pt idx="7">
                  <c:v>470317.58439999999</c:v>
                </c:pt>
                <c:pt idx="8">
                  <c:v>465034.71340000001</c:v>
                </c:pt>
                <c:pt idx="9">
                  <c:v>462675.34169999999</c:v>
                </c:pt>
                <c:pt idx="10">
                  <c:v>461914.00439999998</c:v>
                </c:pt>
                <c:pt idx="11">
                  <c:v>465145.51939999999</c:v>
                </c:pt>
                <c:pt idx="12">
                  <c:v>465571.90539999999</c:v>
                </c:pt>
                <c:pt idx="13">
                  <c:v>466715.65779999999</c:v>
                </c:pt>
                <c:pt idx="14">
                  <c:v>466729.6936</c:v>
                </c:pt>
                <c:pt idx="15">
                  <c:v>462431.47960000002</c:v>
                </c:pt>
                <c:pt idx="16">
                  <c:v>458278.02</c:v>
                </c:pt>
                <c:pt idx="17">
                  <c:v>460247.05180000002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6-4B5F-B315-DEC7FF8D2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942560"/>
        <c:axId val="524938952"/>
      </c:lineChart>
      <c:catAx>
        <c:axId val="52494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(s</a:t>
                </a:r>
                <a:r>
                  <a:rPr lang="pt-PT" baseline="0"/>
                  <a:t> ,</a:t>
                </a:r>
                <a:r>
                  <a:rPr lang="pt-PT"/>
                  <a:t> S)</a:t>
                </a:r>
              </a:p>
            </c:rich>
          </c:tx>
          <c:layout>
            <c:manualLayout>
              <c:xMode val="edge"/>
              <c:yMode val="edge"/>
              <c:x val="0.50093385052109696"/>
              <c:y val="0.971178182303860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4938952"/>
        <c:crosses val="autoZero"/>
        <c:auto val="1"/>
        <c:lblAlgn val="ctr"/>
        <c:lblOffset val="100"/>
        <c:noMultiLvlLbl val="0"/>
      </c:catAx>
      <c:valAx>
        <c:axId val="524938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Balanço</a:t>
                </a:r>
              </a:p>
              <a:p>
                <a:pPr>
                  <a:defRPr/>
                </a:pPr>
                <a:endParaRPr lang="pt-PT"/>
              </a:p>
              <a:p>
                <a:pPr>
                  <a:defRPr/>
                </a:pPr>
                <a:endParaRPr lang="pt-PT"/>
              </a:p>
              <a:p>
                <a:pPr>
                  <a:defRPr/>
                </a:pPr>
                <a:endParaRPr lang="pt-PT"/>
              </a:p>
            </c:rich>
          </c:tx>
          <c:layout>
            <c:manualLayout>
              <c:xMode val="edge"/>
              <c:yMode val="edge"/>
              <c:x val="2.0722319692363295E-3"/>
              <c:y val="0.395714782804300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494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522514</xdr:colOff>
      <xdr:row>0</xdr:row>
      <xdr:rowOff>0</xdr:rowOff>
    </xdr:from>
    <xdr:to>
      <xdr:col>41</xdr:col>
      <xdr:colOff>631371</xdr:colOff>
      <xdr:row>31</xdr:row>
      <xdr:rowOff>185057</xdr:rowOff>
    </xdr:to>
    <xdr:graphicFrame macro="">
      <xdr:nvGraphicFramePr>
        <xdr:cNvPr id="2" name="Chart 1" descr="(s,S)">
          <a:extLst>
            <a:ext uri="{FF2B5EF4-FFF2-40B4-BE49-F238E27FC236}">
              <a16:creationId xmlns:a16="http://schemas.microsoft.com/office/drawing/2014/main" id="{939776C6-6D5D-4514-9FD9-2D036A199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4"/>
  <sheetViews>
    <sheetView workbookViewId="0">
      <selection activeCell="D21" sqref="D21"/>
    </sheetView>
  </sheetViews>
  <sheetFormatPr defaultColWidth="11.19921875" defaultRowHeight="15.6" x14ac:dyDescent="0.3"/>
  <cols>
    <col min="2" max="2" width="32.19921875" customWidth="1"/>
    <col min="3" max="3" width="17" customWidth="1"/>
    <col min="4" max="4" width="11.8984375" customWidth="1"/>
    <col min="6" max="6" width="17.69921875" customWidth="1"/>
    <col min="7" max="7" width="5.5" customWidth="1"/>
    <col min="8" max="8" width="5" customWidth="1"/>
  </cols>
  <sheetData>
    <row r="2" spans="2:8" x14ac:dyDescent="0.3">
      <c r="B2" s="4" t="s">
        <v>7</v>
      </c>
      <c r="C2" s="4">
        <f xml:space="preserve"> 0.18/50</f>
        <v>3.5999999999999999E-3</v>
      </c>
      <c r="D2" s="5"/>
      <c r="F2" s="2"/>
      <c r="G2" s="2" t="s">
        <v>22</v>
      </c>
      <c r="H2" s="2">
        <v>7</v>
      </c>
    </row>
    <row r="3" spans="2:8" x14ac:dyDescent="0.3">
      <c r="B3" s="4" t="s">
        <v>0</v>
      </c>
      <c r="C3" s="4">
        <v>96.5</v>
      </c>
      <c r="D3" s="4" t="s">
        <v>6</v>
      </c>
      <c r="F3" s="1"/>
      <c r="G3" s="1"/>
    </row>
    <row r="4" spans="2:8" x14ac:dyDescent="0.3">
      <c r="B4" s="4" t="s">
        <v>1</v>
      </c>
      <c r="C4" s="4">
        <v>120</v>
      </c>
      <c r="D4" s="4" t="s">
        <v>6</v>
      </c>
    </row>
    <row r="5" spans="2:8" x14ac:dyDescent="0.3">
      <c r="B5" s="6"/>
      <c r="C5" s="5"/>
      <c r="D5" s="5"/>
    </row>
    <row r="6" spans="2:8" x14ac:dyDescent="0.3">
      <c r="B6" s="4" t="s">
        <v>2</v>
      </c>
      <c r="C6" s="4">
        <f xml:space="preserve"> C2 * C3</f>
        <v>0.34739999999999999</v>
      </c>
      <c r="D6" s="4" t="s">
        <v>8</v>
      </c>
    </row>
    <row r="7" spans="2:8" x14ac:dyDescent="0.3">
      <c r="B7" s="4" t="s">
        <v>3</v>
      </c>
      <c r="C7" s="4">
        <f xml:space="preserve"> 20 + 2*H2</f>
        <v>34</v>
      </c>
      <c r="D7" s="4" t="s">
        <v>6</v>
      </c>
    </row>
    <row r="8" spans="2:8" x14ac:dyDescent="0.3">
      <c r="B8" s="4" t="s">
        <v>4</v>
      </c>
      <c r="C8" s="4">
        <v>900</v>
      </c>
      <c r="D8" s="4" t="s">
        <v>8</v>
      </c>
    </row>
    <row r="9" spans="2:8" x14ac:dyDescent="0.3">
      <c r="B9" s="4" t="s">
        <v>5</v>
      </c>
      <c r="C9" s="4">
        <v>2</v>
      </c>
      <c r="D9" s="5"/>
    </row>
    <row r="10" spans="2:8" x14ac:dyDescent="0.3">
      <c r="B10" s="3"/>
    </row>
    <row r="11" spans="2:8" x14ac:dyDescent="0.3">
      <c r="B11" s="2" t="s">
        <v>14</v>
      </c>
      <c r="C11" s="2" t="s">
        <v>19</v>
      </c>
    </row>
    <row r="12" spans="2:8" x14ac:dyDescent="0.3">
      <c r="B12" s="2" t="s">
        <v>9</v>
      </c>
      <c r="C12" s="2">
        <v>419.1</v>
      </c>
      <c r="D12" s="7" t="s">
        <v>11</v>
      </c>
      <c r="F12" s="2" t="s">
        <v>12</v>
      </c>
    </row>
    <row r="13" spans="2:8" x14ac:dyDescent="0.3">
      <c r="B13" s="2" t="s">
        <v>10</v>
      </c>
      <c r="C13" s="2">
        <v>554.20000000000005</v>
      </c>
      <c r="D13" s="7" t="s">
        <v>11</v>
      </c>
    </row>
    <row r="14" spans="2:8" x14ac:dyDescent="0.3">
      <c r="B14" s="2" t="s">
        <v>16</v>
      </c>
      <c r="C14" s="2">
        <v>334.6</v>
      </c>
      <c r="D14" s="7" t="s">
        <v>11</v>
      </c>
    </row>
    <row r="15" spans="2:8" x14ac:dyDescent="0.3">
      <c r="B15" s="3"/>
    </row>
    <row r="16" spans="2:8" x14ac:dyDescent="0.3">
      <c r="B16" s="2" t="s">
        <v>13</v>
      </c>
      <c r="C16" s="2">
        <v>8.6999999999999994E-2</v>
      </c>
    </row>
    <row r="17" spans="2:4" x14ac:dyDescent="0.3">
      <c r="B17" s="2" t="s">
        <v>18</v>
      </c>
      <c r="C17" s="2">
        <v>3.7999999999999999E-2</v>
      </c>
    </row>
    <row r="18" spans="2:4" x14ac:dyDescent="0.3">
      <c r="B18" s="2" t="s">
        <v>21</v>
      </c>
      <c r="C18" s="2">
        <f xml:space="preserve"> (C12 * 16 + C13 * 12 + C14 * 22) / 50</f>
        <v>414.34399999999999</v>
      </c>
    </row>
    <row r="19" spans="2:4" x14ac:dyDescent="0.3">
      <c r="B19" s="3"/>
    </row>
    <row r="20" spans="2:4" x14ac:dyDescent="0.3">
      <c r="B20" s="3" t="s">
        <v>15</v>
      </c>
      <c r="C20" s="2" t="s">
        <v>17</v>
      </c>
      <c r="D20" s="2" t="s">
        <v>19</v>
      </c>
    </row>
    <row r="21" spans="2:4" x14ac:dyDescent="0.3">
      <c r="B21" s="2" t="s">
        <v>9</v>
      </c>
      <c r="C21" s="2">
        <f>C18*(1+((1+16)/2/50)*0.038)</f>
        <v>417.02066223999998</v>
      </c>
      <c r="D21" s="2">
        <f xml:space="preserve"> (C12-C18)+C21</f>
        <v>421.77666224000001</v>
      </c>
    </row>
    <row r="22" spans="2:4" x14ac:dyDescent="0.3">
      <c r="B22" s="2" t="s">
        <v>10</v>
      </c>
      <c r="C22" s="2">
        <f>C18*(1+((17+28)/2/50)*0.038)</f>
        <v>421.42928239999998</v>
      </c>
      <c r="D22" s="2">
        <f xml:space="preserve"> (C13-C18)+C22</f>
        <v>561.28528240000003</v>
      </c>
    </row>
    <row r="23" spans="2:4" x14ac:dyDescent="0.3">
      <c r="B23" s="2" t="s">
        <v>16</v>
      </c>
      <c r="C23" s="2">
        <f>C18*(1+((29+50)/2/50)*0.038)</f>
        <v>426.78260687999995</v>
      </c>
      <c r="D23" s="2">
        <f xml:space="preserve"> (C14-C18)+C23</f>
        <v>347.03860687999997</v>
      </c>
    </row>
    <row r="24" spans="2:4" x14ac:dyDescent="0.3">
      <c r="B24" s="3"/>
    </row>
    <row r="25" spans="2:4" x14ac:dyDescent="0.3">
      <c r="B25" s="2" t="s">
        <v>20</v>
      </c>
    </row>
    <row r="26" spans="2:4" x14ac:dyDescent="0.3">
      <c r="B26" s="2" t="s">
        <v>9</v>
      </c>
      <c r="C26" s="2">
        <f xml:space="preserve"> (C16*C21)</f>
        <v>36.280797614879994</v>
      </c>
    </row>
    <row r="27" spans="2:4" x14ac:dyDescent="0.3">
      <c r="B27" s="2" t="s">
        <v>10</v>
      </c>
      <c r="C27" s="2">
        <f xml:space="preserve"> (C16*C22)</f>
        <v>36.664347568799997</v>
      </c>
    </row>
    <row r="28" spans="2:4" x14ac:dyDescent="0.3">
      <c r="B28" s="2" t="s">
        <v>16</v>
      </c>
      <c r="C28" s="2">
        <f xml:space="preserve"> (C16*C23)</f>
        <v>37.130086798559994</v>
      </c>
    </row>
    <row r="29" spans="2:4" x14ac:dyDescent="0.3">
      <c r="B29" s="3"/>
    </row>
    <row r="30" spans="2:4" x14ac:dyDescent="0.3">
      <c r="B30" s="2" t="s">
        <v>23</v>
      </c>
      <c r="C30" s="2"/>
    </row>
    <row r="31" spans="2:4" x14ac:dyDescent="0.3">
      <c r="B31" s="2" t="s">
        <v>24</v>
      </c>
      <c r="C31" s="2"/>
    </row>
    <row r="32" spans="2:4" x14ac:dyDescent="0.3">
      <c r="B32" s="3" t="s">
        <v>25</v>
      </c>
    </row>
    <row r="33" spans="2:2" x14ac:dyDescent="0.3">
      <c r="B33" s="2"/>
    </row>
    <row r="34" spans="2:2" x14ac:dyDescent="0.3">
      <c r="B34" s="3"/>
    </row>
    <row r="35" spans="2:2" x14ac:dyDescent="0.3">
      <c r="B35" s="3"/>
    </row>
    <row r="36" spans="2:2" x14ac:dyDescent="0.3">
      <c r="B36" s="3"/>
    </row>
    <row r="37" spans="2:2" x14ac:dyDescent="0.3">
      <c r="B37" s="3"/>
    </row>
    <row r="38" spans="2:2" x14ac:dyDescent="0.3">
      <c r="B38" s="3"/>
    </row>
    <row r="39" spans="2:2" x14ac:dyDescent="0.3">
      <c r="B39" s="3"/>
    </row>
    <row r="40" spans="2:2" x14ac:dyDescent="0.3">
      <c r="B40" s="3"/>
    </row>
    <row r="41" spans="2:2" x14ac:dyDescent="0.3">
      <c r="B41" s="3"/>
    </row>
    <row r="42" spans="2:2" x14ac:dyDescent="0.3">
      <c r="B42" s="3"/>
    </row>
    <row r="43" spans="2:2" x14ac:dyDescent="0.3">
      <c r="B43" s="3"/>
    </row>
    <row r="44" spans="2:2" x14ac:dyDescent="0.3">
      <c r="B44" s="3"/>
    </row>
    <row r="45" spans="2:2" x14ac:dyDescent="0.3">
      <c r="B45" s="3"/>
    </row>
    <row r="46" spans="2:2" x14ac:dyDescent="0.3">
      <c r="B46" s="3"/>
    </row>
    <row r="47" spans="2:2" x14ac:dyDescent="0.3">
      <c r="B47" s="3"/>
    </row>
    <row r="48" spans="2:2" x14ac:dyDescent="0.3">
      <c r="B48" s="3"/>
    </row>
    <row r="49" spans="2:2" x14ac:dyDescent="0.3">
      <c r="B49" s="3"/>
    </row>
    <row r="50" spans="2:2" x14ac:dyDescent="0.3">
      <c r="B50" s="3"/>
    </row>
    <row r="51" spans="2:2" x14ac:dyDescent="0.3">
      <c r="B51" s="3"/>
    </row>
    <row r="52" spans="2:2" x14ac:dyDescent="0.3">
      <c r="B52" s="3"/>
    </row>
    <row r="53" spans="2:2" x14ac:dyDescent="0.3">
      <c r="B53" s="3"/>
    </row>
    <row r="54" spans="2:2" x14ac:dyDescent="0.3">
      <c r="B5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73"/>
  <sheetViews>
    <sheetView tabSelected="1" topLeftCell="O1" zoomScale="70" zoomScaleNormal="70" workbookViewId="0">
      <selection activeCell="V25" sqref="V25"/>
    </sheetView>
  </sheetViews>
  <sheetFormatPr defaultRowHeight="15.6" x14ac:dyDescent="0.3"/>
  <cols>
    <col min="1" max="1" width="11.69921875" customWidth="1"/>
    <col min="2" max="2" width="13.19921875" customWidth="1"/>
    <col min="3" max="4" width="17.59765625" customWidth="1"/>
    <col min="5" max="6" width="36.09765625" customWidth="1"/>
    <col min="7" max="7" width="18.3984375" customWidth="1"/>
    <col min="8" max="8" width="24.5" customWidth="1"/>
    <col min="9" max="9" width="13.3984375" customWidth="1"/>
    <col min="10" max="10" width="18.8984375" customWidth="1"/>
    <col min="11" max="11" width="13.8984375" customWidth="1"/>
    <col min="12" max="12" width="17.59765625" customWidth="1"/>
    <col min="13" max="13" width="13.8984375" customWidth="1"/>
    <col min="14" max="14" width="26.69921875" customWidth="1"/>
    <col min="15" max="16" width="17.69921875" customWidth="1"/>
    <col min="17" max="17" width="21.69921875" customWidth="1"/>
    <col min="19" max="19" width="32.5" customWidth="1"/>
    <col min="20" max="20" width="11.796875" customWidth="1"/>
    <col min="21" max="21" width="15.5" customWidth="1"/>
  </cols>
  <sheetData>
    <row r="1" spans="1:21" x14ac:dyDescent="0.3">
      <c r="A1" s="8" t="s">
        <v>26</v>
      </c>
      <c r="B1" s="15" t="s">
        <v>45</v>
      </c>
      <c r="C1" s="8" t="s">
        <v>36</v>
      </c>
      <c r="D1" s="8" t="s">
        <v>54</v>
      </c>
      <c r="E1" s="8" t="s">
        <v>37</v>
      </c>
      <c r="F1" s="8" t="s">
        <v>39</v>
      </c>
      <c r="G1" s="8" t="s">
        <v>40</v>
      </c>
      <c r="H1" s="8" t="s">
        <v>41</v>
      </c>
      <c r="I1" s="8" t="s">
        <v>34</v>
      </c>
      <c r="J1" s="8" t="s">
        <v>38</v>
      </c>
      <c r="K1" s="8" t="s">
        <v>33</v>
      </c>
      <c r="L1" s="8" t="s">
        <v>32</v>
      </c>
      <c r="M1" s="8" t="s">
        <v>19</v>
      </c>
      <c r="N1" s="8" t="s">
        <v>42</v>
      </c>
      <c r="O1" s="15" t="s">
        <v>43</v>
      </c>
      <c r="P1" s="15" t="s">
        <v>55</v>
      </c>
      <c r="Q1" s="22" t="s">
        <v>56</v>
      </c>
    </row>
    <row r="2" spans="1:21" x14ac:dyDescent="0.3">
      <c r="A2" s="8" t="s">
        <v>27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7" t="s">
        <v>44</v>
      </c>
      <c r="N2" s="16"/>
      <c r="O2" s="16"/>
      <c r="P2" s="29"/>
      <c r="Q2" s="24"/>
    </row>
    <row r="3" spans="1:21" x14ac:dyDescent="0.3">
      <c r="A3" s="14">
        <v>1</v>
      </c>
      <c r="B3" s="19">
        <f xml:space="preserve"> T65</f>
        <v>1550</v>
      </c>
      <c r="C3" s="19" t="s">
        <v>30</v>
      </c>
      <c r="D3" s="19" t="s">
        <v>30</v>
      </c>
      <c r="E3" s="19" t="s">
        <v>30</v>
      </c>
      <c r="F3" s="19" t="s">
        <v>30</v>
      </c>
      <c r="G3" s="19"/>
      <c r="H3" s="19"/>
      <c r="I3" s="19" t="s">
        <v>30</v>
      </c>
      <c r="J3" s="19"/>
      <c r="K3" s="19" t="s">
        <v>30</v>
      </c>
      <c r="L3" s="19" t="s">
        <v>30</v>
      </c>
      <c r="M3" s="19" t="s">
        <v>30</v>
      </c>
      <c r="N3" s="19">
        <v>0</v>
      </c>
      <c r="O3" s="19">
        <v>0</v>
      </c>
      <c r="P3" s="19" t="s">
        <v>30</v>
      </c>
      <c r="Q3" s="19" t="s">
        <v>30</v>
      </c>
      <c r="T3" s="8" t="s">
        <v>58</v>
      </c>
      <c r="U3" s="8" t="s">
        <v>59</v>
      </c>
    </row>
    <row r="4" spans="1:21" x14ac:dyDescent="0.3">
      <c r="A4" s="14">
        <v>2</v>
      </c>
      <c r="B4" s="20">
        <f ca="1">IF(G4=1,INDIRECT(ADDRESS(ROW(B4)-H4,4))+B3-M4,B3-M4)</f>
        <v>1159.2233000000001</v>
      </c>
      <c r="C4" s="20" t="b">
        <f t="shared" ref="C4:C35" ca="1" si="0">AND(B4&lt;$T$64,MOD(A4,$T$62)=0)</f>
        <v>0</v>
      </c>
      <c r="D4" s="20">
        <f t="shared" ref="D4:D35" ca="1" si="1">$T$65 - B4</f>
        <v>390.77669999999989</v>
      </c>
      <c r="E4" s="20" t="str">
        <f t="shared" ref="E4:E35" ca="1" si="2" xml:space="preserve"> IF(C4 = TRUE(), "Encomenda:  " &amp; ROUND($T$65-B4,3) &amp; " unidades", "-")</f>
        <v>-</v>
      </c>
      <c r="F4" s="20" t="str">
        <f ca="1">IF(G4=1,CONCATENATE("Receção: ",ROUND(INDIRECT(ADDRESS(ROW(G4)-H4,4)),3), " unidades"),"-")</f>
        <v>-</v>
      </c>
      <c r="G4" s="20">
        <f>IFERROR(VLOOKUP(ROW(E4),J1:J3,1,0)/ROW(E4),0)</f>
        <v>0</v>
      </c>
      <c r="H4" s="20">
        <f t="shared" ref="H4:H52" si="3">IFERROR(IF(MATCH(ROW(E4),J1:J3,0)=2,2,IF(MATCH(ROW(E4),J1:J3,0)=3,1,0)),0)</f>
        <v>0</v>
      </c>
      <c r="I4" s="20">
        <f t="shared" ref="I4:I35" ca="1" si="4">IF(K4&lt;=0.6,1,2)</f>
        <v>1</v>
      </c>
      <c r="J4" s="20">
        <f t="shared" ref="J4:J52" ca="1" si="5">IF(C4=TRUE(),(A4+I4+2),0)</f>
        <v>0</v>
      </c>
      <c r="K4" s="20">
        <f ca="1">RAND()</f>
        <v>0.45796079663879918</v>
      </c>
      <c r="L4" s="20">
        <f ca="1" xml:space="preserve"> RANDBETWEEN(-36.2808,36.2808)</f>
        <v>-31</v>
      </c>
      <c r="M4" s="20">
        <f t="shared" ref="M4:M18" ca="1" si="6">421.7767 + L4</f>
        <v>390.77670000000001</v>
      </c>
      <c r="N4" s="20">
        <v>0</v>
      </c>
      <c r="O4" s="20">
        <f t="shared" ref="O4:O35" ca="1" si="7">IF(B4 &lt;= 0, 1 + O3, O3)</f>
        <v>0</v>
      </c>
      <c r="P4" s="30">
        <f ca="1">IF(B4&lt;0,ROUND(ABS(B4),0),0)</f>
        <v>0</v>
      </c>
      <c r="Q4" s="30">
        <f ca="1">$T$59*B4+$T$60*P4+T61*(1/$T$62)</f>
        <v>852.71417442000006</v>
      </c>
      <c r="T4" s="34" t="s">
        <v>60</v>
      </c>
      <c r="U4" s="33">
        <v>400023.84840000002</v>
      </c>
    </row>
    <row r="5" spans="1:21" x14ac:dyDescent="0.3">
      <c r="A5" s="14">
        <v>3</v>
      </c>
      <c r="B5" s="20">
        <f t="shared" ref="B5:B52" ca="1" si="8">IF(G5=1,INDIRECT(ADDRESS(ROW(B5)-H5,4))+B4-M5,B4-M5)</f>
        <v>734.4466000000001</v>
      </c>
      <c r="C5" s="20" t="b">
        <f t="shared" ca="1" si="0"/>
        <v>0</v>
      </c>
      <c r="D5" s="20">
        <f t="shared" ca="1" si="1"/>
        <v>815.5533999999999</v>
      </c>
      <c r="E5" s="20" t="str">
        <f t="shared" ca="1" si="2"/>
        <v>-</v>
      </c>
      <c r="F5" s="20" t="str">
        <f t="shared" ref="F5:F52" ca="1" si="9">IF(G5=1,CONCATENATE("Receção: ",ROUND(INDIRECT(ADDRESS(ROW(G5)-H5,4)),3), " unidades"),"-")</f>
        <v>-</v>
      </c>
      <c r="G5" s="20">
        <f t="shared" ref="G5:G52" ca="1" si="10">IFERROR(VLOOKUP(ROW(E5),J2:J4,1,0)/ROW(E5),0)</f>
        <v>0</v>
      </c>
      <c r="H5" s="20">
        <f t="shared" ca="1" si="3"/>
        <v>0</v>
      </c>
      <c r="I5" s="20">
        <f t="shared" ca="1" si="4"/>
        <v>1</v>
      </c>
      <c r="J5" s="20">
        <f t="shared" ca="1" si="5"/>
        <v>0</v>
      </c>
      <c r="K5" s="20">
        <f t="shared" ref="K5:K52" ca="1" si="11">RAND()</f>
        <v>0.27913452002390571</v>
      </c>
      <c r="L5" s="20">
        <f t="shared" ref="L5:L18" ca="1" si="12" xml:space="preserve"> RANDBETWEEN(-36.2808,36.2808)</f>
        <v>3</v>
      </c>
      <c r="M5" s="20">
        <f t="shared" ca="1" si="6"/>
        <v>424.77670000000001</v>
      </c>
      <c r="N5" s="20">
        <f t="shared" ref="N5:N52" ca="1" si="13">IF(C5 = TRUE(), 1+ N4, N4)</f>
        <v>0</v>
      </c>
      <c r="O5" s="20">
        <f t="shared" ca="1" si="7"/>
        <v>0</v>
      </c>
      <c r="P5" s="30">
        <f t="shared" ref="P5:P52" ca="1" si="14">IF(B5&lt;0,ROUND(ABS(B5),0),0)</f>
        <v>0</v>
      </c>
      <c r="Q5" s="30">
        <f t="shared" ref="Q5:Q52" ca="1" si="15">$T$59*B5+$T$60*P5+T62*(1/$T$62)</f>
        <v>256.14674883999999</v>
      </c>
      <c r="T5" s="34" t="s">
        <v>61</v>
      </c>
      <c r="U5" s="33">
        <v>423600.4203</v>
      </c>
    </row>
    <row r="6" spans="1:21" x14ac:dyDescent="0.3">
      <c r="A6" s="14">
        <v>4</v>
      </c>
      <c r="B6" s="20">
        <f t="shared" ca="1" si="8"/>
        <v>331.6699000000001</v>
      </c>
      <c r="C6" s="20" t="b">
        <f t="shared" ca="1" si="0"/>
        <v>1</v>
      </c>
      <c r="D6" s="20">
        <f t="shared" ca="1" si="1"/>
        <v>1218.3300999999999</v>
      </c>
      <c r="E6" s="20" t="str">
        <f t="shared" ca="1" si="2"/>
        <v>Encomenda:  1218.33 unidades</v>
      </c>
      <c r="F6" s="20" t="str">
        <f t="shared" ca="1" si="9"/>
        <v>-</v>
      </c>
      <c r="G6" s="20">
        <f t="shared" ca="1" si="10"/>
        <v>0</v>
      </c>
      <c r="H6" s="20">
        <f t="shared" ca="1" si="3"/>
        <v>0</v>
      </c>
      <c r="I6" s="20">
        <f t="shared" ca="1" si="4"/>
        <v>1</v>
      </c>
      <c r="J6" s="20">
        <f t="shared" ca="1" si="5"/>
        <v>7</v>
      </c>
      <c r="K6" s="20">
        <f t="shared" ca="1" si="11"/>
        <v>0.10757868150214622</v>
      </c>
      <c r="L6" s="20">
        <f t="shared" ca="1" si="12"/>
        <v>-19</v>
      </c>
      <c r="M6" s="20">
        <f t="shared" ca="1" si="6"/>
        <v>402.77670000000001</v>
      </c>
      <c r="N6" s="20">
        <f t="shared" ca="1" si="13"/>
        <v>1</v>
      </c>
      <c r="O6" s="20">
        <f t="shared" ca="1" si="7"/>
        <v>0</v>
      </c>
      <c r="P6" s="30">
        <f t="shared" ca="1" si="14"/>
        <v>0</v>
      </c>
      <c r="Q6" s="30">
        <f t="shared" ca="1" si="15"/>
        <v>115.22212326000003</v>
      </c>
      <c r="T6" s="34" t="s">
        <v>62</v>
      </c>
      <c r="U6" s="33">
        <v>444797.37800000003</v>
      </c>
    </row>
    <row r="7" spans="1:21" x14ac:dyDescent="0.3">
      <c r="A7" s="14">
        <v>5</v>
      </c>
      <c r="B7" s="20">
        <f t="shared" ca="1" si="8"/>
        <v>1111.2233000000001</v>
      </c>
      <c r="C7" s="20" t="b">
        <f t="shared" ca="1" si="0"/>
        <v>0</v>
      </c>
      <c r="D7" s="20">
        <f t="shared" ca="1" si="1"/>
        <v>438.77669999999989</v>
      </c>
      <c r="E7" s="20" t="str">
        <f t="shared" ca="1" si="2"/>
        <v>-</v>
      </c>
      <c r="F7" s="20" t="str">
        <f t="shared" ca="1" si="9"/>
        <v>Receção: 1218.33 unidades</v>
      </c>
      <c r="G7" s="20">
        <f t="shared" ca="1" si="10"/>
        <v>1</v>
      </c>
      <c r="H7" s="20">
        <f t="shared" ca="1" si="3"/>
        <v>1</v>
      </c>
      <c r="I7" s="20">
        <f t="shared" ca="1" si="4"/>
        <v>2</v>
      </c>
      <c r="J7" s="20">
        <f t="shared" ca="1" si="5"/>
        <v>0</v>
      </c>
      <c r="K7" s="20">
        <f t="shared" ca="1" si="11"/>
        <v>0.71062062089068168</v>
      </c>
      <c r="L7" s="20">
        <f t="shared" ca="1" si="12"/>
        <v>17</v>
      </c>
      <c r="M7" s="20">
        <f t="shared" ca="1" si="6"/>
        <v>438.77670000000001</v>
      </c>
      <c r="N7" s="20">
        <f t="shared" ca="1" si="13"/>
        <v>1</v>
      </c>
      <c r="O7" s="20">
        <f t="shared" ca="1" si="7"/>
        <v>0</v>
      </c>
      <c r="P7" s="30">
        <f t="shared" ca="1" si="14"/>
        <v>0</v>
      </c>
      <c r="Q7" s="30">
        <f t="shared" ca="1" si="15"/>
        <v>761.03897442000005</v>
      </c>
      <c r="T7" s="34" t="s">
        <v>63</v>
      </c>
      <c r="U7" s="33">
        <v>451705.07410000003</v>
      </c>
    </row>
    <row r="8" spans="1:21" x14ac:dyDescent="0.3">
      <c r="A8" s="14">
        <v>6</v>
      </c>
      <c r="B8" s="20">
        <f t="shared" ca="1" si="8"/>
        <v>675.4466000000001</v>
      </c>
      <c r="C8" s="20" t="b">
        <f t="shared" ca="1" si="0"/>
        <v>1</v>
      </c>
      <c r="D8" s="20">
        <f t="shared" ca="1" si="1"/>
        <v>874.5533999999999</v>
      </c>
      <c r="E8" s="20" t="str">
        <f t="shared" ca="1" si="2"/>
        <v>Encomenda:  874.553 unidades</v>
      </c>
      <c r="F8" s="20" t="str">
        <f t="shared" ca="1" si="9"/>
        <v>-</v>
      </c>
      <c r="G8" s="20">
        <f t="shared" ca="1" si="10"/>
        <v>0</v>
      </c>
      <c r="H8" s="20">
        <f t="shared" ca="1" si="3"/>
        <v>0</v>
      </c>
      <c r="I8" s="20">
        <f t="shared" ca="1" si="4"/>
        <v>1</v>
      </c>
      <c r="J8" s="20">
        <f t="shared" ca="1" si="5"/>
        <v>9</v>
      </c>
      <c r="K8" s="20">
        <f t="shared" ca="1" si="11"/>
        <v>0.28217606916922711</v>
      </c>
      <c r="L8" s="20">
        <f t="shared" ca="1" si="12"/>
        <v>14</v>
      </c>
      <c r="M8" s="20">
        <f t="shared" ca="1" si="6"/>
        <v>435.77670000000001</v>
      </c>
      <c r="N8" s="20">
        <f t="shared" ca="1" si="13"/>
        <v>2</v>
      </c>
      <c r="O8" s="20">
        <f t="shared" ca="1" si="7"/>
        <v>0</v>
      </c>
      <c r="P8" s="30">
        <f t="shared" ca="1" si="14"/>
        <v>0</v>
      </c>
      <c r="Q8" s="30">
        <f t="shared" ca="1" si="15"/>
        <v>1009.65014884</v>
      </c>
      <c r="T8" s="34" t="s">
        <v>64</v>
      </c>
      <c r="U8" s="33">
        <v>464168.56099999999</v>
      </c>
    </row>
    <row r="9" spans="1:21" x14ac:dyDescent="0.3">
      <c r="A9" s="14">
        <v>7</v>
      </c>
      <c r="B9" s="20">
        <f t="shared" ca="1" si="8"/>
        <v>1154.2233000000001</v>
      </c>
      <c r="C9" s="20" t="b">
        <f t="shared" ca="1" si="0"/>
        <v>0</v>
      </c>
      <c r="D9" s="20">
        <f t="shared" ca="1" si="1"/>
        <v>395.77669999999989</v>
      </c>
      <c r="E9" s="20" t="str">
        <f t="shared" ca="1" si="2"/>
        <v>-</v>
      </c>
      <c r="F9" s="20" t="str">
        <f t="shared" ca="1" si="9"/>
        <v>Receção: 874.553 unidades</v>
      </c>
      <c r="G9" s="20">
        <f t="shared" ca="1" si="10"/>
        <v>1</v>
      </c>
      <c r="H9" s="20">
        <f t="shared" ca="1" si="3"/>
        <v>1</v>
      </c>
      <c r="I9" s="20">
        <f t="shared" ca="1" si="4"/>
        <v>1</v>
      </c>
      <c r="J9" s="20">
        <f t="shared" ca="1" si="5"/>
        <v>0</v>
      </c>
      <c r="K9" s="20">
        <f t="shared" ca="1" si="11"/>
        <v>0.25189664026488401</v>
      </c>
      <c r="L9" s="20">
        <f t="shared" ca="1" si="12"/>
        <v>-26</v>
      </c>
      <c r="M9" s="20">
        <f t="shared" ca="1" si="6"/>
        <v>395.77670000000001</v>
      </c>
      <c r="N9" s="20">
        <f t="shared" ca="1" si="13"/>
        <v>2</v>
      </c>
      <c r="O9" s="20">
        <f t="shared" ca="1" si="7"/>
        <v>0</v>
      </c>
      <c r="P9" s="30">
        <f t="shared" ca="1" si="14"/>
        <v>0</v>
      </c>
      <c r="Q9" s="30">
        <f t="shared" ca="1" si="15"/>
        <v>400.97717442000004</v>
      </c>
      <c r="T9" s="34" t="s">
        <v>65</v>
      </c>
      <c r="U9" s="33">
        <v>460457.05849999998</v>
      </c>
    </row>
    <row r="10" spans="1:21" x14ac:dyDescent="0.3">
      <c r="A10" s="14">
        <v>8</v>
      </c>
      <c r="B10" s="20">
        <f t="shared" ca="1" si="8"/>
        <v>764.4466000000001</v>
      </c>
      <c r="C10" s="20" t="b">
        <f t="shared" ca="1" si="0"/>
        <v>0</v>
      </c>
      <c r="D10" s="20">
        <f t="shared" ca="1" si="1"/>
        <v>785.5533999999999</v>
      </c>
      <c r="E10" s="20" t="str">
        <f t="shared" ca="1" si="2"/>
        <v>-</v>
      </c>
      <c r="F10" s="20" t="str">
        <f t="shared" ca="1" si="9"/>
        <v>-</v>
      </c>
      <c r="G10" s="20">
        <f t="shared" ca="1" si="10"/>
        <v>0</v>
      </c>
      <c r="H10" s="20">
        <f t="shared" ca="1" si="3"/>
        <v>0</v>
      </c>
      <c r="I10" s="20">
        <f t="shared" ca="1" si="4"/>
        <v>1</v>
      </c>
      <c r="J10" s="20">
        <f t="shared" ca="1" si="5"/>
        <v>0</v>
      </c>
      <c r="K10" s="20">
        <f t="shared" ca="1" si="11"/>
        <v>0.16776666308302612</v>
      </c>
      <c r="L10" s="20">
        <f t="shared" ca="1" si="12"/>
        <v>-32</v>
      </c>
      <c r="M10" s="20">
        <f t="shared" ca="1" si="6"/>
        <v>389.77670000000001</v>
      </c>
      <c r="N10" s="20">
        <f t="shared" ca="1" si="13"/>
        <v>2</v>
      </c>
      <c r="O10" s="20">
        <f t="shared" ca="1" si="7"/>
        <v>0</v>
      </c>
      <c r="P10" s="30">
        <f t="shared" ca="1" si="14"/>
        <v>0</v>
      </c>
      <c r="Q10" s="30">
        <f t="shared" ca="1" si="15"/>
        <v>265.56874884000001</v>
      </c>
      <c r="T10" s="34" t="s">
        <v>66</v>
      </c>
      <c r="U10" s="33">
        <v>463810.9216</v>
      </c>
    </row>
    <row r="11" spans="1:21" x14ac:dyDescent="0.3">
      <c r="A11" s="14">
        <v>9</v>
      </c>
      <c r="B11" s="20">
        <f t="shared" ca="1" si="8"/>
        <v>311.6699000000001</v>
      </c>
      <c r="C11" s="20" t="b">
        <f t="shared" ca="1" si="0"/>
        <v>0</v>
      </c>
      <c r="D11" s="20">
        <f t="shared" ca="1" si="1"/>
        <v>1238.3300999999999</v>
      </c>
      <c r="E11" s="20" t="str">
        <f t="shared" ca="1" si="2"/>
        <v>-</v>
      </c>
      <c r="F11" s="20" t="str">
        <f t="shared" ca="1" si="9"/>
        <v>-</v>
      </c>
      <c r="G11" s="20">
        <f t="shared" ca="1" si="10"/>
        <v>0</v>
      </c>
      <c r="H11" s="20">
        <f t="shared" ca="1" si="3"/>
        <v>0</v>
      </c>
      <c r="I11" s="20">
        <f t="shared" ca="1" si="4"/>
        <v>2</v>
      </c>
      <c r="J11" s="20">
        <f t="shared" ca="1" si="5"/>
        <v>0</v>
      </c>
      <c r="K11" s="20">
        <f t="shared" ca="1" si="11"/>
        <v>0.90057675841442131</v>
      </c>
      <c r="L11" s="20">
        <f t="shared" ca="1" si="12"/>
        <v>31</v>
      </c>
      <c r="M11" s="20">
        <f t="shared" ca="1" si="6"/>
        <v>452.77670000000001</v>
      </c>
      <c r="N11" s="20">
        <f t="shared" ca="1" si="13"/>
        <v>2</v>
      </c>
      <c r="O11" s="20">
        <f t="shared" ca="1" si="7"/>
        <v>0</v>
      </c>
      <c r="P11" s="30">
        <f t="shared" ca="1" si="14"/>
        <v>0</v>
      </c>
      <c r="Q11" s="30">
        <f t="shared" ca="1" si="15"/>
        <v>108.27412326000002</v>
      </c>
      <c r="T11" s="34" t="s">
        <v>67</v>
      </c>
      <c r="U11" s="33">
        <v>470317.58439999999</v>
      </c>
    </row>
    <row r="12" spans="1:21" x14ac:dyDescent="0.3">
      <c r="A12" s="14">
        <v>10</v>
      </c>
      <c r="B12" s="20">
        <f t="shared" ca="1" si="8"/>
        <v>-106.10679999999991</v>
      </c>
      <c r="C12" s="20" t="b">
        <f t="shared" ca="1" si="0"/>
        <v>1</v>
      </c>
      <c r="D12" s="20">
        <f t="shared" ca="1" si="1"/>
        <v>1656.1068</v>
      </c>
      <c r="E12" s="20" t="str">
        <f t="shared" ca="1" si="2"/>
        <v>Encomenda:  1656.107 unidades</v>
      </c>
      <c r="F12" s="20" t="str">
        <f t="shared" ca="1" si="9"/>
        <v>-</v>
      </c>
      <c r="G12" s="20">
        <f t="shared" ca="1" si="10"/>
        <v>0</v>
      </c>
      <c r="H12" s="20">
        <f t="shared" ca="1" si="3"/>
        <v>0</v>
      </c>
      <c r="I12" s="20">
        <f t="shared" ca="1" si="4"/>
        <v>2</v>
      </c>
      <c r="J12" s="20">
        <f t="shared" ca="1" si="5"/>
        <v>14</v>
      </c>
      <c r="K12" s="20">
        <f t="shared" ca="1" si="11"/>
        <v>0.93251003586032244</v>
      </c>
      <c r="L12" s="20">
        <f t="shared" ca="1" si="12"/>
        <v>-4</v>
      </c>
      <c r="M12" s="20">
        <f t="shared" ca="1" si="6"/>
        <v>417.77670000000001</v>
      </c>
      <c r="N12" s="20">
        <f t="shared" ca="1" si="13"/>
        <v>3</v>
      </c>
      <c r="O12" s="20">
        <f t="shared" ca="1" si="7"/>
        <v>1</v>
      </c>
      <c r="P12" s="30">
        <f t="shared" ca="1" si="14"/>
        <v>106</v>
      </c>
      <c r="Q12" s="30">
        <f t="shared" ca="1" si="15"/>
        <v>3567.13849768</v>
      </c>
      <c r="T12" s="34" t="s">
        <v>68</v>
      </c>
      <c r="U12" s="33">
        <v>465034.71340000001</v>
      </c>
    </row>
    <row r="13" spans="1:21" x14ac:dyDescent="0.3">
      <c r="A13" s="14">
        <v>11</v>
      </c>
      <c r="B13" s="20">
        <f t="shared" ca="1" si="8"/>
        <v>-548.88349999999991</v>
      </c>
      <c r="C13" s="20" t="b">
        <f t="shared" ca="1" si="0"/>
        <v>0</v>
      </c>
      <c r="D13" s="20">
        <f t="shared" ca="1" si="1"/>
        <v>2098.8834999999999</v>
      </c>
      <c r="E13" s="20" t="str">
        <f t="shared" ca="1" si="2"/>
        <v>-</v>
      </c>
      <c r="F13" s="20" t="str">
        <f t="shared" ca="1" si="9"/>
        <v>-</v>
      </c>
      <c r="G13" s="20">
        <f t="shared" ca="1" si="10"/>
        <v>0</v>
      </c>
      <c r="H13" s="20">
        <f t="shared" ca="1" si="3"/>
        <v>0</v>
      </c>
      <c r="I13" s="20">
        <f t="shared" ca="1" si="4"/>
        <v>1</v>
      </c>
      <c r="J13" s="20">
        <f t="shared" ca="1" si="5"/>
        <v>0</v>
      </c>
      <c r="K13" s="20">
        <f t="shared" ca="1" si="11"/>
        <v>0.33127303143014952</v>
      </c>
      <c r="L13" s="20">
        <f t="shared" ca="1" si="12"/>
        <v>21</v>
      </c>
      <c r="M13" s="20">
        <f t="shared" ca="1" si="6"/>
        <v>442.77670000000001</v>
      </c>
      <c r="N13" s="20">
        <f t="shared" ca="1" si="13"/>
        <v>3</v>
      </c>
      <c r="O13" s="20">
        <f t="shared" ca="1" si="7"/>
        <v>2</v>
      </c>
      <c r="P13" s="30">
        <f t="shared" ca="1" si="14"/>
        <v>549</v>
      </c>
      <c r="Q13" s="30">
        <f t="shared" ca="1" si="15"/>
        <v>18475.3178721</v>
      </c>
      <c r="T13" s="34" t="s">
        <v>69</v>
      </c>
      <c r="U13" s="33">
        <v>462675.34169999999</v>
      </c>
    </row>
    <row r="14" spans="1:21" x14ac:dyDescent="0.3">
      <c r="A14" s="14">
        <v>12</v>
      </c>
      <c r="B14" s="20">
        <f t="shared" ca="1" si="8"/>
        <v>664.4466000000001</v>
      </c>
      <c r="C14" s="20" t="b">
        <f t="shared" ca="1" si="0"/>
        <v>1</v>
      </c>
      <c r="D14" s="20">
        <f t="shared" ca="1" si="1"/>
        <v>885.5533999999999</v>
      </c>
      <c r="E14" s="20" t="str">
        <f t="shared" ca="1" si="2"/>
        <v>Encomenda:  885.553 unidades</v>
      </c>
      <c r="F14" s="20" t="str">
        <f t="shared" ca="1" si="9"/>
        <v>Receção: 1656.107 unidades</v>
      </c>
      <c r="G14" s="20">
        <f t="shared" ca="1" si="10"/>
        <v>1</v>
      </c>
      <c r="H14" s="20">
        <f t="shared" ca="1" si="3"/>
        <v>2</v>
      </c>
      <c r="I14" s="20">
        <f t="shared" ca="1" si="4"/>
        <v>1</v>
      </c>
      <c r="J14" s="20">
        <f t="shared" ca="1" si="5"/>
        <v>15</v>
      </c>
      <c r="K14" s="20">
        <f t="shared" ca="1" si="11"/>
        <v>0.55518137429109948</v>
      </c>
      <c r="L14" s="20">
        <f t="shared" ca="1" si="12"/>
        <v>21</v>
      </c>
      <c r="M14" s="20">
        <f t="shared" ca="1" si="6"/>
        <v>442.77670000000001</v>
      </c>
      <c r="N14" s="20">
        <f t="shared" ca="1" si="13"/>
        <v>4</v>
      </c>
      <c r="O14" s="20">
        <f t="shared" ca="1" si="7"/>
        <v>2</v>
      </c>
      <c r="P14" s="30">
        <f t="shared" ca="1" si="14"/>
        <v>0</v>
      </c>
      <c r="Q14" s="30">
        <f t="shared" ca="1" si="15"/>
        <v>230.82874884000003</v>
      </c>
      <c r="T14" s="34" t="s">
        <v>70</v>
      </c>
      <c r="U14" s="33">
        <v>461914.00439999998</v>
      </c>
    </row>
    <row r="15" spans="1:21" x14ac:dyDescent="0.3">
      <c r="A15" s="14">
        <v>13</v>
      </c>
      <c r="B15" s="20">
        <f t="shared" ca="1" si="8"/>
        <v>1133.2233000000001</v>
      </c>
      <c r="C15" s="20" t="b">
        <f t="shared" ca="1" si="0"/>
        <v>0</v>
      </c>
      <c r="D15" s="20">
        <f t="shared" ca="1" si="1"/>
        <v>416.77669999999989</v>
      </c>
      <c r="E15" s="20" t="str">
        <f t="shared" ca="1" si="2"/>
        <v>-</v>
      </c>
      <c r="F15" s="20" t="str">
        <f t="shared" ca="1" si="9"/>
        <v>Receção: 885.553 unidades</v>
      </c>
      <c r="G15" s="20">
        <f t="shared" ca="1" si="10"/>
        <v>1</v>
      </c>
      <c r="H15" s="20">
        <f t="shared" ca="1" si="3"/>
        <v>1</v>
      </c>
      <c r="I15" s="20">
        <f t="shared" ca="1" si="4"/>
        <v>2</v>
      </c>
      <c r="J15" s="20">
        <f t="shared" ca="1" si="5"/>
        <v>0</v>
      </c>
      <c r="K15" s="20">
        <f t="shared" ca="1" si="11"/>
        <v>0.77109627195350761</v>
      </c>
      <c r="L15" s="20">
        <f t="shared" ca="1" si="12"/>
        <v>-5</v>
      </c>
      <c r="M15" s="20">
        <f t="shared" ca="1" si="6"/>
        <v>416.77670000000001</v>
      </c>
      <c r="N15" s="20">
        <f t="shared" ca="1" si="13"/>
        <v>4</v>
      </c>
      <c r="O15" s="20">
        <f t="shared" ca="1" si="7"/>
        <v>2</v>
      </c>
      <c r="P15" s="30">
        <f t="shared" ca="1" si="14"/>
        <v>0</v>
      </c>
      <c r="Q15" s="30">
        <f t="shared" ca="1" si="15"/>
        <v>393.68177442000001</v>
      </c>
      <c r="T15" s="34" t="s">
        <v>71</v>
      </c>
      <c r="U15" s="33">
        <v>465145.51939999999</v>
      </c>
    </row>
    <row r="16" spans="1:21" x14ac:dyDescent="0.3">
      <c r="A16" s="14">
        <v>14</v>
      </c>
      <c r="B16" s="20">
        <f t="shared" ca="1" si="8"/>
        <v>721.4466000000001</v>
      </c>
      <c r="C16" s="20" t="b">
        <f t="shared" ca="1" si="0"/>
        <v>1</v>
      </c>
      <c r="D16" s="20">
        <f t="shared" ca="1" si="1"/>
        <v>828.5533999999999</v>
      </c>
      <c r="E16" s="20" t="str">
        <f t="shared" ca="1" si="2"/>
        <v>Encomenda:  828.553 unidades</v>
      </c>
      <c r="F16" s="20" t="str">
        <f t="shared" ca="1" si="9"/>
        <v>-</v>
      </c>
      <c r="G16" s="20">
        <f t="shared" ca="1" si="10"/>
        <v>0</v>
      </c>
      <c r="H16" s="20">
        <f t="shared" ca="1" si="3"/>
        <v>0</v>
      </c>
      <c r="I16" s="20">
        <f t="shared" ca="1" si="4"/>
        <v>2</v>
      </c>
      <c r="J16" s="20">
        <f t="shared" ca="1" si="5"/>
        <v>18</v>
      </c>
      <c r="K16" s="20">
        <f t="shared" ca="1" si="11"/>
        <v>0.90193618035626899</v>
      </c>
      <c r="L16" s="20">
        <f t="shared" ca="1" si="12"/>
        <v>-10</v>
      </c>
      <c r="M16" s="20">
        <f t="shared" ca="1" si="6"/>
        <v>411.77670000000001</v>
      </c>
      <c r="N16" s="20">
        <f t="shared" ca="1" si="13"/>
        <v>5</v>
      </c>
      <c r="O16" s="20">
        <f t="shared" ca="1" si="7"/>
        <v>2</v>
      </c>
      <c r="P16" s="30">
        <f t="shared" ca="1" si="14"/>
        <v>0</v>
      </c>
      <c r="Q16" s="30">
        <f t="shared" ca="1" si="15"/>
        <v>250.63054884000002</v>
      </c>
      <c r="T16" s="34" t="s">
        <v>72</v>
      </c>
      <c r="U16" s="33">
        <v>465571.90539999999</v>
      </c>
    </row>
    <row r="17" spans="1:21" x14ac:dyDescent="0.3">
      <c r="A17" s="14">
        <v>15</v>
      </c>
      <c r="B17" s="20">
        <f t="shared" ca="1" si="8"/>
        <v>281.6699000000001</v>
      </c>
      <c r="C17" s="20" t="b">
        <f t="shared" ca="1" si="0"/>
        <v>0</v>
      </c>
      <c r="D17" s="20">
        <f t="shared" ca="1" si="1"/>
        <v>1268.3300999999999</v>
      </c>
      <c r="E17" s="20" t="str">
        <f t="shared" ca="1" si="2"/>
        <v>-</v>
      </c>
      <c r="F17" s="20" t="str">
        <f t="shared" ca="1" si="9"/>
        <v>-</v>
      </c>
      <c r="G17" s="20">
        <f t="shared" ca="1" si="10"/>
        <v>0</v>
      </c>
      <c r="H17" s="20">
        <f t="shared" ca="1" si="3"/>
        <v>0</v>
      </c>
      <c r="I17" s="20">
        <f t="shared" ca="1" si="4"/>
        <v>1</v>
      </c>
      <c r="J17" s="20">
        <f t="shared" ca="1" si="5"/>
        <v>0</v>
      </c>
      <c r="K17" s="20">
        <f t="shared" ca="1" si="11"/>
        <v>0.12870336624417289</v>
      </c>
      <c r="L17" s="20">
        <f t="shared" ca="1" si="12"/>
        <v>18</v>
      </c>
      <c r="M17" s="20">
        <f t="shared" ca="1" si="6"/>
        <v>439.77670000000001</v>
      </c>
      <c r="N17" s="20">
        <f t="shared" ca="1" si="13"/>
        <v>5</v>
      </c>
      <c r="O17" s="20">
        <f t="shared" ca="1" si="7"/>
        <v>2</v>
      </c>
      <c r="P17" s="30">
        <f t="shared" ca="1" si="14"/>
        <v>0</v>
      </c>
      <c r="Q17" s="30">
        <f t="shared" ca="1" si="15"/>
        <v>97.852123260000027</v>
      </c>
      <c r="T17" s="34" t="s">
        <v>73</v>
      </c>
      <c r="U17" s="33">
        <v>466715.65779999999</v>
      </c>
    </row>
    <row r="18" spans="1:21" x14ac:dyDescent="0.3">
      <c r="A18" s="14">
        <v>16</v>
      </c>
      <c r="B18" s="20">
        <f t="shared" ca="1" si="8"/>
        <v>708.4466000000001</v>
      </c>
      <c r="C18" s="20" t="b">
        <f t="shared" ca="1" si="0"/>
        <v>1</v>
      </c>
      <c r="D18" s="20">
        <f t="shared" ca="1" si="1"/>
        <v>841.5533999999999</v>
      </c>
      <c r="E18" s="20" t="str">
        <f t="shared" ca="1" si="2"/>
        <v>Encomenda:  841.553 unidades</v>
      </c>
      <c r="F18" s="20" t="str">
        <f t="shared" ca="1" si="9"/>
        <v>Receção: 828.553 unidades</v>
      </c>
      <c r="G18" s="20">
        <f t="shared" ca="1" si="10"/>
        <v>1</v>
      </c>
      <c r="H18" s="20">
        <f t="shared" ca="1" si="3"/>
        <v>2</v>
      </c>
      <c r="I18" s="20">
        <f t="shared" ca="1" si="4"/>
        <v>2</v>
      </c>
      <c r="J18" s="20">
        <f t="shared" ca="1" si="5"/>
        <v>20</v>
      </c>
      <c r="K18" s="20">
        <f t="shared" ca="1" si="11"/>
        <v>0.82863887978112261</v>
      </c>
      <c r="L18" s="20">
        <f t="shared" ca="1" si="12"/>
        <v>-20</v>
      </c>
      <c r="M18" s="20">
        <f t="shared" ca="1" si="6"/>
        <v>401.77670000000001</v>
      </c>
      <c r="N18" s="20">
        <f t="shared" ca="1" si="13"/>
        <v>6</v>
      </c>
      <c r="O18" s="20">
        <f t="shared" ca="1" si="7"/>
        <v>2</v>
      </c>
      <c r="P18" s="30">
        <f t="shared" ca="1" si="14"/>
        <v>0</v>
      </c>
      <c r="Q18" s="30">
        <f t="shared" ca="1" si="15"/>
        <v>246.11434884000002</v>
      </c>
      <c r="T18" s="34" t="s">
        <v>74</v>
      </c>
      <c r="U18" s="33">
        <v>466729.6936</v>
      </c>
    </row>
    <row r="19" spans="1:21" x14ac:dyDescent="0.3">
      <c r="A19" s="14">
        <v>17</v>
      </c>
      <c r="B19" s="20">
        <f t="shared" ca="1" si="8"/>
        <v>173.1613000000001</v>
      </c>
      <c r="C19" s="20" t="b">
        <f t="shared" ca="1" si="0"/>
        <v>0</v>
      </c>
      <c r="D19" s="20">
        <f t="shared" ca="1" si="1"/>
        <v>1376.8386999999998</v>
      </c>
      <c r="E19" s="20" t="str">
        <f t="shared" ca="1" si="2"/>
        <v>-</v>
      </c>
      <c r="F19" s="20" t="str">
        <f t="shared" ca="1" si="9"/>
        <v>-</v>
      </c>
      <c r="G19" s="20">
        <f t="shared" ca="1" si="10"/>
        <v>0</v>
      </c>
      <c r="H19" s="20">
        <f t="shared" ca="1" si="3"/>
        <v>0</v>
      </c>
      <c r="I19" s="20">
        <f t="shared" ca="1" si="4"/>
        <v>1</v>
      </c>
      <c r="J19" s="20">
        <f t="shared" ca="1" si="5"/>
        <v>0</v>
      </c>
      <c r="K19" s="20">
        <f t="shared" ca="1" si="11"/>
        <v>8.7051550346931572E-2</v>
      </c>
      <c r="L19" s="20">
        <f ca="1">RANDBETWEEN(-36.6643,36.6643)</f>
        <v>-26</v>
      </c>
      <c r="M19" s="20">
        <f ca="1" xml:space="preserve"> 561.2853 + L19</f>
        <v>535.28530000000001</v>
      </c>
      <c r="N19" s="20">
        <f t="shared" ca="1" si="13"/>
        <v>6</v>
      </c>
      <c r="O19" s="20">
        <f t="shared" ca="1" si="7"/>
        <v>2</v>
      </c>
      <c r="P19" s="30">
        <f t="shared" ca="1" si="14"/>
        <v>0</v>
      </c>
      <c r="Q19" s="30">
        <f t="shared" ca="1" si="15"/>
        <v>60.156235620000032</v>
      </c>
      <c r="T19" s="34" t="s">
        <v>75</v>
      </c>
      <c r="U19" s="33">
        <v>462431.47960000002</v>
      </c>
    </row>
    <row r="20" spans="1:21" x14ac:dyDescent="0.3">
      <c r="A20" s="14">
        <v>18</v>
      </c>
      <c r="B20" s="20">
        <f t="shared" ca="1" si="8"/>
        <v>486.42939999999999</v>
      </c>
      <c r="C20" s="20" t="b">
        <f t="shared" ca="1" si="0"/>
        <v>1</v>
      </c>
      <c r="D20" s="20">
        <f t="shared" ca="1" si="1"/>
        <v>1063.5706</v>
      </c>
      <c r="E20" s="20" t="str">
        <f t="shared" ca="1" si="2"/>
        <v>Encomenda:  1063.571 unidades</v>
      </c>
      <c r="F20" s="20" t="str">
        <f t="shared" ca="1" si="9"/>
        <v>Receção: 841.553 unidades</v>
      </c>
      <c r="G20" s="20">
        <f t="shared" ca="1" si="10"/>
        <v>1</v>
      </c>
      <c r="H20" s="20">
        <f t="shared" ca="1" si="3"/>
        <v>2</v>
      </c>
      <c r="I20" s="20">
        <f t="shared" ca="1" si="4"/>
        <v>1</v>
      </c>
      <c r="J20" s="20">
        <f t="shared" ca="1" si="5"/>
        <v>21</v>
      </c>
      <c r="K20" s="20">
        <f t="shared" ca="1" si="11"/>
        <v>0.4074080285212629</v>
      </c>
      <c r="L20" s="20">
        <f t="shared" ref="L20:L30" ca="1" si="16">RANDBETWEEN(-36.6643,36.6643)</f>
        <v>-33</v>
      </c>
      <c r="M20" s="20">
        <f t="shared" ref="M20:M30" ca="1" si="17" xml:space="preserve"> 561.2853 + L20</f>
        <v>528.28530000000001</v>
      </c>
      <c r="N20" s="20">
        <f t="shared" ca="1" si="13"/>
        <v>7</v>
      </c>
      <c r="O20" s="20">
        <f t="shared" ca="1" si="7"/>
        <v>2</v>
      </c>
      <c r="P20" s="30">
        <f t="shared" ca="1" si="14"/>
        <v>0</v>
      </c>
      <c r="Q20" s="30">
        <f t="shared" ca="1" si="15"/>
        <v>168.98557355999998</v>
      </c>
      <c r="T20" s="34" t="s">
        <v>76</v>
      </c>
      <c r="U20" s="33">
        <v>458278.02</v>
      </c>
    </row>
    <row r="21" spans="1:21" x14ac:dyDescent="0.3">
      <c r="A21" s="14">
        <v>19</v>
      </c>
      <c r="B21" s="20">
        <f t="shared" ca="1" si="8"/>
        <v>958.71469999999999</v>
      </c>
      <c r="C21" s="20" t="b">
        <f t="shared" ca="1" si="0"/>
        <v>0</v>
      </c>
      <c r="D21" s="20">
        <f t="shared" ca="1" si="1"/>
        <v>591.28530000000001</v>
      </c>
      <c r="E21" s="20" t="str">
        <f t="shared" ca="1" si="2"/>
        <v>-</v>
      </c>
      <c r="F21" s="20" t="str">
        <f t="shared" ca="1" si="9"/>
        <v>Receção: 1063.571 unidades</v>
      </c>
      <c r="G21" s="20">
        <f t="shared" ca="1" si="10"/>
        <v>1</v>
      </c>
      <c r="H21" s="20">
        <f t="shared" ca="1" si="3"/>
        <v>1</v>
      </c>
      <c r="I21" s="20">
        <f t="shared" ca="1" si="4"/>
        <v>1</v>
      </c>
      <c r="J21" s="20">
        <f t="shared" ca="1" si="5"/>
        <v>0</v>
      </c>
      <c r="K21" s="20">
        <f t="shared" ca="1" si="11"/>
        <v>0.30637534368835939</v>
      </c>
      <c r="L21" s="20">
        <f t="shared" ca="1" si="16"/>
        <v>30</v>
      </c>
      <c r="M21" s="20">
        <f t="shared" ca="1" si="17"/>
        <v>591.28530000000001</v>
      </c>
      <c r="N21" s="20">
        <f t="shared" ca="1" si="13"/>
        <v>7</v>
      </c>
      <c r="O21" s="20">
        <f t="shared" ca="1" si="7"/>
        <v>2</v>
      </c>
      <c r="P21" s="30">
        <f t="shared" ca="1" si="14"/>
        <v>0</v>
      </c>
      <c r="Q21" s="30">
        <f t="shared" ca="1" si="15"/>
        <v>333.05748677999998</v>
      </c>
      <c r="T21" s="34" t="s">
        <v>77</v>
      </c>
      <c r="U21" s="33">
        <v>460247.05180000002</v>
      </c>
    </row>
    <row r="22" spans="1:21" x14ac:dyDescent="0.3">
      <c r="A22" s="14">
        <v>20</v>
      </c>
      <c r="B22" s="20">
        <f t="shared" ca="1" si="8"/>
        <v>412.42939999999999</v>
      </c>
      <c r="C22" s="20" t="b">
        <f t="shared" ca="1" si="0"/>
        <v>1</v>
      </c>
      <c r="D22" s="20">
        <f t="shared" ca="1" si="1"/>
        <v>1137.5706</v>
      </c>
      <c r="E22" s="20" t="str">
        <f t="shared" ca="1" si="2"/>
        <v>Encomenda:  1137.571 unidades</v>
      </c>
      <c r="F22" s="20" t="str">
        <f t="shared" ca="1" si="9"/>
        <v>-</v>
      </c>
      <c r="G22" s="20">
        <f t="shared" ca="1" si="10"/>
        <v>0</v>
      </c>
      <c r="H22" s="20">
        <f t="shared" ca="1" si="3"/>
        <v>0</v>
      </c>
      <c r="I22" s="20">
        <f t="shared" ca="1" si="4"/>
        <v>2</v>
      </c>
      <c r="J22" s="20">
        <f t="shared" ca="1" si="5"/>
        <v>24</v>
      </c>
      <c r="K22" s="20">
        <f t="shared" ca="1" si="11"/>
        <v>0.96202644476523702</v>
      </c>
      <c r="L22" s="20">
        <f t="shared" ca="1" si="16"/>
        <v>-15</v>
      </c>
      <c r="M22" s="20">
        <f t="shared" ca="1" si="17"/>
        <v>546.28530000000001</v>
      </c>
      <c r="N22" s="20">
        <f t="shared" ca="1" si="13"/>
        <v>8</v>
      </c>
      <c r="O22" s="20">
        <f t="shared" ca="1" si="7"/>
        <v>2</v>
      </c>
      <c r="P22" s="30">
        <f t="shared" ca="1" si="14"/>
        <v>0</v>
      </c>
      <c r="Q22" s="30">
        <f t="shared" ca="1" si="15"/>
        <v>143.27797355999999</v>
      </c>
    </row>
    <row r="23" spans="1:21" x14ac:dyDescent="0.3">
      <c r="A23" s="14">
        <v>21</v>
      </c>
      <c r="B23" s="20">
        <f t="shared" ca="1" si="8"/>
        <v>-178.85590000000002</v>
      </c>
      <c r="C23" s="20" t="b">
        <f t="shared" ca="1" si="0"/>
        <v>0</v>
      </c>
      <c r="D23" s="20">
        <f t="shared" ca="1" si="1"/>
        <v>1728.8559</v>
      </c>
      <c r="E23" s="20" t="str">
        <f t="shared" ca="1" si="2"/>
        <v>-</v>
      </c>
      <c r="F23" s="20" t="str">
        <f t="shared" ca="1" si="9"/>
        <v>-</v>
      </c>
      <c r="G23" s="20">
        <f t="shared" ca="1" si="10"/>
        <v>0</v>
      </c>
      <c r="H23" s="20">
        <f t="shared" ca="1" si="3"/>
        <v>0</v>
      </c>
      <c r="I23" s="20">
        <f t="shared" ca="1" si="4"/>
        <v>1</v>
      </c>
      <c r="J23" s="20">
        <f t="shared" ca="1" si="5"/>
        <v>0</v>
      </c>
      <c r="K23" s="20">
        <f t="shared" ca="1" si="11"/>
        <v>0.36901984114394504</v>
      </c>
      <c r="L23" s="20">
        <f t="shared" ca="1" si="16"/>
        <v>30</v>
      </c>
      <c r="M23" s="20">
        <f t="shared" ca="1" si="17"/>
        <v>591.28530000000001</v>
      </c>
      <c r="N23" s="20">
        <f t="shared" ca="1" si="13"/>
        <v>8</v>
      </c>
      <c r="O23" s="20">
        <f t="shared" ca="1" si="7"/>
        <v>3</v>
      </c>
      <c r="P23" s="30">
        <f t="shared" ca="1" si="14"/>
        <v>179</v>
      </c>
      <c r="Q23" s="30">
        <f t="shared" ca="1" si="15"/>
        <v>6023.86546034</v>
      </c>
    </row>
    <row r="24" spans="1:21" x14ac:dyDescent="0.3">
      <c r="A24" s="14">
        <v>22</v>
      </c>
      <c r="B24" s="20">
        <f t="shared" ca="1" si="8"/>
        <v>379.42939999999999</v>
      </c>
      <c r="C24" s="20" t="b">
        <f t="shared" ca="1" si="0"/>
        <v>1</v>
      </c>
      <c r="D24" s="20">
        <f t="shared" ca="1" si="1"/>
        <v>1170.5706</v>
      </c>
      <c r="E24" s="20" t="str">
        <f t="shared" ca="1" si="2"/>
        <v>Encomenda:  1170.571 unidades</v>
      </c>
      <c r="F24" s="20" t="str">
        <f t="shared" ca="1" si="9"/>
        <v>Receção: 1137.571 unidades</v>
      </c>
      <c r="G24" s="20">
        <f t="shared" ca="1" si="10"/>
        <v>1</v>
      </c>
      <c r="H24" s="20">
        <f t="shared" ca="1" si="3"/>
        <v>2</v>
      </c>
      <c r="I24" s="20">
        <f t="shared" ca="1" si="4"/>
        <v>1</v>
      </c>
      <c r="J24" s="20">
        <f t="shared" ca="1" si="5"/>
        <v>25</v>
      </c>
      <c r="K24" s="20">
        <f t="shared" ca="1" si="11"/>
        <v>0.25443171598051639</v>
      </c>
      <c r="L24" s="20">
        <f t="shared" ca="1" si="16"/>
        <v>18</v>
      </c>
      <c r="M24" s="20">
        <f t="shared" ca="1" si="17"/>
        <v>579.28530000000001</v>
      </c>
      <c r="N24" s="20">
        <f t="shared" ca="1" si="13"/>
        <v>9</v>
      </c>
      <c r="O24" s="20">
        <f t="shared" ca="1" si="7"/>
        <v>3</v>
      </c>
      <c r="P24" s="30">
        <f t="shared" ca="1" si="14"/>
        <v>0</v>
      </c>
      <c r="Q24" s="30">
        <f t="shared" ca="1" si="15"/>
        <v>131.81377355999999</v>
      </c>
    </row>
    <row r="25" spans="1:21" x14ac:dyDescent="0.3">
      <c r="A25" s="14">
        <v>23</v>
      </c>
      <c r="B25" s="20">
        <f t="shared" ca="1" si="8"/>
        <v>976.71469999999999</v>
      </c>
      <c r="C25" s="20" t="b">
        <f t="shared" ca="1" si="0"/>
        <v>0</v>
      </c>
      <c r="D25" s="20">
        <f t="shared" ca="1" si="1"/>
        <v>573.28530000000001</v>
      </c>
      <c r="E25" s="20" t="str">
        <f t="shared" ca="1" si="2"/>
        <v>-</v>
      </c>
      <c r="F25" s="20" t="str">
        <f t="shared" ca="1" si="9"/>
        <v>Receção: 1170.571 unidades</v>
      </c>
      <c r="G25" s="20">
        <f t="shared" ca="1" si="10"/>
        <v>1</v>
      </c>
      <c r="H25" s="20">
        <f t="shared" ca="1" si="3"/>
        <v>1</v>
      </c>
      <c r="I25" s="20">
        <f t="shared" ca="1" si="4"/>
        <v>2</v>
      </c>
      <c r="J25" s="20">
        <f t="shared" ca="1" si="5"/>
        <v>0</v>
      </c>
      <c r="K25" s="20">
        <f t="shared" ca="1" si="11"/>
        <v>0.8363024653538863</v>
      </c>
      <c r="L25" s="20">
        <f t="shared" ca="1" si="16"/>
        <v>12</v>
      </c>
      <c r="M25" s="20">
        <f t="shared" ca="1" si="17"/>
        <v>573.28530000000001</v>
      </c>
      <c r="N25" s="20">
        <f t="shared" ca="1" si="13"/>
        <v>9</v>
      </c>
      <c r="O25" s="20">
        <f t="shared" ca="1" si="7"/>
        <v>3</v>
      </c>
      <c r="P25" s="30">
        <f t="shared" ca="1" si="14"/>
        <v>0</v>
      </c>
      <c r="Q25" s="30">
        <f t="shared" ca="1" si="15"/>
        <v>339.31068677999997</v>
      </c>
    </row>
    <row r="26" spans="1:21" x14ac:dyDescent="0.3">
      <c r="A26" s="14">
        <v>24</v>
      </c>
      <c r="B26" s="20">
        <f t="shared" ca="1" si="8"/>
        <v>397.42939999999999</v>
      </c>
      <c r="C26" s="20" t="b">
        <f t="shared" ca="1" si="0"/>
        <v>1</v>
      </c>
      <c r="D26" s="20">
        <f t="shared" ca="1" si="1"/>
        <v>1152.5706</v>
      </c>
      <c r="E26" s="20" t="str">
        <f t="shared" ca="1" si="2"/>
        <v>Encomenda:  1152.571 unidades</v>
      </c>
      <c r="F26" s="20" t="str">
        <f t="shared" ca="1" si="9"/>
        <v>-</v>
      </c>
      <c r="G26" s="20">
        <f t="shared" ca="1" si="10"/>
        <v>0</v>
      </c>
      <c r="H26" s="20">
        <f t="shared" ca="1" si="3"/>
        <v>0</v>
      </c>
      <c r="I26" s="20">
        <f t="shared" ca="1" si="4"/>
        <v>2</v>
      </c>
      <c r="J26" s="20">
        <f t="shared" ca="1" si="5"/>
        <v>28</v>
      </c>
      <c r="K26" s="20">
        <f t="shared" ca="1" si="11"/>
        <v>0.98521325703940266</v>
      </c>
      <c r="L26" s="20">
        <f t="shared" ca="1" si="16"/>
        <v>18</v>
      </c>
      <c r="M26" s="20">
        <f t="shared" ca="1" si="17"/>
        <v>579.28530000000001</v>
      </c>
      <c r="N26" s="20">
        <f t="shared" ca="1" si="13"/>
        <v>10</v>
      </c>
      <c r="O26" s="20">
        <f t="shared" ca="1" si="7"/>
        <v>3</v>
      </c>
      <c r="P26" s="30">
        <f t="shared" ca="1" si="14"/>
        <v>0</v>
      </c>
      <c r="Q26" s="30">
        <f t="shared" ca="1" si="15"/>
        <v>138.06697355999998</v>
      </c>
    </row>
    <row r="27" spans="1:21" x14ac:dyDescent="0.3">
      <c r="A27" s="14">
        <v>25</v>
      </c>
      <c r="B27" s="20">
        <f t="shared" ca="1" si="8"/>
        <v>-148.85590000000002</v>
      </c>
      <c r="C27" s="20" t="b">
        <f t="shared" ca="1" si="0"/>
        <v>0</v>
      </c>
      <c r="D27" s="20">
        <f t="shared" ca="1" si="1"/>
        <v>1698.8559</v>
      </c>
      <c r="E27" s="20" t="str">
        <f t="shared" ca="1" si="2"/>
        <v>-</v>
      </c>
      <c r="F27" s="20" t="str">
        <f t="shared" ca="1" si="9"/>
        <v>-</v>
      </c>
      <c r="G27" s="20">
        <f t="shared" ca="1" si="10"/>
        <v>0</v>
      </c>
      <c r="H27" s="20">
        <f t="shared" ca="1" si="3"/>
        <v>0</v>
      </c>
      <c r="I27" s="20">
        <f t="shared" ca="1" si="4"/>
        <v>1</v>
      </c>
      <c r="J27" s="20">
        <f t="shared" ca="1" si="5"/>
        <v>0</v>
      </c>
      <c r="K27" s="20">
        <f t="shared" ca="1" si="11"/>
        <v>0.13509945849117988</v>
      </c>
      <c r="L27" s="20">
        <f t="shared" ca="1" si="16"/>
        <v>-15</v>
      </c>
      <c r="M27" s="20">
        <f t="shared" ca="1" si="17"/>
        <v>546.28530000000001</v>
      </c>
      <c r="N27" s="20">
        <f t="shared" ca="1" si="13"/>
        <v>10</v>
      </c>
      <c r="O27" s="20">
        <f t="shared" ca="1" si="7"/>
        <v>4</v>
      </c>
      <c r="P27" s="30">
        <f t="shared" ca="1" si="14"/>
        <v>149</v>
      </c>
      <c r="Q27" s="30">
        <f t="shared" ca="1" si="15"/>
        <v>5014.2874603399996</v>
      </c>
    </row>
    <row r="28" spans="1:21" x14ac:dyDescent="0.3">
      <c r="A28" s="14">
        <v>26</v>
      </c>
      <c r="B28" s="20">
        <f t="shared" ca="1" si="8"/>
        <v>472.42939999999999</v>
      </c>
      <c r="C28" s="20" t="b">
        <f t="shared" ca="1" si="0"/>
        <v>1</v>
      </c>
      <c r="D28" s="20">
        <f t="shared" ca="1" si="1"/>
        <v>1077.5706</v>
      </c>
      <c r="E28" s="20" t="str">
        <f t="shared" ca="1" si="2"/>
        <v>Encomenda:  1077.571 unidades</v>
      </c>
      <c r="F28" s="20" t="str">
        <f t="shared" ca="1" si="9"/>
        <v>Receção: 1152.571 unidades</v>
      </c>
      <c r="G28" s="20">
        <f t="shared" ca="1" si="10"/>
        <v>1</v>
      </c>
      <c r="H28" s="20">
        <f t="shared" ca="1" si="3"/>
        <v>2</v>
      </c>
      <c r="I28" s="20">
        <f t="shared" ca="1" si="4"/>
        <v>2</v>
      </c>
      <c r="J28" s="20">
        <f t="shared" ca="1" si="5"/>
        <v>30</v>
      </c>
      <c r="K28" s="20">
        <f t="shared" ca="1" si="11"/>
        <v>0.61951051446398886</v>
      </c>
      <c r="L28" s="20">
        <f t="shared" ca="1" si="16"/>
        <v>-30</v>
      </c>
      <c r="M28" s="20">
        <f t="shared" ca="1" si="17"/>
        <v>531.28530000000001</v>
      </c>
      <c r="N28" s="20">
        <f t="shared" ca="1" si="13"/>
        <v>11</v>
      </c>
      <c r="O28" s="20">
        <f t="shared" ca="1" si="7"/>
        <v>4</v>
      </c>
      <c r="P28" s="30">
        <f t="shared" ca="1" si="14"/>
        <v>0</v>
      </c>
      <c r="Q28" s="30">
        <f t="shared" ca="1" si="15"/>
        <v>164.12197355999999</v>
      </c>
    </row>
    <row r="29" spans="1:21" x14ac:dyDescent="0.3">
      <c r="A29" s="14">
        <v>27</v>
      </c>
      <c r="B29" s="20">
        <f t="shared" ca="1" si="8"/>
        <v>-65.85590000000002</v>
      </c>
      <c r="C29" s="20" t="b">
        <f t="shared" ca="1" si="0"/>
        <v>0</v>
      </c>
      <c r="D29" s="20">
        <f t="shared" ca="1" si="1"/>
        <v>1615.8559</v>
      </c>
      <c r="E29" s="20" t="str">
        <f t="shared" ca="1" si="2"/>
        <v>-</v>
      </c>
      <c r="F29" s="20" t="str">
        <f t="shared" ca="1" si="9"/>
        <v>-</v>
      </c>
      <c r="G29" s="20">
        <f t="shared" ca="1" si="10"/>
        <v>0</v>
      </c>
      <c r="H29" s="20">
        <f t="shared" ca="1" si="3"/>
        <v>0</v>
      </c>
      <c r="I29" s="20">
        <f t="shared" ca="1" si="4"/>
        <v>2</v>
      </c>
      <c r="J29" s="20">
        <f t="shared" ca="1" si="5"/>
        <v>0</v>
      </c>
      <c r="K29" s="20">
        <f t="shared" ca="1" si="11"/>
        <v>0.60204342091954222</v>
      </c>
      <c r="L29" s="20">
        <f t="shared" ca="1" si="16"/>
        <v>-23</v>
      </c>
      <c r="M29" s="20">
        <f t="shared" ca="1" si="17"/>
        <v>538.28530000000001</v>
      </c>
      <c r="N29" s="20">
        <f t="shared" ca="1" si="13"/>
        <v>11</v>
      </c>
      <c r="O29" s="20">
        <f t="shared" ca="1" si="7"/>
        <v>5</v>
      </c>
      <c r="P29" s="30">
        <f t="shared" ca="1" si="14"/>
        <v>66</v>
      </c>
      <c r="Q29" s="30">
        <f t="shared" ca="1" si="15"/>
        <v>2221.1216603399998</v>
      </c>
    </row>
    <row r="30" spans="1:21" x14ac:dyDescent="0.3">
      <c r="A30" s="14">
        <v>28</v>
      </c>
      <c r="B30" s="20">
        <f t="shared" ca="1" si="8"/>
        <v>448.42939999999999</v>
      </c>
      <c r="C30" s="20" t="b">
        <f t="shared" ca="1" si="0"/>
        <v>1</v>
      </c>
      <c r="D30" s="20">
        <f t="shared" ca="1" si="1"/>
        <v>1101.5706</v>
      </c>
      <c r="E30" s="20" t="str">
        <f t="shared" ca="1" si="2"/>
        <v>Encomenda:  1101.571 unidades</v>
      </c>
      <c r="F30" s="20" t="str">
        <f t="shared" ca="1" si="9"/>
        <v>Receção: 1077.571 unidades</v>
      </c>
      <c r="G30" s="20">
        <f t="shared" ca="1" si="10"/>
        <v>1</v>
      </c>
      <c r="H30" s="20">
        <f t="shared" ca="1" si="3"/>
        <v>2</v>
      </c>
      <c r="I30" s="20">
        <f t="shared" ca="1" si="4"/>
        <v>2</v>
      </c>
      <c r="J30" s="20">
        <f t="shared" ca="1" si="5"/>
        <v>32</v>
      </c>
      <c r="K30" s="20">
        <f t="shared" ca="1" si="11"/>
        <v>0.70444844503125037</v>
      </c>
      <c r="L30" s="20">
        <f t="shared" ca="1" si="16"/>
        <v>2</v>
      </c>
      <c r="M30" s="20">
        <f t="shared" ca="1" si="17"/>
        <v>563.28530000000001</v>
      </c>
      <c r="N30" s="20">
        <f t="shared" ca="1" si="13"/>
        <v>12</v>
      </c>
      <c r="O30" s="20">
        <f t="shared" ca="1" si="7"/>
        <v>5</v>
      </c>
      <c r="P30" s="30">
        <f t="shared" ca="1" si="14"/>
        <v>0</v>
      </c>
      <c r="Q30" s="30">
        <f t="shared" ca="1" si="15"/>
        <v>155.78437355999998</v>
      </c>
    </row>
    <row r="31" spans="1:21" x14ac:dyDescent="0.3">
      <c r="A31" s="14">
        <v>29</v>
      </c>
      <c r="B31" s="20">
        <f t="shared" ca="1" si="8"/>
        <v>70.390800000000013</v>
      </c>
      <c r="C31" s="20" t="b">
        <f t="shared" ca="1" si="0"/>
        <v>0</v>
      </c>
      <c r="D31" s="20">
        <f t="shared" ca="1" si="1"/>
        <v>1479.6091999999999</v>
      </c>
      <c r="E31" s="20" t="str">
        <f t="shared" ca="1" si="2"/>
        <v>-</v>
      </c>
      <c r="F31" s="20" t="str">
        <f t="shared" ca="1" si="9"/>
        <v>-</v>
      </c>
      <c r="G31" s="20">
        <f t="shared" ca="1" si="10"/>
        <v>0</v>
      </c>
      <c r="H31" s="20">
        <f t="shared" ca="1" si="3"/>
        <v>0</v>
      </c>
      <c r="I31" s="20">
        <f t="shared" ca="1" si="4"/>
        <v>1</v>
      </c>
      <c r="J31" s="20">
        <f t="shared" ca="1" si="5"/>
        <v>0</v>
      </c>
      <c r="K31" s="20">
        <f t="shared" ca="1" si="11"/>
        <v>0.339729720825658</v>
      </c>
      <c r="L31" s="20">
        <f ca="1">RANDBETWEEN(-37.1301,37.1301)</f>
        <v>31</v>
      </c>
      <c r="M31" s="20">
        <f ca="1" xml:space="preserve"> 347.0386 + L31</f>
        <v>378.03859999999997</v>
      </c>
      <c r="N31" s="20">
        <f t="shared" ca="1" si="13"/>
        <v>12</v>
      </c>
      <c r="O31" s="20">
        <f t="shared" ca="1" si="7"/>
        <v>5</v>
      </c>
      <c r="P31" s="30">
        <f t="shared" ca="1" si="14"/>
        <v>0</v>
      </c>
      <c r="Q31" s="30">
        <f t="shared" ca="1" si="15"/>
        <v>24.453763920000004</v>
      </c>
    </row>
    <row r="32" spans="1:21" x14ac:dyDescent="0.3">
      <c r="A32" s="14">
        <v>30</v>
      </c>
      <c r="B32" s="20">
        <f t="shared" ca="1" si="8"/>
        <v>807.92280000000017</v>
      </c>
      <c r="C32" s="20" t="b">
        <f t="shared" ca="1" si="0"/>
        <v>0</v>
      </c>
      <c r="D32" s="20">
        <f t="shared" ca="1" si="1"/>
        <v>742.07719999999983</v>
      </c>
      <c r="E32" s="20" t="str">
        <f t="shared" ca="1" si="2"/>
        <v>-</v>
      </c>
      <c r="F32" s="20" t="str">
        <f t="shared" ca="1" si="9"/>
        <v>Receção: 1101.571 unidades</v>
      </c>
      <c r="G32" s="20">
        <f t="shared" ca="1" si="10"/>
        <v>1</v>
      </c>
      <c r="H32" s="20">
        <f t="shared" ca="1" si="3"/>
        <v>2</v>
      </c>
      <c r="I32" s="20">
        <f t="shared" ca="1" si="4"/>
        <v>1</v>
      </c>
      <c r="J32" s="20">
        <f t="shared" ca="1" si="5"/>
        <v>0</v>
      </c>
      <c r="K32" s="20">
        <f t="shared" ca="1" si="11"/>
        <v>0.53090071975804998</v>
      </c>
      <c r="L32" s="20">
        <f t="shared" ref="L32:L52" ca="1" si="18">RANDBETWEEN(-37.1301,37.1301)</f>
        <v>17</v>
      </c>
      <c r="M32" s="20">
        <f t="shared" ref="M32:M52" ca="1" si="19" xml:space="preserve"> 347.0386 + L32</f>
        <v>364.03859999999997</v>
      </c>
      <c r="N32" s="20">
        <f t="shared" ca="1" si="13"/>
        <v>12</v>
      </c>
      <c r="O32" s="20">
        <f t="shared" ca="1" si="7"/>
        <v>5</v>
      </c>
      <c r="P32" s="30">
        <f t="shared" ca="1" si="14"/>
        <v>0</v>
      </c>
      <c r="Q32" s="30">
        <f t="shared" ca="1" si="15"/>
        <v>280.67238072000004</v>
      </c>
    </row>
    <row r="33" spans="1:17" x14ac:dyDescent="0.3">
      <c r="A33" s="14">
        <v>31</v>
      </c>
      <c r="B33" s="20">
        <f t="shared" ca="1" si="8"/>
        <v>459.88420000000019</v>
      </c>
      <c r="C33" s="20" t="b">
        <f t="shared" ca="1" si="0"/>
        <v>0</v>
      </c>
      <c r="D33" s="20">
        <f t="shared" ca="1" si="1"/>
        <v>1090.1157999999998</v>
      </c>
      <c r="E33" s="20" t="str">
        <f t="shared" ca="1" si="2"/>
        <v>-</v>
      </c>
      <c r="F33" s="20" t="str">
        <f t="shared" ca="1" si="9"/>
        <v>-</v>
      </c>
      <c r="G33" s="20">
        <f t="shared" ca="1" si="10"/>
        <v>0</v>
      </c>
      <c r="H33" s="20">
        <f t="shared" ca="1" si="3"/>
        <v>0</v>
      </c>
      <c r="I33" s="20">
        <f t="shared" ca="1" si="4"/>
        <v>2</v>
      </c>
      <c r="J33" s="20">
        <f t="shared" ca="1" si="5"/>
        <v>0</v>
      </c>
      <c r="K33" s="20">
        <f t="shared" ca="1" si="11"/>
        <v>0.99338416770103521</v>
      </c>
      <c r="L33" s="20">
        <f t="shared" ca="1" si="18"/>
        <v>1</v>
      </c>
      <c r="M33" s="20">
        <f t="shared" ca="1" si="19"/>
        <v>348.03859999999997</v>
      </c>
      <c r="N33" s="20">
        <f t="shared" ca="1" si="13"/>
        <v>12</v>
      </c>
      <c r="O33" s="20">
        <f t="shared" ca="1" si="7"/>
        <v>5</v>
      </c>
      <c r="P33" s="30">
        <f t="shared" ca="1" si="14"/>
        <v>0</v>
      </c>
      <c r="Q33" s="30">
        <f t="shared" ca="1" si="15"/>
        <v>159.76377108000005</v>
      </c>
    </row>
    <row r="34" spans="1:17" x14ac:dyDescent="0.3">
      <c r="A34" s="14">
        <v>32</v>
      </c>
      <c r="B34" s="20">
        <f t="shared" ca="1" si="8"/>
        <v>99.845600000000218</v>
      </c>
      <c r="C34" s="20" t="b">
        <f t="shared" ca="1" si="0"/>
        <v>1</v>
      </c>
      <c r="D34" s="20">
        <f t="shared" ca="1" si="1"/>
        <v>1450.1543999999999</v>
      </c>
      <c r="E34" s="20" t="str">
        <f t="shared" ca="1" si="2"/>
        <v>Encomenda:  1450.154 unidades</v>
      </c>
      <c r="F34" s="20" t="str">
        <f t="shared" ca="1" si="9"/>
        <v>-</v>
      </c>
      <c r="G34" s="20">
        <f t="shared" ca="1" si="10"/>
        <v>0</v>
      </c>
      <c r="H34" s="20">
        <f t="shared" ca="1" si="3"/>
        <v>0</v>
      </c>
      <c r="I34" s="20">
        <f t="shared" ca="1" si="4"/>
        <v>2</v>
      </c>
      <c r="J34" s="20">
        <f t="shared" ca="1" si="5"/>
        <v>36</v>
      </c>
      <c r="K34" s="20">
        <f t="shared" ca="1" si="11"/>
        <v>0.67498772669674634</v>
      </c>
      <c r="L34" s="20">
        <f t="shared" ca="1" si="18"/>
        <v>13</v>
      </c>
      <c r="M34" s="20">
        <f t="shared" ca="1" si="19"/>
        <v>360.03859999999997</v>
      </c>
      <c r="N34" s="20">
        <f t="shared" ca="1" si="13"/>
        <v>13</v>
      </c>
      <c r="O34" s="20">
        <f t="shared" ca="1" si="7"/>
        <v>5</v>
      </c>
      <c r="P34" s="30">
        <f t="shared" ca="1" si="14"/>
        <v>0</v>
      </c>
      <c r="Q34" s="30">
        <f t="shared" ca="1" si="15"/>
        <v>34.686361440000077</v>
      </c>
    </row>
    <row r="35" spans="1:17" x14ac:dyDescent="0.3">
      <c r="A35" s="14">
        <v>33</v>
      </c>
      <c r="B35" s="20">
        <f t="shared" ca="1" si="8"/>
        <v>-263.19299999999976</v>
      </c>
      <c r="C35" s="20" t="b">
        <f t="shared" ca="1" si="0"/>
        <v>0</v>
      </c>
      <c r="D35" s="20">
        <f t="shared" ca="1" si="1"/>
        <v>1813.1929999999998</v>
      </c>
      <c r="E35" s="20" t="str">
        <f t="shared" ca="1" si="2"/>
        <v>-</v>
      </c>
      <c r="F35" s="20" t="str">
        <f t="shared" ca="1" si="9"/>
        <v>-</v>
      </c>
      <c r="G35" s="20">
        <f t="shared" ca="1" si="10"/>
        <v>0</v>
      </c>
      <c r="H35" s="20">
        <f t="shared" ca="1" si="3"/>
        <v>0</v>
      </c>
      <c r="I35" s="20">
        <f t="shared" ca="1" si="4"/>
        <v>2</v>
      </c>
      <c r="J35" s="20">
        <f t="shared" ca="1" si="5"/>
        <v>0</v>
      </c>
      <c r="K35" s="20">
        <f t="shared" ca="1" si="11"/>
        <v>0.91657336938955059</v>
      </c>
      <c r="L35" s="20">
        <f t="shared" ca="1" si="18"/>
        <v>16</v>
      </c>
      <c r="M35" s="20">
        <f t="shared" ca="1" si="19"/>
        <v>363.03859999999997</v>
      </c>
      <c r="N35" s="20">
        <f t="shared" ca="1" si="13"/>
        <v>13</v>
      </c>
      <c r="O35" s="20">
        <f t="shared" ca="1" si="7"/>
        <v>6</v>
      </c>
      <c r="P35" s="30">
        <f t="shared" ca="1" si="14"/>
        <v>263</v>
      </c>
      <c r="Q35" s="30">
        <f t="shared" ca="1" si="15"/>
        <v>8850.5667518000009</v>
      </c>
    </row>
    <row r="36" spans="1:17" x14ac:dyDescent="0.3">
      <c r="A36" s="14">
        <v>34</v>
      </c>
      <c r="B36" s="20">
        <f t="shared" ca="1" si="8"/>
        <v>861.92280000000017</v>
      </c>
      <c r="C36" s="20" t="b">
        <f t="shared" ref="C36:C52" ca="1" si="20">AND(B36&lt;$T$64,MOD(A36,$T$62)=0)</f>
        <v>0</v>
      </c>
      <c r="D36" s="20">
        <f t="shared" ref="D36:D52" ca="1" si="21">$T$65 - B36</f>
        <v>688.07719999999983</v>
      </c>
      <c r="E36" s="20" t="str">
        <f t="shared" ref="E36:E52" ca="1" si="22" xml:space="preserve"> IF(C36 = TRUE(), "Encomenda:  " &amp; ROUND($T$65-B36,3) &amp; " unidades", "-")</f>
        <v>-</v>
      </c>
      <c r="F36" s="20" t="str">
        <f t="shared" ca="1" si="9"/>
        <v>Receção: 1450.154 unidades</v>
      </c>
      <c r="G36" s="20">
        <f t="shared" ca="1" si="10"/>
        <v>1</v>
      </c>
      <c r="H36" s="20">
        <f t="shared" ca="1" si="3"/>
        <v>2</v>
      </c>
      <c r="I36" s="20">
        <f t="shared" ref="I36:I52" ca="1" si="23">IF(K36&lt;=0.6,1,2)</f>
        <v>2</v>
      </c>
      <c r="J36" s="20">
        <f t="shared" ca="1" si="5"/>
        <v>0</v>
      </c>
      <c r="K36" s="20">
        <f t="shared" ca="1" si="11"/>
        <v>0.87755202528085186</v>
      </c>
      <c r="L36" s="20">
        <f t="shared" ca="1" si="18"/>
        <v>-22</v>
      </c>
      <c r="M36" s="20">
        <f t="shared" ca="1" si="19"/>
        <v>325.03859999999997</v>
      </c>
      <c r="N36" s="20">
        <f t="shared" ca="1" si="13"/>
        <v>13</v>
      </c>
      <c r="O36" s="20">
        <f t="shared" ref="O36:O52" ca="1" si="24">IF(B36 &lt;= 0, 1 + O35, O35)</f>
        <v>6</v>
      </c>
      <c r="P36" s="30">
        <f t="shared" ca="1" si="14"/>
        <v>0</v>
      </c>
      <c r="Q36" s="30">
        <f t="shared" ca="1" si="15"/>
        <v>299.43198072000007</v>
      </c>
    </row>
    <row r="37" spans="1:17" x14ac:dyDescent="0.3">
      <c r="A37" s="14">
        <v>35</v>
      </c>
      <c r="B37" s="20">
        <f t="shared" ca="1" si="8"/>
        <v>477.88420000000019</v>
      </c>
      <c r="C37" s="20" t="b">
        <f t="shared" ca="1" si="20"/>
        <v>0</v>
      </c>
      <c r="D37" s="20">
        <f t="shared" ca="1" si="21"/>
        <v>1072.1157999999998</v>
      </c>
      <c r="E37" s="20" t="str">
        <f t="shared" ca="1" si="22"/>
        <v>-</v>
      </c>
      <c r="F37" s="20" t="str">
        <f t="shared" ca="1" si="9"/>
        <v>-</v>
      </c>
      <c r="G37" s="20">
        <f t="shared" ca="1" si="10"/>
        <v>0</v>
      </c>
      <c r="H37" s="20">
        <f t="shared" ca="1" si="3"/>
        <v>0</v>
      </c>
      <c r="I37" s="20">
        <f t="shared" ca="1" si="23"/>
        <v>1</v>
      </c>
      <c r="J37" s="20">
        <f t="shared" ca="1" si="5"/>
        <v>0</v>
      </c>
      <c r="K37" s="20">
        <f t="shared" ca="1" si="11"/>
        <v>0.3962697360438171</v>
      </c>
      <c r="L37" s="20">
        <f t="shared" ca="1" si="18"/>
        <v>37</v>
      </c>
      <c r="M37" s="20">
        <f t="shared" ca="1" si="19"/>
        <v>384.03859999999997</v>
      </c>
      <c r="N37" s="20">
        <f t="shared" ca="1" si="13"/>
        <v>13</v>
      </c>
      <c r="O37" s="20">
        <f t="shared" ca="1" si="24"/>
        <v>6</v>
      </c>
      <c r="P37" s="30">
        <f t="shared" ca="1" si="14"/>
        <v>0</v>
      </c>
      <c r="Q37" s="30">
        <f t="shared" ca="1" si="15"/>
        <v>166.01697108000005</v>
      </c>
    </row>
    <row r="38" spans="1:17" x14ac:dyDescent="0.3">
      <c r="A38" s="14">
        <v>36</v>
      </c>
      <c r="B38" s="20">
        <f t="shared" ca="1" si="8"/>
        <v>95.845600000000218</v>
      </c>
      <c r="C38" s="20" t="b">
        <f t="shared" ca="1" si="20"/>
        <v>1</v>
      </c>
      <c r="D38" s="20">
        <f t="shared" ca="1" si="21"/>
        <v>1454.1543999999999</v>
      </c>
      <c r="E38" s="20" t="str">
        <f t="shared" ca="1" si="22"/>
        <v>Encomenda:  1454.154 unidades</v>
      </c>
      <c r="F38" s="20" t="str">
        <f t="shared" ca="1" si="9"/>
        <v>-</v>
      </c>
      <c r="G38" s="20">
        <f t="shared" ca="1" si="10"/>
        <v>0</v>
      </c>
      <c r="H38" s="20">
        <f t="shared" ca="1" si="3"/>
        <v>0</v>
      </c>
      <c r="I38" s="20">
        <f t="shared" ca="1" si="23"/>
        <v>2</v>
      </c>
      <c r="J38" s="20">
        <f t="shared" ca="1" si="5"/>
        <v>40</v>
      </c>
      <c r="K38" s="20">
        <f t="shared" ca="1" si="11"/>
        <v>0.60285583974671031</v>
      </c>
      <c r="L38" s="20">
        <f t="shared" ca="1" si="18"/>
        <v>35</v>
      </c>
      <c r="M38" s="20">
        <f t="shared" ca="1" si="19"/>
        <v>382.03859999999997</v>
      </c>
      <c r="N38" s="20">
        <f t="shared" ca="1" si="13"/>
        <v>14</v>
      </c>
      <c r="O38" s="20">
        <f t="shared" ca="1" si="24"/>
        <v>6</v>
      </c>
      <c r="P38" s="30">
        <f t="shared" ca="1" si="14"/>
        <v>0</v>
      </c>
      <c r="Q38" s="30">
        <f t="shared" ca="1" si="15"/>
        <v>33.296761440000076</v>
      </c>
    </row>
    <row r="39" spans="1:17" x14ac:dyDescent="0.3">
      <c r="A39" s="14">
        <v>37</v>
      </c>
      <c r="B39" s="20">
        <f t="shared" ca="1" si="8"/>
        <v>-260.19299999999976</v>
      </c>
      <c r="C39" s="20" t="b">
        <f t="shared" ca="1" si="20"/>
        <v>0</v>
      </c>
      <c r="D39" s="20">
        <f t="shared" ca="1" si="21"/>
        <v>1810.1929999999998</v>
      </c>
      <c r="E39" s="20" t="str">
        <f t="shared" ca="1" si="22"/>
        <v>-</v>
      </c>
      <c r="F39" s="20" t="str">
        <f t="shared" ca="1" si="9"/>
        <v>-</v>
      </c>
      <c r="G39" s="20">
        <f t="shared" ca="1" si="10"/>
        <v>0</v>
      </c>
      <c r="H39" s="20">
        <f t="shared" ca="1" si="3"/>
        <v>0</v>
      </c>
      <c r="I39" s="20">
        <f t="shared" ca="1" si="23"/>
        <v>1</v>
      </c>
      <c r="J39" s="20">
        <f t="shared" ca="1" si="5"/>
        <v>0</v>
      </c>
      <c r="K39" s="20">
        <f t="shared" ca="1" si="11"/>
        <v>0.49955765539424979</v>
      </c>
      <c r="L39" s="20">
        <f t="shared" ca="1" si="18"/>
        <v>9</v>
      </c>
      <c r="M39" s="20">
        <f t="shared" ca="1" si="19"/>
        <v>356.03859999999997</v>
      </c>
      <c r="N39" s="20">
        <f t="shared" ca="1" si="13"/>
        <v>14</v>
      </c>
      <c r="O39" s="20">
        <f t="shared" ca="1" si="24"/>
        <v>7</v>
      </c>
      <c r="P39" s="30">
        <f t="shared" ca="1" si="14"/>
        <v>260</v>
      </c>
      <c r="Q39" s="30">
        <f t="shared" ca="1" si="15"/>
        <v>8749.6089518000008</v>
      </c>
    </row>
    <row r="40" spans="1:17" x14ac:dyDescent="0.3">
      <c r="A40" s="14">
        <v>38</v>
      </c>
      <c r="B40" s="20">
        <f t="shared" ca="1" si="8"/>
        <v>825.92280000000017</v>
      </c>
      <c r="C40" s="20" t="b">
        <f t="shared" ca="1" si="20"/>
        <v>0</v>
      </c>
      <c r="D40" s="20">
        <f t="shared" ca="1" si="21"/>
        <v>724.07719999999983</v>
      </c>
      <c r="E40" s="20" t="str">
        <f t="shared" ca="1" si="22"/>
        <v>-</v>
      </c>
      <c r="F40" s="20" t="str">
        <f t="shared" ca="1" si="9"/>
        <v>Receção: 1454.154 unidades</v>
      </c>
      <c r="G40" s="20">
        <f t="shared" ca="1" si="10"/>
        <v>1</v>
      </c>
      <c r="H40" s="20">
        <f t="shared" ca="1" si="3"/>
        <v>2</v>
      </c>
      <c r="I40" s="20">
        <f t="shared" ca="1" si="23"/>
        <v>2</v>
      </c>
      <c r="J40" s="20">
        <f t="shared" ca="1" si="5"/>
        <v>0</v>
      </c>
      <c r="K40" s="20">
        <f t="shared" ca="1" si="11"/>
        <v>0.70069813466122721</v>
      </c>
      <c r="L40" s="20">
        <f t="shared" ca="1" si="18"/>
        <v>21</v>
      </c>
      <c r="M40" s="20">
        <f t="shared" ca="1" si="19"/>
        <v>368.03859999999997</v>
      </c>
      <c r="N40" s="20">
        <f t="shared" ca="1" si="13"/>
        <v>14</v>
      </c>
      <c r="O40" s="20">
        <f t="shared" ca="1" si="24"/>
        <v>7</v>
      </c>
      <c r="P40" s="30">
        <f t="shared" ca="1" si="14"/>
        <v>0</v>
      </c>
      <c r="Q40" s="30">
        <f t="shared" ca="1" si="15"/>
        <v>286.92558072000003</v>
      </c>
    </row>
    <row r="41" spans="1:17" x14ac:dyDescent="0.3">
      <c r="A41" s="14">
        <v>39</v>
      </c>
      <c r="B41" s="20">
        <f t="shared" ca="1" si="8"/>
        <v>456.88420000000019</v>
      </c>
      <c r="C41" s="20" t="b">
        <f t="shared" ca="1" si="20"/>
        <v>0</v>
      </c>
      <c r="D41" s="20">
        <f t="shared" ca="1" si="21"/>
        <v>1093.1157999999998</v>
      </c>
      <c r="E41" s="20" t="str">
        <f t="shared" ca="1" si="22"/>
        <v>-</v>
      </c>
      <c r="F41" s="20" t="str">
        <f t="shared" ca="1" si="9"/>
        <v>-</v>
      </c>
      <c r="G41" s="20">
        <f t="shared" ca="1" si="10"/>
        <v>0</v>
      </c>
      <c r="H41" s="20">
        <f t="shared" ca="1" si="3"/>
        <v>0</v>
      </c>
      <c r="I41" s="20">
        <f t="shared" ca="1" si="23"/>
        <v>1</v>
      </c>
      <c r="J41" s="20">
        <f t="shared" ca="1" si="5"/>
        <v>0</v>
      </c>
      <c r="K41" s="20">
        <f t="shared" ca="1" si="11"/>
        <v>0.34646911383434831</v>
      </c>
      <c r="L41" s="20">
        <f t="shared" ca="1" si="18"/>
        <v>22</v>
      </c>
      <c r="M41" s="20">
        <f t="shared" ca="1" si="19"/>
        <v>369.03859999999997</v>
      </c>
      <c r="N41" s="20">
        <f t="shared" ca="1" si="13"/>
        <v>14</v>
      </c>
      <c r="O41" s="20">
        <f t="shared" ca="1" si="24"/>
        <v>7</v>
      </c>
      <c r="P41" s="30">
        <f t="shared" ca="1" si="14"/>
        <v>0</v>
      </c>
      <c r="Q41" s="30">
        <f t="shared" ca="1" si="15"/>
        <v>158.72157108000005</v>
      </c>
    </row>
    <row r="42" spans="1:17" x14ac:dyDescent="0.3">
      <c r="A42" s="14">
        <v>40</v>
      </c>
      <c r="B42" s="20">
        <f t="shared" ca="1" si="8"/>
        <v>73.845600000000218</v>
      </c>
      <c r="C42" s="20" t="b">
        <f t="shared" ca="1" si="20"/>
        <v>1</v>
      </c>
      <c r="D42" s="20">
        <f t="shared" ca="1" si="21"/>
        <v>1476.1543999999999</v>
      </c>
      <c r="E42" s="20" t="str">
        <f t="shared" ca="1" si="22"/>
        <v>Encomenda:  1476.154 unidades</v>
      </c>
      <c r="F42" s="20" t="str">
        <f t="shared" ca="1" si="9"/>
        <v>-</v>
      </c>
      <c r="G42" s="20">
        <f t="shared" ca="1" si="10"/>
        <v>0</v>
      </c>
      <c r="H42" s="20">
        <f t="shared" ca="1" si="3"/>
        <v>0</v>
      </c>
      <c r="I42" s="20">
        <f t="shared" ca="1" si="23"/>
        <v>1</v>
      </c>
      <c r="J42" s="20">
        <f t="shared" ca="1" si="5"/>
        <v>43</v>
      </c>
      <c r="K42" s="20">
        <f t="shared" ca="1" si="11"/>
        <v>0.28163325134133799</v>
      </c>
      <c r="L42" s="20">
        <f t="shared" ca="1" si="18"/>
        <v>36</v>
      </c>
      <c r="M42" s="20">
        <f t="shared" ca="1" si="19"/>
        <v>383.03859999999997</v>
      </c>
      <c r="N42" s="20">
        <f t="shared" ca="1" si="13"/>
        <v>15</v>
      </c>
      <c r="O42" s="20">
        <f t="shared" ca="1" si="24"/>
        <v>7</v>
      </c>
      <c r="P42" s="30">
        <f t="shared" ca="1" si="14"/>
        <v>0</v>
      </c>
      <c r="Q42" s="30">
        <f t="shared" ca="1" si="15"/>
        <v>25.653961440000074</v>
      </c>
    </row>
    <row r="43" spans="1:17" x14ac:dyDescent="0.3">
      <c r="A43" s="14">
        <v>41</v>
      </c>
      <c r="B43" s="20">
        <f t="shared" ca="1" si="8"/>
        <v>1236.9614000000001</v>
      </c>
      <c r="C43" s="20" t="b">
        <f t="shared" ca="1" si="20"/>
        <v>0</v>
      </c>
      <c r="D43" s="20">
        <f t="shared" ca="1" si="21"/>
        <v>313.03859999999986</v>
      </c>
      <c r="E43" s="20" t="str">
        <f t="shared" ca="1" si="22"/>
        <v>-</v>
      </c>
      <c r="F43" s="20" t="str">
        <f t="shared" ca="1" si="9"/>
        <v>Receção: 1476.154 unidades</v>
      </c>
      <c r="G43" s="20">
        <f t="shared" ca="1" si="10"/>
        <v>1</v>
      </c>
      <c r="H43" s="20">
        <f t="shared" ca="1" si="3"/>
        <v>1</v>
      </c>
      <c r="I43" s="20">
        <f t="shared" ca="1" si="23"/>
        <v>1</v>
      </c>
      <c r="J43" s="20">
        <f t="shared" ca="1" si="5"/>
        <v>0</v>
      </c>
      <c r="K43" s="20">
        <f t="shared" ca="1" si="11"/>
        <v>0.36306126304288733</v>
      </c>
      <c r="L43" s="20">
        <f t="shared" ca="1" si="18"/>
        <v>-34</v>
      </c>
      <c r="M43" s="20">
        <f t="shared" ca="1" si="19"/>
        <v>313.03859999999997</v>
      </c>
      <c r="N43" s="20">
        <f t="shared" ca="1" si="13"/>
        <v>15</v>
      </c>
      <c r="O43" s="20">
        <f t="shared" ca="1" si="24"/>
        <v>7</v>
      </c>
      <c r="P43" s="30">
        <f t="shared" ca="1" si="14"/>
        <v>0</v>
      </c>
      <c r="Q43" s="30">
        <f t="shared" ca="1" si="15"/>
        <v>429.72039036000001</v>
      </c>
    </row>
    <row r="44" spans="1:17" x14ac:dyDescent="0.3">
      <c r="A44" s="14">
        <v>42</v>
      </c>
      <c r="B44" s="20">
        <f t="shared" ca="1" si="8"/>
        <v>903.92280000000017</v>
      </c>
      <c r="C44" s="20" t="b">
        <f t="shared" ca="1" si="20"/>
        <v>0</v>
      </c>
      <c r="D44" s="20">
        <f t="shared" ca="1" si="21"/>
        <v>646.07719999999983</v>
      </c>
      <c r="E44" s="20" t="str">
        <f t="shared" ca="1" si="22"/>
        <v>-</v>
      </c>
      <c r="F44" s="20" t="str">
        <f t="shared" ca="1" si="9"/>
        <v>-</v>
      </c>
      <c r="G44" s="20">
        <f t="shared" ca="1" si="10"/>
        <v>0</v>
      </c>
      <c r="H44" s="20">
        <f t="shared" ca="1" si="3"/>
        <v>0</v>
      </c>
      <c r="I44" s="20">
        <f t="shared" ca="1" si="23"/>
        <v>1</v>
      </c>
      <c r="J44" s="20">
        <f t="shared" ca="1" si="5"/>
        <v>0</v>
      </c>
      <c r="K44" s="20">
        <f t="shared" ca="1" si="11"/>
        <v>0.59104538789682304</v>
      </c>
      <c r="L44" s="20">
        <f t="shared" ca="1" si="18"/>
        <v>-14</v>
      </c>
      <c r="M44" s="20">
        <f t="shared" ca="1" si="19"/>
        <v>333.03859999999997</v>
      </c>
      <c r="N44" s="20">
        <f t="shared" ca="1" si="13"/>
        <v>15</v>
      </c>
      <c r="O44" s="20">
        <f t="shared" ca="1" si="24"/>
        <v>7</v>
      </c>
      <c r="P44" s="30">
        <f t="shared" ca="1" si="14"/>
        <v>0</v>
      </c>
      <c r="Q44" s="30">
        <f t="shared" ca="1" si="15"/>
        <v>314.02278072000007</v>
      </c>
    </row>
    <row r="45" spans="1:17" x14ac:dyDescent="0.3">
      <c r="A45" s="14">
        <v>43</v>
      </c>
      <c r="B45" s="20">
        <f t="shared" ca="1" si="8"/>
        <v>565.88420000000019</v>
      </c>
      <c r="C45" s="20" t="b">
        <f t="shared" ca="1" si="20"/>
        <v>0</v>
      </c>
      <c r="D45" s="20">
        <f t="shared" ca="1" si="21"/>
        <v>984.11579999999981</v>
      </c>
      <c r="E45" s="20" t="str">
        <f t="shared" ca="1" si="22"/>
        <v>-</v>
      </c>
      <c r="F45" s="20" t="str">
        <f t="shared" ca="1" si="9"/>
        <v>-</v>
      </c>
      <c r="G45" s="20">
        <f t="shared" ca="1" si="10"/>
        <v>0</v>
      </c>
      <c r="H45" s="20">
        <f t="shared" ca="1" si="3"/>
        <v>0</v>
      </c>
      <c r="I45" s="20">
        <f t="shared" ca="1" si="23"/>
        <v>1</v>
      </c>
      <c r="J45" s="20">
        <f t="shared" ca="1" si="5"/>
        <v>0</v>
      </c>
      <c r="K45" s="20">
        <f t="shared" ca="1" si="11"/>
        <v>0.17200202138237142</v>
      </c>
      <c r="L45" s="20">
        <f t="shared" ca="1" si="18"/>
        <v>-9</v>
      </c>
      <c r="M45" s="20">
        <f t="shared" ca="1" si="19"/>
        <v>338.03859999999997</v>
      </c>
      <c r="N45" s="20">
        <f t="shared" ca="1" si="13"/>
        <v>15</v>
      </c>
      <c r="O45" s="20">
        <f t="shared" ca="1" si="24"/>
        <v>7</v>
      </c>
      <c r="P45" s="30">
        <f t="shared" ca="1" si="14"/>
        <v>0</v>
      </c>
      <c r="Q45" s="30">
        <f t="shared" ca="1" si="15"/>
        <v>196.58817108000005</v>
      </c>
    </row>
    <row r="46" spans="1:17" x14ac:dyDescent="0.3">
      <c r="A46" s="14">
        <v>44</v>
      </c>
      <c r="B46" s="20">
        <f t="shared" ca="1" si="8"/>
        <v>208.84560000000022</v>
      </c>
      <c r="C46" s="20" t="b">
        <f t="shared" ca="1" si="20"/>
        <v>1</v>
      </c>
      <c r="D46" s="20">
        <f t="shared" ca="1" si="21"/>
        <v>1341.1543999999999</v>
      </c>
      <c r="E46" s="20" t="str">
        <f t="shared" ca="1" si="22"/>
        <v>Encomenda:  1341.154 unidades</v>
      </c>
      <c r="F46" s="20" t="str">
        <f t="shared" ca="1" si="9"/>
        <v>-</v>
      </c>
      <c r="G46" s="20">
        <f t="shared" ca="1" si="10"/>
        <v>0</v>
      </c>
      <c r="H46" s="20">
        <f t="shared" ca="1" si="3"/>
        <v>0</v>
      </c>
      <c r="I46" s="20">
        <f t="shared" ca="1" si="23"/>
        <v>1</v>
      </c>
      <c r="J46" s="20">
        <f t="shared" ca="1" si="5"/>
        <v>47</v>
      </c>
      <c r="K46" s="20">
        <f t="shared" ca="1" si="11"/>
        <v>0.50439841900071147</v>
      </c>
      <c r="L46" s="20">
        <f t="shared" ca="1" si="18"/>
        <v>10</v>
      </c>
      <c r="M46" s="20">
        <f t="shared" ca="1" si="19"/>
        <v>357.03859999999997</v>
      </c>
      <c r="N46" s="20">
        <f t="shared" ca="1" si="13"/>
        <v>16</v>
      </c>
      <c r="O46" s="20">
        <f t="shared" ca="1" si="24"/>
        <v>7</v>
      </c>
      <c r="P46" s="30">
        <f t="shared" ca="1" si="14"/>
        <v>0</v>
      </c>
      <c r="Q46" s="30">
        <f t="shared" ca="1" si="15"/>
        <v>72.552961440000075</v>
      </c>
    </row>
    <row r="47" spans="1:17" x14ac:dyDescent="0.3">
      <c r="A47" s="14">
        <v>45</v>
      </c>
      <c r="B47" s="20">
        <f t="shared" ca="1" si="8"/>
        <v>1202.9614000000001</v>
      </c>
      <c r="C47" s="20" t="b">
        <f t="shared" ca="1" si="20"/>
        <v>0</v>
      </c>
      <c r="D47" s="20">
        <f t="shared" ca="1" si="21"/>
        <v>347.03859999999986</v>
      </c>
      <c r="E47" s="20" t="str">
        <f t="shared" ca="1" si="22"/>
        <v>-</v>
      </c>
      <c r="F47" s="20" t="str">
        <f t="shared" ca="1" si="9"/>
        <v>Receção: 1341.154 unidades</v>
      </c>
      <c r="G47" s="20">
        <f t="shared" ca="1" si="10"/>
        <v>1</v>
      </c>
      <c r="H47" s="20">
        <f t="shared" ca="1" si="3"/>
        <v>1</v>
      </c>
      <c r="I47" s="20">
        <f t="shared" ca="1" si="23"/>
        <v>1</v>
      </c>
      <c r="J47" s="20">
        <f t="shared" ca="1" si="5"/>
        <v>0</v>
      </c>
      <c r="K47" s="20">
        <f t="shared" ca="1" si="11"/>
        <v>0.2728833250586794</v>
      </c>
      <c r="L47" s="20">
        <f t="shared" ca="1" si="18"/>
        <v>0</v>
      </c>
      <c r="M47" s="20">
        <f t="shared" ca="1" si="19"/>
        <v>347.03859999999997</v>
      </c>
      <c r="N47" s="20">
        <f t="shared" ca="1" si="13"/>
        <v>16</v>
      </c>
      <c r="O47" s="20">
        <f t="shared" ca="1" si="24"/>
        <v>7</v>
      </c>
      <c r="P47" s="30">
        <f t="shared" ca="1" si="14"/>
        <v>0</v>
      </c>
      <c r="Q47" s="30">
        <f t="shared" ca="1" si="15"/>
        <v>417.90879036000001</v>
      </c>
    </row>
    <row r="48" spans="1:17" x14ac:dyDescent="0.3">
      <c r="A48" s="14">
        <v>46</v>
      </c>
      <c r="B48" s="20">
        <f t="shared" ca="1" si="8"/>
        <v>848.92280000000017</v>
      </c>
      <c r="C48" s="20" t="b">
        <f t="shared" ca="1" si="20"/>
        <v>0</v>
      </c>
      <c r="D48" s="20">
        <f t="shared" ca="1" si="21"/>
        <v>701.07719999999983</v>
      </c>
      <c r="E48" s="20" t="str">
        <f t="shared" ca="1" si="22"/>
        <v>-</v>
      </c>
      <c r="F48" s="20" t="str">
        <f t="shared" ca="1" si="9"/>
        <v>-</v>
      </c>
      <c r="G48" s="20">
        <f t="shared" ca="1" si="10"/>
        <v>0</v>
      </c>
      <c r="H48" s="20">
        <f t="shared" ca="1" si="3"/>
        <v>0</v>
      </c>
      <c r="I48" s="20">
        <f t="shared" ca="1" si="23"/>
        <v>1</v>
      </c>
      <c r="J48" s="20">
        <f t="shared" ca="1" si="5"/>
        <v>0</v>
      </c>
      <c r="K48" s="20">
        <f t="shared" ca="1" si="11"/>
        <v>7.629830398171733E-2</v>
      </c>
      <c r="L48" s="20">
        <f t="shared" ca="1" si="18"/>
        <v>7</v>
      </c>
      <c r="M48" s="20">
        <f t="shared" ca="1" si="19"/>
        <v>354.03859999999997</v>
      </c>
      <c r="N48" s="20">
        <f t="shared" ca="1" si="13"/>
        <v>16</v>
      </c>
      <c r="O48" s="20">
        <f t="shared" ca="1" si="24"/>
        <v>7</v>
      </c>
      <c r="P48" s="30">
        <f t="shared" ca="1" si="14"/>
        <v>0</v>
      </c>
      <c r="Q48" s="30">
        <f t="shared" ca="1" si="15"/>
        <v>294.91578072000004</v>
      </c>
    </row>
    <row r="49" spans="1:21" x14ac:dyDescent="0.3">
      <c r="A49" s="14">
        <v>47</v>
      </c>
      <c r="B49" s="20">
        <f t="shared" ca="1" si="8"/>
        <v>480.88420000000019</v>
      </c>
      <c r="C49" s="20" t="b">
        <f t="shared" ca="1" si="20"/>
        <v>0</v>
      </c>
      <c r="D49" s="20">
        <f t="shared" ca="1" si="21"/>
        <v>1069.1157999999998</v>
      </c>
      <c r="E49" s="20" t="str">
        <f t="shared" ca="1" si="22"/>
        <v>-</v>
      </c>
      <c r="F49" s="20" t="str">
        <f t="shared" ca="1" si="9"/>
        <v>-</v>
      </c>
      <c r="G49" s="20">
        <f t="shared" ca="1" si="10"/>
        <v>0</v>
      </c>
      <c r="H49" s="20">
        <f t="shared" ca="1" si="3"/>
        <v>0</v>
      </c>
      <c r="I49" s="20">
        <f t="shared" ca="1" si="23"/>
        <v>2</v>
      </c>
      <c r="J49" s="20">
        <f t="shared" ca="1" si="5"/>
        <v>0</v>
      </c>
      <c r="K49" s="20">
        <f t="shared" ca="1" si="11"/>
        <v>0.63703171770983202</v>
      </c>
      <c r="L49" s="20">
        <f t="shared" ca="1" si="18"/>
        <v>21</v>
      </c>
      <c r="M49" s="20">
        <f t="shared" ca="1" si="19"/>
        <v>368.03859999999997</v>
      </c>
      <c r="N49" s="20">
        <f t="shared" ca="1" si="13"/>
        <v>16</v>
      </c>
      <c r="O49" s="20">
        <f t="shared" ca="1" si="24"/>
        <v>7</v>
      </c>
      <c r="P49" s="30">
        <f t="shared" ca="1" si="14"/>
        <v>0</v>
      </c>
      <c r="Q49" s="30">
        <f t="shared" ca="1" si="15"/>
        <v>167.05917108000006</v>
      </c>
    </row>
    <row r="50" spans="1:21" x14ac:dyDescent="0.3">
      <c r="A50" s="14">
        <v>48</v>
      </c>
      <c r="B50" s="20">
        <f t="shared" ca="1" si="8"/>
        <v>123.84560000000022</v>
      </c>
      <c r="C50" s="20" t="b">
        <f t="shared" ca="1" si="20"/>
        <v>1</v>
      </c>
      <c r="D50" s="20">
        <f t="shared" ca="1" si="21"/>
        <v>1426.1543999999999</v>
      </c>
      <c r="E50" s="20" t="str">
        <f t="shared" ca="1" si="22"/>
        <v>Encomenda:  1426.154 unidades</v>
      </c>
      <c r="F50" s="20" t="str">
        <f t="shared" ca="1" si="9"/>
        <v>-</v>
      </c>
      <c r="G50" s="20">
        <f t="shared" ca="1" si="10"/>
        <v>0</v>
      </c>
      <c r="H50" s="20">
        <f t="shared" ca="1" si="3"/>
        <v>0</v>
      </c>
      <c r="I50" s="20">
        <f t="shared" ca="1" si="23"/>
        <v>2</v>
      </c>
      <c r="J50" s="20">
        <f t="shared" ca="1" si="5"/>
        <v>52</v>
      </c>
      <c r="K50" s="20">
        <f t="shared" ca="1" si="11"/>
        <v>0.97034091414785795</v>
      </c>
      <c r="L50" s="20">
        <f t="shared" ca="1" si="18"/>
        <v>10</v>
      </c>
      <c r="M50" s="20">
        <f t="shared" ca="1" si="19"/>
        <v>357.03859999999997</v>
      </c>
      <c r="N50" s="20">
        <f t="shared" ca="1" si="13"/>
        <v>17</v>
      </c>
      <c r="O50" s="20">
        <f t="shared" ca="1" si="24"/>
        <v>7</v>
      </c>
      <c r="P50" s="30">
        <f t="shared" ca="1" si="14"/>
        <v>0</v>
      </c>
      <c r="Q50" s="30">
        <f t="shared" ca="1" si="15"/>
        <v>43.023961440000072</v>
      </c>
    </row>
    <row r="51" spans="1:21" x14ac:dyDescent="0.3">
      <c r="A51" s="14">
        <v>49</v>
      </c>
      <c r="B51" s="20">
        <f t="shared" ca="1" si="8"/>
        <v>-197.19299999999976</v>
      </c>
      <c r="C51" s="20" t="b">
        <f t="shared" ca="1" si="20"/>
        <v>0</v>
      </c>
      <c r="D51" s="20">
        <f t="shared" ca="1" si="21"/>
        <v>1747.1929999999998</v>
      </c>
      <c r="E51" s="20" t="str">
        <f t="shared" ca="1" si="22"/>
        <v>-</v>
      </c>
      <c r="F51" s="20" t="str">
        <f t="shared" ca="1" si="9"/>
        <v>-</v>
      </c>
      <c r="G51" s="20">
        <f t="shared" ca="1" si="10"/>
        <v>0</v>
      </c>
      <c r="H51" s="20">
        <f t="shared" ca="1" si="3"/>
        <v>0</v>
      </c>
      <c r="I51" s="20">
        <f t="shared" ca="1" si="23"/>
        <v>2</v>
      </c>
      <c r="J51" s="20">
        <f t="shared" ca="1" si="5"/>
        <v>0</v>
      </c>
      <c r="K51" s="20">
        <f t="shared" ca="1" si="11"/>
        <v>0.91550162970075533</v>
      </c>
      <c r="L51" s="20">
        <f t="shared" ca="1" si="18"/>
        <v>-26</v>
      </c>
      <c r="M51" s="20">
        <f t="shared" ca="1" si="19"/>
        <v>321.03859999999997</v>
      </c>
      <c r="N51" s="20">
        <f t="shared" ca="1" si="13"/>
        <v>17</v>
      </c>
      <c r="O51" s="20">
        <f t="shared" ca="1" si="24"/>
        <v>8</v>
      </c>
      <c r="P51" s="30">
        <f t="shared" ca="1" si="14"/>
        <v>197</v>
      </c>
      <c r="Q51" s="30">
        <f t="shared" ca="1" si="15"/>
        <v>6629.4951517999998</v>
      </c>
    </row>
    <row r="52" spans="1:21" x14ac:dyDescent="0.3">
      <c r="A52" s="14">
        <v>50</v>
      </c>
      <c r="B52" s="20">
        <f t="shared" ca="1" si="8"/>
        <v>881.92280000000017</v>
      </c>
      <c r="C52" s="21" t="b">
        <f t="shared" ca="1" si="20"/>
        <v>0</v>
      </c>
      <c r="D52" s="20">
        <f t="shared" ca="1" si="21"/>
        <v>668.07719999999983</v>
      </c>
      <c r="E52" s="20" t="str">
        <f t="shared" ca="1" si="22"/>
        <v>-</v>
      </c>
      <c r="F52" s="20" t="str">
        <f t="shared" ca="1" si="9"/>
        <v>Receção: 1426.154 unidades</v>
      </c>
      <c r="G52" s="21">
        <f t="shared" ca="1" si="10"/>
        <v>1</v>
      </c>
      <c r="H52" s="21">
        <f t="shared" ca="1" si="3"/>
        <v>2</v>
      </c>
      <c r="I52" s="21">
        <f t="shared" ca="1" si="23"/>
        <v>2</v>
      </c>
      <c r="J52" s="21">
        <f t="shared" ca="1" si="5"/>
        <v>0</v>
      </c>
      <c r="K52" s="21">
        <f t="shared" ca="1" si="11"/>
        <v>0.79439420892144341</v>
      </c>
      <c r="L52" s="21">
        <f t="shared" ca="1" si="18"/>
        <v>0</v>
      </c>
      <c r="M52" s="21">
        <f t="shared" ca="1" si="19"/>
        <v>347.03859999999997</v>
      </c>
      <c r="N52" s="21">
        <f t="shared" ca="1" si="13"/>
        <v>17</v>
      </c>
      <c r="O52" s="20">
        <f t="shared" ca="1" si="24"/>
        <v>8</v>
      </c>
      <c r="P52" s="30">
        <f t="shared" ca="1" si="14"/>
        <v>0</v>
      </c>
      <c r="Q52" s="30">
        <f t="shared" ca="1" si="15"/>
        <v>306.37998072000005</v>
      </c>
    </row>
    <row r="53" spans="1:21" x14ac:dyDescent="0.3">
      <c r="A53" s="23" t="s">
        <v>35</v>
      </c>
      <c r="B53" s="18" t="s">
        <v>30</v>
      </c>
      <c r="C53" s="18" t="s">
        <v>30</v>
      </c>
      <c r="D53" s="18"/>
      <c r="E53" s="18" t="s">
        <v>30</v>
      </c>
      <c r="F53" s="18" t="s">
        <v>30</v>
      </c>
      <c r="G53" s="18" t="s">
        <v>30</v>
      </c>
      <c r="H53" s="18" t="s">
        <v>30</v>
      </c>
      <c r="I53" s="18" t="s">
        <v>30</v>
      </c>
      <c r="J53" s="18" t="s">
        <v>30</v>
      </c>
      <c r="K53" s="18" t="s">
        <v>30</v>
      </c>
      <c r="L53" s="18" t="s">
        <v>30</v>
      </c>
      <c r="M53" s="18">
        <f ca="1">SUM(M4:M52)</f>
        <v>20823.923299999995</v>
      </c>
      <c r="N53" s="18">
        <f ca="1" xml:space="preserve"> N52</f>
        <v>17</v>
      </c>
      <c r="O53" s="18">
        <f ca="1" xml:space="preserve"> O52</f>
        <v>8</v>
      </c>
      <c r="P53" s="18">
        <f ca="1">SUM(P4:P52)</f>
        <v>1769</v>
      </c>
      <c r="Q53" s="18">
        <f ca="1">SUM(Q4:Q52)</f>
        <v>69866.471708800018</v>
      </c>
    </row>
    <row r="54" spans="1:2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21" x14ac:dyDescent="0.3">
      <c r="A55" s="2" t="s">
        <v>31</v>
      </c>
      <c r="B55" s="2">
        <v>1000</v>
      </c>
      <c r="C55" s="2"/>
      <c r="D55" s="2"/>
      <c r="E55" s="2"/>
      <c r="F55" s="2"/>
      <c r="G55" s="2"/>
      <c r="H55" s="2"/>
      <c r="S55" s="4" t="s">
        <v>7</v>
      </c>
      <c r="T55" s="4">
        <f xml:space="preserve"> 0.18/50</f>
        <v>3.5999999999999999E-3</v>
      </c>
      <c r="U55" s="5"/>
    </row>
    <row r="56" spans="1:21" x14ac:dyDescent="0.3">
      <c r="B56" s="11"/>
      <c r="C56" s="11"/>
      <c r="D56" s="11"/>
      <c r="E56" s="26" t="s">
        <v>46</v>
      </c>
      <c r="F56" s="18" t="s">
        <v>52</v>
      </c>
      <c r="G56" s="11"/>
      <c r="H56" s="11"/>
      <c r="I56" s="11"/>
      <c r="J56" s="11"/>
      <c r="K56" s="11"/>
      <c r="L56" s="12"/>
      <c r="S56" s="4" t="s">
        <v>0</v>
      </c>
      <c r="T56" s="4">
        <v>96.5</v>
      </c>
      <c r="U56" s="4" t="s">
        <v>6</v>
      </c>
    </row>
    <row r="57" spans="1:21" x14ac:dyDescent="0.3">
      <c r="B57" s="11"/>
      <c r="C57" s="11"/>
      <c r="D57" s="11"/>
      <c r="E57" s="25" t="s">
        <v>47</v>
      </c>
      <c r="F57" s="27">
        <f ca="1">AVERAGE(B3:B52)</f>
        <v>498.44224000000014</v>
      </c>
      <c r="G57" s="11"/>
      <c r="H57" s="11"/>
      <c r="I57" s="11"/>
      <c r="J57" s="11"/>
      <c r="K57" s="11"/>
      <c r="L57" s="11"/>
      <c r="S57" s="4" t="s">
        <v>1</v>
      </c>
      <c r="T57" s="4">
        <v>120</v>
      </c>
      <c r="U57" s="4" t="s">
        <v>6</v>
      </c>
    </row>
    <row r="58" spans="1:21" x14ac:dyDescent="0.3">
      <c r="B58" s="11"/>
      <c r="C58" s="11"/>
      <c r="D58" s="11"/>
      <c r="E58" s="25" t="s">
        <v>48</v>
      </c>
      <c r="F58" s="27">
        <f ca="1">N53</f>
        <v>17</v>
      </c>
      <c r="G58" s="11"/>
      <c r="H58" s="11"/>
      <c r="I58" s="11"/>
      <c r="J58" s="11"/>
      <c r="K58" s="11"/>
      <c r="L58" s="11"/>
      <c r="S58" s="6"/>
      <c r="T58" s="5"/>
      <c r="U58" s="5"/>
    </row>
    <row r="59" spans="1:21" x14ac:dyDescent="0.3">
      <c r="B59" s="13"/>
      <c r="C59" s="13"/>
      <c r="D59" s="13"/>
      <c r="E59" s="25" t="s">
        <v>49</v>
      </c>
      <c r="F59" s="27">
        <f ca="1">O53</f>
        <v>8</v>
      </c>
      <c r="G59" s="13"/>
      <c r="H59" s="13"/>
      <c r="I59" s="13"/>
      <c r="J59" s="13"/>
      <c r="K59" s="12"/>
      <c r="L59" s="12"/>
      <c r="S59" s="4" t="s">
        <v>2</v>
      </c>
      <c r="T59" s="4">
        <f xml:space="preserve"> T55 * T56</f>
        <v>0.34739999999999999</v>
      </c>
      <c r="U59" s="4" t="s">
        <v>8</v>
      </c>
    </row>
    <row r="60" spans="1:21" x14ac:dyDescent="0.3">
      <c r="B60" s="11"/>
      <c r="C60" s="11"/>
      <c r="D60" s="11"/>
      <c r="E60" s="25" t="s">
        <v>50</v>
      </c>
      <c r="F60" s="27">
        <f ca="1">M53</f>
        <v>20823.923299999995</v>
      </c>
      <c r="G60" s="11"/>
      <c r="H60" s="11"/>
      <c r="I60" s="11"/>
      <c r="J60" s="11"/>
      <c r="K60" s="11"/>
      <c r="L60" s="11"/>
      <c r="S60" s="4" t="s">
        <v>3</v>
      </c>
      <c r="T60" s="4">
        <f xml:space="preserve"> 20 + 2*7</f>
        <v>34</v>
      </c>
      <c r="U60" s="4" t="s">
        <v>6</v>
      </c>
    </row>
    <row r="61" spans="1:21" x14ac:dyDescent="0.3">
      <c r="B61" s="11"/>
      <c r="C61" s="11"/>
      <c r="D61" s="11"/>
      <c r="E61" s="28" t="s">
        <v>51</v>
      </c>
      <c r="F61" s="27">
        <f ca="1">F57*T59</f>
        <v>173.15883417600006</v>
      </c>
      <c r="G61" s="11"/>
      <c r="H61" s="11"/>
      <c r="I61" s="11"/>
      <c r="J61" s="11"/>
      <c r="K61" s="11"/>
      <c r="L61" s="11"/>
      <c r="S61" s="4" t="s">
        <v>4</v>
      </c>
      <c r="T61" s="4">
        <v>900</v>
      </c>
      <c r="U61" s="4" t="s">
        <v>8</v>
      </c>
    </row>
    <row r="62" spans="1:21" x14ac:dyDescent="0.3">
      <c r="B62" s="11"/>
      <c r="C62" s="11"/>
      <c r="D62" s="11"/>
      <c r="E62" s="28" t="s">
        <v>53</v>
      </c>
      <c r="F62" s="27">
        <f ca="1">F60 * (T57-T56)</f>
        <v>489362.19754999987</v>
      </c>
      <c r="G62" s="11"/>
      <c r="H62" s="11"/>
      <c r="I62" s="11"/>
      <c r="J62" s="11"/>
      <c r="K62" s="11"/>
      <c r="L62" s="11"/>
      <c r="S62" s="4" t="s">
        <v>5</v>
      </c>
      <c r="T62" s="4">
        <v>2</v>
      </c>
      <c r="U62" s="5"/>
    </row>
    <row r="63" spans="1:21" x14ac:dyDescent="0.3">
      <c r="B63" s="11"/>
      <c r="C63" s="11"/>
      <c r="D63" s="11"/>
      <c r="E63" s="31" t="s">
        <v>57</v>
      </c>
      <c r="F63" s="32">
        <f ca="1">F62-Q53</f>
        <v>419495.72584119986</v>
      </c>
      <c r="G63" s="11"/>
      <c r="H63" s="11"/>
      <c r="I63" s="11"/>
      <c r="J63" s="11"/>
      <c r="K63" s="11"/>
      <c r="L63" s="12"/>
    </row>
    <row r="64" spans="1:21" x14ac:dyDescent="0.3">
      <c r="S64" s="9" t="s">
        <v>28</v>
      </c>
      <c r="T64" s="2">
        <v>750</v>
      </c>
    </row>
    <row r="65" spans="2:20" x14ac:dyDescent="0.3">
      <c r="B65" s="9"/>
      <c r="C65" s="9"/>
      <c r="D65" s="9"/>
      <c r="E65" s="9"/>
      <c r="F65" s="9"/>
      <c r="G65" s="9"/>
      <c r="H65" s="9"/>
      <c r="I65" s="9"/>
      <c r="J65" s="9"/>
      <c r="K65" s="2"/>
      <c r="S65" s="9" t="s">
        <v>29</v>
      </c>
      <c r="T65" s="9">
        <v>1550</v>
      </c>
    </row>
    <row r="66" spans="2:20" x14ac:dyDescent="0.3">
      <c r="B66" s="9"/>
      <c r="C66" s="9"/>
      <c r="D66" s="9"/>
      <c r="E66" s="9"/>
      <c r="F66" s="9"/>
      <c r="G66" s="9"/>
      <c r="H66" s="9"/>
      <c r="I66" s="9"/>
      <c r="J66" s="9"/>
    </row>
    <row r="68" spans="2:20" x14ac:dyDescent="0.3">
      <c r="S68" s="10" t="s">
        <v>23</v>
      </c>
    </row>
    <row r="69" spans="2:20" x14ac:dyDescent="0.3">
      <c r="B69" s="10"/>
      <c r="C69" s="10"/>
      <c r="D69" s="10"/>
      <c r="E69" s="10"/>
      <c r="F69" s="10"/>
      <c r="G69" s="10"/>
      <c r="H69" s="10"/>
      <c r="I69" s="10"/>
      <c r="J69" s="10"/>
      <c r="S69" s="10" t="s">
        <v>24</v>
      </c>
    </row>
    <row r="70" spans="2:20" x14ac:dyDescent="0.3">
      <c r="B70" s="10"/>
      <c r="C70" s="10"/>
      <c r="D70" s="10"/>
      <c r="E70" s="10"/>
      <c r="F70" s="10"/>
      <c r="G70" s="10"/>
      <c r="H70" s="10"/>
      <c r="I70" s="10"/>
      <c r="J70" s="10"/>
      <c r="S70" s="10" t="s">
        <v>25</v>
      </c>
    </row>
    <row r="71" spans="2:20" x14ac:dyDescent="0.3">
      <c r="B71" s="10"/>
      <c r="C71" s="10"/>
      <c r="D71" s="10"/>
      <c r="E71" s="10"/>
      <c r="F71" s="10"/>
      <c r="G71" s="10"/>
      <c r="H71" s="10"/>
      <c r="I71" s="10"/>
      <c r="J71" s="10"/>
    </row>
    <row r="73" spans="2:20" x14ac:dyDescent="0.3">
      <c r="B73" s="2"/>
      <c r="C73" s="2"/>
      <c r="D73" s="2"/>
      <c r="E73" s="2"/>
      <c r="F73" s="2"/>
      <c r="G73" s="2"/>
      <c r="H73" s="2"/>
      <c r="I73" s="2"/>
      <c r="J73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Folha1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luis braga</cp:lastModifiedBy>
  <dcterms:created xsi:type="dcterms:W3CDTF">2019-04-25T15:10:22Z</dcterms:created>
  <dcterms:modified xsi:type="dcterms:W3CDTF">2019-05-07T00:54:21Z</dcterms:modified>
</cp:coreProperties>
</file>