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n\Desktop\"/>
    </mc:Choice>
  </mc:AlternateContent>
  <xr:revisionPtr revIDLastSave="0" documentId="13_ncr:1_{C951C67B-8531-4C75-AA97-F23FE64349DC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Folha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S60" i="2" l="1"/>
  <c r="S55" i="2"/>
  <c r="B3" i="2" l="1"/>
  <c r="H4" i="2" l="1"/>
  <c r="F4" i="2" l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31" i="2"/>
  <c r="M31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19" i="2"/>
  <c r="M19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4" i="2"/>
  <c r="M4" i="2" s="1"/>
  <c r="B4" i="2" s="1"/>
  <c r="D4" i="2" s="1"/>
  <c r="K5" i="2"/>
  <c r="K6" i="2"/>
  <c r="K7" i="2"/>
  <c r="K8" i="2"/>
  <c r="K9" i="2"/>
  <c r="K10" i="2"/>
  <c r="K11" i="2"/>
  <c r="K12" i="2"/>
  <c r="K13" i="2"/>
  <c r="K14" i="2"/>
  <c r="I14" i="2" s="1"/>
  <c r="K15" i="2"/>
  <c r="I15" i="2" s="1"/>
  <c r="K16" i="2"/>
  <c r="I16" i="2" s="1"/>
  <c r="K17" i="2"/>
  <c r="I17" i="2" s="1"/>
  <c r="K18" i="2"/>
  <c r="I18" i="2" s="1"/>
  <c r="K19" i="2"/>
  <c r="I19" i="2" s="1"/>
  <c r="K20" i="2"/>
  <c r="I20" i="2" s="1"/>
  <c r="K21" i="2"/>
  <c r="I21" i="2" s="1"/>
  <c r="K22" i="2"/>
  <c r="I22" i="2" s="1"/>
  <c r="K23" i="2"/>
  <c r="I23" i="2" s="1"/>
  <c r="K24" i="2"/>
  <c r="I24" i="2" s="1"/>
  <c r="K25" i="2"/>
  <c r="I25" i="2" s="1"/>
  <c r="K26" i="2"/>
  <c r="I26" i="2" s="1"/>
  <c r="K27" i="2"/>
  <c r="I27" i="2" s="1"/>
  <c r="K28" i="2"/>
  <c r="I28" i="2" s="1"/>
  <c r="K29" i="2"/>
  <c r="I29" i="2" s="1"/>
  <c r="K30" i="2"/>
  <c r="I30" i="2" s="1"/>
  <c r="K31" i="2"/>
  <c r="I31" i="2" s="1"/>
  <c r="K32" i="2"/>
  <c r="I32" i="2" s="1"/>
  <c r="K33" i="2"/>
  <c r="I33" i="2" s="1"/>
  <c r="K34" i="2"/>
  <c r="I34" i="2" s="1"/>
  <c r="K35" i="2"/>
  <c r="I35" i="2" s="1"/>
  <c r="K36" i="2"/>
  <c r="I36" i="2" s="1"/>
  <c r="K37" i="2"/>
  <c r="I37" i="2" s="1"/>
  <c r="K38" i="2"/>
  <c r="I38" i="2" s="1"/>
  <c r="K39" i="2"/>
  <c r="I39" i="2" s="1"/>
  <c r="K40" i="2"/>
  <c r="I40" i="2" s="1"/>
  <c r="K41" i="2"/>
  <c r="I41" i="2" s="1"/>
  <c r="K42" i="2"/>
  <c r="I42" i="2" s="1"/>
  <c r="K43" i="2"/>
  <c r="I43" i="2" s="1"/>
  <c r="K44" i="2"/>
  <c r="I44" i="2" s="1"/>
  <c r="K45" i="2"/>
  <c r="I45" i="2" s="1"/>
  <c r="K46" i="2"/>
  <c r="I46" i="2" s="1"/>
  <c r="K47" i="2"/>
  <c r="I47" i="2" s="1"/>
  <c r="K48" i="2"/>
  <c r="I48" i="2" s="1"/>
  <c r="K49" i="2"/>
  <c r="I49" i="2" s="1"/>
  <c r="K50" i="2"/>
  <c r="I50" i="2" s="1"/>
  <c r="K51" i="2"/>
  <c r="I51" i="2" s="1"/>
  <c r="K52" i="2"/>
  <c r="I52" i="2" s="1"/>
  <c r="K4" i="2"/>
  <c r="S59" i="2"/>
  <c r="I5" i="2" l="1"/>
  <c r="I10" i="2"/>
  <c r="I13" i="2"/>
  <c r="I9" i="2"/>
  <c r="I8" i="2"/>
  <c r="I4" i="2"/>
  <c r="I7" i="2"/>
  <c r="I11" i="2"/>
  <c r="I6" i="2"/>
  <c r="I12" i="2"/>
  <c r="M53" i="2"/>
  <c r="F60" i="2" s="1"/>
  <c r="F62" i="2" s="1"/>
  <c r="C7" i="1"/>
  <c r="C18" i="1"/>
  <c r="C2" i="1"/>
  <c r="C6" i="1" s="1"/>
  <c r="C21" i="1" l="1"/>
  <c r="C22" i="1"/>
  <c r="C27" i="1" s="1"/>
  <c r="C23" i="1"/>
  <c r="C28" i="1" s="1"/>
  <c r="O4" i="2"/>
  <c r="D22" i="1" l="1"/>
  <c r="D21" i="1"/>
  <c r="C26" i="1"/>
  <c r="D23" i="1"/>
  <c r="C4" i="2"/>
  <c r="E4" i="2" s="1"/>
  <c r="J4" i="2" l="1"/>
  <c r="G5" i="2" s="1"/>
  <c r="H5" i="2" l="1"/>
  <c r="B5" i="2"/>
  <c r="D5" i="2" l="1"/>
  <c r="O5" i="2"/>
  <c r="C5" i="2"/>
  <c r="E5" i="2" s="1"/>
  <c r="F5" i="2"/>
  <c r="N5" i="2" l="1"/>
  <c r="J5" i="2"/>
  <c r="H6" i="2" s="1"/>
  <c r="G6" i="2" l="1"/>
  <c r="B6" i="2"/>
  <c r="D6" i="2" l="1"/>
  <c r="O6" i="2"/>
  <c r="C6" i="2"/>
  <c r="E6" i="2" s="1"/>
  <c r="F6" i="2"/>
  <c r="J6" i="2" l="1"/>
  <c r="N6" i="2"/>
  <c r="G7" i="2" l="1"/>
  <c r="H7" i="2"/>
  <c r="B7" i="2"/>
  <c r="F7" i="2"/>
  <c r="D7" i="2" l="1"/>
  <c r="O7" i="2"/>
  <c r="C7" i="2"/>
  <c r="E7" i="2" s="1"/>
  <c r="J7" i="2" l="1"/>
  <c r="N7" i="2"/>
  <c r="H8" i="2" l="1"/>
  <c r="G8" i="2"/>
  <c r="B8" i="2"/>
  <c r="F8" i="2"/>
  <c r="D8" i="2" l="1"/>
  <c r="O8" i="2"/>
  <c r="C8" i="2"/>
  <c r="E8" i="2" s="1"/>
  <c r="J8" i="2" l="1"/>
  <c r="N8" i="2"/>
  <c r="H9" i="2" l="1"/>
  <c r="G9" i="2"/>
  <c r="F9" i="2"/>
  <c r="B9" i="2"/>
  <c r="D9" i="2" l="1"/>
  <c r="O9" i="2"/>
  <c r="C9" i="2"/>
  <c r="E9" i="2" s="1"/>
  <c r="J9" i="2" l="1"/>
  <c r="N9" i="2"/>
  <c r="G10" i="2" l="1"/>
  <c r="H10" i="2"/>
  <c r="B10" i="2"/>
  <c r="F10" i="2"/>
  <c r="D10" i="2" l="1"/>
  <c r="C10" i="2"/>
  <c r="E10" i="2" s="1"/>
  <c r="O10" i="2"/>
  <c r="N10" i="2" l="1"/>
  <c r="J10" i="2"/>
  <c r="G11" i="2" l="1"/>
  <c r="H11" i="2"/>
  <c r="B11" i="2"/>
  <c r="F11" i="2"/>
  <c r="D11" i="2" l="1"/>
  <c r="C11" i="2"/>
  <c r="E11" i="2" s="1"/>
  <c r="O11" i="2"/>
  <c r="J11" i="2" l="1"/>
  <c r="N11" i="2"/>
  <c r="H12" i="2" l="1"/>
  <c r="G12" i="2"/>
  <c r="F12" i="2"/>
  <c r="B12" i="2"/>
  <c r="D12" i="2" l="1"/>
  <c r="C12" i="2"/>
  <c r="E12" i="2" s="1"/>
  <c r="O12" i="2"/>
  <c r="N12" i="2" l="1"/>
  <c r="J12" i="2"/>
  <c r="G13" i="2" l="1"/>
  <c r="H13" i="2"/>
  <c r="B13" i="2"/>
  <c r="F13" i="2"/>
  <c r="D13" i="2" l="1"/>
  <c r="O13" i="2"/>
  <c r="C13" i="2"/>
  <c r="E13" i="2" s="1"/>
  <c r="J13" i="2" l="1"/>
  <c r="N13" i="2"/>
  <c r="H14" i="2" l="1"/>
  <c r="G14" i="2"/>
  <c r="F14" i="2"/>
  <c r="B14" i="2"/>
  <c r="D14" i="2" l="1"/>
  <c r="O14" i="2"/>
  <c r="C14" i="2"/>
  <c r="E14" i="2" s="1"/>
  <c r="J14" i="2" l="1"/>
  <c r="N14" i="2"/>
  <c r="G15" i="2" l="1"/>
  <c r="H15" i="2"/>
  <c r="B15" i="2"/>
  <c r="F15" i="2"/>
  <c r="D15" i="2" l="1"/>
  <c r="O15" i="2"/>
  <c r="C15" i="2"/>
  <c r="E15" i="2" s="1"/>
  <c r="N15" i="2" l="1"/>
  <c r="J15" i="2"/>
  <c r="H16" i="2" l="1"/>
  <c r="G16" i="2"/>
  <c r="F16" i="2"/>
  <c r="B16" i="2"/>
  <c r="D16" i="2" l="1"/>
  <c r="O16" i="2"/>
  <c r="C16" i="2"/>
  <c r="E16" i="2" s="1"/>
  <c r="N16" i="2" l="1"/>
  <c r="J16" i="2"/>
  <c r="G17" i="2" l="1"/>
  <c r="H17" i="2"/>
  <c r="F17" i="2"/>
  <c r="B17" i="2"/>
  <c r="D17" i="2" l="1"/>
  <c r="C17" i="2"/>
  <c r="E17" i="2" s="1"/>
  <c r="O17" i="2"/>
  <c r="J17" i="2" l="1"/>
  <c r="N17" i="2"/>
  <c r="H18" i="2" l="1"/>
  <c r="G18" i="2"/>
  <c r="B18" i="2"/>
  <c r="F18" i="2"/>
  <c r="D18" i="2" l="1"/>
  <c r="O18" i="2"/>
  <c r="C18" i="2"/>
  <c r="E18" i="2" s="1"/>
  <c r="N18" i="2" l="1"/>
  <c r="J18" i="2"/>
  <c r="G19" i="2" l="1"/>
  <c r="H19" i="2"/>
  <c r="B19" i="2"/>
  <c r="F19" i="2"/>
  <c r="D19" i="2" l="1"/>
  <c r="O19" i="2"/>
  <c r="C19" i="2"/>
  <c r="E19" i="2" s="1"/>
  <c r="N19" i="2" l="1"/>
  <c r="J19" i="2"/>
  <c r="G20" i="2" l="1"/>
  <c r="H20" i="2"/>
  <c r="F20" i="2"/>
  <c r="B20" i="2"/>
  <c r="D20" i="2" l="1"/>
  <c r="C20" i="2"/>
  <c r="E20" i="2" s="1"/>
  <c r="O20" i="2"/>
  <c r="N20" i="2" l="1"/>
  <c r="J20" i="2"/>
  <c r="G21" i="2" l="1"/>
  <c r="H21" i="2"/>
  <c r="F21" i="2"/>
  <c r="B21" i="2"/>
  <c r="D21" i="2" l="1"/>
  <c r="C21" i="2"/>
  <c r="E21" i="2" s="1"/>
  <c r="O21" i="2"/>
  <c r="N21" i="2" l="1"/>
  <c r="J21" i="2"/>
  <c r="G22" i="2" l="1"/>
  <c r="H22" i="2"/>
  <c r="B22" i="2"/>
  <c r="F22" i="2"/>
  <c r="D22" i="2" l="1"/>
  <c r="C22" i="2"/>
  <c r="E22" i="2" s="1"/>
  <c r="O22" i="2"/>
  <c r="J22" i="2" l="1"/>
  <c r="N22" i="2"/>
  <c r="H23" i="2" l="1"/>
  <c r="G23" i="2"/>
  <c r="F23" i="2"/>
  <c r="B23" i="2"/>
  <c r="D23" i="2" l="1"/>
  <c r="O23" i="2"/>
  <c r="C23" i="2"/>
  <c r="E23" i="2" s="1"/>
  <c r="J23" i="2" l="1"/>
  <c r="N23" i="2"/>
  <c r="H24" i="2" l="1"/>
  <c r="G24" i="2"/>
  <c r="F24" i="2"/>
  <c r="B24" i="2"/>
  <c r="D24" i="2" l="1"/>
  <c r="O24" i="2"/>
  <c r="C24" i="2"/>
  <c r="E24" i="2" s="1"/>
  <c r="J24" i="2" l="1"/>
  <c r="N24" i="2"/>
  <c r="G25" i="2" l="1"/>
  <c r="H25" i="2"/>
  <c r="B25" i="2"/>
  <c r="F25" i="2"/>
  <c r="D25" i="2" l="1"/>
  <c r="C25" i="2"/>
  <c r="E25" i="2" s="1"/>
  <c r="O25" i="2"/>
  <c r="N25" i="2" l="1"/>
  <c r="J25" i="2"/>
  <c r="G26" i="2" l="1"/>
  <c r="H26" i="2"/>
  <c r="F26" i="2"/>
  <c r="B26" i="2" l="1"/>
  <c r="D26" i="2" s="1"/>
  <c r="O26" i="2" l="1"/>
  <c r="C26" i="2"/>
  <c r="E26" i="2" s="1"/>
  <c r="J26" i="2" l="1"/>
  <c r="N26" i="2"/>
  <c r="H27" i="2" l="1"/>
  <c r="G27" i="2"/>
  <c r="B27" i="2"/>
  <c r="F27" i="2"/>
  <c r="D27" i="2" l="1"/>
  <c r="C27" i="2"/>
  <c r="E27" i="2" s="1"/>
  <c r="O27" i="2"/>
  <c r="N27" i="2" l="1"/>
  <c r="J27" i="2"/>
  <c r="H28" i="2" l="1"/>
  <c r="G28" i="2"/>
  <c r="F28" i="2"/>
  <c r="B28" i="2"/>
  <c r="D28" i="2" l="1"/>
  <c r="O28" i="2"/>
  <c r="C28" i="2"/>
  <c r="E28" i="2" l="1"/>
  <c r="J28" i="2"/>
  <c r="N28" i="2"/>
  <c r="G29" i="2" l="1"/>
  <c r="H29" i="2"/>
  <c r="B29" i="2"/>
  <c r="F29" i="2"/>
  <c r="D29" i="2" l="1"/>
  <c r="O29" i="2"/>
  <c r="C29" i="2"/>
  <c r="E29" i="2" l="1"/>
  <c r="N29" i="2"/>
  <c r="J29" i="2"/>
  <c r="G30" i="2" l="1"/>
  <c r="H30" i="2"/>
  <c r="B30" i="2"/>
  <c r="F30" i="2"/>
  <c r="D30" i="2" l="1"/>
  <c r="O30" i="2"/>
  <c r="C30" i="2"/>
  <c r="E30" i="2" l="1"/>
  <c r="J30" i="2"/>
  <c r="N30" i="2"/>
  <c r="G31" i="2" l="1"/>
  <c r="H31" i="2"/>
  <c r="B31" i="2"/>
  <c r="F31" i="2"/>
  <c r="D31" i="2" l="1"/>
  <c r="C31" i="2"/>
  <c r="O31" i="2"/>
  <c r="E31" i="2" l="1"/>
  <c r="N31" i="2"/>
  <c r="J31" i="2"/>
  <c r="G32" i="2" l="1"/>
  <c r="H32" i="2"/>
  <c r="F32" i="2"/>
  <c r="B32" i="2"/>
  <c r="D32" i="2" l="1"/>
  <c r="O32" i="2"/>
  <c r="C32" i="2"/>
  <c r="E32" i="2" l="1"/>
  <c r="N32" i="2"/>
  <c r="J32" i="2"/>
  <c r="G33" i="2" l="1"/>
  <c r="H33" i="2"/>
  <c r="F33" i="2"/>
  <c r="B33" i="2"/>
  <c r="D33" i="2" l="1"/>
  <c r="C33" i="2"/>
  <c r="O33" i="2"/>
  <c r="E33" i="2" l="1"/>
  <c r="J33" i="2"/>
  <c r="N33" i="2"/>
  <c r="H34" i="2" l="1"/>
  <c r="G34" i="2"/>
  <c r="B34" i="2"/>
  <c r="F34" i="2"/>
  <c r="D34" i="2" l="1"/>
  <c r="C34" i="2"/>
  <c r="O34" i="2"/>
  <c r="E34" i="2" l="1"/>
  <c r="J34" i="2"/>
  <c r="N34" i="2"/>
  <c r="G35" i="2" l="1"/>
  <c r="H35" i="2"/>
  <c r="F35" i="2"/>
  <c r="B35" i="2"/>
  <c r="D35" i="2" l="1"/>
  <c r="O35" i="2"/>
  <c r="C35" i="2"/>
  <c r="N35" i="2" l="1"/>
  <c r="J35" i="2"/>
  <c r="E35" i="2"/>
  <c r="G36" i="2" l="1"/>
  <c r="H36" i="2"/>
  <c r="F36" i="2"/>
  <c r="B36" i="2"/>
  <c r="D36" i="2" l="1"/>
  <c r="C36" i="2"/>
  <c r="O36" i="2"/>
  <c r="E36" i="2" l="1"/>
  <c r="N36" i="2"/>
  <c r="J36" i="2"/>
  <c r="G37" i="2" l="1"/>
  <c r="H37" i="2"/>
  <c r="B37" i="2"/>
  <c r="F37" i="2"/>
  <c r="D37" i="2" l="1"/>
  <c r="C37" i="2"/>
  <c r="O37" i="2"/>
  <c r="E37" i="2" l="1"/>
  <c r="N37" i="2"/>
  <c r="J37" i="2"/>
  <c r="G38" i="2" l="1"/>
  <c r="H38" i="2"/>
  <c r="B38" i="2"/>
  <c r="F38" i="2"/>
  <c r="D38" i="2" l="1"/>
  <c r="C38" i="2"/>
  <c r="O38" i="2"/>
  <c r="E38" i="2" l="1"/>
  <c r="J38" i="2"/>
  <c r="N38" i="2"/>
  <c r="G39" i="2" l="1"/>
  <c r="H39" i="2"/>
  <c r="B39" i="2"/>
  <c r="F39" i="2"/>
  <c r="D39" i="2" l="1"/>
  <c r="O39" i="2"/>
  <c r="C39" i="2"/>
  <c r="E39" i="2" l="1"/>
  <c r="J39" i="2"/>
  <c r="N39" i="2"/>
  <c r="G40" i="2" l="1"/>
  <c r="H40" i="2"/>
  <c r="B40" i="2"/>
  <c r="F40" i="2"/>
  <c r="D40" i="2" l="1"/>
  <c r="C40" i="2"/>
  <c r="O40" i="2"/>
  <c r="N40" i="2" l="1"/>
  <c r="J40" i="2"/>
  <c r="E40" i="2"/>
  <c r="H41" i="2" l="1"/>
  <c r="G41" i="2"/>
  <c r="B41" i="2"/>
  <c r="F41" i="2"/>
  <c r="D41" i="2" l="1"/>
  <c r="O41" i="2"/>
  <c r="C41" i="2"/>
  <c r="E41" i="2" l="1"/>
  <c r="J41" i="2"/>
  <c r="N41" i="2"/>
  <c r="H42" i="2" l="1"/>
  <c r="G42" i="2"/>
  <c r="B42" i="2"/>
  <c r="F42" i="2"/>
  <c r="D42" i="2" l="1"/>
  <c r="C42" i="2"/>
  <c r="O42" i="2"/>
  <c r="E42" i="2" l="1"/>
  <c r="J42" i="2"/>
  <c r="N42" i="2"/>
  <c r="H43" i="2" l="1"/>
  <c r="G43" i="2"/>
  <c r="B43" i="2"/>
  <c r="F43" i="2"/>
  <c r="D43" i="2" l="1"/>
  <c r="C43" i="2"/>
  <c r="O43" i="2"/>
  <c r="N43" i="2" l="1"/>
  <c r="E43" i="2"/>
  <c r="J43" i="2"/>
  <c r="G44" i="2" l="1"/>
  <c r="H44" i="2"/>
  <c r="B44" i="2"/>
  <c r="F44" i="2"/>
  <c r="D44" i="2" l="1"/>
  <c r="C44" i="2"/>
  <c r="O44" i="2"/>
  <c r="E44" i="2" l="1"/>
  <c r="J44" i="2"/>
  <c r="N44" i="2"/>
  <c r="G45" i="2" l="1"/>
  <c r="H45" i="2"/>
  <c r="F45" i="2"/>
  <c r="B45" i="2"/>
  <c r="D45" i="2" l="1"/>
  <c r="O45" i="2"/>
  <c r="C45" i="2"/>
  <c r="J45" i="2" l="1"/>
  <c r="E45" i="2"/>
  <c r="N45" i="2"/>
  <c r="H46" i="2" l="1"/>
  <c r="G46" i="2"/>
  <c r="B46" i="2"/>
  <c r="F46" i="2"/>
  <c r="D46" i="2" l="1"/>
  <c r="C46" i="2"/>
  <c r="O46" i="2"/>
  <c r="J46" i="2" l="1"/>
  <c r="E46" i="2"/>
  <c r="N46" i="2"/>
  <c r="H47" i="2" l="1"/>
  <c r="G47" i="2"/>
  <c r="B47" i="2"/>
  <c r="F47" i="2"/>
  <c r="D47" i="2" l="1"/>
  <c r="C47" i="2"/>
  <c r="O47" i="2"/>
  <c r="E47" i="2" l="1"/>
  <c r="J47" i="2"/>
  <c r="N47" i="2"/>
  <c r="G48" i="2" l="1"/>
  <c r="H48" i="2"/>
  <c r="B48" i="2" l="1"/>
  <c r="F48" i="2"/>
  <c r="D48" i="2" l="1"/>
  <c r="C48" i="2"/>
  <c r="O48" i="2"/>
  <c r="N48" i="2" l="1"/>
  <c r="E48" i="2"/>
  <c r="J48" i="2"/>
  <c r="H49" i="2" l="1"/>
  <c r="G49" i="2"/>
  <c r="B49" i="2"/>
  <c r="F49" i="2"/>
  <c r="D49" i="2" l="1"/>
  <c r="C49" i="2"/>
  <c r="O49" i="2"/>
  <c r="J49" i="2" l="1"/>
  <c r="E49" i="2"/>
  <c r="N49" i="2"/>
  <c r="H50" i="2" l="1"/>
  <c r="G50" i="2"/>
  <c r="B50" i="2"/>
  <c r="F50" i="2"/>
  <c r="D50" i="2" l="1"/>
  <c r="O50" i="2"/>
  <c r="C50" i="2"/>
  <c r="J50" i="2" l="1"/>
  <c r="N50" i="2"/>
  <c r="E50" i="2"/>
  <c r="G51" i="2" l="1"/>
  <c r="H51" i="2"/>
  <c r="B51" i="2"/>
  <c r="F51" i="2"/>
  <c r="D51" i="2" l="1"/>
  <c r="C51" i="2"/>
  <c r="O51" i="2"/>
  <c r="J51" i="2" l="1"/>
  <c r="N51" i="2"/>
  <c r="E51" i="2"/>
  <c r="H52" i="2" l="1"/>
  <c r="G52" i="2"/>
  <c r="F52" i="2"/>
  <c r="B52" i="2"/>
  <c r="D52" i="2" l="1"/>
  <c r="O52" i="2"/>
  <c r="O53" i="2" s="1"/>
  <c r="F59" i="2" s="1"/>
  <c r="C52" i="2"/>
  <c r="F57" i="2"/>
  <c r="F61" i="2" s="1"/>
  <c r="E52" i="2" l="1"/>
  <c r="N52" i="2"/>
  <c r="N53" i="2" s="1"/>
  <c r="F58" i="2" s="1"/>
  <c r="J52" i="2"/>
</calcChain>
</file>

<file path=xl/sharedStrings.xml><?xml version="1.0" encoding="utf-8"?>
<sst xmlns="http://schemas.openxmlformats.org/spreadsheetml/2006/main" count="101" uniqueCount="56">
  <si>
    <t>b:</t>
  </si>
  <si>
    <t>v:</t>
  </si>
  <si>
    <t>C1 (semanal):</t>
  </si>
  <si>
    <t>C2:</t>
  </si>
  <si>
    <t>C3:</t>
  </si>
  <si>
    <t xml:space="preserve">t: </t>
  </si>
  <si>
    <t>€ / caixa</t>
  </si>
  <si>
    <t>i (semanal):</t>
  </si>
  <si>
    <t>€</t>
  </si>
  <si>
    <t>[1,16] semanas</t>
  </si>
  <si>
    <t>[17,28] semanas</t>
  </si>
  <si>
    <t>caixas</t>
  </si>
  <si>
    <t>1 ano - 50 semanas</t>
  </si>
  <si>
    <t xml:space="preserve">coef_var </t>
  </si>
  <si>
    <t>Intervalo de semanas (2018)</t>
  </si>
  <si>
    <t>Intervalo de semanas (2019)</t>
  </si>
  <si>
    <t>[29,50] semanas</t>
  </si>
  <si>
    <t>Valores Tendência</t>
  </si>
  <si>
    <t>Tendência</t>
  </si>
  <si>
    <t>Procura</t>
  </si>
  <si>
    <t>Desvio Padrão (2019)</t>
  </si>
  <si>
    <t xml:space="preserve">Média Procura 2018: </t>
  </si>
  <si>
    <t>i  =</t>
  </si>
  <si>
    <t>Normal [1,16] -&gt; (421,7767 , 36,2808)</t>
  </si>
  <si>
    <t>Normal [17,28] -&gt; (561,2853 , 36,6643)</t>
  </si>
  <si>
    <t>Normal [29,50] -&gt; (347,0386 , 37,1301)</t>
  </si>
  <si>
    <t>Período</t>
  </si>
  <si>
    <t>t</t>
  </si>
  <si>
    <t>s (inicial):</t>
  </si>
  <si>
    <t>S (inicial):</t>
  </si>
  <si>
    <t>-</t>
  </si>
  <si>
    <t>Stock Inicial</t>
  </si>
  <si>
    <t>Procura Random</t>
  </si>
  <si>
    <t>Random Prazo</t>
  </si>
  <si>
    <t>Prazo Entrega</t>
  </si>
  <si>
    <t>SOMA</t>
  </si>
  <si>
    <t>Teste Encomenda</t>
  </si>
  <si>
    <t xml:space="preserve">Encomenda </t>
  </si>
  <si>
    <t>Aux Prazo Entrega</t>
  </si>
  <si>
    <t>Receção</t>
  </si>
  <si>
    <t>Aux Receção</t>
  </si>
  <si>
    <t>Prazo de entrega da receção</t>
  </si>
  <si>
    <t>Total Encomendas Acumuladas</t>
  </si>
  <si>
    <t>Quebra Acumulada</t>
  </si>
  <si>
    <t>r</t>
  </si>
  <si>
    <t>Stock Atual</t>
  </si>
  <si>
    <t>Custo Total Acumulado</t>
  </si>
  <si>
    <t>Estatísticas Sobre a Simulação</t>
  </si>
  <si>
    <t>Stock Médio</t>
  </si>
  <si>
    <t>Nº Encomendas</t>
  </si>
  <si>
    <t>Nº Quebras</t>
  </si>
  <si>
    <t>Quantidade Vendas</t>
  </si>
  <si>
    <t>Custo Armazenamento</t>
  </si>
  <si>
    <t>50 semanas</t>
  </si>
  <si>
    <t>Lucro de Vendas</t>
  </si>
  <si>
    <t>Cálculo Encomendas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</si>
</sst>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3" xfId="0" applyFill="1" applyBorder="1"/>
    <xf numFmtId="0" fontId="0" fillId="5" borderId="4" xfId="0" applyFill="1" applyBorder="1"/>
    <xf numFmtId="0" fontId="0" fillId="5" borderId="3" xfId="0" applyFill="1" applyBorder="1"/>
    <xf numFmtId="0" fontId="0" fillId="3" borderId="1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4"/>
  <sheetViews>
    <sheetView workbookViewId="0">
      <selection activeCell="D21" sqref="D21"/>
    </sheetView>
  </sheetViews>
  <sheetFormatPr defaultColWidth="11.19921875" defaultRowHeight="15.6" x14ac:dyDescent="0.3"/>
  <cols>
    <col min="2" max="2" width="32.19921875" customWidth="1"/>
    <col min="3" max="3" width="17" customWidth="1"/>
    <col min="4" max="4" width="11.8984375" customWidth="1"/>
    <col min="6" max="6" width="17.69921875" customWidth="1"/>
    <col min="7" max="7" width="5.5" customWidth="1"/>
    <col min="8" max="8" width="5" customWidth="1"/>
  </cols>
  <sheetData>
    <row r="2" spans="2:8" x14ac:dyDescent="0.3">
      <c r="B2" s="4" t="s">
        <v>7</v>
      </c>
      <c r="C2" s="4">
        <f xml:space="preserve"> 0.18/50</f>
        <v>3.5999999999999999E-3</v>
      </c>
      <c r="D2" s="5"/>
      <c r="F2" s="2"/>
      <c r="G2" s="2" t="s">
        <v>22</v>
      </c>
      <c r="H2" s="2">
        <v>7</v>
      </c>
    </row>
    <row r="3" spans="2:8" x14ac:dyDescent="0.3">
      <c r="B3" s="4" t="s">
        <v>0</v>
      </c>
      <c r="C3" s="4">
        <v>96.5</v>
      </c>
      <c r="D3" s="4" t="s">
        <v>6</v>
      </c>
      <c r="F3" s="1"/>
      <c r="G3" s="1"/>
    </row>
    <row r="4" spans="2:8" x14ac:dyDescent="0.3">
      <c r="B4" s="4" t="s">
        <v>1</v>
      </c>
      <c r="C4" s="4">
        <v>120</v>
      </c>
      <c r="D4" s="4" t="s">
        <v>6</v>
      </c>
    </row>
    <row r="5" spans="2:8" x14ac:dyDescent="0.3">
      <c r="B5" s="6"/>
      <c r="C5" s="5"/>
      <c r="D5" s="5"/>
    </row>
    <row r="6" spans="2:8" x14ac:dyDescent="0.3">
      <c r="B6" s="4" t="s">
        <v>2</v>
      </c>
      <c r="C6" s="4">
        <f xml:space="preserve"> C2 * C3</f>
        <v>0.34739999999999999</v>
      </c>
      <c r="D6" s="4" t="s">
        <v>8</v>
      </c>
    </row>
    <row r="7" spans="2:8" x14ac:dyDescent="0.3">
      <c r="B7" s="4" t="s">
        <v>3</v>
      </c>
      <c r="C7" s="4">
        <f xml:space="preserve"> 20 + 2*H2</f>
        <v>34</v>
      </c>
      <c r="D7" s="4" t="s">
        <v>6</v>
      </c>
    </row>
    <row r="8" spans="2:8" x14ac:dyDescent="0.3">
      <c r="B8" s="4" t="s">
        <v>4</v>
      </c>
      <c r="C8" s="4">
        <v>900</v>
      </c>
      <c r="D8" s="4" t="s">
        <v>8</v>
      </c>
    </row>
    <row r="9" spans="2:8" x14ac:dyDescent="0.3">
      <c r="B9" s="4" t="s">
        <v>5</v>
      </c>
      <c r="C9" s="4">
        <v>2</v>
      </c>
      <c r="D9" s="5"/>
    </row>
    <row r="10" spans="2:8" x14ac:dyDescent="0.3">
      <c r="B10" s="3"/>
    </row>
    <row r="11" spans="2:8" x14ac:dyDescent="0.3">
      <c r="B11" s="2" t="s">
        <v>14</v>
      </c>
      <c r="C11" s="2" t="s">
        <v>19</v>
      </c>
    </row>
    <row r="12" spans="2:8" x14ac:dyDescent="0.3">
      <c r="B12" s="2" t="s">
        <v>9</v>
      </c>
      <c r="C12" s="2">
        <v>419.1</v>
      </c>
      <c r="D12" s="7" t="s">
        <v>11</v>
      </c>
      <c r="F12" s="2" t="s">
        <v>12</v>
      </c>
    </row>
    <row r="13" spans="2:8" x14ac:dyDescent="0.3">
      <c r="B13" s="2" t="s">
        <v>10</v>
      </c>
      <c r="C13" s="2">
        <v>554.20000000000005</v>
      </c>
      <c r="D13" s="7" t="s">
        <v>11</v>
      </c>
    </row>
    <row r="14" spans="2:8" x14ac:dyDescent="0.3">
      <c r="B14" s="2" t="s">
        <v>16</v>
      </c>
      <c r="C14" s="2">
        <v>334.6</v>
      </c>
      <c r="D14" s="7" t="s">
        <v>11</v>
      </c>
    </row>
    <row r="15" spans="2:8" x14ac:dyDescent="0.3">
      <c r="B15" s="3"/>
    </row>
    <row r="16" spans="2:8" x14ac:dyDescent="0.3">
      <c r="B16" s="2" t="s">
        <v>13</v>
      </c>
      <c r="C16" s="2">
        <v>8.6999999999999994E-2</v>
      </c>
    </row>
    <row r="17" spans="2:4" x14ac:dyDescent="0.3">
      <c r="B17" s="2" t="s">
        <v>18</v>
      </c>
      <c r="C17" s="2">
        <v>3.7999999999999999E-2</v>
      </c>
    </row>
    <row r="18" spans="2:4" x14ac:dyDescent="0.3">
      <c r="B18" s="2" t="s">
        <v>21</v>
      </c>
      <c r="C18" s="2">
        <f xml:space="preserve"> (C12 * 16 + C13 * 12 + C14 * 22) / 50</f>
        <v>414.34399999999999</v>
      </c>
    </row>
    <row r="19" spans="2:4" x14ac:dyDescent="0.3">
      <c r="B19" s="3"/>
    </row>
    <row r="20" spans="2:4" x14ac:dyDescent="0.3">
      <c r="B20" s="3" t="s">
        <v>15</v>
      </c>
      <c r="C20" s="2" t="s">
        <v>17</v>
      </c>
      <c r="D20" s="2" t="s">
        <v>19</v>
      </c>
    </row>
    <row r="21" spans="2:4" x14ac:dyDescent="0.3">
      <c r="B21" s="2" t="s">
        <v>9</v>
      </c>
      <c r="C21" s="2">
        <f>C18*(1+((1+16)/2/50)*0.038)</f>
        <v>417.02066223999998</v>
      </c>
      <c r="D21" s="2">
        <f xml:space="preserve"> (C12-C18)+C21</f>
        <v>421.77666224000001</v>
      </c>
    </row>
    <row r="22" spans="2:4" x14ac:dyDescent="0.3">
      <c r="B22" s="2" t="s">
        <v>10</v>
      </c>
      <c r="C22" s="2">
        <f>C18*(1+((17+28)/2/50)*0.038)</f>
        <v>421.42928239999998</v>
      </c>
      <c r="D22" s="2">
        <f xml:space="preserve"> (C13-C18)+C22</f>
        <v>561.28528240000003</v>
      </c>
    </row>
    <row r="23" spans="2:4" x14ac:dyDescent="0.3">
      <c r="B23" s="2" t="s">
        <v>16</v>
      </c>
      <c r="C23" s="2">
        <f>C18*(1+((29+50)/2/50)*0.038)</f>
        <v>426.78260687999995</v>
      </c>
      <c r="D23" s="2">
        <f xml:space="preserve"> (C14-C18)+C23</f>
        <v>347.03860687999997</v>
      </c>
    </row>
    <row r="24" spans="2:4" x14ac:dyDescent="0.3">
      <c r="B24" s="3"/>
    </row>
    <row r="25" spans="2:4" x14ac:dyDescent="0.3">
      <c r="B25" s="2" t="s">
        <v>20</v>
      </c>
    </row>
    <row r="26" spans="2:4" x14ac:dyDescent="0.3">
      <c r="B26" s="2" t="s">
        <v>9</v>
      </c>
      <c r="C26" s="2">
        <f xml:space="preserve"> (C16*C21)</f>
        <v>36.280797614879994</v>
      </c>
    </row>
    <row r="27" spans="2:4" x14ac:dyDescent="0.3">
      <c r="B27" s="2" t="s">
        <v>10</v>
      </c>
      <c r="C27" s="2">
        <f xml:space="preserve"> (C16*C22)</f>
        <v>36.664347568799997</v>
      </c>
    </row>
    <row r="28" spans="2:4" x14ac:dyDescent="0.3">
      <c r="B28" s="2" t="s">
        <v>16</v>
      </c>
      <c r="C28" s="2">
        <f xml:space="preserve"> (C16*C23)</f>
        <v>37.130086798559994</v>
      </c>
    </row>
    <row r="29" spans="2:4" x14ac:dyDescent="0.3">
      <c r="B29" s="3"/>
    </row>
    <row r="30" spans="2:4" x14ac:dyDescent="0.3">
      <c r="B30" s="2" t="s">
        <v>23</v>
      </c>
      <c r="C30" s="2"/>
    </row>
    <row r="31" spans="2:4" x14ac:dyDescent="0.3">
      <c r="B31" s="2" t="s">
        <v>24</v>
      </c>
      <c r="C31" s="2"/>
    </row>
    <row r="32" spans="2:4" x14ac:dyDescent="0.3">
      <c r="B32" s="3" t="s">
        <v>25</v>
      </c>
    </row>
    <row r="33" spans="2:2" x14ac:dyDescent="0.3">
      <c r="B33" s="2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abSelected="1" zoomScale="70" zoomScaleNormal="70" workbookViewId="0">
      <selection activeCell="B4" sqref="B4"/>
    </sheetView>
  </sheetViews>
  <sheetFormatPr defaultRowHeight="15.6" x14ac:dyDescent="0.3"/>
  <cols>
    <col min="1" max="1" width="11.69921875" customWidth="1"/>
    <col min="2" max="2" width="13.19921875" customWidth="1"/>
    <col min="3" max="4" width="17.59765625" customWidth="1"/>
    <col min="5" max="6" width="36.09765625" customWidth="1"/>
    <col min="7" max="7" width="18.3984375" customWidth="1"/>
    <col min="8" max="8" width="24.5" customWidth="1"/>
    <col min="9" max="9" width="13.3984375" customWidth="1"/>
    <col min="10" max="10" width="18.8984375" customWidth="1"/>
    <col min="11" max="11" width="13.8984375" customWidth="1"/>
    <col min="12" max="12" width="17.59765625" customWidth="1"/>
    <col min="13" max="13" width="13.8984375" customWidth="1"/>
    <col min="14" max="14" width="26.69921875" customWidth="1"/>
    <col min="15" max="15" width="17.69921875" customWidth="1"/>
    <col min="16" max="16" width="21.69921875" customWidth="1"/>
    <col min="18" max="18" width="32.5" customWidth="1"/>
  </cols>
  <sheetData>
    <row r="1" spans="1:16" x14ac:dyDescent="0.3">
      <c r="A1" s="8" t="s">
        <v>26</v>
      </c>
      <c r="B1" s="15" t="s">
        <v>45</v>
      </c>
      <c r="C1" s="8" t="s">
        <v>36</v>
      </c>
      <c r="D1" s="8" t="s">
        <v>55</v>
      </c>
      <c r="E1" s="8" t="s">
        <v>37</v>
      </c>
      <c r="F1" s="8" t="s">
        <v>39</v>
      </c>
      <c r="G1" s="8" t="s">
        <v>40</v>
      </c>
      <c r="H1" s="8" t="s">
        <v>41</v>
      </c>
      <c r="I1" s="8" t="s">
        <v>34</v>
      </c>
      <c r="J1" s="8" t="s">
        <v>38</v>
      </c>
      <c r="K1" s="8" t="s">
        <v>33</v>
      </c>
      <c r="L1" s="8" t="s">
        <v>32</v>
      </c>
      <c r="M1" s="8" t="s">
        <v>19</v>
      </c>
      <c r="N1" s="8" t="s">
        <v>42</v>
      </c>
      <c r="O1" s="15" t="s">
        <v>43</v>
      </c>
      <c r="P1" s="22" t="s">
        <v>46</v>
      </c>
    </row>
    <row r="2" spans="1:16" x14ac:dyDescent="0.3">
      <c r="A2" s="8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 t="s">
        <v>44</v>
      </c>
      <c r="N2" s="16"/>
      <c r="O2" s="16"/>
      <c r="P2" s="24"/>
    </row>
    <row r="3" spans="1:16" x14ac:dyDescent="0.3">
      <c r="A3" s="14">
        <v>1</v>
      </c>
      <c r="B3" s="19">
        <f xml:space="preserve"> B55</f>
        <v>1000</v>
      </c>
      <c r="C3" s="19" t="s">
        <v>30</v>
      </c>
      <c r="D3" s="19" t="s">
        <v>30</v>
      </c>
      <c r="E3" s="19" t="s">
        <v>30</v>
      </c>
      <c r="F3" s="19" t="s">
        <v>30</v>
      </c>
      <c r="G3" s="19"/>
      <c r="H3" s="19"/>
      <c r="I3" s="19" t="s">
        <v>30</v>
      </c>
      <c r="J3" s="19"/>
      <c r="K3" s="19" t="s">
        <v>30</v>
      </c>
      <c r="L3" s="19" t="s">
        <v>30</v>
      </c>
      <c r="M3" s="19" t="s">
        <v>30</v>
      </c>
      <c r="N3" s="19">
        <v>0</v>
      </c>
      <c r="O3" s="19">
        <v>0</v>
      </c>
      <c r="P3" s="25"/>
    </row>
    <row r="4" spans="1:16" x14ac:dyDescent="0.3">
      <c r="A4" s="14">
        <v>2</v>
      </c>
      <c r="B4" s="20">
        <f ca="1">IF(G4=1,INDIRECT(ADDRESS(ROW(B4)-H4,12))+B3-M4,B3-M4)</f>
        <v>603.22329999999999</v>
      </c>
      <c r="C4" s="20" t="b">
        <f ca="1">AND(B4&lt;$S$64,MOD(A4,$S$62)=0)</f>
        <v>0</v>
      </c>
      <c r="D4" s="20">
        <f ca="1">$S$65 - B4</f>
        <v>796.77670000000001</v>
      </c>
      <c r="E4" s="20" t="str">
        <f ca="1" xml:space="preserve"> IF(C4 = TRUE(), "Encomenda:  " &amp; ROUND($S$65-B4,3) &amp; " unidades", "-")</f>
        <v>-</v>
      </c>
      <c r="F4" s="20" t="str">
        <f ca="1">IF(G4=1,CONCATENATE("Receção: ",ROUND(INDIRECT(ADDRESS(ROW(G4)-H4,12)),3), " unidades"),"-")</f>
        <v>-</v>
      </c>
      <c r="G4" s="20">
        <f>IFERROR(VLOOKUP(ROW(E4),J1:J3,1,0)/ROW(E4),0)</f>
        <v>0</v>
      </c>
      <c r="H4" s="20">
        <f t="shared" ref="H4:H52" si="0">IFERROR(IF(MATCH(ROW(E4),J1:J3,0)=2,2,IF(MATCH(ROW(E4),J1:J3,0)=3,1,0)),0)</f>
        <v>0</v>
      </c>
      <c r="I4" s="20">
        <f t="shared" ref="I4:I35" ca="1" si="1">IF(K4&lt;=0.6,1,2)</f>
        <v>1</v>
      </c>
      <c r="J4" s="20">
        <f t="shared" ref="J4:J52" ca="1" si="2">IF(C4=TRUE(),(A4+I4+2),0)</f>
        <v>0</v>
      </c>
      <c r="K4" s="20">
        <f ca="1">RAND()</f>
        <v>0.15623159438193601</v>
      </c>
      <c r="L4" s="20">
        <f ca="1" xml:space="preserve"> RANDBETWEEN(-36.2808,36.2808)</f>
        <v>-25</v>
      </c>
      <c r="M4" s="20">
        <f ca="1">421.7767 + L4</f>
        <v>396.77670000000001</v>
      </c>
      <c r="N4" s="20">
        <v>0</v>
      </c>
      <c r="O4" s="20">
        <f ca="1">IF(B4 &lt;= 0, 1 + O3, O3)</f>
        <v>0</v>
      </c>
      <c r="P4" s="26"/>
    </row>
    <row r="5" spans="1:16" x14ac:dyDescent="0.3">
      <c r="A5" s="14">
        <v>3</v>
      </c>
      <c r="B5" s="20">
        <f ca="1">IF(G5=1,INDIRECT(ADDRESS(ROW(B5)-H5,12))+B4-M5,B4-M5)</f>
        <v>210.44659999999999</v>
      </c>
      <c r="C5" s="20" t="b">
        <f ca="1">AND(B5&lt;$S$64,MOD(A5,$S$62)=0)</f>
        <v>0</v>
      </c>
      <c r="D5" s="20">
        <f t="shared" ref="D5:D52" ca="1" si="3">$S$65 - B5</f>
        <v>1189.5534</v>
      </c>
      <c r="E5" s="20" t="str">
        <f t="shared" ref="E5:E52" ca="1" si="4" xml:space="preserve"> IF(C5 = TRUE(), "Encomenda:  " &amp; ROUND($S$65-B5,3) &amp; " unidades", "-")</f>
        <v>-</v>
      </c>
      <c r="F5" s="20" t="str">
        <f t="shared" ref="F5:F17" ca="1" si="5">IF(G5=1,CONCATENATE("Receção: ",ROUND(INDIRECT(ADDRESS(ROW(G5)-H5,12)),3), " unidades"),"-")</f>
        <v>-</v>
      </c>
      <c r="G5" s="20">
        <f t="shared" ref="G5:G52" ca="1" si="6">IFERROR(VLOOKUP(ROW(E5),J2:J4,1,0)/ROW(E5),0)</f>
        <v>0</v>
      </c>
      <c r="H5" s="20">
        <f t="shared" ca="1" si="0"/>
        <v>0</v>
      </c>
      <c r="I5" s="20">
        <f t="shared" ca="1" si="1"/>
        <v>2</v>
      </c>
      <c r="J5" s="20">
        <f t="shared" ca="1" si="2"/>
        <v>0</v>
      </c>
      <c r="K5" s="20">
        <f t="shared" ref="K5:K52" ca="1" si="7">RAND()</f>
        <v>0.6572159092901505</v>
      </c>
      <c r="L5" s="20">
        <f t="shared" ref="L5:L18" ca="1" si="8" xml:space="preserve"> RANDBETWEEN(-36.2808,36.2808)</f>
        <v>-29</v>
      </c>
      <c r="M5" s="20">
        <f ca="1">421.7767 + L5</f>
        <v>392.77670000000001</v>
      </c>
      <c r="N5" s="20">
        <f ca="1">IF(C5 = TRUE(), 1+ N4, N4)</f>
        <v>0</v>
      </c>
      <c r="O5" s="20">
        <f ca="1">IF(B5 &lt;= 0, 1 + O4, O4)</f>
        <v>0</v>
      </c>
      <c r="P5" s="26"/>
    </row>
    <row r="6" spans="1:16" x14ac:dyDescent="0.3">
      <c r="A6" s="14">
        <v>4</v>
      </c>
      <c r="B6" s="20">
        <f ca="1">IF(G6=1,INDIRECT(ADDRESS(ROW(B6)-H6,12))+B5-M6,B5-M6)</f>
        <v>-247.33010000000002</v>
      </c>
      <c r="C6" s="20" t="b">
        <f ca="1">AND(B6&lt;$S$64,MOD(A6,$S$62)=0)</f>
        <v>1</v>
      </c>
      <c r="D6" s="20">
        <f t="shared" ca="1" si="3"/>
        <v>1647.3301000000001</v>
      </c>
      <c r="E6" s="20" t="str">
        <f t="shared" ca="1" si="4"/>
        <v>Encomenda:  1647,33 unidades</v>
      </c>
      <c r="F6" s="20" t="str">
        <f ca="1">IF(G6=1,CONCATENATE("Receção: ",ROUND(INDIRECT(ADDRESS(ROW(G6)-H6,12)),3), " unidades"),"-")</f>
        <v>-</v>
      </c>
      <c r="G6" s="20">
        <f t="shared" ca="1" si="6"/>
        <v>0</v>
      </c>
      <c r="H6" s="20">
        <f t="shared" ca="1" si="0"/>
        <v>0</v>
      </c>
      <c r="I6" s="20">
        <f t="shared" ca="1" si="1"/>
        <v>1</v>
      </c>
      <c r="J6" s="20">
        <f t="shared" ca="1" si="2"/>
        <v>7</v>
      </c>
      <c r="K6" s="20">
        <f t="shared" ca="1" si="7"/>
        <v>0.12569794881373719</v>
      </c>
      <c r="L6" s="20">
        <f t="shared" ca="1" si="8"/>
        <v>36</v>
      </c>
      <c r="M6" s="20">
        <f ca="1">421.7767 + L6</f>
        <v>457.77670000000001</v>
      </c>
      <c r="N6" s="20">
        <f ca="1">IF(C6 = TRUE(), 1+ N5, N5)</f>
        <v>1</v>
      </c>
      <c r="O6" s="20">
        <f ca="1">IF(B6 &lt;= 0, 1 + O5, O5)</f>
        <v>1</v>
      </c>
      <c r="P6" s="26"/>
    </row>
    <row r="7" spans="1:16" x14ac:dyDescent="0.3">
      <c r="A7" s="14">
        <v>5</v>
      </c>
      <c r="B7" s="20">
        <f ca="1">IF(G7=1,INDIRECT(ADDRESS(ROW(B7)-H7,12))+B6-M7,B6-M7)</f>
        <v>-662.10680000000002</v>
      </c>
      <c r="C7" s="20" t="b">
        <f ca="1">AND(B7&lt;$S$64,MOD(A7,$S$62)=0)</f>
        <v>0</v>
      </c>
      <c r="D7" s="20">
        <f t="shared" ca="1" si="3"/>
        <v>2062.1068</v>
      </c>
      <c r="E7" s="20" t="str">
        <f t="shared" ca="1" si="4"/>
        <v>-</v>
      </c>
      <c r="F7" s="20" t="str">
        <f t="shared" ca="1" si="5"/>
        <v>Receção: 36 unidades</v>
      </c>
      <c r="G7" s="20">
        <f t="shared" ca="1" si="6"/>
        <v>1</v>
      </c>
      <c r="H7" s="20">
        <f t="shared" ca="1" si="0"/>
        <v>1</v>
      </c>
      <c r="I7" s="20">
        <f t="shared" ca="1" si="1"/>
        <v>1</v>
      </c>
      <c r="J7" s="20">
        <f t="shared" ca="1" si="2"/>
        <v>0</v>
      </c>
      <c r="K7" s="20">
        <f t="shared" ca="1" si="7"/>
        <v>0.54895172431780936</v>
      </c>
      <c r="L7" s="20">
        <f t="shared" ca="1" si="8"/>
        <v>29</v>
      </c>
      <c r="M7" s="20">
        <f ca="1">421.7767 + L7</f>
        <v>450.77670000000001</v>
      </c>
      <c r="N7" s="20">
        <f ca="1">IF(C7 = TRUE(), 1+ N6, N6)</f>
        <v>1</v>
      </c>
      <c r="O7" s="20">
        <f ca="1">IF(B7 &lt;= 0, 1 + O6, O6)</f>
        <v>2</v>
      </c>
      <c r="P7" s="26"/>
    </row>
    <row r="8" spans="1:16" x14ac:dyDescent="0.3">
      <c r="A8" s="14">
        <v>6</v>
      </c>
      <c r="B8" s="20">
        <f ca="1">IF(G8=1,INDIRECT(ADDRESS(ROW(B8)-H8,12))+B7-M8,B7-M8)</f>
        <v>-1077.8834999999999</v>
      </c>
      <c r="C8" s="20" t="b">
        <f ca="1">AND(B8&lt;$S$64,MOD(A8,$S$62)=0)</f>
        <v>1</v>
      </c>
      <c r="D8" s="20">
        <f t="shared" ca="1" si="3"/>
        <v>2477.8834999999999</v>
      </c>
      <c r="E8" s="20" t="str">
        <f t="shared" ca="1" si="4"/>
        <v>Encomenda:  2477,884 unidades</v>
      </c>
      <c r="F8" s="20" t="str">
        <f t="shared" ca="1" si="5"/>
        <v>-</v>
      </c>
      <c r="G8" s="20">
        <f t="shared" ca="1" si="6"/>
        <v>0</v>
      </c>
      <c r="H8" s="20">
        <f t="shared" ca="1" si="0"/>
        <v>0</v>
      </c>
      <c r="I8" s="20">
        <f t="shared" ca="1" si="1"/>
        <v>1</v>
      </c>
      <c r="J8" s="20">
        <f t="shared" ca="1" si="2"/>
        <v>9</v>
      </c>
      <c r="K8" s="20">
        <f t="shared" ca="1" si="7"/>
        <v>0.22005613966255844</v>
      </c>
      <c r="L8" s="20">
        <f t="shared" ca="1" si="8"/>
        <v>-6</v>
      </c>
      <c r="M8" s="20">
        <f ca="1">421.7767 + L8</f>
        <v>415.77670000000001</v>
      </c>
      <c r="N8" s="20">
        <f ca="1">IF(C8 = TRUE(), 1+ N7, N7)</f>
        <v>2</v>
      </c>
      <c r="O8" s="20">
        <f ca="1">IF(B8 &lt;= 0, 1 + O7, O7)</f>
        <v>3</v>
      </c>
      <c r="P8" s="26"/>
    </row>
    <row r="9" spans="1:16" x14ac:dyDescent="0.3">
      <c r="A9" s="14">
        <v>7</v>
      </c>
      <c r="B9" s="20">
        <f ca="1">IF(G9=1,INDIRECT(ADDRESS(ROW(B9)-H9,12))+B8-M9,B8-M9)</f>
        <v>-1488.6601999999998</v>
      </c>
      <c r="C9" s="20" t="b">
        <f ca="1">AND(B9&lt;$S$64,MOD(A9,$S$62)=0)</f>
        <v>0</v>
      </c>
      <c r="D9" s="20">
        <f t="shared" ca="1" si="3"/>
        <v>2888.6601999999998</v>
      </c>
      <c r="E9" s="20" t="str">
        <f t="shared" ca="1" si="4"/>
        <v>-</v>
      </c>
      <c r="F9" s="20" t="str">
        <f t="shared" ca="1" si="5"/>
        <v>Receção: -6 unidades</v>
      </c>
      <c r="G9" s="20">
        <f t="shared" ca="1" si="6"/>
        <v>1</v>
      </c>
      <c r="H9" s="20">
        <f t="shared" ca="1" si="0"/>
        <v>1</v>
      </c>
      <c r="I9" s="20">
        <f t="shared" ca="1" si="1"/>
        <v>2</v>
      </c>
      <c r="J9" s="20">
        <f t="shared" ca="1" si="2"/>
        <v>0</v>
      </c>
      <c r="K9" s="20">
        <f t="shared" ca="1" si="7"/>
        <v>0.74616426838364314</v>
      </c>
      <c r="L9" s="20">
        <f t="shared" ca="1" si="8"/>
        <v>-17</v>
      </c>
      <c r="M9" s="20">
        <f ca="1">421.7767 + L9</f>
        <v>404.77670000000001</v>
      </c>
      <c r="N9" s="20">
        <f ca="1">IF(C9 = TRUE(), 1+ N8, N8)</f>
        <v>2</v>
      </c>
      <c r="O9" s="20">
        <f ca="1">IF(B9 &lt;= 0, 1 + O8, O8)</f>
        <v>4</v>
      </c>
      <c r="P9" s="26"/>
    </row>
    <row r="10" spans="1:16" x14ac:dyDescent="0.3">
      <c r="A10" s="14">
        <v>8</v>
      </c>
      <c r="B10" s="20">
        <f ca="1">IF(G10=1,INDIRECT(ADDRESS(ROW(B10)-H10,12))+B9-M10,B9-M10)</f>
        <v>-1917.4368999999997</v>
      </c>
      <c r="C10" s="20" t="b">
        <f ca="1">AND(B10&lt;$S$64,MOD(A10,$S$62)=0)</f>
        <v>1</v>
      </c>
      <c r="D10" s="20">
        <f t="shared" ca="1" si="3"/>
        <v>3317.4368999999997</v>
      </c>
      <c r="E10" s="20" t="str">
        <f t="shared" ca="1" si="4"/>
        <v>Encomenda:  3317,437 unidades</v>
      </c>
      <c r="F10" s="20" t="str">
        <f t="shared" ca="1" si="5"/>
        <v>-</v>
      </c>
      <c r="G10" s="20">
        <f t="shared" ca="1" si="6"/>
        <v>0</v>
      </c>
      <c r="H10" s="20">
        <f t="shared" ca="1" si="0"/>
        <v>0</v>
      </c>
      <c r="I10" s="20">
        <f t="shared" ca="1" si="1"/>
        <v>2</v>
      </c>
      <c r="J10" s="20">
        <f t="shared" ca="1" si="2"/>
        <v>12</v>
      </c>
      <c r="K10" s="20">
        <f t="shared" ca="1" si="7"/>
        <v>0.95415498075407523</v>
      </c>
      <c r="L10" s="20">
        <f t="shared" ca="1" si="8"/>
        <v>7</v>
      </c>
      <c r="M10" s="20">
        <f ca="1">421.7767 + L10</f>
        <v>428.77670000000001</v>
      </c>
      <c r="N10" s="20">
        <f ca="1">IF(C10 = TRUE(), 1+ N9, N9)</f>
        <v>3</v>
      </c>
      <c r="O10" s="20">
        <f ca="1">IF(B10 &lt;= 0, 1 + O9, O9)</f>
        <v>5</v>
      </c>
      <c r="P10" s="26"/>
    </row>
    <row r="11" spans="1:16" x14ac:dyDescent="0.3">
      <c r="A11" s="14">
        <v>9</v>
      </c>
      <c r="B11" s="20">
        <f ca="1">IF(G11=1,INDIRECT(ADDRESS(ROW(B11)-H11,12))+B10-M11,B10-M11)</f>
        <v>-2331.2135999999996</v>
      </c>
      <c r="C11" s="20" t="b">
        <f ca="1">AND(B11&lt;$S$64,MOD(A11,$S$62)=0)</f>
        <v>0</v>
      </c>
      <c r="D11" s="20">
        <f t="shared" ca="1" si="3"/>
        <v>3731.2135999999996</v>
      </c>
      <c r="E11" s="20" t="str">
        <f t="shared" ca="1" si="4"/>
        <v>-</v>
      </c>
      <c r="F11" s="20" t="str">
        <f t="shared" ca="1" si="5"/>
        <v>-</v>
      </c>
      <c r="G11" s="20">
        <f t="shared" ca="1" si="6"/>
        <v>0</v>
      </c>
      <c r="H11" s="20">
        <f t="shared" ca="1" si="0"/>
        <v>0</v>
      </c>
      <c r="I11" s="20">
        <f t="shared" ca="1" si="1"/>
        <v>1</v>
      </c>
      <c r="J11" s="20">
        <f t="shared" ca="1" si="2"/>
        <v>0</v>
      </c>
      <c r="K11" s="20">
        <f t="shared" ca="1" si="7"/>
        <v>0.42473639728361712</v>
      </c>
      <c r="L11" s="20">
        <f t="shared" ca="1" si="8"/>
        <v>-8</v>
      </c>
      <c r="M11" s="20">
        <f ca="1">421.7767 + L11</f>
        <v>413.77670000000001</v>
      </c>
      <c r="N11" s="20">
        <f ca="1">IF(C11 = TRUE(), 1+ N10, N10)</f>
        <v>3</v>
      </c>
      <c r="O11" s="20">
        <f ca="1">IF(B11 &lt;= 0, 1 + O10, O10)</f>
        <v>6</v>
      </c>
      <c r="P11" s="26"/>
    </row>
    <row r="12" spans="1:16" x14ac:dyDescent="0.3">
      <c r="A12" s="14">
        <v>10</v>
      </c>
      <c r="B12" s="20">
        <f ca="1">IF(G12=1,INDIRECT(ADDRESS(ROW(B12)-H12,12))+B11-M12,B11-M12)</f>
        <v>-2766.9902999999995</v>
      </c>
      <c r="C12" s="20" t="b">
        <f ca="1">AND(B12&lt;$S$64,MOD(A12,$S$62)=0)</f>
        <v>1</v>
      </c>
      <c r="D12" s="20">
        <f t="shared" ca="1" si="3"/>
        <v>4166.9902999999995</v>
      </c>
      <c r="E12" s="20" t="str">
        <f t="shared" ca="1" si="4"/>
        <v>Encomenda:  4166,99 unidades</v>
      </c>
      <c r="F12" s="20" t="str">
        <f t="shared" ca="1" si="5"/>
        <v>Receção: 7 unidades</v>
      </c>
      <c r="G12" s="20">
        <f t="shared" ca="1" si="6"/>
        <v>1</v>
      </c>
      <c r="H12" s="20">
        <f t="shared" ca="1" si="0"/>
        <v>2</v>
      </c>
      <c r="I12" s="20">
        <f t="shared" ca="1" si="1"/>
        <v>2</v>
      </c>
      <c r="J12" s="20">
        <f t="shared" ca="1" si="2"/>
        <v>14</v>
      </c>
      <c r="K12" s="20">
        <f t="shared" ca="1" si="7"/>
        <v>0.6441377695386229</v>
      </c>
      <c r="L12" s="20">
        <f t="shared" ca="1" si="8"/>
        <v>21</v>
      </c>
      <c r="M12" s="20">
        <f ca="1">421.7767 + L12</f>
        <v>442.77670000000001</v>
      </c>
      <c r="N12" s="20">
        <f ca="1">IF(C12 = TRUE(), 1+ N11, N11)</f>
        <v>4</v>
      </c>
      <c r="O12" s="20">
        <f ca="1">IF(B12 &lt;= 0, 1 + O11, O11)</f>
        <v>7</v>
      </c>
      <c r="P12" s="26"/>
    </row>
    <row r="13" spans="1:16" x14ac:dyDescent="0.3">
      <c r="A13" s="14">
        <v>11</v>
      </c>
      <c r="B13" s="20">
        <f ca="1">IF(G13=1,INDIRECT(ADDRESS(ROW(B13)-H13,12))+B12-M13,B12-M13)</f>
        <v>-3162.7669999999994</v>
      </c>
      <c r="C13" s="20" t="b">
        <f ca="1">AND(B13&lt;$S$64,MOD(A13,$S$62)=0)</f>
        <v>0</v>
      </c>
      <c r="D13" s="20">
        <f t="shared" ca="1" si="3"/>
        <v>4562.7669999999998</v>
      </c>
      <c r="E13" s="20" t="str">
        <f t="shared" ca="1" si="4"/>
        <v>-</v>
      </c>
      <c r="F13" s="20" t="str">
        <f t="shared" ca="1" si="5"/>
        <v>-</v>
      </c>
      <c r="G13" s="20">
        <f t="shared" ca="1" si="6"/>
        <v>0</v>
      </c>
      <c r="H13" s="20">
        <f t="shared" ca="1" si="0"/>
        <v>0</v>
      </c>
      <c r="I13" s="20">
        <f t="shared" ca="1" si="1"/>
        <v>1</v>
      </c>
      <c r="J13" s="20">
        <f t="shared" ca="1" si="2"/>
        <v>0</v>
      </c>
      <c r="K13" s="20">
        <f t="shared" ca="1" si="7"/>
        <v>2.836450682298941E-2</v>
      </c>
      <c r="L13" s="20">
        <f t="shared" ca="1" si="8"/>
        <v>-26</v>
      </c>
      <c r="M13" s="20">
        <f ca="1">421.7767 + L13</f>
        <v>395.77670000000001</v>
      </c>
      <c r="N13" s="20">
        <f ca="1">IF(C13 = TRUE(), 1+ N12, N12)</f>
        <v>4</v>
      </c>
      <c r="O13" s="20">
        <f ca="1">IF(B13 &lt;= 0, 1 + O12, O12)</f>
        <v>8</v>
      </c>
      <c r="P13" s="26"/>
    </row>
    <row r="14" spans="1:16" x14ac:dyDescent="0.3">
      <c r="A14" s="14">
        <v>12</v>
      </c>
      <c r="B14" s="20">
        <f ca="1">IF(G14=1,INDIRECT(ADDRESS(ROW(B14)-H14,12))+B13-M14,B13-M14)</f>
        <v>-3534.5436999999993</v>
      </c>
      <c r="C14" s="20" t="b">
        <f ca="1">AND(B14&lt;$S$64,MOD(A14,$S$62)=0)</f>
        <v>1</v>
      </c>
      <c r="D14" s="20">
        <f t="shared" ca="1" si="3"/>
        <v>4934.5436999999993</v>
      </c>
      <c r="E14" s="20" t="str">
        <f t="shared" ca="1" si="4"/>
        <v>Encomenda:  4934,544 unidades</v>
      </c>
      <c r="F14" s="20" t="str">
        <f t="shared" ca="1" si="5"/>
        <v>Receção: 21 unidades</v>
      </c>
      <c r="G14" s="20">
        <f t="shared" ca="1" si="6"/>
        <v>1</v>
      </c>
      <c r="H14" s="20">
        <f t="shared" ca="1" si="0"/>
        <v>2</v>
      </c>
      <c r="I14" s="20">
        <f t="shared" ca="1" si="1"/>
        <v>1</v>
      </c>
      <c r="J14" s="20">
        <f t="shared" ca="1" si="2"/>
        <v>15</v>
      </c>
      <c r="K14" s="20">
        <f t="shared" ca="1" si="7"/>
        <v>4.1097191705358638E-2</v>
      </c>
      <c r="L14" s="20">
        <f t="shared" ca="1" si="8"/>
        <v>-29</v>
      </c>
      <c r="M14" s="20">
        <f ca="1">421.7767 + L14</f>
        <v>392.77670000000001</v>
      </c>
      <c r="N14" s="20">
        <f ca="1">IF(C14 = TRUE(), 1+ N13, N13)</f>
        <v>5</v>
      </c>
      <c r="O14" s="20">
        <f ca="1">IF(B14 &lt;= 0, 1 + O13, O13)</f>
        <v>9</v>
      </c>
      <c r="P14" s="26"/>
    </row>
    <row r="15" spans="1:16" x14ac:dyDescent="0.3">
      <c r="A15" s="14">
        <v>13</v>
      </c>
      <c r="B15" s="20">
        <f ca="1">IF(G15=1,INDIRECT(ADDRESS(ROW(B15)-H15,12))+B14-M15,B14-M15)</f>
        <v>-3979.3203999999992</v>
      </c>
      <c r="C15" s="20" t="b">
        <f ca="1">AND(B15&lt;$S$64,MOD(A15,$S$62)=0)</f>
        <v>0</v>
      </c>
      <c r="D15" s="20">
        <f t="shared" ca="1" si="3"/>
        <v>5379.3203999999987</v>
      </c>
      <c r="E15" s="20" t="str">
        <f t="shared" ca="1" si="4"/>
        <v>-</v>
      </c>
      <c r="F15" s="20" t="str">
        <f t="shared" ca="1" si="5"/>
        <v>Receção: -29 unidades</v>
      </c>
      <c r="G15" s="20">
        <f t="shared" ca="1" si="6"/>
        <v>1</v>
      </c>
      <c r="H15" s="20">
        <f t="shared" ca="1" si="0"/>
        <v>1</v>
      </c>
      <c r="I15" s="20">
        <f t="shared" ca="1" si="1"/>
        <v>1</v>
      </c>
      <c r="J15" s="20">
        <f t="shared" ca="1" si="2"/>
        <v>0</v>
      </c>
      <c r="K15" s="20">
        <f t="shared" ca="1" si="7"/>
        <v>0.44381408376081422</v>
      </c>
      <c r="L15" s="20">
        <f t="shared" ca="1" si="8"/>
        <v>-6</v>
      </c>
      <c r="M15" s="20">
        <f ca="1">421.7767 + L15</f>
        <v>415.77670000000001</v>
      </c>
      <c r="N15" s="20">
        <f ca="1">IF(C15 = TRUE(), 1+ N14, N14)</f>
        <v>5</v>
      </c>
      <c r="O15" s="20">
        <f ca="1">IF(B15 &lt;= 0, 1 + O14, O14)</f>
        <v>10</v>
      </c>
      <c r="P15" s="26"/>
    </row>
    <row r="16" spans="1:16" x14ac:dyDescent="0.3">
      <c r="A16" s="14">
        <v>14</v>
      </c>
      <c r="B16" s="20">
        <f ca="1">IF(G16=1,INDIRECT(ADDRESS(ROW(B16)-H16,12))+B15-M16,B15-M16)</f>
        <v>-4432.097099999999</v>
      </c>
      <c r="C16" s="20" t="b">
        <f ca="1">AND(B16&lt;$S$64,MOD(A16,$S$62)=0)</f>
        <v>1</v>
      </c>
      <c r="D16" s="20">
        <f t="shared" ca="1" si="3"/>
        <v>5832.097099999999</v>
      </c>
      <c r="E16" s="20" t="str">
        <f t="shared" ca="1" si="4"/>
        <v>Encomenda:  5832,097 unidades</v>
      </c>
      <c r="F16" s="20" t="str">
        <f t="shared" ca="1" si="5"/>
        <v>-</v>
      </c>
      <c r="G16" s="20">
        <f t="shared" ca="1" si="6"/>
        <v>0</v>
      </c>
      <c r="H16" s="20">
        <f t="shared" ca="1" si="0"/>
        <v>0</v>
      </c>
      <c r="I16" s="20">
        <f t="shared" ca="1" si="1"/>
        <v>1</v>
      </c>
      <c r="J16" s="20">
        <f t="shared" ca="1" si="2"/>
        <v>17</v>
      </c>
      <c r="K16" s="20">
        <f t="shared" ca="1" si="7"/>
        <v>2.3398867191808392E-3</v>
      </c>
      <c r="L16" s="20">
        <f t="shared" ca="1" si="8"/>
        <v>31</v>
      </c>
      <c r="M16" s="20">
        <f ca="1">421.7767 + L16</f>
        <v>452.77670000000001</v>
      </c>
      <c r="N16" s="20">
        <f ca="1">IF(C16 = TRUE(), 1+ N15, N15)</f>
        <v>6</v>
      </c>
      <c r="O16" s="20">
        <f ca="1">IF(B16 &lt;= 0, 1 + O15, O15)</f>
        <v>11</v>
      </c>
      <c r="P16" s="26"/>
    </row>
    <row r="17" spans="1:16" x14ac:dyDescent="0.3">
      <c r="A17" s="14">
        <v>15</v>
      </c>
      <c r="B17" s="20">
        <f ca="1">IF(G17=1,INDIRECT(ADDRESS(ROW(B17)-H17,12))+B16-M17,B16-M17)</f>
        <v>-4858.8737999999994</v>
      </c>
      <c r="C17" s="20" t="b">
        <f ca="1">AND(B17&lt;$S$64,MOD(A17,$S$62)=0)</f>
        <v>0</v>
      </c>
      <c r="D17" s="20">
        <f t="shared" ca="1" si="3"/>
        <v>6258.8737999999994</v>
      </c>
      <c r="E17" s="20" t="str">
        <f t="shared" ca="1" si="4"/>
        <v>-</v>
      </c>
      <c r="F17" s="20" t="str">
        <f t="shared" ca="1" si="5"/>
        <v>Receção: 31 unidades</v>
      </c>
      <c r="G17" s="20">
        <f t="shared" ca="1" si="6"/>
        <v>1</v>
      </c>
      <c r="H17" s="20">
        <f t="shared" ca="1" si="0"/>
        <v>1</v>
      </c>
      <c r="I17" s="20">
        <f t="shared" ca="1" si="1"/>
        <v>2</v>
      </c>
      <c r="J17" s="20">
        <f t="shared" ca="1" si="2"/>
        <v>0</v>
      </c>
      <c r="K17" s="20">
        <f t="shared" ca="1" si="7"/>
        <v>0.94021324125971906</v>
      </c>
      <c r="L17" s="20">
        <f t="shared" ca="1" si="8"/>
        <v>36</v>
      </c>
      <c r="M17" s="20">
        <f ca="1">421.7767 + L17</f>
        <v>457.77670000000001</v>
      </c>
      <c r="N17" s="20">
        <f ca="1">IF(C17 = TRUE(), 1+ N16, N16)</f>
        <v>6</v>
      </c>
      <c r="O17" s="20">
        <f ca="1">IF(B17 &lt;= 0, 1 + O16, O16)</f>
        <v>12</v>
      </c>
      <c r="P17" s="26"/>
    </row>
    <row r="18" spans="1:16" x14ac:dyDescent="0.3">
      <c r="A18" s="14">
        <v>16</v>
      </c>
      <c r="B18" s="20">
        <f ca="1">IF(G18=1,INDIRECT(ADDRESS(ROW(B18)-H18,12))+B17-M18,B17-M18)</f>
        <v>-5264.6504999999997</v>
      </c>
      <c r="C18" s="20" t="b">
        <f ca="1">AND(B18&lt;$S$64,MOD(A18,$S$62)=0)</f>
        <v>1</v>
      </c>
      <c r="D18" s="20">
        <f t="shared" ca="1" si="3"/>
        <v>6664.6504999999997</v>
      </c>
      <c r="E18" s="20" t="str">
        <f t="shared" ca="1" si="4"/>
        <v>Encomenda:  6664,651 unidades</v>
      </c>
      <c r="F18" s="20" t="str">
        <f t="shared" ref="F18:F52" ca="1" si="9">IF(G18=1,CONCATENATE("Receção: ",ROUND(INDIRECT(ADDRESS(ROW(G18)-H18,12)),3), " unidades"),"-")</f>
        <v>-</v>
      </c>
      <c r="G18" s="20">
        <f t="shared" ca="1" si="6"/>
        <v>0</v>
      </c>
      <c r="H18" s="20">
        <f t="shared" ca="1" si="0"/>
        <v>0</v>
      </c>
      <c r="I18" s="20">
        <f t="shared" ca="1" si="1"/>
        <v>1</v>
      </c>
      <c r="J18" s="20">
        <f t="shared" ca="1" si="2"/>
        <v>19</v>
      </c>
      <c r="K18" s="20">
        <f t="shared" ca="1" si="7"/>
        <v>0.3444137667817464</v>
      </c>
      <c r="L18" s="20">
        <f t="shared" ca="1" si="8"/>
        <v>-16</v>
      </c>
      <c r="M18" s="20">
        <f ca="1">421.7767 + L18</f>
        <v>405.77670000000001</v>
      </c>
      <c r="N18" s="20">
        <f ca="1">IF(C18 = TRUE(), 1+ N17, N17)</f>
        <v>7</v>
      </c>
      <c r="O18" s="20">
        <f ca="1">IF(B18 &lt;= 0, 1 + O17, O17)</f>
        <v>13</v>
      </c>
      <c r="P18" s="26"/>
    </row>
    <row r="19" spans="1:16" x14ac:dyDescent="0.3">
      <c r="A19" s="14">
        <v>17</v>
      </c>
      <c r="B19" s="20">
        <f ca="1">IF(G19=1,INDIRECT(ADDRESS(ROW(B19)-H19,12))+B18-M19,B18-M19)</f>
        <v>-5817.9357999999993</v>
      </c>
      <c r="C19" s="20" t="b">
        <f ca="1">AND(B19&lt;$S$64,MOD(A19,$S$62)=0)</f>
        <v>0</v>
      </c>
      <c r="D19" s="20">
        <f t="shared" ca="1" si="3"/>
        <v>7217.9357999999993</v>
      </c>
      <c r="E19" s="20" t="str">
        <f t="shared" ca="1" si="4"/>
        <v>-</v>
      </c>
      <c r="F19" s="20" t="str">
        <f t="shared" ca="1" si="9"/>
        <v>Receção: -16 unidades</v>
      </c>
      <c r="G19" s="20">
        <f t="shared" ca="1" si="6"/>
        <v>1</v>
      </c>
      <c r="H19" s="20">
        <f t="shared" ca="1" si="0"/>
        <v>1</v>
      </c>
      <c r="I19" s="20">
        <f t="shared" ca="1" si="1"/>
        <v>1</v>
      </c>
      <c r="J19" s="20">
        <f t="shared" ca="1" si="2"/>
        <v>0</v>
      </c>
      <c r="K19" s="20">
        <f t="shared" ca="1" si="7"/>
        <v>0.44869361005526287</v>
      </c>
      <c r="L19" s="20">
        <f ca="1">RANDBETWEEN(-36.6643,36.6643)</f>
        <v>-24</v>
      </c>
      <c r="M19" s="20">
        <f ca="1" xml:space="preserve"> 561.2853 + L19</f>
        <v>537.28530000000001</v>
      </c>
      <c r="N19" s="20">
        <f ca="1">IF(C19 = TRUE(), 1+ N18, N18)</f>
        <v>7</v>
      </c>
      <c r="O19" s="20">
        <f ca="1">IF(B19 &lt;= 0, 1 + O18, O18)</f>
        <v>14</v>
      </c>
      <c r="P19" s="26"/>
    </row>
    <row r="20" spans="1:16" x14ac:dyDescent="0.3">
      <c r="A20" s="14">
        <v>18</v>
      </c>
      <c r="B20" s="20">
        <f ca="1">IF(G20=1,INDIRECT(ADDRESS(ROW(B20)-H20,12))+B19-M20,B19-M20)</f>
        <v>-6393.2210999999988</v>
      </c>
      <c r="C20" s="20" t="b">
        <f ca="1">AND(B20&lt;$S$64,MOD(A20,$S$62)=0)</f>
        <v>1</v>
      </c>
      <c r="D20" s="20">
        <f t="shared" ca="1" si="3"/>
        <v>7793.2210999999988</v>
      </c>
      <c r="E20" s="20" t="str">
        <f t="shared" ca="1" si="4"/>
        <v>Encomenda:  7793,221 unidades</v>
      </c>
      <c r="F20" s="20" t="str">
        <f t="shared" ca="1" si="9"/>
        <v>-</v>
      </c>
      <c r="G20" s="20">
        <f t="shared" ca="1" si="6"/>
        <v>0</v>
      </c>
      <c r="H20" s="20">
        <f t="shared" ca="1" si="0"/>
        <v>0</v>
      </c>
      <c r="I20" s="20">
        <f t="shared" ca="1" si="1"/>
        <v>1</v>
      </c>
      <c r="J20" s="20">
        <f t="shared" ca="1" si="2"/>
        <v>21</v>
      </c>
      <c r="K20" s="20">
        <f t="shared" ca="1" si="7"/>
        <v>3.6873798894330179E-2</v>
      </c>
      <c r="L20" s="20">
        <f t="shared" ref="L20:L30" ca="1" si="10">RANDBETWEEN(-36.6643,36.6643)</f>
        <v>14</v>
      </c>
      <c r="M20" s="20">
        <f t="shared" ref="M20:M30" ca="1" si="11" xml:space="preserve"> 561.2853 + L20</f>
        <v>575.28530000000001</v>
      </c>
      <c r="N20" s="20">
        <f ca="1">IF(C20 = TRUE(), 1+ N19, N19)</f>
        <v>8</v>
      </c>
      <c r="O20" s="20">
        <f ca="1">IF(B20 &lt;= 0, 1 + O19, O19)</f>
        <v>15</v>
      </c>
      <c r="P20" s="26"/>
    </row>
    <row r="21" spans="1:16" x14ac:dyDescent="0.3">
      <c r="A21" s="14">
        <v>19</v>
      </c>
      <c r="B21" s="20">
        <f ca="1">IF(G21=1,INDIRECT(ADDRESS(ROW(B21)-H21,12))+B20-M21,B20-M21)</f>
        <v>-6975.5063999999984</v>
      </c>
      <c r="C21" s="20" t="b">
        <f ca="1">AND(B21&lt;$S$64,MOD(A21,$S$62)=0)</f>
        <v>0</v>
      </c>
      <c r="D21" s="20">
        <f t="shared" ca="1" si="3"/>
        <v>8375.5063999999984</v>
      </c>
      <c r="E21" s="20" t="str">
        <f t="shared" ca="1" si="4"/>
        <v>-</v>
      </c>
      <c r="F21" s="20" t="str">
        <f t="shared" ca="1" si="9"/>
        <v>Receção: 14 unidades</v>
      </c>
      <c r="G21" s="20">
        <f t="shared" ca="1" si="6"/>
        <v>1</v>
      </c>
      <c r="H21" s="20">
        <f t="shared" ca="1" si="0"/>
        <v>1</v>
      </c>
      <c r="I21" s="20">
        <f t="shared" ca="1" si="1"/>
        <v>2</v>
      </c>
      <c r="J21" s="20">
        <f t="shared" ca="1" si="2"/>
        <v>0</v>
      </c>
      <c r="K21" s="20">
        <f t="shared" ca="1" si="7"/>
        <v>0.83000581815893626</v>
      </c>
      <c r="L21" s="20">
        <f t="shared" ca="1" si="10"/>
        <v>35</v>
      </c>
      <c r="M21" s="20">
        <f t="shared" ca="1" si="11"/>
        <v>596.28530000000001</v>
      </c>
      <c r="N21" s="20">
        <f ca="1">IF(C21 = TRUE(), 1+ N20, N20)</f>
        <v>8</v>
      </c>
      <c r="O21" s="20">
        <f ca="1">IF(B21 &lt;= 0, 1 + O20, O20)</f>
        <v>16</v>
      </c>
      <c r="P21" s="26"/>
    </row>
    <row r="22" spans="1:16" x14ac:dyDescent="0.3">
      <c r="A22" s="14">
        <v>20</v>
      </c>
      <c r="B22" s="20">
        <f ca="1">IF(G22=1,INDIRECT(ADDRESS(ROW(B22)-H22,12))+B21-M22,B21-M22)</f>
        <v>-7526.7916999999979</v>
      </c>
      <c r="C22" s="20" t="b">
        <f ca="1">AND(B22&lt;$S$64,MOD(A22,$S$62)=0)</f>
        <v>1</v>
      </c>
      <c r="D22" s="20">
        <f t="shared" ca="1" si="3"/>
        <v>8926.7916999999979</v>
      </c>
      <c r="E22" s="20" t="str">
        <f t="shared" ca="1" si="4"/>
        <v>Encomenda:  8926,792 unidades</v>
      </c>
      <c r="F22" s="20" t="str">
        <f t="shared" ca="1" si="9"/>
        <v>-</v>
      </c>
      <c r="G22" s="20">
        <f t="shared" ca="1" si="6"/>
        <v>0</v>
      </c>
      <c r="H22" s="20">
        <f t="shared" ca="1" si="0"/>
        <v>0</v>
      </c>
      <c r="I22" s="20">
        <f t="shared" ca="1" si="1"/>
        <v>1</v>
      </c>
      <c r="J22" s="20">
        <f t="shared" ca="1" si="2"/>
        <v>23</v>
      </c>
      <c r="K22" s="20">
        <f t="shared" ca="1" si="7"/>
        <v>0.48746183349857208</v>
      </c>
      <c r="L22" s="20">
        <f t="shared" ca="1" si="10"/>
        <v>-10</v>
      </c>
      <c r="M22" s="20">
        <f t="shared" ca="1" si="11"/>
        <v>551.28530000000001</v>
      </c>
      <c r="N22" s="20">
        <f ca="1">IF(C22 = TRUE(), 1+ N21, N21)</f>
        <v>9</v>
      </c>
      <c r="O22" s="20">
        <f ca="1">IF(B22 &lt;= 0, 1 + O21, O21)</f>
        <v>17</v>
      </c>
      <c r="P22" s="26"/>
    </row>
    <row r="23" spans="1:16" x14ac:dyDescent="0.3">
      <c r="A23" s="14">
        <v>21</v>
      </c>
      <c r="B23" s="20">
        <f ca="1">IF(G23=1,INDIRECT(ADDRESS(ROW(B23)-H23,12))+B22-M23,B22-M23)</f>
        <v>-8082.0769999999975</v>
      </c>
      <c r="C23" s="20" t="b">
        <f ca="1">AND(B23&lt;$S$64,MOD(A23,$S$62)=0)</f>
        <v>0</v>
      </c>
      <c r="D23" s="20">
        <f t="shared" ca="1" si="3"/>
        <v>9482.0769999999975</v>
      </c>
      <c r="E23" s="20" t="str">
        <f t="shared" ca="1" si="4"/>
        <v>-</v>
      </c>
      <c r="F23" s="20" t="str">
        <f t="shared" ca="1" si="9"/>
        <v>Receção: -10 unidades</v>
      </c>
      <c r="G23" s="20">
        <f t="shared" ca="1" si="6"/>
        <v>1</v>
      </c>
      <c r="H23" s="20">
        <f t="shared" ca="1" si="0"/>
        <v>1</v>
      </c>
      <c r="I23" s="20">
        <f t="shared" ca="1" si="1"/>
        <v>1</v>
      </c>
      <c r="J23" s="20">
        <f t="shared" ca="1" si="2"/>
        <v>0</v>
      </c>
      <c r="K23" s="20">
        <f t="shared" ca="1" si="7"/>
        <v>0.54439620680157697</v>
      </c>
      <c r="L23" s="20">
        <f t="shared" ca="1" si="10"/>
        <v>-16</v>
      </c>
      <c r="M23" s="20">
        <f t="shared" ca="1" si="11"/>
        <v>545.28530000000001</v>
      </c>
      <c r="N23" s="20">
        <f ca="1">IF(C23 = TRUE(), 1+ N22, N22)</f>
        <v>9</v>
      </c>
      <c r="O23" s="20">
        <f ca="1">IF(B23 &lt;= 0, 1 + O22, O22)</f>
        <v>18</v>
      </c>
      <c r="P23" s="26"/>
    </row>
    <row r="24" spans="1:16" x14ac:dyDescent="0.3">
      <c r="A24" s="14">
        <v>22</v>
      </c>
      <c r="B24" s="20">
        <f ca="1">IF(G24=1,INDIRECT(ADDRESS(ROW(B24)-H24,12))+B23-M24,B23-M24)</f>
        <v>-8648.362299999997</v>
      </c>
      <c r="C24" s="20" t="b">
        <f ca="1">AND(B24&lt;$S$64,MOD(A24,$S$62)=0)</f>
        <v>1</v>
      </c>
      <c r="D24" s="20">
        <f t="shared" ca="1" si="3"/>
        <v>10048.362299999997</v>
      </c>
      <c r="E24" s="20" t="str">
        <f t="shared" ca="1" si="4"/>
        <v>Encomenda:  10048,362 unidades</v>
      </c>
      <c r="F24" s="20" t="str">
        <f t="shared" ca="1" si="9"/>
        <v>-</v>
      </c>
      <c r="G24" s="20">
        <f t="shared" ca="1" si="6"/>
        <v>0</v>
      </c>
      <c r="H24" s="20">
        <f t="shared" ca="1" si="0"/>
        <v>0</v>
      </c>
      <c r="I24" s="20">
        <f t="shared" ca="1" si="1"/>
        <v>1</v>
      </c>
      <c r="J24" s="20">
        <f t="shared" ca="1" si="2"/>
        <v>25</v>
      </c>
      <c r="K24" s="20">
        <f t="shared" ca="1" si="7"/>
        <v>0.11857971438054526</v>
      </c>
      <c r="L24" s="20">
        <f t="shared" ca="1" si="10"/>
        <v>5</v>
      </c>
      <c r="M24" s="20">
        <f t="shared" ca="1" si="11"/>
        <v>566.28530000000001</v>
      </c>
      <c r="N24" s="20">
        <f ca="1">IF(C24 = TRUE(), 1+ N23, N23)</f>
        <v>10</v>
      </c>
      <c r="O24" s="20">
        <f ca="1">IF(B24 &lt;= 0, 1 + O23, O23)</f>
        <v>19</v>
      </c>
      <c r="P24" s="26"/>
    </row>
    <row r="25" spans="1:16" x14ac:dyDescent="0.3">
      <c r="A25" s="14">
        <v>23</v>
      </c>
      <c r="B25" s="20">
        <f ca="1">IF(G25=1,INDIRECT(ADDRESS(ROW(B25)-H25,12))+B24-M25,B24-M25)</f>
        <v>-9233.6475999999966</v>
      </c>
      <c r="C25" s="20" t="b">
        <f ca="1">AND(B25&lt;$S$64,MOD(A25,$S$62)=0)</f>
        <v>0</v>
      </c>
      <c r="D25" s="20">
        <f t="shared" ca="1" si="3"/>
        <v>10633.647599999997</v>
      </c>
      <c r="E25" s="20" t="str">
        <f t="shared" ca="1" si="4"/>
        <v>-</v>
      </c>
      <c r="F25" s="20" t="str">
        <f t="shared" ca="1" si="9"/>
        <v>Receção: 5 unidades</v>
      </c>
      <c r="G25" s="20">
        <f t="shared" ca="1" si="6"/>
        <v>1</v>
      </c>
      <c r="H25" s="20">
        <f t="shared" ca="1" si="0"/>
        <v>1</v>
      </c>
      <c r="I25" s="20">
        <f t="shared" ca="1" si="1"/>
        <v>2</v>
      </c>
      <c r="J25" s="20">
        <f t="shared" ca="1" si="2"/>
        <v>0</v>
      </c>
      <c r="K25" s="20">
        <f t="shared" ca="1" si="7"/>
        <v>0.79076441467137148</v>
      </c>
      <c r="L25" s="20">
        <f t="shared" ca="1" si="10"/>
        <v>29</v>
      </c>
      <c r="M25" s="20">
        <f t="shared" ca="1" si="11"/>
        <v>590.28530000000001</v>
      </c>
      <c r="N25" s="20">
        <f ca="1">IF(C25 = TRUE(), 1+ N24, N24)</f>
        <v>10</v>
      </c>
      <c r="O25" s="20">
        <f ca="1">IF(B25 &lt;= 0, 1 + O24, O24)</f>
        <v>20</v>
      </c>
      <c r="P25" s="26"/>
    </row>
    <row r="26" spans="1:16" x14ac:dyDescent="0.3">
      <c r="A26" s="14">
        <v>24</v>
      </c>
      <c r="B26" s="20">
        <f ca="1">IF(G26=1,INDIRECT(ADDRESS(ROW(B26)-H26,12))+B25-M26,B25-M26)</f>
        <v>-9761.9328999999962</v>
      </c>
      <c r="C26" s="20" t="b">
        <f ca="1">AND(B26&lt;$S$64,MOD(A26,$S$62)=0)</f>
        <v>1</v>
      </c>
      <c r="D26" s="20">
        <f t="shared" ca="1" si="3"/>
        <v>11161.932899999996</v>
      </c>
      <c r="E26" s="20" t="str">
        <f t="shared" ca="1" si="4"/>
        <v>Encomenda:  11161,933 unidades</v>
      </c>
      <c r="F26" s="20" t="str">
        <f t="shared" ca="1" si="9"/>
        <v>-</v>
      </c>
      <c r="G26" s="20">
        <f t="shared" ca="1" si="6"/>
        <v>0</v>
      </c>
      <c r="H26" s="20">
        <f t="shared" ca="1" si="0"/>
        <v>0</v>
      </c>
      <c r="I26" s="20">
        <f t="shared" ca="1" si="1"/>
        <v>2</v>
      </c>
      <c r="J26" s="20">
        <f t="shared" ca="1" si="2"/>
        <v>28</v>
      </c>
      <c r="K26" s="20">
        <f t="shared" ca="1" si="7"/>
        <v>0.9786491715918777</v>
      </c>
      <c r="L26" s="20">
        <f t="shared" ca="1" si="10"/>
        <v>-33</v>
      </c>
      <c r="M26" s="20">
        <f t="shared" ca="1" si="11"/>
        <v>528.28530000000001</v>
      </c>
      <c r="N26" s="20">
        <f ca="1">IF(C26 = TRUE(), 1+ N25, N25)</f>
        <v>11</v>
      </c>
      <c r="O26" s="20">
        <f ca="1">IF(B26 &lt;= 0, 1 + O25, O25)</f>
        <v>21</v>
      </c>
      <c r="P26" s="26"/>
    </row>
    <row r="27" spans="1:16" x14ac:dyDescent="0.3">
      <c r="A27" s="14">
        <v>25</v>
      </c>
      <c r="B27" s="20">
        <f ca="1">IF(G27=1,INDIRECT(ADDRESS(ROW(B27)-H27,12))+B26-M27,B26-M27)</f>
        <v>-10343.218199999996</v>
      </c>
      <c r="C27" s="20" t="b">
        <f ca="1">AND(B27&lt;$S$64,MOD(A27,$S$62)=0)</f>
        <v>0</v>
      </c>
      <c r="D27" s="20">
        <f t="shared" ca="1" si="3"/>
        <v>11743.218199999996</v>
      </c>
      <c r="E27" s="20" t="str">
        <f t="shared" ca="1" si="4"/>
        <v>-</v>
      </c>
      <c r="F27" s="20" t="str">
        <f t="shared" ca="1" si="9"/>
        <v>-</v>
      </c>
      <c r="G27" s="20">
        <f t="shared" ca="1" si="6"/>
        <v>0</v>
      </c>
      <c r="H27" s="20">
        <f t="shared" ca="1" si="0"/>
        <v>0</v>
      </c>
      <c r="I27" s="20">
        <f t="shared" ca="1" si="1"/>
        <v>2</v>
      </c>
      <c r="J27" s="20">
        <f t="shared" ca="1" si="2"/>
        <v>0</v>
      </c>
      <c r="K27" s="20">
        <f t="shared" ca="1" si="7"/>
        <v>0.61113540139873324</v>
      </c>
      <c r="L27" s="20">
        <f t="shared" ca="1" si="10"/>
        <v>20</v>
      </c>
      <c r="M27" s="20">
        <f t="shared" ca="1" si="11"/>
        <v>581.28530000000001</v>
      </c>
      <c r="N27" s="20">
        <f ca="1">IF(C27 = TRUE(), 1+ N26, N26)</f>
        <v>11</v>
      </c>
      <c r="O27" s="20">
        <f ca="1">IF(B27 &lt;= 0, 1 + O26, O26)</f>
        <v>22</v>
      </c>
      <c r="P27" s="26"/>
    </row>
    <row r="28" spans="1:16" x14ac:dyDescent="0.3">
      <c r="A28" s="14">
        <v>26</v>
      </c>
      <c r="B28" s="20">
        <f ca="1">IF(G28=1,INDIRECT(ADDRESS(ROW(B28)-H28,12))+B27-M28,B27-M28)</f>
        <v>-10950.503499999995</v>
      </c>
      <c r="C28" s="20" t="b">
        <f ca="1">AND(B28&lt;$S$64,MOD(A28,$S$62)=0)</f>
        <v>1</v>
      </c>
      <c r="D28" s="20">
        <f t="shared" ca="1" si="3"/>
        <v>12350.503499999995</v>
      </c>
      <c r="E28" s="20" t="str">
        <f t="shared" ca="1" si="4"/>
        <v>Encomenda:  12350,504 unidades</v>
      </c>
      <c r="F28" s="20" t="str">
        <f t="shared" ca="1" si="9"/>
        <v>Receção: -33 unidades</v>
      </c>
      <c r="G28" s="20">
        <f t="shared" ca="1" si="6"/>
        <v>1</v>
      </c>
      <c r="H28" s="20">
        <f t="shared" ca="1" si="0"/>
        <v>2</v>
      </c>
      <c r="I28" s="20">
        <f t="shared" ca="1" si="1"/>
        <v>2</v>
      </c>
      <c r="J28" s="20">
        <f t="shared" ca="1" si="2"/>
        <v>30</v>
      </c>
      <c r="K28" s="20">
        <f t="shared" ca="1" si="7"/>
        <v>0.72326744106766527</v>
      </c>
      <c r="L28" s="20">
        <f t="shared" ca="1" si="10"/>
        <v>13</v>
      </c>
      <c r="M28" s="20">
        <f t="shared" ca="1" si="11"/>
        <v>574.28530000000001</v>
      </c>
      <c r="N28" s="20">
        <f ca="1">IF(C28 = TRUE(), 1+ N27, N27)</f>
        <v>12</v>
      </c>
      <c r="O28" s="20">
        <f ca="1">IF(B28 &lt;= 0, 1 + O27, O27)</f>
        <v>23</v>
      </c>
      <c r="P28" s="26"/>
    </row>
    <row r="29" spans="1:16" x14ac:dyDescent="0.3">
      <c r="A29" s="14">
        <v>27</v>
      </c>
      <c r="B29" s="20">
        <f ca="1">IF(G29=1,INDIRECT(ADDRESS(ROW(B29)-H29,12))+B28-M29,B28-M29)</f>
        <v>-11504.788799999995</v>
      </c>
      <c r="C29" s="20" t="b">
        <f ca="1">AND(B29&lt;$S$64,MOD(A29,$S$62)=0)</f>
        <v>0</v>
      </c>
      <c r="D29" s="20">
        <f t="shared" ca="1" si="3"/>
        <v>12904.788799999995</v>
      </c>
      <c r="E29" s="20" t="str">
        <f t="shared" ca="1" si="4"/>
        <v>-</v>
      </c>
      <c r="F29" s="20" t="str">
        <f t="shared" ca="1" si="9"/>
        <v>-</v>
      </c>
      <c r="G29" s="20">
        <f t="shared" ca="1" si="6"/>
        <v>0</v>
      </c>
      <c r="H29" s="20">
        <f t="shared" ca="1" si="0"/>
        <v>0</v>
      </c>
      <c r="I29" s="20">
        <f t="shared" ca="1" si="1"/>
        <v>2</v>
      </c>
      <c r="J29" s="20">
        <f t="shared" ca="1" si="2"/>
        <v>0</v>
      </c>
      <c r="K29" s="20">
        <f t="shared" ca="1" si="7"/>
        <v>0.97407054415278516</v>
      </c>
      <c r="L29" s="20">
        <f t="shared" ca="1" si="10"/>
        <v>-7</v>
      </c>
      <c r="M29" s="20">
        <f t="shared" ca="1" si="11"/>
        <v>554.28530000000001</v>
      </c>
      <c r="N29" s="20">
        <f ca="1">IF(C29 = TRUE(), 1+ N28, N28)</f>
        <v>12</v>
      </c>
      <c r="O29" s="20">
        <f ca="1">IF(B29 &lt;= 0, 1 + O28, O28)</f>
        <v>24</v>
      </c>
      <c r="P29" s="26"/>
    </row>
    <row r="30" spans="1:16" x14ac:dyDescent="0.3">
      <c r="A30" s="14">
        <v>28</v>
      </c>
      <c r="B30" s="20">
        <f ca="1">IF(G30=1,INDIRECT(ADDRESS(ROW(B30)-H30,12))+B29-M30,B29-M30)</f>
        <v>-12050.074099999994</v>
      </c>
      <c r="C30" s="20" t="b">
        <f ca="1">AND(B30&lt;$S$64,MOD(A30,$S$62)=0)</f>
        <v>1</v>
      </c>
      <c r="D30" s="20">
        <f t="shared" ca="1" si="3"/>
        <v>13450.074099999994</v>
      </c>
      <c r="E30" s="20" t="str">
        <f t="shared" ca="1" si="4"/>
        <v>Encomenda:  13450,074 unidades</v>
      </c>
      <c r="F30" s="20" t="str">
        <f t="shared" ca="1" si="9"/>
        <v>Receção: 13 unidades</v>
      </c>
      <c r="G30" s="20">
        <f t="shared" ca="1" si="6"/>
        <v>1</v>
      </c>
      <c r="H30" s="20">
        <f t="shared" ca="1" si="0"/>
        <v>2</v>
      </c>
      <c r="I30" s="20">
        <f t="shared" ca="1" si="1"/>
        <v>1</v>
      </c>
      <c r="J30" s="20">
        <f t="shared" ca="1" si="2"/>
        <v>31</v>
      </c>
      <c r="K30" s="20">
        <f t="shared" ca="1" si="7"/>
        <v>0.45520548722540644</v>
      </c>
      <c r="L30" s="20">
        <f t="shared" ca="1" si="10"/>
        <v>-3</v>
      </c>
      <c r="M30" s="20">
        <f t="shared" ca="1" si="11"/>
        <v>558.28530000000001</v>
      </c>
      <c r="N30" s="20">
        <f ca="1">IF(C30 = TRUE(), 1+ N29, N29)</f>
        <v>13</v>
      </c>
      <c r="O30" s="20">
        <f ca="1">IF(B30 &lt;= 0, 1 + O29, O29)</f>
        <v>25</v>
      </c>
      <c r="P30" s="26"/>
    </row>
    <row r="31" spans="1:16" x14ac:dyDescent="0.3">
      <c r="A31" s="14">
        <v>29</v>
      </c>
      <c r="B31" s="20">
        <f ca="1">IF(G31=1,INDIRECT(ADDRESS(ROW(B31)-H31,12))+B30-M31,B30-M31)</f>
        <v>-12394.112699999994</v>
      </c>
      <c r="C31" s="20" t="b">
        <f ca="1">AND(B31&lt;$S$64,MOD(A31,$S$62)=0)</f>
        <v>0</v>
      </c>
      <c r="D31" s="20">
        <f t="shared" ca="1" si="3"/>
        <v>13794.112699999994</v>
      </c>
      <c r="E31" s="20" t="str">
        <f t="shared" ca="1" si="4"/>
        <v>-</v>
      </c>
      <c r="F31" s="20" t="str">
        <f t="shared" ca="1" si="9"/>
        <v>Receção: -3 unidades</v>
      </c>
      <c r="G31" s="20">
        <f t="shared" ca="1" si="6"/>
        <v>1</v>
      </c>
      <c r="H31" s="20">
        <f t="shared" ca="1" si="0"/>
        <v>1</v>
      </c>
      <c r="I31" s="20">
        <f t="shared" ca="1" si="1"/>
        <v>2</v>
      </c>
      <c r="J31" s="20">
        <f t="shared" ca="1" si="2"/>
        <v>0</v>
      </c>
      <c r="K31" s="20">
        <f t="shared" ca="1" si="7"/>
        <v>0.77822691540538613</v>
      </c>
      <c r="L31" s="20">
        <f ca="1">RANDBETWEEN(-37.1301,37.1301)</f>
        <v>-6</v>
      </c>
      <c r="M31" s="20">
        <f ca="1" xml:space="preserve"> 347.0386 + L31</f>
        <v>341.03859999999997</v>
      </c>
      <c r="N31" s="20">
        <f ca="1">IF(C31 = TRUE(), 1+ N30, N30)</f>
        <v>13</v>
      </c>
      <c r="O31" s="20">
        <f ca="1">IF(B31 &lt;= 0, 1 + O30, O30)</f>
        <v>26</v>
      </c>
      <c r="P31" s="26"/>
    </row>
    <row r="32" spans="1:16" x14ac:dyDescent="0.3">
      <c r="A32" s="14">
        <v>30</v>
      </c>
      <c r="B32" s="20">
        <f ca="1">IF(G32=1,INDIRECT(ADDRESS(ROW(B32)-H32,12))+B31-M32,B31-M32)</f>
        <v>-12708.151299999994</v>
      </c>
      <c r="C32" s="20" t="b">
        <f ca="1">AND(B32&lt;$S$64,MOD(A32,$S$62)=0)</f>
        <v>1</v>
      </c>
      <c r="D32" s="20">
        <f t="shared" ca="1" si="3"/>
        <v>14108.151299999994</v>
      </c>
      <c r="E32" s="20" t="str">
        <f t="shared" ca="1" si="4"/>
        <v>Encomenda:  14108,151 unidades</v>
      </c>
      <c r="F32" s="20" t="str">
        <f t="shared" ca="1" si="9"/>
        <v>-</v>
      </c>
      <c r="G32" s="20">
        <f t="shared" ca="1" si="6"/>
        <v>0</v>
      </c>
      <c r="H32" s="20">
        <f t="shared" ca="1" si="0"/>
        <v>0</v>
      </c>
      <c r="I32" s="20">
        <f t="shared" ca="1" si="1"/>
        <v>2</v>
      </c>
      <c r="J32" s="20">
        <f t="shared" ca="1" si="2"/>
        <v>34</v>
      </c>
      <c r="K32" s="20">
        <f t="shared" ca="1" si="7"/>
        <v>0.75973292534321379</v>
      </c>
      <c r="L32" s="20">
        <f t="shared" ref="L32:L52" ca="1" si="12">RANDBETWEEN(-37.1301,37.1301)</f>
        <v>-33</v>
      </c>
      <c r="M32" s="20">
        <f t="shared" ref="M32:M52" ca="1" si="13" xml:space="preserve"> 347.0386 + L32</f>
        <v>314.03859999999997</v>
      </c>
      <c r="N32" s="20">
        <f ca="1">IF(C32 = TRUE(), 1+ N31, N31)</f>
        <v>14</v>
      </c>
      <c r="O32" s="20">
        <f ca="1">IF(B32 &lt;= 0, 1 + O31, O31)</f>
        <v>27</v>
      </c>
      <c r="P32" s="26"/>
    </row>
    <row r="33" spans="1:16" x14ac:dyDescent="0.3">
      <c r="A33" s="14">
        <v>31</v>
      </c>
      <c r="B33" s="20">
        <f ca="1">IF(G33=1,INDIRECT(ADDRESS(ROW(B33)-H33,12))+B32-M33,B32-M33)</f>
        <v>-13084.189899999994</v>
      </c>
      <c r="C33" s="20" t="b">
        <f ca="1">AND(B33&lt;$S$64,MOD(A33,$S$62)=0)</f>
        <v>0</v>
      </c>
      <c r="D33" s="20">
        <f t="shared" ca="1" si="3"/>
        <v>14484.189899999994</v>
      </c>
      <c r="E33" s="20" t="str">
        <f t="shared" ca="1" si="4"/>
        <v>-</v>
      </c>
      <c r="F33" s="20" t="str">
        <f t="shared" ca="1" si="9"/>
        <v>-</v>
      </c>
      <c r="G33" s="20">
        <f t="shared" ca="1" si="6"/>
        <v>0</v>
      </c>
      <c r="H33" s="20">
        <f t="shared" ca="1" si="0"/>
        <v>0</v>
      </c>
      <c r="I33" s="20">
        <f t="shared" ca="1" si="1"/>
        <v>2</v>
      </c>
      <c r="J33" s="20">
        <f t="shared" ca="1" si="2"/>
        <v>0</v>
      </c>
      <c r="K33" s="20">
        <f t="shared" ca="1" si="7"/>
        <v>0.6161398569153913</v>
      </c>
      <c r="L33" s="20">
        <f t="shared" ca="1" si="12"/>
        <v>29</v>
      </c>
      <c r="M33" s="20">
        <f t="shared" ca="1" si="13"/>
        <v>376.03859999999997</v>
      </c>
      <c r="N33" s="20">
        <f ca="1">IF(C33 = TRUE(), 1+ N32, N32)</f>
        <v>14</v>
      </c>
      <c r="O33" s="20">
        <f ca="1">IF(B33 &lt;= 0, 1 + O32, O32)</f>
        <v>28</v>
      </c>
      <c r="P33" s="26"/>
    </row>
    <row r="34" spans="1:16" x14ac:dyDescent="0.3">
      <c r="A34" s="14">
        <v>32</v>
      </c>
      <c r="B34" s="20">
        <f ca="1">IF(G34=1,INDIRECT(ADDRESS(ROW(B34)-H34,12))+B33-M34,B33-M34)</f>
        <v>-13429.228499999994</v>
      </c>
      <c r="C34" s="20" t="b">
        <f ca="1">AND(B34&lt;$S$64,MOD(A34,$S$62)=0)</f>
        <v>1</v>
      </c>
      <c r="D34" s="20">
        <f t="shared" ca="1" si="3"/>
        <v>14829.228499999994</v>
      </c>
      <c r="E34" s="20" t="str">
        <f t="shared" ca="1" si="4"/>
        <v>Encomenda:  14829,229 unidades</v>
      </c>
      <c r="F34" s="20" t="str">
        <f t="shared" ca="1" si="9"/>
        <v>Receção: -33 unidades</v>
      </c>
      <c r="G34" s="20">
        <f t="shared" ca="1" si="6"/>
        <v>1</v>
      </c>
      <c r="H34" s="20">
        <f t="shared" ca="1" si="0"/>
        <v>2</v>
      </c>
      <c r="I34" s="20">
        <f t="shared" ca="1" si="1"/>
        <v>1</v>
      </c>
      <c r="J34" s="20">
        <f t="shared" ca="1" si="2"/>
        <v>35</v>
      </c>
      <c r="K34" s="20">
        <f t="shared" ca="1" si="7"/>
        <v>0.41513975201429287</v>
      </c>
      <c r="L34" s="20">
        <f t="shared" ca="1" si="12"/>
        <v>-35</v>
      </c>
      <c r="M34" s="20">
        <f t="shared" ca="1" si="13"/>
        <v>312.03859999999997</v>
      </c>
      <c r="N34" s="20">
        <f ca="1">IF(C34 = TRUE(), 1+ N33, N33)</f>
        <v>15</v>
      </c>
      <c r="O34" s="20">
        <f ca="1">IF(B34 &lt;= 0, 1 + O33, O33)</f>
        <v>29</v>
      </c>
      <c r="P34" s="26"/>
    </row>
    <row r="35" spans="1:16" x14ac:dyDescent="0.3">
      <c r="A35" s="14">
        <v>33</v>
      </c>
      <c r="B35" s="20">
        <f ca="1">IF(G35=1,INDIRECT(ADDRESS(ROW(B35)-H35,12))+B34-M35,B34-M35)</f>
        <v>-13803.267099999994</v>
      </c>
      <c r="C35" s="20" t="b">
        <f ca="1">AND(B35&lt;$S$64,MOD(A35,$S$62)=0)</f>
        <v>0</v>
      </c>
      <c r="D35" s="20">
        <f t="shared" ca="1" si="3"/>
        <v>15203.267099999994</v>
      </c>
      <c r="E35" s="20" t="str">
        <f t="shared" ca="1" si="4"/>
        <v>-</v>
      </c>
      <c r="F35" s="20" t="str">
        <f t="shared" ca="1" si="9"/>
        <v>Receção: -35 unidades</v>
      </c>
      <c r="G35" s="20">
        <f t="shared" ca="1" si="6"/>
        <v>1</v>
      </c>
      <c r="H35" s="20">
        <f t="shared" ca="1" si="0"/>
        <v>1</v>
      </c>
      <c r="I35" s="20">
        <f t="shared" ca="1" si="1"/>
        <v>2</v>
      </c>
      <c r="J35" s="20">
        <f t="shared" ca="1" si="2"/>
        <v>0</v>
      </c>
      <c r="K35" s="20">
        <f t="shared" ca="1" si="7"/>
        <v>0.90018178288829087</v>
      </c>
      <c r="L35" s="20">
        <f t="shared" ca="1" si="12"/>
        <v>-8</v>
      </c>
      <c r="M35" s="20">
        <f t="shared" ca="1" si="13"/>
        <v>339.03859999999997</v>
      </c>
      <c r="N35" s="20">
        <f ca="1">IF(C35 = TRUE(), 1+ N34, N34)</f>
        <v>15</v>
      </c>
      <c r="O35" s="20">
        <f ca="1">IF(B35 &lt;= 0, 1 + O34, O34)</f>
        <v>30</v>
      </c>
      <c r="P35" s="26"/>
    </row>
    <row r="36" spans="1:16" x14ac:dyDescent="0.3">
      <c r="A36" s="14">
        <v>34</v>
      </c>
      <c r="B36" s="20">
        <f ca="1">IF(G36=1,INDIRECT(ADDRESS(ROW(B36)-H36,12))+B35-M36,B35-M36)</f>
        <v>-14116.305699999994</v>
      </c>
      <c r="C36" s="20" t="b">
        <f t="shared" ref="C36:C52" ca="1" si="14">AND(B36&lt;$S$64,MOD(A36,$S$62)=0)</f>
        <v>1</v>
      </c>
      <c r="D36" s="20">
        <f t="shared" ca="1" si="3"/>
        <v>15516.305699999994</v>
      </c>
      <c r="E36" s="20" t="str">
        <f t="shared" ca="1" si="4"/>
        <v>Encomenda:  15516,306 unidades</v>
      </c>
      <c r="F36" s="20" t="str">
        <f t="shared" ca="1" si="9"/>
        <v>-</v>
      </c>
      <c r="G36" s="20">
        <f t="shared" ca="1" si="6"/>
        <v>0</v>
      </c>
      <c r="H36" s="20">
        <f t="shared" ca="1" si="0"/>
        <v>0</v>
      </c>
      <c r="I36" s="20">
        <f t="shared" ref="I36:I52" ca="1" si="15">IF(K36&lt;=0.6,1,2)</f>
        <v>1</v>
      </c>
      <c r="J36" s="20">
        <f t="shared" ca="1" si="2"/>
        <v>37</v>
      </c>
      <c r="K36" s="20">
        <f t="shared" ca="1" si="7"/>
        <v>0.49975679209654467</v>
      </c>
      <c r="L36" s="20">
        <f t="shared" ca="1" si="12"/>
        <v>-34</v>
      </c>
      <c r="M36" s="20">
        <f t="shared" ca="1" si="13"/>
        <v>313.03859999999997</v>
      </c>
      <c r="N36" s="20">
        <f ca="1">IF(C36 = TRUE(), 1+ N35, N35)</f>
        <v>16</v>
      </c>
      <c r="O36" s="20">
        <f ca="1">IF(B36 &lt;= 0, 1 + O35, O35)</f>
        <v>31</v>
      </c>
      <c r="P36" s="26"/>
    </row>
    <row r="37" spans="1:16" x14ac:dyDescent="0.3">
      <c r="A37" s="14">
        <v>35</v>
      </c>
      <c r="B37" s="20">
        <f ca="1">IF(G37=1,INDIRECT(ADDRESS(ROW(B37)-H37,12))+B36-M37,B36-M37)</f>
        <v>-14498.344299999993</v>
      </c>
      <c r="C37" s="20" t="b">
        <f t="shared" ca="1" si="14"/>
        <v>0</v>
      </c>
      <c r="D37" s="20">
        <f t="shared" ca="1" si="3"/>
        <v>15898.344299999993</v>
      </c>
      <c r="E37" s="20" t="str">
        <f t="shared" ca="1" si="4"/>
        <v>-</v>
      </c>
      <c r="F37" s="20" t="str">
        <f t="shared" ca="1" si="9"/>
        <v>Receção: -34 unidades</v>
      </c>
      <c r="G37" s="20">
        <f t="shared" ca="1" si="6"/>
        <v>1</v>
      </c>
      <c r="H37" s="20">
        <f t="shared" ca="1" si="0"/>
        <v>1</v>
      </c>
      <c r="I37" s="20">
        <f t="shared" ca="1" si="15"/>
        <v>2</v>
      </c>
      <c r="J37" s="20">
        <f t="shared" ca="1" si="2"/>
        <v>0</v>
      </c>
      <c r="K37" s="20">
        <f t="shared" ca="1" si="7"/>
        <v>0.92207546251396522</v>
      </c>
      <c r="L37" s="20">
        <f t="shared" ca="1" si="12"/>
        <v>1</v>
      </c>
      <c r="M37" s="20">
        <f t="shared" ca="1" si="13"/>
        <v>348.03859999999997</v>
      </c>
      <c r="N37" s="20">
        <f ca="1">IF(C37 = TRUE(), 1+ N36, N36)</f>
        <v>16</v>
      </c>
      <c r="O37" s="20">
        <f ca="1">IF(B37 &lt;= 0, 1 + O36, O36)</f>
        <v>32</v>
      </c>
      <c r="P37" s="26"/>
    </row>
    <row r="38" spans="1:16" x14ac:dyDescent="0.3">
      <c r="A38" s="14">
        <v>36</v>
      </c>
      <c r="B38" s="20">
        <f ca="1">IF(G38=1,INDIRECT(ADDRESS(ROW(B38)-H38,12))+B37-M38,B37-M38)</f>
        <v>-14830.382899999993</v>
      </c>
      <c r="C38" s="20" t="b">
        <f t="shared" ca="1" si="14"/>
        <v>1</v>
      </c>
      <c r="D38" s="20">
        <f t="shared" ca="1" si="3"/>
        <v>16230.382899999993</v>
      </c>
      <c r="E38" s="20" t="str">
        <f t="shared" ca="1" si="4"/>
        <v>Encomenda:  16230,383 unidades</v>
      </c>
      <c r="F38" s="20" t="str">
        <f t="shared" ca="1" si="9"/>
        <v>-</v>
      </c>
      <c r="G38" s="20">
        <f t="shared" ca="1" si="6"/>
        <v>0</v>
      </c>
      <c r="H38" s="20">
        <f t="shared" ca="1" si="0"/>
        <v>0</v>
      </c>
      <c r="I38" s="20">
        <f t="shared" ca="1" si="15"/>
        <v>1</v>
      </c>
      <c r="J38" s="20">
        <f t="shared" ca="1" si="2"/>
        <v>39</v>
      </c>
      <c r="K38" s="20">
        <f t="shared" ca="1" si="7"/>
        <v>0.14032401442352727</v>
      </c>
      <c r="L38" s="20">
        <f t="shared" ca="1" si="12"/>
        <v>-15</v>
      </c>
      <c r="M38" s="20">
        <f t="shared" ca="1" si="13"/>
        <v>332.03859999999997</v>
      </c>
      <c r="N38" s="20">
        <f ca="1">IF(C38 = TRUE(), 1+ N37, N37)</f>
        <v>17</v>
      </c>
      <c r="O38" s="20">
        <f ca="1">IF(B38 &lt;= 0, 1 + O37, O37)</f>
        <v>33</v>
      </c>
      <c r="P38" s="26"/>
    </row>
    <row r="39" spans="1:16" x14ac:dyDescent="0.3">
      <c r="A39" s="14">
        <v>37</v>
      </c>
      <c r="B39" s="20">
        <f ca="1">IF(G39=1,INDIRECT(ADDRESS(ROW(B39)-H39,12))+B38-M39,B38-M39)</f>
        <v>-15216.421499999993</v>
      </c>
      <c r="C39" s="20" t="b">
        <f t="shared" ca="1" si="14"/>
        <v>0</v>
      </c>
      <c r="D39" s="20">
        <f t="shared" ca="1" si="3"/>
        <v>16616.421499999993</v>
      </c>
      <c r="E39" s="20" t="str">
        <f t="shared" ca="1" si="4"/>
        <v>-</v>
      </c>
      <c r="F39" s="20" t="str">
        <f t="shared" ca="1" si="9"/>
        <v>Receção: -15 unidades</v>
      </c>
      <c r="G39" s="20">
        <f t="shared" ca="1" si="6"/>
        <v>1</v>
      </c>
      <c r="H39" s="20">
        <f t="shared" ca="1" si="0"/>
        <v>1</v>
      </c>
      <c r="I39" s="20">
        <f t="shared" ca="1" si="15"/>
        <v>1</v>
      </c>
      <c r="J39" s="20">
        <f t="shared" ca="1" si="2"/>
        <v>0</v>
      </c>
      <c r="K39" s="20">
        <f t="shared" ca="1" si="7"/>
        <v>0.52082447013645428</v>
      </c>
      <c r="L39" s="20">
        <f t="shared" ca="1" si="12"/>
        <v>24</v>
      </c>
      <c r="M39" s="20">
        <f t="shared" ca="1" si="13"/>
        <v>371.03859999999997</v>
      </c>
      <c r="N39" s="20">
        <f ca="1">IF(C39 = TRUE(), 1+ N38, N38)</f>
        <v>17</v>
      </c>
      <c r="O39" s="20">
        <f ca="1">IF(B39 &lt;= 0, 1 + O38, O38)</f>
        <v>34</v>
      </c>
      <c r="P39" s="26"/>
    </row>
    <row r="40" spans="1:16" x14ac:dyDescent="0.3">
      <c r="A40" s="14">
        <v>38</v>
      </c>
      <c r="B40" s="20">
        <f ca="1">IF(G40=1,INDIRECT(ADDRESS(ROW(B40)-H40,12))+B39-M40,B39-M40)</f>
        <v>-15562.460099999993</v>
      </c>
      <c r="C40" s="20" t="b">
        <f t="shared" ca="1" si="14"/>
        <v>1</v>
      </c>
      <c r="D40" s="20">
        <f t="shared" ca="1" si="3"/>
        <v>16962.460099999993</v>
      </c>
      <c r="E40" s="20" t="str">
        <f t="shared" ca="1" si="4"/>
        <v>Encomenda:  16962,46 unidades</v>
      </c>
      <c r="F40" s="20" t="str">
        <f t="shared" ca="1" si="9"/>
        <v>-</v>
      </c>
      <c r="G40" s="20">
        <f t="shared" ca="1" si="6"/>
        <v>0</v>
      </c>
      <c r="H40" s="20">
        <f t="shared" ca="1" si="0"/>
        <v>0</v>
      </c>
      <c r="I40" s="20">
        <f t="shared" ca="1" si="15"/>
        <v>1</v>
      </c>
      <c r="J40" s="20">
        <f t="shared" ca="1" si="2"/>
        <v>41</v>
      </c>
      <c r="K40" s="20">
        <f t="shared" ca="1" si="7"/>
        <v>0.28855873876965665</v>
      </c>
      <c r="L40" s="20">
        <f t="shared" ca="1" si="12"/>
        <v>-1</v>
      </c>
      <c r="M40" s="20">
        <f t="shared" ca="1" si="13"/>
        <v>346.03859999999997</v>
      </c>
      <c r="N40" s="20">
        <f ca="1">IF(C40 = TRUE(), 1+ N39, N39)</f>
        <v>18</v>
      </c>
      <c r="O40" s="20">
        <f ca="1">IF(B40 &lt;= 0, 1 + O39, O39)</f>
        <v>35</v>
      </c>
      <c r="P40" s="26"/>
    </row>
    <row r="41" spans="1:16" x14ac:dyDescent="0.3">
      <c r="A41" s="14">
        <v>39</v>
      </c>
      <c r="B41" s="20">
        <f ca="1">IF(G41=1,INDIRECT(ADDRESS(ROW(B41)-H41,12))+B40-M41,B40-M41)</f>
        <v>-15928.498699999993</v>
      </c>
      <c r="C41" s="20" t="b">
        <f t="shared" ca="1" si="14"/>
        <v>0</v>
      </c>
      <c r="D41" s="20">
        <f t="shared" ca="1" si="3"/>
        <v>17328.498699999993</v>
      </c>
      <c r="E41" s="20" t="str">
        <f t="shared" ca="1" si="4"/>
        <v>-</v>
      </c>
      <c r="F41" s="20" t="str">
        <f t="shared" ca="1" si="9"/>
        <v>Receção: -1 unidades</v>
      </c>
      <c r="G41" s="20">
        <f t="shared" ca="1" si="6"/>
        <v>1</v>
      </c>
      <c r="H41" s="20">
        <f t="shared" ca="1" si="0"/>
        <v>1</v>
      </c>
      <c r="I41" s="20">
        <f t="shared" ca="1" si="15"/>
        <v>1</v>
      </c>
      <c r="J41" s="20">
        <f t="shared" ca="1" si="2"/>
        <v>0</v>
      </c>
      <c r="K41" s="20">
        <f t="shared" ca="1" si="7"/>
        <v>0.52710219766281141</v>
      </c>
      <c r="L41" s="20">
        <f t="shared" ca="1" si="12"/>
        <v>18</v>
      </c>
      <c r="M41" s="20">
        <f t="shared" ca="1" si="13"/>
        <v>365.03859999999997</v>
      </c>
      <c r="N41" s="20">
        <f ca="1">IF(C41 = TRUE(), 1+ N40, N40)</f>
        <v>18</v>
      </c>
      <c r="O41" s="20">
        <f ca="1">IF(B41 &lt;= 0, 1 + O40, O40)</f>
        <v>36</v>
      </c>
      <c r="P41" s="26"/>
    </row>
    <row r="42" spans="1:16" x14ac:dyDescent="0.3">
      <c r="A42" s="14">
        <v>40</v>
      </c>
      <c r="B42" s="20">
        <f ca="1">IF(G42=1,INDIRECT(ADDRESS(ROW(B42)-H42,12))+B41-M42,B41-M42)</f>
        <v>-16278.537299999993</v>
      </c>
      <c r="C42" s="20" t="b">
        <f t="shared" ca="1" si="14"/>
        <v>1</v>
      </c>
      <c r="D42" s="20">
        <f t="shared" ca="1" si="3"/>
        <v>17678.537299999993</v>
      </c>
      <c r="E42" s="20" t="str">
        <f t="shared" ca="1" si="4"/>
        <v>Encomenda:  17678,537 unidades</v>
      </c>
      <c r="F42" s="20" t="str">
        <f t="shared" ca="1" si="9"/>
        <v>-</v>
      </c>
      <c r="G42" s="20">
        <f t="shared" ca="1" si="6"/>
        <v>0</v>
      </c>
      <c r="H42" s="20">
        <f t="shared" ca="1" si="0"/>
        <v>0</v>
      </c>
      <c r="I42" s="20">
        <f t="shared" ca="1" si="15"/>
        <v>1</v>
      </c>
      <c r="J42" s="20">
        <f t="shared" ca="1" si="2"/>
        <v>43</v>
      </c>
      <c r="K42" s="20">
        <f t="shared" ca="1" si="7"/>
        <v>0.22841075863176075</v>
      </c>
      <c r="L42" s="20">
        <f t="shared" ca="1" si="12"/>
        <v>3</v>
      </c>
      <c r="M42" s="20">
        <f t="shared" ca="1" si="13"/>
        <v>350.03859999999997</v>
      </c>
      <c r="N42" s="20">
        <f ca="1">IF(C42 = TRUE(), 1+ N41, N41)</f>
        <v>19</v>
      </c>
      <c r="O42" s="20">
        <f ca="1">IF(B42 &lt;= 0, 1 + O41, O41)</f>
        <v>37</v>
      </c>
      <c r="P42" s="26"/>
    </row>
    <row r="43" spans="1:16" x14ac:dyDescent="0.3">
      <c r="A43" s="14">
        <v>41</v>
      </c>
      <c r="B43" s="20">
        <f ca="1">IF(G43=1,INDIRECT(ADDRESS(ROW(B43)-H43,12))+B42-M43,B42-M43)</f>
        <v>-16659.575899999993</v>
      </c>
      <c r="C43" s="20" t="b">
        <f t="shared" ca="1" si="14"/>
        <v>0</v>
      </c>
      <c r="D43" s="20">
        <f t="shared" ca="1" si="3"/>
        <v>18059.575899999993</v>
      </c>
      <c r="E43" s="20" t="str">
        <f t="shared" ca="1" si="4"/>
        <v>-</v>
      </c>
      <c r="F43" s="20" t="str">
        <f t="shared" ca="1" si="9"/>
        <v>Receção: 3 unidades</v>
      </c>
      <c r="G43" s="20">
        <f t="shared" ca="1" si="6"/>
        <v>1</v>
      </c>
      <c r="H43" s="20">
        <f t="shared" ca="1" si="0"/>
        <v>1</v>
      </c>
      <c r="I43" s="20">
        <f t="shared" ca="1" si="15"/>
        <v>1</v>
      </c>
      <c r="J43" s="20">
        <f t="shared" ca="1" si="2"/>
        <v>0</v>
      </c>
      <c r="K43" s="20">
        <f t="shared" ca="1" si="7"/>
        <v>0.13702276311027706</v>
      </c>
      <c r="L43" s="20">
        <f t="shared" ca="1" si="12"/>
        <v>37</v>
      </c>
      <c r="M43" s="20">
        <f t="shared" ca="1" si="13"/>
        <v>384.03859999999997</v>
      </c>
      <c r="N43" s="20">
        <f ca="1">IF(C43 = TRUE(), 1+ N42, N42)</f>
        <v>19</v>
      </c>
      <c r="O43" s="20">
        <f ca="1">IF(B43 &lt;= 0, 1 + O42, O42)</f>
        <v>38</v>
      </c>
      <c r="P43" s="26"/>
    </row>
    <row r="44" spans="1:16" x14ac:dyDescent="0.3">
      <c r="A44" s="14">
        <v>42</v>
      </c>
      <c r="B44" s="20">
        <f ca="1">IF(G44=1,INDIRECT(ADDRESS(ROW(B44)-H44,12))+B43-M44,B43-M44)</f>
        <v>-17037.614499999992</v>
      </c>
      <c r="C44" s="20" t="b">
        <f t="shared" ca="1" si="14"/>
        <v>1</v>
      </c>
      <c r="D44" s="20">
        <f t="shared" ca="1" si="3"/>
        <v>18437.614499999992</v>
      </c>
      <c r="E44" s="20" t="str">
        <f t="shared" ca="1" si="4"/>
        <v>Encomenda:  18437,615 unidades</v>
      </c>
      <c r="F44" s="20" t="str">
        <f t="shared" ca="1" si="9"/>
        <v>-</v>
      </c>
      <c r="G44" s="20">
        <f t="shared" ca="1" si="6"/>
        <v>0</v>
      </c>
      <c r="H44" s="20">
        <f t="shared" ca="1" si="0"/>
        <v>0</v>
      </c>
      <c r="I44" s="20">
        <f t="shared" ca="1" si="15"/>
        <v>1</v>
      </c>
      <c r="J44" s="20">
        <f t="shared" ca="1" si="2"/>
        <v>45</v>
      </c>
      <c r="K44" s="20">
        <f t="shared" ca="1" si="7"/>
        <v>0.41766134502966423</v>
      </c>
      <c r="L44" s="20">
        <f t="shared" ca="1" si="12"/>
        <v>31</v>
      </c>
      <c r="M44" s="20">
        <f t="shared" ca="1" si="13"/>
        <v>378.03859999999997</v>
      </c>
      <c r="N44" s="20">
        <f ca="1">IF(C44 = TRUE(), 1+ N43, N43)</f>
        <v>20</v>
      </c>
      <c r="O44" s="20">
        <f ca="1">IF(B44 &lt;= 0, 1 + O43, O43)</f>
        <v>39</v>
      </c>
      <c r="P44" s="26"/>
    </row>
    <row r="45" spans="1:16" x14ac:dyDescent="0.3">
      <c r="A45" s="14">
        <v>43</v>
      </c>
      <c r="B45" s="20">
        <f ca="1">IF(G45=1,INDIRECT(ADDRESS(ROW(B45)-H45,12))+B44-M45,B44-M45)</f>
        <v>-17354.653099999992</v>
      </c>
      <c r="C45" s="20" t="b">
        <f t="shared" ca="1" si="14"/>
        <v>0</v>
      </c>
      <c r="D45" s="20">
        <f t="shared" ca="1" si="3"/>
        <v>18754.653099999992</v>
      </c>
      <c r="E45" s="20" t="str">
        <f t="shared" ca="1" si="4"/>
        <v>-</v>
      </c>
      <c r="F45" s="20" t="str">
        <f t="shared" ca="1" si="9"/>
        <v>Receção: 31 unidades</v>
      </c>
      <c r="G45" s="20">
        <f t="shared" ca="1" si="6"/>
        <v>1</v>
      </c>
      <c r="H45" s="20">
        <f t="shared" ca="1" si="0"/>
        <v>1</v>
      </c>
      <c r="I45" s="20">
        <f t="shared" ca="1" si="15"/>
        <v>2</v>
      </c>
      <c r="J45" s="20">
        <f t="shared" ca="1" si="2"/>
        <v>0</v>
      </c>
      <c r="K45" s="20">
        <f t="shared" ca="1" si="7"/>
        <v>0.64162422056483559</v>
      </c>
      <c r="L45" s="20">
        <f t="shared" ca="1" si="12"/>
        <v>1</v>
      </c>
      <c r="M45" s="20">
        <f t="shared" ca="1" si="13"/>
        <v>348.03859999999997</v>
      </c>
      <c r="N45" s="20">
        <f ca="1">IF(C45 = TRUE(), 1+ N44, N44)</f>
        <v>20</v>
      </c>
      <c r="O45" s="20">
        <f ca="1">IF(B45 &lt;= 0, 1 + O44, O44)</f>
        <v>40</v>
      </c>
      <c r="P45" s="26"/>
    </row>
    <row r="46" spans="1:16" x14ac:dyDescent="0.3">
      <c r="A46" s="14">
        <v>44</v>
      </c>
      <c r="B46" s="20">
        <f ca="1">IF(G46=1,INDIRECT(ADDRESS(ROW(B46)-H46,12))+B45-M46,B45-M46)</f>
        <v>-17726.691699999992</v>
      </c>
      <c r="C46" s="20" t="b">
        <f t="shared" ca="1" si="14"/>
        <v>1</v>
      </c>
      <c r="D46" s="20">
        <f t="shared" ca="1" si="3"/>
        <v>19126.691699999992</v>
      </c>
      <c r="E46" s="20" t="str">
        <f t="shared" ca="1" si="4"/>
        <v>Encomenda:  19126,692 unidades</v>
      </c>
      <c r="F46" s="20" t="str">
        <f t="shared" ca="1" si="9"/>
        <v>-</v>
      </c>
      <c r="G46" s="20">
        <f t="shared" ca="1" si="6"/>
        <v>0</v>
      </c>
      <c r="H46" s="20">
        <f t="shared" ca="1" si="0"/>
        <v>0</v>
      </c>
      <c r="I46" s="20">
        <f t="shared" ca="1" si="15"/>
        <v>1</v>
      </c>
      <c r="J46" s="20">
        <f t="shared" ca="1" si="2"/>
        <v>47</v>
      </c>
      <c r="K46" s="20">
        <f t="shared" ca="1" si="7"/>
        <v>0.47275470921081753</v>
      </c>
      <c r="L46" s="20">
        <f t="shared" ca="1" si="12"/>
        <v>25</v>
      </c>
      <c r="M46" s="20">
        <f t="shared" ca="1" si="13"/>
        <v>372.03859999999997</v>
      </c>
      <c r="N46" s="20">
        <f ca="1">IF(C46 = TRUE(), 1+ N45, N45)</f>
        <v>21</v>
      </c>
      <c r="O46" s="20">
        <f ca="1">IF(B46 &lt;= 0, 1 + O45, O45)</f>
        <v>41</v>
      </c>
      <c r="P46" s="26"/>
    </row>
    <row r="47" spans="1:16" x14ac:dyDescent="0.3">
      <c r="A47" s="14">
        <v>45</v>
      </c>
      <c r="B47" s="20">
        <f ca="1">IF(G47=1,INDIRECT(ADDRESS(ROW(B47)-H47,12))+B46-M47,B46-M47)</f>
        <v>-18025.730299999992</v>
      </c>
      <c r="C47" s="20" t="b">
        <f t="shared" ca="1" si="14"/>
        <v>0</v>
      </c>
      <c r="D47" s="20">
        <f t="shared" ca="1" si="3"/>
        <v>19425.730299999992</v>
      </c>
      <c r="E47" s="20" t="str">
        <f t="shared" ca="1" si="4"/>
        <v>-</v>
      </c>
      <c r="F47" s="20" t="str">
        <f t="shared" ca="1" si="9"/>
        <v>Receção: 25 unidades</v>
      </c>
      <c r="G47" s="20">
        <f t="shared" ca="1" si="6"/>
        <v>1</v>
      </c>
      <c r="H47" s="20">
        <f t="shared" ca="1" si="0"/>
        <v>1</v>
      </c>
      <c r="I47" s="20">
        <f t="shared" ca="1" si="15"/>
        <v>1</v>
      </c>
      <c r="J47" s="20">
        <f t="shared" ca="1" si="2"/>
        <v>0</v>
      </c>
      <c r="K47" s="20">
        <f t="shared" ca="1" si="7"/>
        <v>0.5286570111809874</v>
      </c>
      <c r="L47" s="20">
        <f t="shared" ca="1" si="12"/>
        <v>-23</v>
      </c>
      <c r="M47" s="20">
        <f t="shared" ca="1" si="13"/>
        <v>324.03859999999997</v>
      </c>
      <c r="N47" s="20">
        <f ca="1">IF(C47 = TRUE(), 1+ N46, N46)</f>
        <v>21</v>
      </c>
      <c r="O47" s="20">
        <f ca="1">IF(B47 &lt;= 0, 1 + O46, O46)</f>
        <v>42</v>
      </c>
      <c r="P47" s="26"/>
    </row>
    <row r="48" spans="1:16" x14ac:dyDescent="0.3">
      <c r="A48" s="14">
        <v>46</v>
      </c>
      <c r="B48" s="20">
        <f ca="1">IF(G48=1,INDIRECT(ADDRESS(ROW(B48)-H48,12))+B47-M48,B47-M48)</f>
        <v>-18379.768899999992</v>
      </c>
      <c r="C48" s="20" t="b">
        <f t="shared" ca="1" si="14"/>
        <v>1</v>
      </c>
      <c r="D48" s="20">
        <f t="shared" ca="1" si="3"/>
        <v>19779.768899999992</v>
      </c>
      <c r="E48" s="20" t="str">
        <f t="shared" ca="1" si="4"/>
        <v>Encomenda:  19779,769 unidades</v>
      </c>
      <c r="F48" s="20" t="str">
        <f t="shared" ca="1" si="9"/>
        <v>-</v>
      </c>
      <c r="G48" s="20">
        <f t="shared" ca="1" si="6"/>
        <v>0</v>
      </c>
      <c r="H48" s="20">
        <f t="shared" ca="1" si="0"/>
        <v>0</v>
      </c>
      <c r="I48" s="20">
        <f t="shared" ca="1" si="15"/>
        <v>1</v>
      </c>
      <c r="J48" s="20">
        <f t="shared" ca="1" si="2"/>
        <v>49</v>
      </c>
      <c r="K48" s="20">
        <f t="shared" ca="1" si="7"/>
        <v>9.3747776682799988E-2</v>
      </c>
      <c r="L48" s="20">
        <f t="shared" ca="1" si="12"/>
        <v>7</v>
      </c>
      <c r="M48" s="20">
        <f t="shared" ca="1" si="13"/>
        <v>354.03859999999997</v>
      </c>
      <c r="N48" s="20">
        <f ca="1">IF(C48 = TRUE(), 1+ N47, N47)</f>
        <v>22</v>
      </c>
      <c r="O48" s="20">
        <f ca="1">IF(B48 &lt;= 0, 1 + O47, O47)</f>
        <v>43</v>
      </c>
      <c r="P48" s="26"/>
    </row>
    <row r="49" spans="1:20" x14ac:dyDescent="0.3">
      <c r="A49" s="14">
        <v>47</v>
      </c>
      <c r="B49" s="20">
        <f ca="1">IF(G49=1,INDIRECT(ADDRESS(ROW(B49)-H49,12))+B48-M49,B48-M49)</f>
        <v>-18741.807499999992</v>
      </c>
      <c r="C49" s="20" t="b">
        <f t="shared" ca="1" si="14"/>
        <v>0</v>
      </c>
      <c r="D49" s="20">
        <f t="shared" ca="1" si="3"/>
        <v>20141.807499999992</v>
      </c>
      <c r="E49" s="20" t="str">
        <f t="shared" ca="1" si="4"/>
        <v>-</v>
      </c>
      <c r="F49" s="20" t="str">
        <f t="shared" ca="1" si="9"/>
        <v>Receção: 7 unidades</v>
      </c>
      <c r="G49" s="20">
        <f t="shared" ca="1" si="6"/>
        <v>1</v>
      </c>
      <c r="H49" s="20">
        <f t="shared" ca="1" si="0"/>
        <v>1</v>
      </c>
      <c r="I49" s="20">
        <f t="shared" ca="1" si="15"/>
        <v>1</v>
      </c>
      <c r="J49" s="20">
        <f t="shared" ca="1" si="2"/>
        <v>0</v>
      </c>
      <c r="K49" s="20">
        <f t="shared" ca="1" si="7"/>
        <v>0.49186306287820392</v>
      </c>
      <c r="L49" s="20">
        <f t="shared" ca="1" si="12"/>
        <v>22</v>
      </c>
      <c r="M49" s="20">
        <f t="shared" ca="1" si="13"/>
        <v>369.03859999999997</v>
      </c>
      <c r="N49" s="20">
        <f ca="1">IF(C49 = TRUE(), 1+ N48, N48)</f>
        <v>22</v>
      </c>
      <c r="O49" s="20">
        <f ca="1">IF(B49 &lt;= 0, 1 + O48, O48)</f>
        <v>44</v>
      </c>
      <c r="P49" s="26"/>
    </row>
    <row r="50" spans="1:20" x14ac:dyDescent="0.3">
      <c r="A50" s="14">
        <v>48</v>
      </c>
      <c r="B50" s="20">
        <f ca="1">IF(G50=1,INDIRECT(ADDRESS(ROW(B50)-H50,12))+B49-M50,B49-M50)</f>
        <v>-19085.846099999992</v>
      </c>
      <c r="C50" s="20" t="b">
        <f t="shared" ca="1" si="14"/>
        <v>1</v>
      </c>
      <c r="D50" s="20">
        <f t="shared" ca="1" si="3"/>
        <v>20485.846099999992</v>
      </c>
      <c r="E50" s="20" t="str">
        <f t="shared" ca="1" si="4"/>
        <v>Encomenda:  20485,846 unidades</v>
      </c>
      <c r="F50" s="20" t="str">
        <f t="shared" ca="1" si="9"/>
        <v>-</v>
      </c>
      <c r="G50" s="20">
        <f t="shared" ca="1" si="6"/>
        <v>0</v>
      </c>
      <c r="H50" s="20">
        <f t="shared" ca="1" si="0"/>
        <v>0</v>
      </c>
      <c r="I50" s="20">
        <f t="shared" ca="1" si="15"/>
        <v>1</v>
      </c>
      <c r="J50" s="20">
        <f t="shared" ca="1" si="2"/>
        <v>51</v>
      </c>
      <c r="K50" s="20">
        <f t="shared" ca="1" si="7"/>
        <v>0.21935165399848022</v>
      </c>
      <c r="L50" s="20">
        <f t="shared" ca="1" si="12"/>
        <v>-3</v>
      </c>
      <c r="M50" s="20">
        <f t="shared" ca="1" si="13"/>
        <v>344.03859999999997</v>
      </c>
      <c r="N50" s="20">
        <f ca="1">IF(C50 = TRUE(), 1+ N49, N49)</f>
        <v>23</v>
      </c>
      <c r="O50" s="20">
        <f ca="1">IF(B50 &lt;= 0, 1 + O49, O49)</f>
        <v>45</v>
      </c>
      <c r="P50" s="26"/>
    </row>
    <row r="51" spans="1:20" x14ac:dyDescent="0.3">
      <c r="A51" s="14">
        <v>49</v>
      </c>
      <c r="B51" s="20">
        <f ca="1">IF(G51=1,INDIRECT(ADDRESS(ROW(B51)-H51,12))+B50-M51,B50-M51)</f>
        <v>-19399.884699999991</v>
      </c>
      <c r="C51" s="20" t="b">
        <f t="shared" ca="1" si="14"/>
        <v>0</v>
      </c>
      <c r="D51" s="20">
        <f t="shared" ca="1" si="3"/>
        <v>20799.884699999991</v>
      </c>
      <c r="E51" s="20" t="str">
        <f t="shared" ca="1" si="4"/>
        <v>-</v>
      </c>
      <c r="F51" s="20" t="str">
        <f t="shared" ca="1" si="9"/>
        <v>Receção: -3 unidades</v>
      </c>
      <c r="G51" s="20">
        <f t="shared" ca="1" si="6"/>
        <v>1</v>
      </c>
      <c r="H51" s="20">
        <f t="shared" ca="1" si="0"/>
        <v>1</v>
      </c>
      <c r="I51" s="20">
        <f t="shared" ca="1" si="15"/>
        <v>1</v>
      </c>
      <c r="J51" s="20">
        <f t="shared" ca="1" si="2"/>
        <v>0</v>
      </c>
      <c r="K51" s="20">
        <f t="shared" ca="1" si="7"/>
        <v>0.37000271594410217</v>
      </c>
      <c r="L51" s="20">
        <f t="shared" ca="1" si="12"/>
        <v>-36</v>
      </c>
      <c r="M51" s="20">
        <f t="shared" ca="1" si="13"/>
        <v>311.03859999999997</v>
      </c>
      <c r="N51" s="20">
        <f ca="1">IF(C51 = TRUE(), 1+ N50, N50)</f>
        <v>23</v>
      </c>
      <c r="O51" s="20">
        <f ca="1">IF(B51 &lt;= 0, 1 + O50, O50)</f>
        <v>46</v>
      </c>
      <c r="P51" s="26"/>
    </row>
    <row r="52" spans="1:20" x14ac:dyDescent="0.3">
      <c r="A52" s="14">
        <v>50</v>
      </c>
      <c r="B52" s="20">
        <f ca="1">IF(G52=1,INDIRECT(ADDRESS(ROW(B52)-H52,12))+B51-M52,B51-M52)</f>
        <v>-19736.923299999991</v>
      </c>
      <c r="C52" s="21" t="b">
        <f t="shared" ca="1" si="14"/>
        <v>1</v>
      </c>
      <c r="D52" s="20">
        <f t="shared" ca="1" si="3"/>
        <v>21136.923299999991</v>
      </c>
      <c r="E52" s="20" t="str">
        <f t="shared" ca="1" si="4"/>
        <v>Encomenda:  21136,923 unidades</v>
      </c>
      <c r="F52" s="21" t="str">
        <f t="shared" ca="1" si="9"/>
        <v>-</v>
      </c>
      <c r="G52" s="21">
        <f t="shared" ca="1" si="6"/>
        <v>0</v>
      </c>
      <c r="H52" s="21">
        <f t="shared" ca="1" si="0"/>
        <v>0</v>
      </c>
      <c r="I52" s="21">
        <f t="shared" ca="1" si="15"/>
        <v>1</v>
      </c>
      <c r="J52" s="21">
        <f t="shared" ca="1" si="2"/>
        <v>53</v>
      </c>
      <c r="K52" s="21">
        <f t="shared" ca="1" si="7"/>
        <v>0.3671706021373321</v>
      </c>
      <c r="L52" s="21">
        <f t="shared" ca="1" si="12"/>
        <v>-10</v>
      </c>
      <c r="M52" s="21">
        <f t="shared" ca="1" si="13"/>
        <v>337.03859999999997</v>
      </c>
      <c r="N52" s="21">
        <f ca="1">IF(C52 = TRUE(), 1+ N51, N51)</f>
        <v>24</v>
      </c>
      <c r="O52" s="20">
        <f ca="1">IF(B52 &lt;= 0, 1 + O51, O51)</f>
        <v>47</v>
      </c>
      <c r="P52" s="26"/>
    </row>
    <row r="53" spans="1:20" x14ac:dyDescent="0.3">
      <c r="A53" s="23" t="s">
        <v>35</v>
      </c>
      <c r="B53" s="18" t="s">
        <v>30</v>
      </c>
      <c r="C53" s="18" t="s">
        <v>30</v>
      </c>
      <c r="D53" s="18"/>
      <c r="E53" s="18" t="s">
        <v>30</v>
      </c>
      <c r="F53" s="18" t="s">
        <v>30</v>
      </c>
      <c r="G53" s="18" t="s">
        <v>30</v>
      </c>
      <c r="H53" s="18" t="s">
        <v>30</v>
      </c>
      <c r="I53" s="18" t="s">
        <v>30</v>
      </c>
      <c r="J53" s="18" t="s">
        <v>30</v>
      </c>
      <c r="K53" s="18" t="s">
        <v>30</v>
      </c>
      <c r="L53" s="18" t="s">
        <v>30</v>
      </c>
      <c r="M53" s="18">
        <f ca="1">SUM(M4:M52)</f>
        <v>20711.923299999995</v>
      </c>
      <c r="N53" s="18">
        <f ca="1" xml:space="preserve"> N52</f>
        <v>24</v>
      </c>
      <c r="O53" s="18">
        <f ca="1" xml:space="preserve"> O52</f>
        <v>47</v>
      </c>
      <c r="P53" s="27"/>
    </row>
    <row r="54" spans="1:2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20" x14ac:dyDescent="0.3">
      <c r="A55" s="2" t="s">
        <v>31</v>
      </c>
      <c r="B55" s="2">
        <v>1000</v>
      </c>
      <c r="C55" s="2"/>
      <c r="D55" s="2"/>
      <c r="E55" s="2"/>
      <c r="F55" s="2"/>
      <c r="G55" s="2"/>
      <c r="H55" s="2"/>
      <c r="R55" s="4" t="s">
        <v>7</v>
      </c>
      <c r="S55" s="4">
        <f xml:space="preserve"> 0.18/50</f>
        <v>3.5999999999999999E-3</v>
      </c>
      <c r="T55" s="5"/>
    </row>
    <row r="56" spans="1:20" x14ac:dyDescent="0.3">
      <c r="B56" s="11"/>
      <c r="C56" s="11"/>
      <c r="D56" s="11"/>
      <c r="E56" s="29" t="s">
        <v>47</v>
      </c>
      <c r="F56" s="18" t="s">
        <v>53</v>
      </c>
      <c r="G56" s="11"/>
      <c r="H56" s="11"/>
      <c r="I56" s="11"/>
      <c r="J56" s="11"/>
      <c r="K56" s="11"/>
      <c r="L56" s="12"/>
      <c r="R56" s="4" t="s">
        <v>0</v>
      </c>
      <c r="S56" s="4">
        <v>96.5</v>
      </c>
      <c r="T56" s="4" t="s">
        <v>6</v>
      </c>
    </row>
    <row r="57" spans="1:20" x14ac:dyDescent="0.3">
      <c r="B57" s="11"/>
      <c r="C57" s="11"/>
      <c r="D57" s="11"/>
      <c r="E57" s="28" t="s">
        <v>48</v>
      </c>
      <c r="F57" s="30">
        <f ca="1">AVERAGE(B3:B52)</f>
        <v>-9903.9331879999936</v>
      </c>
      <c r="G57" s="11"/>
      <c r="H57" s="11"/>
      <c r="I57" s="11"/>
      <c r="J57" s="11"/>
      <c r="K57" s="11"/>
      <c r="L57" s="11"/>
      <c r="R57" s="4" t="s">
        <v>1</v>
      </c>
      <c r="S57" s="4">
        <v>120</v>
      </c>
      <c r="T57" s="4" t="s">
        <v>6</v>
      </c>
    </row>
    <row r="58" spans="1:20" x14ac:dyDescent="0.3">
      <c r="B58" s="11"/>
      <c r="C58" s="11"/>
      <c r="D58" s="11"/>
      <c r="E58" s="28" t="s">
        <v>49</v>
      </c>
      <c r="F58" s="30">
        <f ca="1">N53</f>
        <v>24</v>
      </c>
      <c r="G58" s="11"/>
      <c r="H58" s="11"/>
      <c r="I58" s="11"/>
      <c r="J58" s="11"/>
      <c r="K58" s="11"/>
      <c r="L58" s="11"/>
      <c r="R58" s="6"/>
      <c r="S58" s="5"/>
      <c r="T58" s="5"/>
    </row>
    <row r="59" spans="1:20" x14ac:dyDescent="0.3">
      <c r="B59" s="13"/>
      <c r="C59" s="13"/>
      <c r="D59" s="13"/>
      <c r="E59" s="28" t="s">
        <v>50</v>
      </c>
      <c r="F59" s="30">
        <f ca="1">O53</f>
        <v>47</v>
      </c>
      <c r="G59" s="13"/>
      <c r="H59" s="13"/>
      <c r="I59" s="13"/>
      <c r="J59" s="13"/>
      <c r="K59" s="12"/>
      <c r="L59" s="12"/>
      <c r="R59" s="4" t="s">
        <v>2</v>
      </c>
      <c r="S59" s="4">
        <f xml:space="preserve"> S55 * S56</f>
        <v>0.34739999999999999</v>
      </c>
      <c r="T59" s="4" t="s">
        <v>8</v>
      </c>
    </row>
    <row r="60" spans="1:20" x14ac:dyDescent="0.3">
      <c r="B60" s="11"/>
      <c r="C60" s="11"/>
      <c r="D60" s="11"/>
      <c r="E60" s="28" t="s">
        <v>51</v>
      </c>
      <c r="F60" s="30">
        <f ca="1">M53</f>
        <v>20711.923299999995</v>
      </c>
      <c r="G60" s="11"/>
      <c r="H60" s="11"/>
      <c r="I60" s="11"/>
      <c r="J60" s="11"/>
      <c r="K60" s="11"/>
      <c r="L60" s="11"/>
      <c r="R60" s="4" t="s">
        <v>3</v>
      </c>
      <c r="S60" s="4">
        <f xml:space="preserve"> 20 + 2*7</f>
        <v>34</v>
      </c>
      <c r="T60" s="4" t="s">
        <v>6</v>
      </c>
    </row>
    <row r="61" spans="1:20" x14ac:dyDescent="0.3">
      <c r="B61" s="11"/>
      <c r="C61" s="11"/>
      <c r="D61" s="11"/>
      <c r="E61" s="31" t="s">
        <v>52</v>
      </c>
      <c r="F61" s="30">
        <f ca="1">F57*S59</f>
        <v>-3440.6263895111974</v>
      </c>
      <c r="G61" s="11"/>
      <c r="H61" s="11"/>
      <c r="I61" s="11"/>
      <c r="J61" s="11"/>
      <c r="K61" s="11"/>
      <c r="L61" s="11"/>
      <c r="R61" s="4" t="s">
        <v>4</v>
      </c>
      <c r="S61" s="4">
        <v>900</v>
      </c>
      <c r="T61" s="4" t="s">
        <v>8</v>
      </c>
    </row>
    <row r="62" spans="1:20" x14ac:dyDescent="0.3">
      <c r="B62" s="11"/>
      <c r="C62" s="11"/>
      <c r="D62" s="11"/>
      <c r="E62" s="31" t="s">
        <v>54</v>
      </c>
      <c r="F62" s="30">
        <f ca="1">F60 * (S57-S56)</f>
        <v>486730.19754999987</v>
      </c>
      <c r="G62" s="11"/>
      <c r="H62" s="11"/>
      <c r="I62" s="11"/>
      <c r="J62" s="11"/>
      <c r="K62" s="11"/>
      <c r="L62" s="11"/>
      <c r="R62" s="4" t="s">
        <v>5</v>
      </c>
      <c r="S62" s="4">
        <v>2</v>
      </c>
      <c r="T62" s="5"/>
    </row>
    <row r="63" spans="1:20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2"/>
    </row>
    <row r="64" spans="1:20" x14ac:dyDescent="0.3">
      <c r="R64" s="9" t="s">
        <v>28</v>
      </c>
      <c r="S64" s="2">
        <v>600</v>
      </c>
    </row>
    <row r="65" spans="2:19" x14ac:dyDescent="0.3">
      <c r="B65" s="9"/>
      <c r="C65" s="9"/>
      <c r="D65" s="9"/>
      <c r="E65" s="9"/>
      <c r="F65" s="9"/>
      <c r="G65" s="9"/>
      <c r="H65" s="9"/>
      <c r="I65" s="9"/>
      <c r="J65" s="9"/>
      <c r="K65" s="2"/>
      <c r="R65" s="9" t="s">
        <v>29</v>
      </c>
      <c r="S65" s="9">
        <v>1400</v>
      </c>
    </row>
    <row r="66" spans="2:19" x14ac:dyDescent="0.3">
      <c r="B66" s="9"/>
      <c r="C66" s="9"/>
      <c r="D66" s="9"/>
      <c r="E66" s="9"/>
      <c r="F66" s="9"/>
      <c r="G66" s="9"/>
      <c r="H66" s="9"/>
      <c r="I66" s="9"/>
      <c r="J66" s="9"/>
    </row>
    <row r="68" spans="2:19" x14ac:dyDescent="0.3">
      <c r="R68" s="10" t="s">
        <v>23</v>
      </c>
    </row>
    <row r="69" spans="2:19" x14ac:dyDescent="0.3">
      <c r="B69" s="10"/>
      <c r="C69" s="10"/>
      <c r="D69" s="10"/>
      <c r="E69" s="10"/>
      <c r="F69" s="10"/>
      <c r="G69" s="10"/>
      <c r="H69" s="10"/>
      <c r="I69" s="10"/>
      <c r="J69" s="10"/>
      <c r="R69" s="10" t="s">
        <v>24</v>
      </c>
    </row>
    <row r="70" spans="2:19" x14ac:dyDescent="0.3">
      <c r="B70" s="10"/>
      <c r="C70" s="10"/>
      <c r="D70" s="10"/>
      <c r="E70" s="10"/>
      <c r="F70" s="10"/>
      <c r="G70" s="10"/>
      <c r="H70" s="10"/>
      <c r="I70" s="10"/>
      <c r="J70" s="10"/>
      <c r="R70" s="10" t="s">
        <v>25</v>
      </c>
    </row>
    <row r="71" spans="2:19" x14ac:dyDescent="0.3">
      <c r="B71" s="10"/>
      <c r="C71" s="10"/>
      <c r="D71" s="10"/>
      <c r="E71" s="10"/>
      <c r="F71" s="10"/>
      <c r="G71" s="10"/>
      <c r="H71" s="10"/>
      <c r="I71" s="10"/>
      <c r="J71" s="10"/>
    </row>
    <row r="73" spans="2:19" x14ac:dyDescent="0.3">
      <c r="B73" s="2"/>
      <c r="C73" s="2"/>
      <c r="D73" s="2"/>
      <c r="E73" s="2"/>
      <c r="F73" s="2"/>
      <c r="G73" s="2"/>
      <c r="H73" s="2"/>
      <c r="I73" s="2"/>
      <c r="J7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joaon</cp:lastModifiedBy>
  <dcterms:created xsi:type="dcterms:W3CDTF">2019-04-25T15:10:22Z</dcterms:created>
  <dcterms:modified xsi:type="dcterms:W3CDTF">2019-05-06T09:08:34Z</dcterms:modified>
</cp:coreProperties>
</file>